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icrosoft-my.sharepoint.com/personal/v-jecolm_microsoft_com/Documents/Day of Data/Final workbooks/"/>
    </mc:Choice>
  </mc:AlternateContent>
  <xr:revisionPtr revIDLastSave="0" documentId="8_{6468534D-F43E-4FFD-A225-0DA586428A4F}" xr6:coauthVersionLast="46" xr6:coauthVersionMax="46" xr10:uidLastSave="{00000000-0000-0000-0000-000000000000}"/>
  <bookViews>
    <workbookView xWindow="-120" yWindow="-120" windowWidth="29040" windowHeight="15840" xr2:uid="{CCC2CDB3-84C1-4641-913F-42BFE91DE016}"/>
  </bookViews>
  <sheets>
    <sheet name="Crewed Missions" sheetId="2" r:id="rId1"/>
    <sheet name="Spacewalks" sheetId="3" r:id="rId2"/>
    <sheet name="Space Vehicles" sheetId="7" r:id="rId3"/>
    <sheet name="Mission by Crew" sheetId="5" r:id="rId4"/>
    <sheet name="Space Travelers" sheetId="6" r:id="rId5"/>
  </sheets>
  <definedNames>
    <definedName name="ColumnTitle_0f710285bf274d5290b0416ff2c1a5e9" localSheetId="3">'Mission by Crew'!$A$1</definedName>
    <definedName name="ColumnTitle_5b0b22d3a4944b0c83c454438a983c3c" localSheetId="2">'Space Vehicles'!$C$6</definedName>
    <definedName name="ColumnTitle_6903863181ad483586897e751863599f" localSheetId="2">'Space Vehicles'!$C$1</definedName>
    <definedName name="ColumnTitle_6dec06edc4074d2493fecb42cea96ce6" localSheetId="2">'Space Vehicles'!$G$6</definedName>
    <definedName name="ColumnTitle_71b437b0d97c4ecaa4f6046d689813a3" localSheetId="2">'Space Vehicles'!$A$1</definedName>
    <definedName name="ColumnTitle_a9ed31f122e34bacb8b4dfbd85569739" localSheetId="2">'Space Vehicles'!$H$6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5" l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J2" i="5" l="1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716" i="5"/>
  <c r="J717" i="5"/>
  <c r="J718" i="5"/>
  <c r="J719" i="5"/>
  <c r="J720" i="5"/>
  <c r="J721" i="5"/>
  <c r="J722" i="5"/>
  <c r="J723" i="5"/>
  <c r="J724" i="5"/>
  <c r="J725" i="5"/>
  <c r="J726" i="5"/>
  <c r="J727" i="5"/>
  <c r="J728" i="5"/>
  <c r="J729" i="5"/>
  <c r="J730" i="5"/>
  <c r="J731" i="5"/>
  <c r="J732" i="5"/>
  <c r="J733" i="5"/>
  <c r="J734" i="5"/>
  <c r="J735" i="5"/>
  <c r="J736" i="5"/>
  <c r="J737" i="5"/>
  <c r="J738" i="5"/>
  <c r="J739" i="5"/>
  <c r="J740" i="5"/>
  <c r="J741" i="5"/>
  <c r="J742" i="5"/>
  <c r="J743" i="5"/>
  <c r="J744" i="5"/>
  <c r="J745" i="5"/>
  <c r="J746" i="5"/>
  <c r="J747" i="5"/>
  <c r="J748" i="5"/>
  <c r="J749" i="5"/>
  <c r="J750" i="5"/>
  <c r="J751" i="5"/>
  <c r="J752" i="5"/>
  <c r="J753" i="5"/>
  <c r="J754" i="5"/>
  <c r="J755" i="5"/>
  <c r="J756" i="5"/>
  <c r="J757" i="5"/>
  <c r="J758" i="5"/>
  <c r="J759" i="5"/>
  <c r="J760" i="5"/>
  <c r="J761" i="5"/>
  <c r="J762" i="5"/>
  <c r="J763" i="5"/>
  <c r="J764" i="5"/>
  <c r="J765" i="5"/>
  <c r="J766" i="5"/>
  <c r="J767" i="5"/>
  <c r="J768" i="5"/>
  <c r="J769" i="5"/>
  <c r="J770" i="5"/>
  <c r="J771" i="5"/>
  <c r="J772" i="5"/>
  <c r="J773" i="5"/>
  <c r="J774" i="5"/>
  <c r="J775" i="5"/>
  <c r="J776" i="5"/>
  <c r="J777" i="5"/>
  <c r="J778" i="5"/>
  <c r="J779" i="5"/>
  <c r="J780" i="5"/>
  <c r="J781" i="5"/>
  <c r="J782" i="5"/>
  <c r="J783" i="5"/>
  <c r="J784" i="5"/>
  <c r="J785" i="5"/>
  <c r="J786" i="5"/>
  <c r="J787" i="5"/>
  <c r="J788" i="5"/>
  <c r="J789" i="5"/>
  <c r="J790" i="5"/>
  <c r="J791" i="5"/>
  <c r="J792" i="5"/>
  <c r="J793" i="5"/>
  <c r="J794" i="5"/>
  <c r="J795" i="5"/>
  <c r="J796" i="5"/>
  <c r="J797" i="5"/>
  <c r="J798" i="5"/>
  <c r="J799" i="5"/>
  <c r="J800" i="5"/>
  <c r="J801" i="5"/>
  <c r="J802" i="5"/>
  <c r="J803" i="5"/>
  <c r="J804" i="5"/>
  <c r="J805" i="5"/>
  <c r="J806" i="5"/>
  <c r="J807" i="5"/>
  <c r="J808" i="5"/>
  <c r="J809" i="5"/>
  <c r="J810" i="5"/>
  <c r="J811" i="5"/>
  <c r="J812" i="5"/>
  <c r="J813" i="5"/>
  <c r="J814" i="5"/>
  <c r="J815" i="5"/>
  <c r="J816" i="5"/>
  <c r="J817" i="5"/>
  <c r="J818" i="5"/>
  <c r="J819" i="5"/>
  <c r="J820" i="5"/>
  <c r="J821" i="5"/>
  <c r="J822" i="5"/>
  <c r="J823" i="5"/>
  <c r="J824" i="5"/>
  <c r="J825" i="5"/>
  <c r="J826" i="5"/>
  <c r="J827" i="5"/>
  <c r="J828" i="5"/>
  <c r="J829" i="5"/>
  <c r="J830" i="5"/>
  <c r="J831" i="5"/>
  <c r="J832" i="5"/>
  <c r="J833" i="5"/>
  <c r="J834" i="5"/>
  <c r="J835" i="5"/>
  <c r="J836" i="5"/>
  <c r="J837" i="5"/>
  <c r="J838" i="5"/>
  <c r="J839" i="5"/>
  <c r="J840" i="5"/>
  <c r="J841" i="5"/>
  <c r="J842" i="5"/>
  <c r="J843" i="5"/>
  <c r="J844" i="5"/>
  <c r="J845" i="5"/>
  <c r="J846" i="5"/>
  <c r="J847" i="5"/>
  <c r="J848" i="5"/>
  <c r="J849" i="5"/>
  <c r="J850" i="5"/>
  <c r="J851" i="5"/>
  <c r="J852" i="5"/>
  <c r="J853" i="5"/>
  <c r="J854" i="5"/>
  <c r="J855" i="5"/>
  <c r="J856" i="5"/>
  <c r="J857" i="5"/>
  <c r="J858" i="5"/>
  <c r="J859" i="5"/>
  <c r="J860" i="5"/>
  <c r="J861" i="5"/>
  <c r="J862" i="5"/>
  <c r="J863" i="5"/>
  <c r="J864" i="5"/>
  <c r="J865" i="5"/>
  <c r="J866" i="5"/>
  <c r="J867" i="5"/>
  <c r="J868" i="5"/>
  <c r="J869" i="5"/>
  <c r="J870" i="5"/>
  <c r="J871" i="5"/>
  <c r="J872" i="5"/>
  <c r="J873" i="5"/>
  <c r="J874" i="5"/>
  <c r="J875" i="5"/>
  <c r="J876" i="5"/>
  <c r="J877" i="5"/>
  <c r="J878" i="5"/>
  <c r="J879" i="5"/>
  <c r="J880" i="5"/>
  <c r="J881" i="5"/>
  <c r="J882" i="5"/>
  <c r="J883" i="5"/>
  <c r="J884" i="5"/>
  <c r="J885" i="5"/>
  <c r="J886" i="5"/>
  <c r="J887" i="5"/>
  <c r="J888" i="5"/>
  <c r="J889" i="5"/>
  <c r="J890" i="5"/>
  <c r="J891" i="5"/>
  <c r="J892" i="5"/>
  <c r="J893" i="5"/>
  <c r="J894" i="5"/>
  <c r="J895" i="5"/>
  <c r="J896" i="5"/>
  <c r="J897" i="5"/>
  <c r="J898" i="5"/>
  <c r="J899" i="5"/>
  <c r="J900" i="5"/>
  <c r="J901" i="5"/>
  <c r="J902" i="5"/>
  <c r="J903" i="5"/>
  <c r="J904" i="5"/>
  <c r="J905" i="5"/>
  <c r="J906" i="5"/>
  <c r="J907" i="5"/>
  <c r="J908" i="5"/>
  <c r="J909" i="5"/>
  <c r="J910" i="5"/>
  <c r="J911" i="5"/>
  <c r="J912" i="5"/>
  <c r="J913" i="5"/>
  <c r="J914" i="5"/>
  <c r="J915" i="5"/>
  <c r="J916" i="5"/>
  <c r="J917" i="5"/>
  <c r="J918" i="5"/>
  <c r="J919" i="5"/>
  <c r="J920" i="5"/>
  <c r="J921" i="5"/>
  <c r="J922" i="5"/>
  <c r="J923" i="5"/>
  <c r="J924" i="5"/>
  <c r="J925" i="5"/>
  <c r="J926" i="5"/>
  <c r="J927" i="5"/>
  <c r="J928" i="5"/>
  <c r="J929" i="5"/>
  <c r="J930" i="5"/>
  <c r="J931" i="5"/>
  <c r="J932" i="5"/>
  <c r="J933" i="5"/>
  <c r="J934" i="5"/>
  <c r="J935" i="5"/>
  <c r="J936" i="5"/>
  <c r="J937" i="5"/>
  <c r="J938" i="5"/>
  <c r="J939" i="5"/>
  <c r="J940" i="5"/>
  <c r="J941" i="5"/>
  <c r="J942" i="5"/>
  <c r="J943" i="5"/>
  <c r="J944" i="5"/>
  <c r="J945" i="5"/>
  <c r="J946" i="5"/>
  <c r="J947" i="5"/>
  <c r="J948" i="5"/>
  <c r="J949" i="5"/>
  <c r="J950" i="5"/>
  <c r="J951" i="5"/>
  <c r="J952" i="5"/>
  <c r="J953" i="5"/>
  <c r="J954" i="5"/>
  <c r="J955" i="5"/>
  <c r="J956" i="5"/>
  <c r="J957" i="5"/>
  <c r="J958" i="5"/>
  <c r="J959" i="5"/>
  <c r="J960" i="5"/>
  <c r="J961" i="5"/>
  <c r="J962" i="5"/>
  <c r="J963" i="5"/>
  <c r="J964" i="5"/>
  <c r="J965" i="5"/>
  <c r="J966" i="5"/>
  <c r="J967" i="5"/>
  <c r="J968" i="5"/>
  <c r="J969" i="5"/>
  <c r="J970" i="5"/>
  <c r="J971" i="5"/>
  <c r="J972" i="5"/>
  <c r="J973" i="5"/>
  <c r="J974" i="5"/>
  <c r="J975" i="5"/>
  <c r="J976" i="5"/>
  <c r="J977" i="5"/>
  <c r="J978" i="5"/>
  <c r="J979" i="5"/>
  <c r="J980" i="5"/>
  <c r="J981" i="5"/>
  <c r="J982" i="5"/>
  <c r="J983" i="5"/>
  <c r="J984" i="5"/>
  <c r="J985" i="5"/>
  <c r="J986" i="5"/>
  <c r="J987" i="5"/>
  <c r="J988" i="5"/>
  <c r="J989" i="5"/>
  <c r="J990" i="5"/>
  <c r="J991" i="5"/>
  <c r="J992" i="5"/>
  <c r="J993" i="5"/>
  <c r="J994" i="5"/>
  <c r="J995" i="5"/>
  <c r="J996" i="5"/>
  <c r="J997" i="5"/>
  <c r="J998" i="5"/>
  <c r="J999" i="5"/>
  <c r="J1000" i="5"/>
  <c r="J1001" i="5"/>
  <c r="J1002" i="5"/>
  <c r="J1003" i="5"/>
  <c r="J1004" i="5"/>
  <c r="J1005" i="5"/>
  <c r="J1006" i="5"/>
  <c r="J1007" i="5"/>
  <c r="J1008" i="5"/>
  <c r="J1009" i="5"/>
  <c r="J1010" i="5"/>
  <c r="J1011" i="5"/>
  <c r="J1012" i="5"/>
  <c r="J1013" i="5"/>
  <c r="J1014" i="5"/>
  <c r="J1015" i="5"/>
  <c r="J1016" i="5"/>
  <c r="J1017" i="5"/>
  <c r="J1018" i="5"/>
  <c r="J1019" i="5"/>
  <c r="J1020" i="5"/>
  <c r="J1021" i="5"/>
  <c r="J1022" i="5"/>
  <c r="J1023" i="5"/>
  <c r="J1024" i="5"/>
  <c r="J1025" i="5"/>
  <c r="J1026" i="5"/>
  <c r="J1027" i="5"/>
  <c r="J1028" i="5"/>
  <c r="J1029" i="5"/>
  <c r="J1030" i="5"/>
  <c r="J1031" i="5"/>
  <c r="J1032" i="5"/>
  <c r="J1033" i="5"/>
  <c r="J1034" i="5"/>
  <c r="J1035" i="5"/>
  <c r="J1036" i="5"/>
  <c r="J1037" i="5"/>
  <c r="J1038" i="5"/>
  <c r="J1039" i="5"/>
  <c r="J1040" i="5"/>
  <c r="J1041" i="5"/>
  <c r="J1042" i="5"/>
  <c r="J1043" i="5"/>
  <c r="J1044" i="5"/>
  <c r="J1045" i="5"/>
  <c r="J1046" i="5"/>
  <c r="J1047" i="5"/>
  <c r="J1048" i="5"/>
  <c r="J1049" i="5"/>
  <c r="J1050" i="5"/>
  <c r="J1051" i="5"/>
  <c r="J1052" i="5"/>
  <c r="J1053" i="5"/>
  <c r="J1054" i="5"/>
  <c r="J1055" i="5"/>
  <c r="J1056" i="5"/>
  <c r="J1057" i="5"/>
  <c r="J1058" i="5"/>
  <c r="J1059" i="5"/>
  <c r="J1060" i="5"/>
  <c r="J1061" i="5"/>
  <c r="J1062" i="5"/>
  <c r="J1063" i="5"/>
  <c r="J1064" i="5"/>
  <c r="J1065" i="5"/>
  <c r="J1066" i="5"/>
  <c r="J1067" i="5"/>
  <c r="J1068" i="5"/>
  <c r="J1069" i="5"/>
  <c r="J1070" i="5"/>
  <c r="J1071" i="5"/>
  <c r="J1072" i="5"/>
  <c r="J1073" i="5"/>
  <c r="J1074" i="5"/>
  <c r="J1075" i="5"/>
  <c r="J1076" i="5"/>
  <c r="J1077" i="5"/>
  <c r="J1078" i="5"/>
  <c r="J1079" i="5"/>
  <c r="J1080" i="5"/>
  <c r="J1081" i="5"/>
  <c r="J1082" i="5"/>
  <c r="J1083" i="5"/>
  <c r="J1084" i="5"/>
  <c r="J1085" i="5"/>
  <c r="J1086" i="5"/>
  <c r="J1087" i="5"/>
  <c r="J1088" i="5"/>
  <c r="J1089" i="5"/>
  <c r="J1090" i="5"/>
  <c r="J1091" i="5"/>
  <c r="J1092" i="5"/>
  <c r="J1093" i="5"/>
  <c r="J1094" i="5"/>
  <c r="J1095" i="5"/>
  <c r="J1096" i="5"/>
  <c r="J1097" i="5"/>
  <c r="J1098" i="5"/>
  <c r="J1099" i="5"/>
  <c r="J1100" i="5"/>
  <c r="J1101" i="5"/>
  <c r="J1102" i="5"/>
  <c r="J1103" i="5"/>
  <c r="J1104" i="5"/>
  <c r="J1105" i="5"/>
  <c r="J1106" i="5"/>
  <c r="J1107" i="5"/>
  <c r="J1108" i="5"/>
  <c r="J1109" i="5"/>
  <c r="J1110" i="5"/>
  <c r="J1111" i="5"/>
  <c r="J1112" i="5"/>
  <c r="J1113" i="5"/>
  <c r="J1114" i="5"/>
  <c r="J1115" i="5"/>
  <c r="J1116" i="5"/>
  <c r="J1117" i="5"/>
  <c r="J1118" i="5"/>
  <c r="J1119" i="5"/>
  <c r="J1120" i="5"/>
  <c r="J1121" i="5"/>
  <c r="J1122" i="5"/>
  <c r="J1123" i="5"/>
  <c r="J1124" i="5"/>
  <c r="J1125" i="5"/>
  <c r="J1126" i="5"/>
  <c r="J1127" i="5"/>
  <c r="J1128" i="5"/>
  <c r="J1129" i="5"/>
  <c r="J1130" i="5"/>
  <c r="J1131" i="5"/>
  <c r="J1132" i="5"/>
  <c r="J1133" i="5"/>
  <c r="J1134" i="5"/>
  <c r="J1135" i="5"/>
  <c r="J1136" i="5"/>
  <c r="J1137" i="5"/>
  <c r="J1138" i="5"/>
  <c r="J1139" i="5"/>
  <c r="J1140" i="5"/>
  <c r="J1141" i="5"/>
  <c r="J1142" i="5"/>
  <c r="J1143" i="5"/>
  <c r="J1144" i="5"/>
  <c r="J1145" i="5"/>
  <c r="J1146" i="5"/>
  <c r="J1147" i="5"/>
  <c r="J1148" i="5"/>
  <c r="J1149" i="5"/>
  <c r="J1150" i="5"/>
  <c r="J1151" i="5"/>
  <c r="J1152" i="5"/>
  <c r="J1153" i="5"/>
  <c r="J1154" i="5"/>
  <c r="J1155" i="5"/>
  <c r="J1156" i="5"/>
  <c r="J1157" i="5"/>
  <c r="J1158" i="5"/>
  <c r="J1159" i="5"/>
  <c r="J1160" i="5"/>
  <c r="J1161" i="5"/>
  <c r="J1162" i="5"/>
  <c r="J1163" i="5"/>
  <c r="J1164" i="5"/>
  <c r="J1165" i="5"/>
  <c r="J1166" i="5"/>
  <c r="J1167" i="5"/>
  <c r="J1168" i="5"/>
  <c r="J1169" i="5"/>
  <c r="J1170" i="5"/>
  <c r="J1171" i="5"/>
  <c r="J1172" i="5"/>
  <c r="J1173" i="5"/>
  <c r="J1174" i="5"/>
  <c r="J1175" i="5"/>
  <c r="J1176" i="5"/>
  <c r="J1177" i="5"/>
  <c r="J1178" i="5"/>
  <c r="J1179" i="5"/>
  <c r="J1180" i="5"/>
  <c r="J1181" i="5"/>
  <c r="J1182" i="5"/>
  <c r="J1183" i="5"/>
  <c r="J1184" i="5"/>
  <c r="J1185" i="5"/>
  <c r="J1186" i="5"/>
  <c r="J1187" i="5"/>
  <c r="J1188" i="5"/>
  <c r="J1189" i="5"/>
  <c r="J1190" i="5"/>
  <c r="J1191" i="5"/>
  <c r="J1192" i="5"/>
  <c r="J1193" i="5"/>
  <c r="J1194" i="5"/>
  <c r="J1195" i="5"/>
  <c r="J1196" i="5"/>
  <c r="J1197" i="5"/>
  <c r="J1198" i="5"/>
  <c r="J1199" i="5"/>
  <c r="J1200" i="5"/>
  <c r="J1201" i="5"/>
  <c r="J1202" i="5"/>
  <c r="J1203" i="5"/>
  <c r="J1204" i="5"/>
  <c r="J1205" i="5"/>
  <c r="J1206" i="5"/>
  <c r="J1207" i="5"/>
  <c r="J1208" i="5"/>
  <c r="J1209" i="5"/>
  <c r="J1210" i="5"/>
  <c r="J1211" i="5"/>
  <c r="J1212" i="5"/>
  <c r="J1213" i="5"/>
  <c r="J1214" i="5"/>
  <c r="J1215" i="5"/>
  <c r="J1216" i="5"/>
  <c r="J1217" i="5"/>
  <c r="J1218" i="5"/>
  <c r="J1219" i="5"/>
  <c r="J1220" i="5"/>
  <c r="J1221" i="5"/>
  <c r="J1222" i="5"/>
  <c r="J1223" i="5"/>
  <c r="J1224" i="5"/>
  <c r="J1225" i="5"/>
  <c r="J1226" i="5"/>
  <c r="J1227" i="5"/>
  <c r="J1228" i="5"/>
  <c r="J1229" i="5"/>
  <c r="J1230" i="5"/>
  <c r="J1231" i="5"/>
  <c r="J1232" i="5"/>
  <c r="J1233" i="5"/>
  <c r="J1234" i="5"/>
  <c r="J1235" i="5"/>
  <c r="J1236" i="5"/>
  <c r="J1237" i="5"/>
  <c r="J1238" i="5"/>
  <c r="J1239" i="5"/>
  <c r="J1240" i="5"/>
  <c r="J1241" i="5"/>
  <c r="J1242" i="5"/>
  <c r="J1243" i="5"/>
  <c r="J1244" i="5"/>
  <c r="J1245" i="5"/>
  <c r="J1246" i="5"/>
  <c r="J1247" i="5"/>
  <c r="J1248" i="5"/>
  <c r="J1249" i="5"/>
  <c r="J1250" i="5"/>
  <c r="J1251" i="5"/>
  <c r="J1252" i="5"/>
  <c r="J1253" i="5"/>
  <c r="J1254" i="5"/>
  <c r="J1255" i="5"/>
  <c r="J1256" i="5"/>
  <c r="J1257" i="5"/>
  <c r="J1258" i="5"/>
  <c r="J1259" i="5"/>
  <c r="J1260" i="5"/>
  <c r="J1261" i="5"/>
  <c r="J1262" i="5"/>
  <c r="J1263" i="5"/>
  <c r="J1264" i="5"/>
  <c r="J1265" i="5"/>
  <c r="J1266" i="5"/>
  <c r="J1267" i="5"/>
  <c r="J1268" i="5"/>
  <c r="J1269" i="5"/>
  <c r="J1270" i="5"/>
  <c r="J1271" i="5"/>
  <c r="J1272" i="5"/>
  <c r="J1273" i="5"/>
  <c r="J1274" i="5"/>
  <c r="J1275" i="5"/>
  <c r="J1276" i="5"/>
  <c r="J1277" i="5"/>
  <c r="J1278" i="5"/>
  <c r="J1279" i="5"/>
  <c r="J1280" i="5"/>
  <c r="J1281" i="5"/>
  <c r="J1282" i="5"/>
  <c r="J1283" i="5"/>
  <c r="J1284" i="5"/>
  <c r="J1285" i="5"/>
  <c r="J1286" i="5"/>
  <c r="J1287" i="5"/>
  <c r="J1288" i="5"/>
  <c r="J1289" i="5"/>
  <c r="J1290" i="5"/>
  <c r="J1291" i="5"/>
  <c r="J1292" i="5"/>
  <c r="M2" i="7" a="1"/>
  <c r="M2" i="7" s="1"/>
  <c r="M3" i="7" a="1"/>
  <c r="M3" i="7" s="1"/>
  <c r="M4" i="7" a="1"/>
  <c r="M4" i="7" s="1"/>
  <c r="M5" i="7" a="1"/>
  <c r="M5" i="7" s="1"/>
  <c r="M6" i="7" a="1"/>
  <c r="M6" i="7" s="1"/>
  <c r="M7" i="7" a="1"/>
  <c r="M7" i="7" s="1"/>
  <c r="M8" i="7" a="1"/>
  <c r="M8" i="7" s="1"/>
  <c r="M9" i="7" a="1"/>
  <c r="M9" i="7" s="1"/>
  <c r="M10" i="7" a="1"/>
  <c r="M10" i="7" s="1"/>
  <c r="M11" i="7" a="1"/>
  <c r="M11" i="7" s="1"/>
  <c r="M12" i="7" a="1"/>
  <c r="M12" i="7" s="1"/>
  <c r="M13" i="7" a="1"/>
  <c r="M13" i="7" s="1"/>
  <c r="M14" i="7" a="1"/>
  <c r="M14" i="7" s="1"/>
  <c r="M15" i="7" a="1"/>
  <c r="M15" i="7" s="1"/>
  <c r="M16" i="7" a="1"/>
  <c r="M16" i="7" s="1"/>
  <c r="M17" i="7" a="1"/>
  <c r="M17" i="7" s="1"/>
  <c r="M18" i="7" a="1"/>
  <c r="M18" i="7" s="1"/>
  <c r="M19" i="7" a="1"/>
  <c r="M19" i="7" s="1"/>
  <c r="M20" i="7" a="1"/>
  <c r="M20" i="7" s="1"/>
  <c r="M21" i="7" a="1"/>
  <c r="M21" i="7" s="1"/>
  <c r="M22" i="7" a="1"/>
  <c r="M22" i="7" s="1"/>
  <c r="M23" i="7" a="1"/>
  <c r="M23" i="7" s="1"/>
  <c r="M24" i="7" a="1"/>
  <c r="M24" i="7" s="1"/>
  <c r="M25" i="7" a="1"/>
  <c r="M25" i="7" s="1"/>
  <c r="M26" i="7" a="1"/>
  <c r="M26" i="7" s="1"/>
  <c r="M27" i="7" a="1"/>
  <c r="M27" i="7" s="1"/>
  <c r="M28" i="7" a="1"/>
  <c r="M28" i="7" s="1"/>
  <c r="M29" i="7" a="1"/>
  <c r="M29" i="7" s="1"/>
  <c r="M30" i="7" a="1"/>
  <c r="M30" i="7" s="1"/>
  <c r="M31" i="7" a="1"/>
  <c r="M31" i="7" s="1"/>
  <c r="M32" i="7" a="1"/>
  <c r="M32" i="7" s="1"/>
  <c r="M33" i="7" a="1"/>
  <c r="M33" i="7" s="1"/>
  <c r="M34" i="7" a="1"/>
  <c r="M34" i="7" s="1"/>
  <c r="M35" i="7" a="1"/>
  <c r="M35" i="7" s="1"/>
  <c r="M36" i="7" a="1"/>
  <c r="M36" i="7" s="1"/>
  <c r="M37" i="7" a="1"/>
  <c r="M37" i="7" s="1"/>
  <c r="M38" i="7" a="1"/>
  <c r="M38" i="7" s="1"/>
  <c r="M39" i="7" a="1"/>
  <c r="M39" i="7" s="1"/>
  <c r="M40" i="7" a="1"/>
  <c r="M40" i="7" s="1"/>
  <c r="M41" i="7" a="1"/>
  <c r="M41" i="7" s="1"/>
  <c r="M42" i="7" a="1"/>
  <c r="M42" i="7" s="1"/>
  <c r="M43" i="7" a="1"/>
  <c r="M43" i="7" s="1"/>
  <c r="M44" i="7" a="1"/>
  <c r="M44" i="7" s="1"/>
  <c r="M45" i="7" a="1"/>
  <c r="M45" i="7" s="1"/>
  <c r="M46" i="7" a="1"/>
  <c r="M46" i="7" s="1"/>
  <c r="M47" i="7" a="1"/>
  <c r="M47" i="7" s="1"/>
  <c r="M48" i="7" a="1"/>
  <c r="M48" i="7" s="1"/>
  <c r="M49" i="7" a="1"/>
  <c r="M49" i="7" s="1"/>
  <c r="M50" i="7" a="1"/>
  <c r="M50" i="7" s="1"/>
  <c r="M51" i="7" a="1"/>
  <c r="M51" i="7" s="1"/>
  <c r="M52" i="7" a="1"/>
  <c r="M52" i="7" s="1"/>
  <c r="M53" i="7" a="1"/>
  <c r="M53" i="7" s="1"/>
  <c r="M54" i="7" a="1"/>
  <c r="M54" i="7" s="1"/>
  <c r="M55" i="7" a="1"/>
  <c r="M55" i="7" s="1"/>
  <c r="M56" i="7" a="1"/>
  <c r="M56" i="7" s="1"/>
  <c r="M57" i="7" a="1"/>
  <c r="M57" i="7" s="1"/>
  <c r="M58" i="7" a="1"/>
  <c r="M58" i="7" s="1"/>
  <c r="M59" i="7" a="1"/>
  <c r="M59" i="7" s="1"/>
  <c r="M60" i="7" a="1"/>
  <c r="M60" i="7" s="1"/>
  <c r="M61" i="7" a="1"/>
  <c r="M61" i="7" s="1"/>
  <c r="M62" i="7" a="1"/>
  <c r="M62" i="7" s="1"/>
  <c r="M63" i="7" a="1"/>
  <c r="M63" i="7" s="1"/>
  <c r="M64" i="7" a="1"/>
  <c r="M64" i="7" s="1"/>
  <c r="M65" i="7" a="1"/>
  <c r="M65" i="7" s="1"/>
  <c r="M66" i="7" a="1"/>
  <c r="M66" i="7" s="1"/>
  <c r="M67" i="7" a="1"/>
  <c r="M67" i="7" s="1"/>
  <c r="M68" i="7" a="1"/>
  <c r="M68" i="7" s="1"/>
  <c r="M69" i="7" a="1"/>
  <c r="M69" i="7" s="1"/>
  <c r="M70" i="7" a="1"/>
  <c r="M70" i="7" s="1"/>
  <c r="M71" i="7" a="1"/>
  <c r="M71" i="7" s="1"/>
  <c r="M72" i="7" a="1"/>
  <c r="M72" i="7" s="1"/>
  <c r="M73" i="7" a="1"/>
  <c r="M73" i="7" s="1"/>
  <c r="M74" i="7" a="1"/>
  <c r="M74" i="7" s="1"/>
  <c r="M75" i="7" a="1"/>
  <c r="M75" i="7" s="1"/>
  <c r="M76" i="7" a="1"/>
  <c r="M76" i="7" s="1"/>
  <c r="M77" i="7" a="1"/>
  <c r="M77" i="7" s="1"/>
  <c r="M78" i="7" a="1"/>
  <c r="M78" i="7" s="1"/>
  <c r="M79" i="7" a="1"/>
  <c r="M79" i="7" s="1"/>
  <c r="M80" i="7" a="1"/>
  <c r="M80" i="7" s="1"/>
  <c r="M81" i="7" a="1"/>
  <c r="M81" i="7" s="1"/>
  <c r="M82" i="7" a="1"/>
  <c r="M82" i="7" s="1"/>
  <c r="M83" i="7" a="1"/>
  <c r="M83" i="7" s="1"/>
  <c r="M84" i="7" a="1"/>
  <c r="M84" i="7" s="1"/>
  <c r="M85" i="7" a="1"/>
  <c r="M85" i="7" s="1"/>
  <c r="M86" i="7" a="1"/>
  <c r="M86" i="7" s="1"/>
  <c r="M87" i="7" a="1"/>
  <c r="M87" i="7" s="1"/>
  <c r="M88" i="7" a="1"/>
  <c r="M88" i="7" s="1"/>
  <c r="M89" i="7" a="1"/>
  <c r="M89" i="7" s="1"/>
  <c r="M90" i="7" a="1"/>
  <c r="M90" i="7" s="1"/>
  <c r="M91" i="7" a="1"/>
  <c r="M91" i="7" s="1"/>
  <c r="M92" i="7" a="1"/>
  <c r="M92" i="7" s="1"/>
  <c r="M93" i="7" a="1"/>
  <c r="M93" i="7" s="1"/>
  <c r="M94" i="7" a="1"/>
  <c r="M94" i="7" s="1"/>
  <c r="M95" i="7" a="1"/>
  <c r="M95" i="7" s="1"/>
  <c r="M96" i="7" a="1"/>
  <c r="M96" i="7" s="1"/>
  <c r="M97" i="7" a="1"/>
  <c r="M97" i="7" s="1"/>
  <c r="M98" i="7" a="1"/>
  <c r="M98" i="7" s="1"/>
  <c r="M99" i="7" a="1"/>
  <c r="M99" i="7" s="1"/>
  <c r="M100" i="7" a="1"/>
  <c r="M100" i="7" s="1"/>
  <c r="M101" i="7" a="1"/>
  <c r="M101" i="7" s="1"/>
  <c r="M102" i="7" a="1"/>
  <c r="M102" i="7" s="1"/>
  <c r="M103" i="7" a="1"/>
  <c r="M103" i="7" s="1"/>
  <c r="M104" i="7" a="1"/>
  <c r="M104" i="7" s="1"/>
  <c r="M105" i="7" a="1"/>
  <c r="M105" i="7" s="1"/>
  <c r="M106" i="7" a="1"/>
  <c r="M106" i="7" s="1"/>
  <c r="M107" i="7" a="1"/>
  <c r="M107" i="7" s="1"/>
  <c r="M108" i="7" a="1"/>
  <c r="M108" i="7" s="1"/>
  <c r="M109" i="7" a="1"/>
  <c r="M109" i="7" s="1"/>
  <c r="M110" i="7" a="1"/>
  <c r="M110" i="7" s="1"/>
  <c r="M111" i="7" a="1"/>
  <c r="M111" i="7" s="1"/>
  <c r="M112" i="7" a="1"/>
  <c r="M112" i="7" s="1"/>
  <c r="M113" i="7" a="1"/>
  <c r="M113" i="7" s="1"/>
  <c r="M114" i="7" a="1"/>
  <c r="M114" i="7" s="1"/>
  <c r="M115" i="7" a="1"/>
  <c r="M115" i="7" s="1"/>
  <c r="M116" i="7" a="1"/>
  <c r="M116" i="7" s="1"/>
  <c r="M117" i="7" a="1"/>
  <c r="M117" i="7" s="1"/>
  <c r="M118" i="7" a="1"/>
  <c r="M118" i="7" s="1"/>
  <c r="M119" i="7" a="1"/>
  <c r="M119" i="7" s="1"/>
  <c r="M120" i="7" a="1"/>
  <c r="M120" i="7" s="1"/>
  <c r="M121" i="7" a="1"/>
  <c r="M121" i="7" s="1"/>
  <c r="M122" i="7" a="1"/>
  <c r="M122" i="7" s="1"/>
  <c r="M123" i="7" a="1"/>
  <c r="M123" i="7" s="1"/>
  <c r="M124" i="7" a="1"/>
  <c r="M124" i="7" s="1"/>
  <c r="M125" i="7" a="1"/>
  <c r="M125" i="7" s="1"/>
  <c r="M126" i="7" a="1"/>
  <c r="M126" i="7" s="1"/>
  <c r="M127" i="7" a="1"/>
  <c r="M127" i="7" s="1"/>
  <c r="M128" i="7" a="1"/>
  <c r="M128" i="7" s="1"/>
  <c r="M129" i="7" a="1"/>
  <c r="M129" i="7" s="1"/>
  <c r="M130" i="7" a="1"/>
  <c r="M130" i="7" s="1"/>
  <c r="M131" i="7" a="1"/>
  <c r="M131" i="7" s="1"/>
  <c r="M132" i="7" a="1"/>
  <c r="M132" i="7" s="1"/>
  <c r="M133" i="7" a="1"/>
  <c r="M133" i="7" s="1"/>
  <c r="M134" i="7" a="1"/>
  <c r="M134" i="7" s="1"/>
  <c r="M135" i="7" a="1"/>
  <c r="M135" i="7" s="1"/>
  <c r="M136" i="7" a="1"/>
  <c r="M136" i="7" s="1"/>
  <c r="M137" i="7" a="1"/>
  <c r="M137" i="7" s="1"/>
  <c r="M138" i="7" a="1"/>
  <c r="M138" i="7" s="1"/>
  <c r="M139" i="7" a="1"/>
  <c r="M139" i="7" s="1"/>
  <c r="M140" i="7" a="1"/>
  <c r="M140" i="7" s="1"/>
  <c r="M141" i="7" a="1"/>
  <c r="M141" i="7" s="1"/>
  <c r="M142" i="7" a="1"/>
  <c r="M142" i="7" s="1"/>
  <c r="M143" i="7" a="1"/>
  <c r="M143" i="7" s="1"/>
  <c r="M144" i="7" a="1"/>
  <c r="M144" i="7" s="1"/>
  <c r="M145" i="7" a="1"/>
  <c r="M145" i="7" s="1"/>
  <c r="M146" i="7" a="1"/>
  <c r="M146" i="7" s="1"/>
  <c r="M147" i="7" a="1"/>
  <c r="M147" i="7" s="1"/>
  <c r="M148" i="7" a="1"/>
  <c r="M148" i="7" s="1"/>
  <c r="M149" i="7" a="1"/>
  <c r="M149" i="7" s="1"/>
  <c r="M150" i="7" a="1"/>
  <c r="M150" i="7" s="1"/>
  <c r="M151" i="7" a="1"/>
  <c r="M151" i="7" s="1"/>
  <c r="M152" i="7" a="1"/>
  <c r="M152" i="7" s="1"/>
  <c r="M153" i="7" a="1"/>
  <c r="M153" i="7" s="1"/>
  <c r="M154" i="7" a="1"/>
  <c r="M154" i="7" s="1"/>
  <c r="M155" i="7" a="1"/>
  <c r="M155" i="7" s="1"/>
  <c r="M156" i="7" a="1"/>
  <c r="M156" i="7" s="1"/>
  <c r="M157" i="7" a="1"/>
  <c r="M157" i="7" s="1"/>
  <c r="M158" i="7" a="1"/>
  <c r="M158" i="7" s="1"/>
  <c r="M159" i="7" a="1"/>
  <c r="M159" i="7" s="1"/>
  <c r="M160" i="7" a="1"/>
  <c r="M160" i="7" s="1"/>
  <c r="M161" i="7" a="1"/>
  <c r="M161" i="7" s="1"/>
  <c r="M162" i="7" a="1"/>
  <c r="M162" i="7" s="1"/>
  <c r="M163" i="7" a="1"/>
  <c r="M163" i="7" s="1"/>
  <c r="M164" i="7" a="1"/>
  <c r="M164" i="7" s="1"/>
  <c r="M165" i="7" a="1"/>
  <c r="M165" i="7" s="1"/>
  <c r="M166" i="7" a="1"/>
  <c r="M166" i="7" s="1"/>
  <c r="M167" i="7" a="1"/>
  <c r="M167" i="7" s="1"/>
  <c r="M168" i="7" a="1"/>
  <c r="M168" i="7" s="1"/>
  <c r="M169" i="7" a="1"/>
  <c r="M169" i="7" s="1"/>
  <c r="M170" i="7" a="1"/>
  <c r="M170" i="7" s="1"/>
  <c r="M171" i="7" a="1"/>
  <c r="M171" i="7" s="1"/>
  <c r="M172" i="7" a="1"/>
  <c r="M172" i="7" s="1"/>
  <c r="M173" i="7" a="1"/>
  <c r="M173" i="7" s="1"/>
  <c r="M174" i="7" a="1"/>
  <c r="M174" i="7" s="1"/>
  <c r="M175" i="7" a="1"/>
  <c r="M175" i="7" s="1"/>
  <c r="M176" i="7" a="1"/>
  <c r="M176" i="7" s="1"/>
  <c r="M177" i="7" a="1"/>
  <c r="M177" i="7" s="1"/>
  <c r="M178" i="7" a="1"/>
  <c r="M178" i="7" s="1"/>
  <c r="M179" i="7" a="1"/>
  <c r="M179" i="7" s="1"/>
  <c r="M180" i="7" a="1"/>
  <c r="M180" i="7" s="1"/>
  <c r="M181" i="7" a="1"/>
  <c r="M181" i="7" s="1"/>
  <c r="M182" i="7" a="1"/>
  <c r="M182" i="7" s="1"/>
  <c r="M183" i="7" a="1"/>
  <c r="M183" i="7" s="1"/>
  <c r="M184" i="7" a="1"/>
  <c r="M184" i="7" s="1"/>
  <c r="M185" i="7" a="1"/>
  <c r="M185" i="7" s="1"/>
  <c r="M186" i="7" a="1"/>
  <c r="M186" i="7" s="1"/>
  <c r="M187" i="7" a="1"/>
  <c r="M187" i="7" s="1"/>
  <c r="M188" i="7" a="1"/>
  <c r="M188" i="7" s="1"/>
  <c r="M189" i="7" a="1"/>
  <c r="M189" i="7" s="1"/>
  <c r="M190" i="7" a="1"/>
  <c r="M190" i="7" s="1"/>
  <c r="M191" i="7" a="1"/>
  <c r="M191" i="7" s="1"/>
  <c r="M192" i="7" a="1"/>
  <c r="M192" i="7" s="1"/>
  <c r="M193" i="7" a="1"/>
  <c r="M193" i="7" s="1"/>
  <c r="M194" i="7" a="1"/>
  <c r="M194" i="7" s="1"/>
  <c r="M195" i="7" a="1"/>
  <c r="M195" i="7" s="1"/>
  <c r="M196" i="7" a="1"/>
  <c r="M196" i="7" s="1"/>
  <c r="M197" i="7" a="1"/>
  <c r="M197" i="7" s="1"/>
  <c r="M198" i="7" a="1"/>
  <c r="M198" i="7" s="1"/>
  <c r="M199" i="7" a="1"/>
  <c r="M199" i="7" s="1"/>
  <c r="M200" i="7" a="1"/>
  <c r="M200" i="7" s="1"/>
  <c r="M201" i="7" a="1"/>
  <c r="M201" i="7" s="1"/>
  <c r="M202" i="7" a="1"/>
  <c r="M202" i="7" s="1"/>
  <c r="M203" i="7" a="1"/>
  <c r="M203" i="7" s="1"/>
  <c r="N2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K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2" i="6"/>
  <c r="K333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350" i="6"/>
  <c r="K351" i="6"/>
  <c r="K352" i="6"/>
  <c r="K353" i="6"/>
  <c r="K354" i="6"/>
  <c r="K355" i="6"/>
  <c r="K356" i="6"/>
  <c r="K357" i="6"/>
  <c r="K358" i="6"/>
  <c r="K359" i="6"/>
  <c r="K360" i="6"/>
  <c r="K361" i="6"/>
  <c r="K362" i="6"/>
  <c r="K363" i="6"/>
  <c r="K364" i="6"/>
  <c r="K365" i="6"/>
  <c r="K366" i="6"/>
  <c r="K367" i="6"/>
  <c r="K368" i="6"/>
  <c r="K369" i="6"/>
  <c r="K370" i="6"/>
  <c r="K371" i="6"/>
  <c r="K372" i="6"/>
  <c r="K373" i="6"/>
  <c r="K374" i="6"/>
  <c r="K375" i="6"/>
  <c r="K376" i="6"/>
  <c r="K377" i="6"/>
  <c r="K378" i="6"/>
  <c r="K379" i="6"/>
  <c r="K380" i="6"/>
  <c r="K381" i="6"/>
  <c r="K382" i="6"/>
  <c r="K383" i="6"/>
  <c r="K384" i="6"/>
  <c r="K385" i="6"/>
  <c r="K386" i="6"/>
  <c r="K387" i="6"/>
  <c r="K388" i="6"/>
  <c r="K389" i="6"/>
  <c r="K390" i="6"/>
  <c r="K391" i="6"/>
  <c r="K392" i="6"/>
  <c r="K393" i="6"/>
  <c r="K394" i="6"/>
  <c r="K395" i="6"/>
  <c r="K396" i="6"/>
  <c r="K397" i="6"/>
  <c r="K398" i="6"/>
  <c r="K399" i="6"/>
  <c r="K400" i="6"/>
  <c r="K401" i="6"/>
  <c r="K402" i="6"/>
  <c r="K403" i="6"/>
  <c r="K404" i="6"/>
  <c r="K405" i="6"/>
  <c r="K406" i="6"/>
  <c r="K407" i="6"/>
  <c r="K408" i="6"/>
  <c r="K409" i="6"/>
  <c r="K410" i="6"/>
  <c r="K411" i="6"/>
  <c r="K412" i="6"/>
  <c r="K413" i="6"/>
  <c r="K414" i="6"/>
  <c r="K415" i="6"/>
  <c r="K416" i="6"/>
  <c r="K417" i="6"/>
  <c r="K418" i="6"/>
  <c r="K419" i="6"/>
  <c r="K420" i="6"/>
  <c r="K421" i="6"/>
  <c r="K422" i="6"/>
  <c r="K423" i="6"/>
  <c r="K424" i="6"/>
  <c r="K425" i="6"/>
  <c r="K426" i="6"/>
  <c r="K427" i="6"/>
  <c r="K428" i="6"/>
  <c r="K429" i="6"/>
  <c r="K430" i="6"/>
  <c r="K431" i="6"/>
  <c r="K432" i="6"/>
  <c r="K433" i="6"/>
  <c r="K434" i="6"/>
  <c r="K435" i="6"/>
  <c r="K436" i="6"/>
  <c r="K437" i="6"/>
  <c r="K438" i="6"/>
  <c r="K439" i="6"/>
  <c r="K440" i="6"/>
  <c r="K441" i="6"/>
  <c r="K442" i="6"/>
  <c r="K443" i="6"/>
  <c r="K444" i="6"/>
  <c r="K445" i="6"/>
  <c r="K446" i="6"/>
  <c r="K447" i="6"/>
  <c r="K448" i="6"/>
  <c r="K449" i="6"/>
  <c r="K450" i="6"/>
  <c r="K451" i="6"/>
  <c r="K452" i="6"/>
  <c r="K453" i="6"/>
  <c r="K454" i="6"/>
  <c r="K455" i="6"/>
  <c r="K456" i="6"/>
  <c r="K457" i="6"/>
  <c r="K458" i="6"/>
  <c r="K459" i="6"/>
  <c r="K460" i="6"/>
  <c r="K461" i="6"/>
  <c r="K462" i="6"/>
  <c r="K463" i="6"/>
  <c r="K464" i="6"/>
  <c r="K465" i="6"/>
  <c r="K466" i="6"/>
  <c r="K467" i="6"/>
  <c r="K468" i="6"/>
  <c r="K469" i="6"/>
  <c r="K470" i="6"/>
  <c r="K471" i="6"/>
  <c r="K472" i="6"/>
  <c r="K473" i="6"/>
  <c r="K474" i="6"/>
  <c r="K475" i="6"/>
  <c r="K476" i="6"/>
  <c r="K477" i="6"/>
  <c r="K478" i="6"/>
  <c r="K479" i="6"/>
  <c r="K480" i="6"/>
  <c r="K481" i="6"/>
  <c r="K482" i="6"/>
  <c r="K483" i="6"/>
  <c r="K484" i="6"/>
  <c r="K485" i="6"/>
  <c r="K486" i="6"/>
  <c r="K487" i="6"/>
  <c r="K488" i="6"/>
  <c r="K489" i="6"/>
  <c r="K490" i="6"/>
  <c r="K491" i="6"/>
  <c r="K492" i="6"/>
  <c r="K493" i="6"/>
  <c r="K494" i="6"/>
  <c r="K495" i="6"/>
  <c r="K496" i="6"/>
  <c r="K497" i="6"/>
  <c r="K498" i="6"/>
  <c r="K499" i="6"/>
  <c r="K500" i="6"/>
  <c r="K501" i="6"/>
  <c r="K502" i="6"/>
  <c r="K503" i="6"/>
  <c r="K504" i="6"/>
  <c r="K505" i="6"/>
  <c r="K506" i="6"/>
  <c r="K507" i="6"/>
  <c r="K508" i="6"/>
  <c r="K509" i="6"/>
  <c r="K510" i="6"/>
  <c r="K511" i="6"/>
  <c r="K512" i="6"/>
  <c r="K513" i="6"/>
  <c r="K514" i="6"/>
  <c r="K515" i="6"/>
  <c r="K516" i="6"/>
  <c r="K517" i="6"/>
  <c r="K518" i="6"/>
  <c r="K519" i="6"/>
  <c r="K520" i="6"/>
  <c r="K521" i="6"/>
  <c r="K522" i="6"/>
  <c r="K523" i="6"/>
  <c r="K524" i="6"/>
  <c r="K525" i="6"/>
  <c r="K526" i="6"/>
  <c r="K527" i="6"/>
  <c r="K528" i="6"/>
  <c r="K529" i="6"/>
  <c r="K530" i="6"/>
  <c r="K531" i="6"/>
  <c r="K532" i="6"/>
  <c r="K533" i="6"/>
  <c r="K534" i="6"/>
  <c r="K535" i="6"/>
  <c r="K536" i="6"/>
  <c r="K537" i="6"/>
  <c r="K538" i="6"/>
  <c r="K539" i="6"/>
  <c r="K540" i="6"/>
  <c r="K541" i="6"/>
  <c r="K542" i="6"/>
  <c r="K543" i="6"/>
  <c r="K544" i="6"/>
  <c r="K545" i="6"/>
  <c r="K546" i="6"/>
  <c r="K547" i="6"/>
  <c r="K548" i="6"/>
  <c r="K549" i="6"/>
  <c r="K550" i="6"/>
  <c r="K551" i="6"/>
  <c r="K552" i="6"/>
  <c r="K553" i="6"/>
  <c r="K554" i="6"/>
  <c r="K555" i="6"/>
  <c r="K556" i="6"/>
  <c r="K557" i="6"/>
  <c r="K558" i="6"/>
  <c r="K559" i="6"/>
  <c r="K560" i="6"/>
  <c r="K561" i="6"/>
  <c r="K562" i="6"/>
  <c r="K563" i="6"/>
  <c r="K564" i="6"/>
  <c r="K565" i="6"/>
  <c r="K566" i="6"/>
  <c r="K567" i="6"/>
  <c r="K568" i="6"/>
  <c r="K569" i="6"/>
  <c r="K570" i="6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H3" i="6"/>
  <c r="H2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J2" i="2" a="1"/>
  <c r="J2" i="2" s="1"/>
  <c r="J3" i="2" a="1"/>
  <c r="J3" i="2" s="1"/>
  <c r="J4" i="2" a="1"/>
  <c r="J4" i="2" s="1"/>
  <c r="J5" i="2" a="1"/>
  <c r="J5" i="2" s="1"/>
  <c r="H5" i="5" s="1"/>
  <c r="J6" i="2" a="1"/>
  <c r="J6" i="2" s="1"/>
  <c r="J7" i="2" a="1"/>
  <c r="J7" i="2" s="1"/>
  <c r="J8" i="2" a="1"/>
  <c r="J8" i="2" s="1"/>
  <c r="J9" i="2" a="1"/>
  <c r="J9" i="2" s="1"/>
  <c r="H9" i="5" s="1"/>
  <c r="J10" i="2" a="1"/>
  <c r="J10" i="2" s="1"/>
  <c r="J11" i="2" a="1"/>
  <c r="J11" i="2" s="1"/>
  <c r="J12" i="2" a="1"/>
  <c r="J12" i="2" s="1"/>
  <c r="J13" i="2" a="1"/>
  <c r="J13" i="2" s="1"/>
  <c r="H13" i="5" s="1"/>
  <c r="J14" i="2" a="1"/>
  <c r="J14" i="2" s="1"/>
  <c r="J15" i="2" a="1"/>
  <c r="J15" i="2" s="1"/>
  <c r="J16" i="2" a="1"/>
  <c r="J16" i="2" s="1"/>
  <c r="J17" i="2" a="1"/>
  <c r="J17" i="2" s="1"/>
  <c r="J18" i="2" a="1"/>
  <c r="J18" i="2" s="1"/>
  <c r="J19" i="2" a="1"/>
  <c r="J19" i="2" s="1"/>
  <c r="J20" i="2" a="1"/>
  <c r="J20" i="2" s="1"/>
  <c r="J21" i="2" a="1"/>
  <c r="J21" i="2" s="1"/>
  <c r="J22" i="2" a="1"/>
  <c r="J22" i="2" s="1"/>
  <c r="J23" i="2" a="1"/>
  <c r="J23" i="2" s="1"/>
  <c r="J24" i="2" a="1"/>
  <c r="J24" i="2" s="1"/>
  <c r="J25" i="2" a="1"/>
  <c r="J25" i="2" s="1"/>
  <c r="J26" i="2" a="1"/>
  <c r="J26" i="2" s="1"/>
  <c r="J27" i="2" a="1"/>
  <c r="J27" i="2" s="1"/>
  <c r="J28" i="2" a="1"/>
  <c r="J28" i="2" s="1"/>
  <c r="J29" i="2" a="1"/>
  <c r="J29" i="2" s="1"/>
  <c r="J30" i="2" a="1"/>
  <c r="J30" i="2" s="1"/>
  <c r="J31" i="2" a="1"/>
  <c r="J31" i="2" s="1"/>
  <c r="J32" i="2" a="1"/>
  <c r="J32" i="2" s="1"/>
  <c r="J33" i="2" a="1"/>
  <c r="J33" i="2" s="1"/>
  <c r="J34" i="2" a="1"/>
  <c r="J34" i="2" s="1"/>
  <c r="J35" i="2" a="1"/>
  <c r="J35" i="2" s="1"/>
  <c r="J36" i="2" a="1"/>
  <c r="J36" i="2" s="1"/>
  <c r="J37" i="2" a="1"/>
  <c r="J37" i="2" s="1"/>
  <c r="J38" i="2" a="1"/>
  <c r="J38" i="2" s="1"/>
  <c r="J39" i="2" a="1"/>
  <c r="J39" i="2" s="1"/>
  <c r="J40" i="2" a="1"/>
  <c r="J40" i="2" s="1"/>
  <c r="J41" i="2" a="1"/>
  <c r="J41" i="2" s="1"/>
  <c r="J42" i="2" a="1"/>
  <c r="J42" i="2" s="1"/>
  <c r="J43" i="2" a="1"/>
  <c r="J43" i="2" s="1"/>
  <c r="J44" i="2" a="1"/>
  <c r="J44" i="2" s="1"/>
  <c r="J45" i="2" a="1"/>
  <c r="J45" i="2" s="1"/>
  <c r="J46" i="2" a="1"/>
  <c r="J46" i="2" s="1"/>
  <c r="J47" i="2" a="1"/>
  <c r="J47" i="2" s="1"/>
  <c r="J48" i="2" a="1"/>
  <c r="J48" i="2" s="1"/>
  <c r="J49" i="2" a="1"/>
  <c r="J49" i="2" s="1"/>
  <c r="J50" i="2" a="1"/>
  <c r="J50" i="2" s="1"/>
  <c r="J51" i="2" a="1"/>
  <c r="J51" i="2" s="1"/>
  <c r="J52" i="2" a="1"/>
  <c r="J52" i="2" s="1"/>
  <c r="J53" i="2" a="1"/>
  <c r="J53" i="2" s="1"/>
  <c r="J54" i="2" a="1"/>
  <c r="J54" i="2" s="1"/>
  <c r="J55" i="2" a="1"/>
  <c r="J55" i="2" s="1"/>
  <c r="J56" i="2" a="1"/>
  <c r="J56" i="2" s="1"/>
  <c r="J57" i="2" a="1"/>
  <c r="J57" i="2" s="1"/>
  <c r="J58" i="2" a="1"/>
  <c r="J58" i="2" s="1"/>
  <c r="J59" i="2" a="1"/>
  <c r="J59" i="2" s="1"/>
  <c r="J60" i="2" a="1"/>
  <c r="J60" i="2" s="1"/>
  <c r="J61" i="2" a="1"/>
  <c r="J61" i="2" s="1"/>
  <c r="J62" i="2" a="1"/>
  <c r="J62" i="2" s="1"/>
  <c r="J63" i="2" a="1"/>
  <c r="J63" i="2" s="1"/>
  <c r="J64" i="2" a="1"/>
  <c r="J64" i="2" s="1"/>
  <c r="J65" i="2" a="1"/>
  <c r="J65" i="2" s="1"/>
  <c r="J66" i="2" a="1"/>
  <c r="J66" i="2" s="1"/>
  <c r="J67" i="2" a="1"/>
  <c r="J67" i="2" s="1"/>
  <c r="J68" i="2" a="1"/>
  <c r="J68" i="2" s="1"/>
  <c r="J69" i="2" a="1"/>
  <c r="J69" i="2" s="1"/>
  <c r="J70" i="2" a="1"/>
  <c r="J70" i="2" s="1"/>
  <c r="J71" i="2" a="1"/>
  <c r="J71" i="2" s="1"/>
  <c r="J72" i="2" a="1"/>
  <c r="J72" i="2" s="1"/>
  <c r="J73" i="2" a="1"/>
  <c r="J73" i="2" s="1"/>
  <c r="J74" i="2" a="1"/>
  <c r="J74" i="2" s="1"/>
  <c r="J75" i="2" a="1"/>
  <c r="J75" i="2" s="1"/>
  <c r="J76" i="2" a="1"/>
  <c r="J76" i="2" s="1"/>
  <c r="J77" i="2" a="1"/>
  <c r="J77" i="2" s="1"/>
  <c r="J78" i="2" a="1"/>
  <c r="J78" i="2" s="1"/>
  <c r="J79" i="2" a="1"/>
  <c r="J79" i="2" s="1"/>
  <c r="J80" i="2" a="1"/>
  <c r="J80" i="2" s="1"/>
  <c r="J81" i="2" a="1"/>
  <c r="J81" i="2" s="1"/>
  <c r="J82" i="2" a="1"/>
  <c r="J82" i="2" s="1"/>
  <c r="J83" i="2" a="1"/>
  <c r="J83" i="2" s="1"/>
  <c r="J84" i="2" a="1"/>
  <c r="J84" i="2" s="1"/>
  <c r="J85" i="2" a="1"/>
  <c r="J85" i="2" s="1"/>
  <c r="J86" i="2" a="1"/>
  <c r="J86" i="2" s="1"/>
  <c r="J87" i="2" a="1"/>
  <c r="J87" i="2" s="1"/>
  <c r="J88" i="2" a="1"/>
  <c r="J88" i="2" s="1"/>
  <c r="J89" i="2" a="1"/>
  <c r="J89" i="2" s="1"/>
  <c r="J90" i="2" a="1"/>
  <c r="J90" i="2" s="1"/>
  <c r="J91" i="2" a="1"/>
  <c r="J91" i="2" s="1"/>
  <c r="J92" i="2" a="1"/>
  <c r="J92" i="2" s="1"/>
  <c r="J93" i="2" a="1"/>
  <c r="J93" i="2" s="1"/>
  <c r="J94" i="2" a="1"/>
  <c r="J94" i="2" s="1"/>
  <c r="J95" i="2" a="1"/>
  <c r="J95" i="2" s="1"/>
  <c r="J96" i="2" a="1"/>
  <c r="J96" i="2" s="1"/>
  <c r="J97" i="2" a="1"/>
  <c r="J97" i="2" s="1"/>
  <c r="J98" i="2" a="1"/>
  <c r="J98" i="2" s="1"/>
  <c r="J99" i="2" a="1"/>
  <c r="J99" i="2" s="1"/>
  <c r="J100" i="2" a="1"/>
  <c r="J100" i="2" s="1"/>
  <c r="J101" i="2" a="1"/>
  <c r="J101" i="2" s="1"/>
  <c r="J102" i="2" a="1"/>
  <c r="J102" i="2" s="1"/>
  <c r="J103" i="2" a="1"/>
  <c r="J103" i="2" s="1"/>
  <c r="J104" i="2" a="1"/>
  <c r="J104" i="2" s="1"/>
  <c r="J105" i="2" a="1"/>
  <c r="J105" i="2" s="1"/>
  <c r="J106" i="2" a="1"/>
  <c r="J106" i="2" s="1"/>
  <c r="J107" i="2" a="1"/>
  <c r="J107" i="2" s="1"/>
  <c r="J108" i="2" a="1"/>
  <c r="J108" i="2" s="1"/>
  <c r="J109" i="2" a="1"/>
  <c r="J109" i="2" s="1"/>
  <c r="J110" i="2" a="1"/>
  <c r="J110" i="2" s="1"/>
  <c r="J111" i="2" a="1"/>
  <c r="J111" i="2" s="1"/>
  <c r="J112" i="2" a="1"/>
  <c r="J112" i="2" s="1"/>
  <c r="J113" i="2" a="1"/>
  <c r="J113" i="2" s="1"/>
  <c r="J114" i="2" a="1"/>
  <c r="J114" i="2" s="1"/>
  <c r="J115" i="2" a="1"/>
  <c r="J115" i="2" s="1"/>
  <c r="J116" i="2" a="1"/>
  <c r="J116" i="2" s="1"/>
  <c r="J117" i="2" a="1"/>
  <c r="J117" i="2" s="1"/>
  <c r="J118" i="2" a="1"/>
  <c r="J118" i="2" s="1"/>
  <c r="J119" i="2" a="1"/>
  <c r="J119" i="2" s="1"/>
  <c r="J120" i="2" a="1"/>
  <c r="J120" i="2" s="1"/>
  <c r="J121" i="2" a="1"/>
  <c r="J121" i="2" s="1"/>
  <c r="J122" i="2" a="1"/>
  <c r="J122" i="2" s="1"/>
  <c r="J123" i="2" a="1"/>
  <c r="J123" i="2" s="1"/>
  <c r="J124" i="2" a="1"/>
  <c r="J124" i="2" s="1"/>
  <c r="J125" i="2" a="1"/>
  <c r="J125" i="2" s="1"/>
  <c r="J126" i="2" a="1"/>
  <c r="J126" i="2" s="1"/>
  <c r="J127" i="2" a="1"/>
  <c r="J127" i="2" s="1"/>
  <c r="J128" i="2" a="1"/>
  <c r="J128" i="2" s="1"/>
  <c r="J129" i="2" a="1"/>
  <c r="J129" i="2" s="1"/>
  <c r="J130" i="2" a="1"/>
  <c r="J130" i="2" s="1"/>
  <c r="J131" i="2" a="1"/>
  <c r="J131" i="2" s="1"/>
  <c r="J132" i="2" a="1"/>
  <c r="J132" i="2" s="1"/>
  <c r="J133" i="2" a="1"/>
  <c r="J133" i="2" s="1"/>
  <c r="J134" i="2" a="1"/>
  <c r="J134" i="2" s="1"/>
  <c r="J135" i="2" a="1"/>
  <c r="J135" i="2" s="1"/>
  <c r="J136" i="2" a="1"/>
  <c r="J136" i="2" s="1"/>
  <c r="J137" i="2" a="1"/>
  <c r="J137" i="2" s="1"/>
  <c r="J138" i="2" a="1"/>
  <c r="J138" i="2" s="1"/>
  <c r="J139" i="2" a="1"/>
  <c r="J139" i="2" s="1"/>
  <c r="J140" i="2" a="1"/>
  <c r="J140" i="2" s="1"/>
  <c r="J141" i="2" a="1"/>
  <c r="J141" i="2" s="1"/>
  <c r="J142" i="2" a="1"/>
  <c r="J142" i="2" s="1"/>
  <c r="J143" i="2" a="1"/>
  <c r="J143" i="2" s="1"/>
  <c r="J144" i="2" a="1"/>
  <c r="J144" i="2" s="1"/>
  <c r="J145" i="2" a="1"/>
  <c r="J145" i="2" s="1"/>
  <c r="J146" i="2" a="1"/>
  <c r="J146" i="2" s="1"/>
  <c r="J147" i="2" a="1"/>
  <c r="J147" i="2" s="1"/>
  <c r="J148" i="2" a="1"/>
  <c r="J148" i="2" s="1"/>
  <c r="J149" i="2" a="1"/>
  <c r="J149" i="2" s="1"/>
  <c r="J150" i="2" a="1"/>
  <c r="J150" i="2" s="1"/>
  <c r="J151" i="2" a="1"/>
  <c r="J151" i="2" s="1"/>
  <c r="J152" i="2" a="1"/>
  <c r="J152" i="2" s="1"/>
  <c r="J153" i="2" a="1"/>
  <c r="J153" i="2" s="1"/>
  <c r="J154" i="2" a="1"/>
  <c r="J154" i="2" s="1"/>
  <c r="J155" i="2" a="1"/>
  <c r="J155" i="2" s="1"/>
  <c r="J156" i="2" a="1"/>
  <c r="J156" i="2" s="1"/>
  <c r="J157" i="2" a="1"/>
  <c r="J157" i="2" s="1"/>
  <c r="J158" i="2" a="1"/>
  <c r="J158" i="2" s="1"/>
  <c r="J159" i="2" a="1"/>
  <c r="J159" i="2" s="1"/>
  <c r="J160" i="2" a="1"/>
  <c r="J160" i="2" s="1"/>
  <c r="J161" i="2" a="1"/>
  <c r="J161" i="2" s="1"/>
  <c r="J162" i="2" a="1"/>
  <c r="J162" i="2" s="1"/>
  <c r="J163" i="2" a="1"/>
  <c r="J163" i="2" s="1"/>
  <c r="J164" i="2" a="1"/>
  <c r="J164" i="2" s="1"/>
  <c r="J165" i="2" a="1"/>
  <c r="J165" i="2" s="1"/>
  <c r="J166" i="2" a="1"/>
  <c r="J166" i="2" s="1"/>
  <c r="J167" i="2" a="1"/>
  <c r="J167" i="2" s="1"/>
  <c r="J168" i="2" a="1"/>
  <c r="J168" i="2" s="1"/>
  <c r="J169" i="2" a="1"/>
  <c r="J169" i="2" s="1"/>
  <c r="J170" i="2" a="1"/>
  <c r="J170" i="2" s="1"/>
  <c r="J171" i="2" a="1"/>
  <c r="J171" i="2" s="1"/>
  <c r="J172" i="2" a="1"/>
  <c r="J172" i="2" s="1"/>
  <c r="J173" i="2" a="1"/>
  <c r="J173" i="2" s="1"/>
  <c r="J174" i="2" a="1"/>
  <c r="J174" i="2" s="1"/>
  <c r="J175" i="2" a="1"/>
  <c r="J175" i="2" s="1"/>
  <c r="J176" i="2" a="1"/>
  <c r="J176" i="2" s="1"/>
  <c r="J177" i="2" a="1"/>
  <c r="J177" i="2" s="1"/>
  <c r="J178" i="2" a="1"/>
  <c r="J178" i="2" s="1"/>
  <c r="J179" i="2" a="1"/>
  <c r="J179" i="2" s="1"/>
  <c r="J180" i="2" a="1"/>
  <c r="J180" i="2" s="1"/>
  <c r="J181" i="2" a="1"/>
  <c r="J181" i="2" s="1"/>
  <c r="J182" i="2" a="1"/>
  <c r="J182" i="2" s="1"/>
  <c r="J183" i="2" a="1"/>
  <c r="J183" i="2" s="1"/>
  <c r="J184" i="2" a="1"/>
  <c r="J184" i="2" s="1"/>
  <c r="J185" i="2" a="1"/>
  <c r="J185" i="2" s="1"/>
  <c r="J186" i="2" a="1"/>
  <c r="J186" i="2" s="1"/>
  <c r="J187" i="2" a="1"/>
  <c r="J187" i="2" s="1"/>
  <c r="J188" i="2" a="1"/>
  <c r="J188" i="2" s="1"/>
  <c r="J189" i="2" a="1"/>
  <c r="J189" i="2" s="1"/>
  <c r="J190" i="2" a="1"/>
  <c r="J190" i="2" s="1"/>
  <c r="J191" i="2" a="1"/>
  <c r="J191" i="2" s="1"/>
  <c r="J192" i="2" a="1"/>
  <c r="J192" i="2" s="1"/>
  <c r="J193" i="2" a="1"/>
  <c r="J193" i="2" s="1"/>
  <c r="J194" i="2" a="1"/>
  <c r="J194" i="2" s="1"/>
  <c r="J195" i="2" a="1"/>
  <c r="J195" i="2" s="1"/>
  <c r="J196" i="2" a="1"/>
  <c r="J196" i="2" s="1"/>
  <c r="J197" i="2" a="1"/>
  <c r="J197" i="2" s="1"/>
  <c r="J198" i="2" a="1"/>
  <c r="J198" i="2" s="1"/>
  <c r="J199" i="2" a="1"/>
  <c r="J199" i="2" s="1"/>
  <c r="J200" i="2" a="1"/>
  <c r="J200" i="2" s="1"/>
  <c r="J201" i="2" a="1"/>
  <c r="J201" i="2" s="1"/>
  <c r="J202" i="2" a="1"/>
  <c r="J202" i="2" s="1"/>
  <c r="J203" i="2" a="1"/>
  <c r="J203" i="2" s="1"/>
  <c r="J204" i="2" a="1"/>
  <c r="J204" i="2" s="1"/>
  <c r="J205" i="2" a="1"/>
  <c r="J205" i="2" s="1"/>
  <c r="J206" i="2" a="1"/>
  <c r="J206" i="2" s="1"/>
  <c r="J207" i="2" a="1"/>
  <c r="J207" i="2" s="1"/>
  <c r="J208" i="2" a="1"/>
  <c r="J208" i="2" s="1"/>
  <c r="J209" i="2" a="1"/>
  <c r="J209" i="2" s="1"/>
  <c r="J210" i="2" a="1"/>
  <c r="J210" i="2" s="1"/>
  <c r="J211" i="2" a="1"/>
  <c r="J211" i="2" s="1"/>
  <c r="J212" i="2" a="1"/>
  <c r="J212" i="2" s="1"/>
  <c r="J213" i="2" a="1"/>
  <c r="J213" i="2" s="1"/>
  <c r="J214" i="2" a="1"/>
  <c r="J214" i="2" s="1"/>
  <c r="J215" i="2" a="1"/>
  <c r="J215" i="2" s="1"/>
  <c r="J216" i="2" a="1"/>
  <c r="J216" i="2" s="1"/>
  <c r="J217" i="2" a="1"/>
  <c r="J217" i="2" s="1"/>
  <c r="J218" i="2" a="1"/>
  <c r="J218" i="2" s="1"/>
  <c r="J219" i="2" a="1"/>
  <c r="J219" i="2" s="1"/>
  <c r="J220" i="2" a="1"/>
  <c r="J220" i="2" s="1"/>
  <c r="J221" i="2" a="1"/>
  <c r="J221" i="2" s="1"/>
  <c r="J222" i="2" a="1"/>
  <c r="J222" i="2" s="1"/>
  <c r="J223" i="2" a="1"/>
  <c r="J223" i="2" s="1"/>
  <c r="J224" i="2" a="1"/>
  <c r="J224" i="2" s="1"/>
  <c r="J225" i="2" a="1"/>
  <c r="J225" i="2" s="1"/>
  <c r="J226" i="2" a="1"/>
  <c r="J226" i="2" s="1"/>
  <c r="J227" i="2" a="1"/>
  <c r="J227" i="2" s="1"/>
  <c r="J228" i="2" a="1"/>
  <c r="J228" i="2" s="1"/>
  <c r="J229" i="2" a="1"/>
  <c r="J229" i="2" s="1"/>
  <c r="J230" i="2" a="1"/>
  <c r="J230" i="2" s="1"/>
  <c r="J231" i="2" a="1"/>
  <c r="J231" i="2" s="1"/>
  <c r="J232" i="2" a="1"/>
  <c r="J232" i="2" s="1"/>
  <c r="J233" i="2" a="1"/>
  <c r="J233" i="2" s="1"/>
  <c r="J234" i="2" a="1"/>
  <c r="J234" i="2" s="1"/>
  <c r="J235" i="2" a="1"/>
  <c r="J235" i="2" s="1"/>
  <c r="J236" i="2" a="1"/>
  <c r="J236" i="2" s="1"/>
  <c r="J237" i="2" a="1"/>
  <c r="J237" i="2" s="1"/>
  <c r="J238" i="2" a="1"/>
  <c r="J238" i="2" s="1"/>
  <c r="J239" i="2" a="1"/>
  <c r="J239" i="2" s="1"/>
  <c r="J240" i="2" a="1"/>
  <c r="J240" i="2" s="1"/>
  <c r="J241" i="2" a="1"/>
  <c r="J241" i="2" s="1"/>
  <c r="J242" i="2" a="1"/>
  <c r="J242" i="2" s="1"/>
  <c r="J243" i="2" a="1"/>
  <c r="J243" i="2" s="1"/>
  <c r="J244" i="2" a="1"/>
  <c r="J244" i="2" s="1"/>
  <c r="J245" i="2" a="1"/>
  <c r="J245" i="2" s="1"/>
  <c r="J246" i="2" a="1"/>
  <c r="J246" i="2" s="1"/>
  <c r="J247" i="2" a="1"/>
  <c r="J247" i="2" s="1"/>
  <c r="H973" i="5" s="1"/>
  <c r="J248" i="2" a="1"/>
  <c r="J248" i="2" s="1"/>
  <c r="H974" i="5" s="1"/>
  <c r="J249" i="2" a="1"/>
  <c r="J249" i="2" s="1"/>
  <c r="H975" i="5" s="1"/>
  <c r="J250" i="2" a="1"/>
  <c r="J250" i="2" s="1"/>
  <c r="J251" i="2" a="1"/>
  <c r="J251" i="2" s="1"/>
  <c r="J252" i="2" a="1"/>
  <c r="J252" i="2" s="1"/>
  <c r="J253" i="2" a="1"/>
  <c r="J253" i="2" s="1"/>
  <c r="J254" i="2" a="1"/>
  <c r="J254" i="2" s="1"/>
  <c r="J255" i="2" a="1"/>
  <c r="J255" i="2" s="1"/>
  <c r="J256" i="2" a="1"/>
  <c r="J256" i="2" s="1"/>
  <c r="J257" i="2" a="1"/>
  <c r="J257" i="2" s="1"/>
  <c r="J258" i="2" a="1"/>
  <c r="J258" i="2" s="1"/>
  <c r="J259" i="2" a="1"/>
  <c r="J259" i="2" s="1"/>
  <c r="J260" i="2" a="1"/>
  <c r="J260" i="2" s="1"/>
  <c r="J261" i="2" a="1"/>
  <c r="J261" i="2" s="1"/>
  <c r="J262" i="2" a="1"/>
  <c r="J262" i="2" s="1"/>
  <c r="J263" i="2" a="1"/>
  <c r="J263" i="2" s="1"/>
  <c r="J264" i="2" a="1"/>
  <c r="J264" i="2" s="1"/>
  <c r="J265" i="2" a="1"/>
  <c r="J265" i="2" s="1"/>
  <c r="J266" i="2" a="1"/>
  <c r="J266" i="2" s="1"/>
  <c r="J267" i="2" a="1"/>
  <c r="J267" i="2" s="1"/>
  <c r="J268" i="2" a="1"/>
  <c r="J268" i="2" s="1"/>
  <c r="J269" i="2" a="1"/>
  <c r="J269" i="2" s="1"/>
  <c r="J270" i="2" a="1"/>
  <c r="J270" i="2" s="1"/>
  <c r="J271" i="2" a="1"/>
  <c r="J271" i="2" s="1"/>
  <c r="J272" i="2" a="1"/>
  <c r="J272" i="2" s="1"/>
  <c r="J273" i="2" a="1"/>
  <c r="J273" i="2" s="1"/>
  <c r="J274" i="2" a="1"/>
  <c r="J274" i="2" s="1"/>
  <c r="J275" i="2" a="1"/>
  <c r="J275" i="2" s="1"/>
  <c r="J276" i="2" a="1"/>
  <c r="J276" i="2" s="1"/>
  <c r="J277" i="2" a="1"/>
  <c r="J277" i="2" s="1"/>
  <c r="J278" i="2" a="1"/>
  <c r="J278" i="2" s="1"/>
  <c r="J279" i="2" a="1"/>
  <c r="J279" i="2" s="1"/>
  <c r="J280" i="2" a="1"/>
  <c r="J280" i="2" s="1"/>
  <c r="J281" i="2" a="1"/>
  <c r="J281" i="2" s="1"/>
  <c r="J282" i="2" a="1"/>
  <c r="J282" i="2" s="1"/>
  <c r="J283" i="2" a="1"/>
  <c r="J283" i="2" s="1"/>
  <c r="J284" i="2" a="1"/>
  <c r="J284" i="2" s="1"/>
  <c r="J285" i="2" a="1"/>
  <c r="J285" i="2" s="1"/>
  <c r="J286" i="2" a="1"/>
  <c r="J286" i="2" s="1"/>
  <c r="J287" i="2" a="1"/>
  <c r="J287" i="2" s="1"/>
  <c r="J288" i="2" a="1"/>
  <c r="J288" i="2" s="1"/>
  <c r="J289" i="2" a="1"/>
  <c r="J289" i="2" s="1"/>
  <c r="J290" i="2" a="1"/>
  <c r="J290" i="2" s="1"/>
  <c r="J291" i="2" a="1"/>
  <c r="J291" i="2" s="1"/>
  <c r="J292" i="2" a="1"/>
  <c r="J292" i="2" s="1"/>
  <c r="J293" i="2" a="1"/>
  <c r="J293" i="2" s="1"/>
  <c r="J294" i="2" a="1"/>
  <c r="J294" i="2" s="1"/>
  <c r="J295" i="2" a="1"/>
  <c r="J295" i="2" s="1"/>
  <c r="J296" i="2" a="1"/>
  <c r="J296" i="2" s="1"/>
  <c r="J297" i="2" a="1"/>
  <c r="J297" i="2" s="1"/>
  <c r="J298" i="2" a="1"/>
  <c r="J298" i="2" s="1"/>
  <c r="J299" i="2" a="1"/>
  <c r="J299" i="2" s="1"/>
  <c r="J300" i="2" a="1"/>
  <c r="J300" i="2" s="1"/>
  <c r="J301" i="2" a="1"/>
  <c r="J301" i="2" s="1"/>
  <c r="H1209" i="5" s="1"/>
  <c r="J302" i="2" a="1"/>
  <c r="J302" i="2" s="1"/>
  <c r="J303" i="2" a="1"/>
  <c r="J303" i="2" s="1"/>
  <c r="J304" i="2" a="1"/>
  <c r="J304" i="2" s="1"/>
  <c r="J305" i="2" a="1"/>
  <c r="J305" i="2" s="1"/>
  <c r="J306" i="2" a="1"/>
  <c r="J306" i="2" s="1"/>
  <c r="J307" i="2" a="1"/>
  <c r="J307" i="2" s="1"/>
  <c r="H1225" i="5" s="1"/>
  <c r="J308" i="2" a="1"/>
  <c r="J308" i="2" s="1"/>
  <c r="J309" i="2" a="1"/>
  <c r="J309" i="2" s="1"/>
  <c r="J310" i="2" a="1"/>
  <c r="J310" i="2" s="1"/>
  <c r="J311" i="2" a="1"/>
  <c r="J311" i="2" s="1"/>
  <c r="J312" i="2" a="1"/>
  <c r="J312" i="2" s="1"/>
  <c r="J313" i="2" a="1"/>
  <c r="J313" i="2" s="1"/>
  <c r="J314" i="2" a="1"/>
  <c r="J314" i="2" s="1"/>
  <c r="J315" i="2" a="1"/>
  <c r="J315" i="2" s="1"/>
  <c r="H1250" i="5" s="1"/>
  <c r="J316" i="2" a="1"/>
  <c r="J316" i="2" s="1"/>
  <c r="J317" i="2" a="1"/>
  <c r="J317" i="2" s="1"/>
  <c r="J318" i="2" a="1"/>
  <c r="J318" i="2" s="1"/>
  <c r="J319" i="2" a="1"/>
  <c r="J319" i="2" s="1"/>
  <c r="J320" i="2" a="1"/>
  <c r="J320" i="2" s="1"/>
  <c r="J321" i="2" a="1"/>
  <c r="J321" i="2" s="1"/>
  <c r="J322" i="2" a="1"/>
  <c r="J322" i="2" s="1"/>
  <c r="J323" i="2" a="1"/>
  <c r="J323" i="2" s="1"/>
  <c r="H1273" i="5" s="1"/>
  <c r="J324" i="2" a="1"/>
  <c r="J324" i="2" s="1"/>
  <c r="J325" i="2" a="1"/>
  <c r="J325" i="2" s="1"/>
  <c r="J326" i="2" a="1"/>
  <c r="J326" i="2" s="1"/>
  <c r="J327" i="2" a="1"/>
  <c r="J327" i="2" s="1"/>
  <c r="J328" i="2" a="1"/>
  <c r="J328" i="2" s="1"/>
  <c r="J329" i="2" a="1"/>
  <c r="J329" i="2" s="1"/>
  <c r="J330" i="2" a="1"/>
  <c r="J330" i="2" s="1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I1002" i="5"/>
  <c r="I1003" i="5"/>
  <c r="I1004" i="5"/>
  <c r="I1005" i="5"/>
  <c r="I1006" i="5"/>
  <c r="I1007" i="5"/>
  <c r="I1008" i="5"/>
  <c r="I1009" i="5"/>
  <c r="I1010" i="5"/>
  <c r="I1011" i="5"/>
  <c r="I1012" i="5"/>
  <c r="I1013" i="5"/>
  <c r="I1014" i="5"/>
  <c r="I1015" i="5"/>
  <c r="I1016" i="5"/>
  <c r="I1017" i="5"/>
  <c r="I1018" i="5"/>
  <c r="I1019" i="5"/>
  <c r="I1020" i="5"/>
  <c r="I1021" i="5"/>
  <c r="I1022" i="5"/>
  <c r="I1023" i="5"/>
  <c r="I1024" i="5"/>
  <c r="I1025" i="5"/>
  <c r="I1026" i="5"/>
  <c r="I1027" i="5"/>
  <c r="I1028" i="5"/>
  <c r="I1029" i="5"/>
  <c r="I1030" i="5"/>
  <c r="I1031" i="5"/>
  <c r="I1032" i="5"/>
  <c r="I1033" i="5"/>
  <c r="I1034" i="5"/>
  <c r="I1035" i="5"/>
  <c r="I1036" i="5"/>
  <c r="I1037" i="5"/>
  <c r="I1038" i="5"/>
  <c r="I1039" i="5"/>
  <c r="I1040" i="5"/>
  <c r="I1041" i="5"/>
  <c r="I1042" i="5"/>
  <c r="I1043" i="5"/>
  <c r="I1044" i="5"/>
  <c r="I1045" i="5"/>
  <c r="I1046" i="5"/>
  <c r="I1047" i="5"/>
  <c r="I1048" i="5"/>
  <c r="I1049" i="5"/>
  <c r="I1050" i="5"/>
  <c r="I1051" i="5"/>
  <c r="I1052" i="5"/>
  <c r="I1053" i="5"/>
  <c r="I1054" i="5"/>
  <c r="I1055" i="5"/>
  <c r="I1056" i="5"/>
  <c r="I1057" i="5"/>
  <c r="I1058" i="5"/>
  <c r="I1059" i="5"/>
  <c r="I1060" i="5"/>
  <c r="I1061" i="5"/>
  <c r="I1062" i="5"/>
  <c r="I1063" i="5"/>
  <c r="I1064" i="5"/>
  <c r="I1065" i="5"/>
  <c r="I1066" i="5"/>
  <c r="I1067" i="5"/>
  <c r="I1068" i="5"/>
  <c r="I1069" i="5"/>
  <c r="I1070" i="5"/>
  <c r="I1071" i="5"/>
  <c r="I1072" i="5"/>
  <c r="I1073" i="5"/>
  <c r="I1074" i="5"/>
  <c r="I1075" i="5"/>
  <c r="I1076" i="5"/>
  <c r="I1077" i="5"/>
  <c r="I1078" i="5"/>
  <c r="I1079" i="5"/>
  <c r="I1080" i="5"/>
  <c r="I1081" i="5"/>
  <c r="I1082" i="5"/>
  <c r="I1083" i="5"/>
  <c r="I1084" i="5"/>
  <c r="I1085" i="5"/>
  <c r="I1086" i="5"/>
  <c r="I1087" i="5"/>
  <c r="I1088" i="5"/>
  <c r="I1089" i="5"/>
  <c r="I1090" i="5"/>
  <c r="I1091" i="5"/>
  <c r="I1092" i="5"/>
  <c r="I1093" i="5"/>
  <c r="I1094" i="5"/>
  <c r="I1095" i="5"/>
  <c r="I1096" i="5"/>
  <c r="I1097" i="5"/>
  <c r="I1098" i="5"/>
  <c r="I1099" i="5"/>
  <c r="I1100" i="5"/>
  <c r="I1101" i="5"/>
  <c r="I1102" i="5"/>
  <c r="I1103" i="5"/>
  <c r="I1104" i="5"/>
  <c r="I1105" i="5"/>
  <c r="I1106" i="5"/>
  <c r="I1107" i="5"/>
  <c r="I1108" i="5"/>
  <c r="I1109" i="5"/>
  <c r="I1110" i="5"/>
  <c r="I1111" i="5"/>
  <c r="I1112" i="5"/>
  <c r="I1113" i="5"/>
  <c r="I1114" i="5"/>
  <c r="I1115" i="5"/>
  <c r="I1116" i="5"/>
  <c r="I1117" i="5"/>
  <c r="I1118" i="5"/>
  <c r="I1119" i="5"/>
  <c r="I1120" i="5"/>
  <c r="I1121" i="5"/>
  <c r="I1122" i="5"/>
  <c r="I1123" i="5"/>
  <c r="I1124" i="5"/>
  <c r="I1125" i="5"/>
  <c r="I1126" i="5"/>
  <c r="I1127" i="5"/>
  <c r="I1128" i="5"/>
  <c r="I1129" i="5"/>
  <c r="I1130" i="5"/>
  <c r="I1131" i="5"/>
  <c r="I1132" i="5"/>
  <c r="I1133" i="5"/>
  <c r="I1134" i="5"/>
  <c r="I1135" i="5"/>
  <c r="I1136" i="5"/>
  <c r="I1137" i="5"/>
  <c r="I1138" i="5"/>
  <c r="I1139" i="5"/>
  <c r="I1140" i="5"/>
  <c r="I1141" i="5"/>
  <c r="I1142" i="5"/>
  <c r="I1143" i="5"/>
  <c r="I1144" i="5"/>
  <c r="I1145" i="5"/>
  <c r="I1146" i="5"/>
  <c r="I1147" i="5"/>
  <c r="I1148" i="5"/>
  <c r="I1149" i="5"/>
  <c r="I1150" i="5"/>
  <c r="I1151" i="5"/>
  <c r="I1152" i="5"/>
  <c r="I1153" i="5"/>
  <c r="I1154" i="5"/>
  <c r="I1155" i="5"/>
  <c r="I1156" i="5"/>
  <c r="I1157" i="5"/>
  <c r="I1158" i="5"/>
  <c r="I1159" i="5"/>
  <c r="I1160" i="5"/>
  <c r="I1161" i="5"/>
  <c r="I1162" i="5"/>
  <c r="I1163" i="5"/>
  <c r="I1164" i="5"/>
  <c r="I1165" i="5"/>
  <c r="I1166" i="5"/>
  <c r="I1167" i="5"/>
  <c r="I1168" i="5"/>
  <c r="I1169" i="5"/>
  <c r="I1170" i="5"/>
  <c r="I1171" i="5"/>
  <c r="I1172" i="5"/>
  <c r="I1173" i="5"/>
  <c r="I1174" i="5"/>
  <c r="I1175" i="5"/>
  <c r="I1176" i="5"/>
  <c r="I1177" i="5"/>
  <c r="I1178" i="5"/>
  <c r="I1179" i="5"/>
  <c r="I1180" i="5"/>
  <c r="I1181" i="5"/>
  <c r="I1182" i="5"/>
  <c r="I1183" i="5"/>
  <c r="I1184" i="5"/>
  <c r="I1185" i="5"/>
  <c r="I1186" i="5"/>
  <c r="I1187" i="5"/>
  <c r="I1188" i="5"/>
  <c r="I1189" i="5"/>
  <c r="I1190" i="5"/>
  <c r="I1191" i="5"/>
  <c r="I1192" i="5"/>
  <c r="I1193" i="5"/>
  <c r="I1194" i="5"/>
  <c r="I1195" i="5"/>
  <c r="I1196" i="5"/>
  <c r="I1197" i="5"/>
  <c r="I1198" i="5"/>
  <c r="I1199" i="5"/>
  <c r="I1200" i="5"/>
  <c r="I1201" i="5"/>
  <c r="I1202" i="5"/>
  <c r="I1203" i="5"/>
  <c r="I1204" i="5"/>
  <c r="I1205" i="5"/>
  <c r="I1206" i="5"/>
  <c r="I1207" i="5"/>
  <c r="I1208" i="5"/>
  <c r="I1209" i="5"/>
  <c r="I1210" i="5"/>
  <c r="I1211" i="5"/>
  <c r="I1212" i="5"/>
  <c r="I1213" i="5"/>
  <c r="I1214" i="5"/>
  <c r="I1215" i="5"/>
  <c r="I1216" i="5"/>
  <c r="I1217" i="5"/>
  <c r="I1218" i="5"/>
  <c r="I1219" i="5"/>
  <c r="I1220" i="5"/>
  <c r="I1221" i="5"/>
  <c r="I1222" i="5"/>
  <c r="I1223" i="5"/>
  <c r="I1224" i="5"/>
  <c r="I1225" i="5"/>
  <c r="I1226" i="5"/>
  <c r="I1227" i="5"/>
  <c r="I1228" i="5"/>
  <c r="I1229" i="5"/>
  <c r="I1230" i="5"/>
  <c r="I1231" i="5"/>
  <c r="I1232" i="5"/>
  <c r="I1233" i="5"/>
  <c r="I1234" i="5"/>
  <c r="I1235" i="5"/>
  <c r="I1236" i="5"/>
  <c r="I1237" i="5"/>
  <c r="I1238" i="5"/>
  <c r="I1239" i="5"/>
  <c r="I1240" i="5"/>
  <c r="I1241" i="5"/>
  <c r="I1242" i="5"/>
  <c r="I1243" i="5"/>
  <c r="I1244" i="5"/>
  <c r="I1245" i="5"/>
  <c r="I1246" i="5"/>
  <c r="I1247" i="5"/>
  <c r="I1248" i="5"/>
  <c r="I1249" i="5"/>
  <c r="I1250" i="5"/>
  <c r="I1251" i="5"/>
  <c r="I1252" i="5"/>
  <c r="I1253" i="5"/>
  <c r="I1254" i="5"/>
  <c r="I1255" i="5"/>
  <c r="I1256" i="5"/>
  <c r="I1257" i="5"/>
  <c r="I1258" i="5"/>
  <c r="I1259" i="5"/>
  <c r="I1260" i="5"/>
  <c r="I1261" i="5"/>
  <c r="I1262" i="5"/>
  <c r="I1263" i="5"/>
  <c r="I1264" i="5"/>
  <c r="I1265" i="5"/>
  <c r="I1266" i="5"/>
  <c r="I1267" i="5"/>
  <c r="I1268" i="5"/>
  <c r="I1269" i="5"/>
  <c r="I1270" i="5"/>
  <c r="I1271" i="5"/>
  <c r="I1272" i="5"/>
  <c r="I1273" i="5"/>
  <c r="I1274" i="5"/>
  <c r="I1275" i="5"/>
  <c r="I1276" i="5"/>
  <c r="I1277" i="5"/>
  <c r="I1278" i="5"/>
  <c r="I1279" i="5"/>
  <c r="I1280" i="5"/>
  <c r="I1281" i="5"/>
  <c r="I1282" i="5"/>
  <c r="I1283" i="5"/>
  <c r="I1284" i="5"/>
  <c r="I1285" i="5"/>
  <c r="I1286" i="5"/>
  <c r="I1287" i="5"/>
  <c r="I1288" i="5"/>
  <c r="I1289" i="5"/>
  <c r="I1290" i="5"/>
  <c r="I1291" i="5"/>
  <c r="I1292" i="5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E27" i="5" s="1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E139" i="5" s="1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H2" i="5"/>
  <c r="H3" i="5"/>
  <c r="H4" i="5"/>
  <c r="H6" i="5"/>
  <c r="H7" i="5"/>
  <c r="H8" i="5"/>
  <c r="H10" i="5"/>
  <c r="H11" i="5"/>
  <c r="H12" i="5"/>
  <c r="H14" i="5"/>
  <c r="H15" i="5"/>
  <c r="H41" i="5"/>
  <c r="H45" i="5"/>
  <c r="H49" i="5"/>
  <c r="H966" i="5"/>
  <c r="H1269" i="5"/>
  <c r="J810" i="3" l="1"/>
  <c r="J784" i="3"/>
  <c r="J806" i="3"/>
  <c r="J780" i="3"/>
  <c r="J758" i="3"/>
  <c r="J746" i="3"/>
  <c r="J733" i="3"/>
  <c r="E631" i="5"/>
  <c r="E575" i="5"/>
  <c r="E255" i="5"/>
  <c r="E167" i="5"/>
  <c r="E111" i="5"/>
  <c r="L288" i="6" s="1"/>
  <c r="E55" i="5"/>
  <c r="G425" i="6" s="1"/>
  <c r="E226" i="5"/>
  <c r="E198" i="5"/>
  <c r="E170" i="5"/>
  <c r="M127" i="6" s="1"/>
  <c r="E82" i="5"/>
  <c r="E54" i="5"/>
  <c r="J442" i="3"/>
  <c r="J770" i="3"/>
  <c r="K770" i="3" s="1" a="1"/>
  <c r="K770" i="3" s="1"/>
  <c r="L770" i="3" s="1"/>
  <c r="J634" i="3"/>
  <c r="K634" i="3" s="1" a="1"/>
  <c r="K634" i="3" s="1"/>
  <c r="L634" i="3" s="1"/>
  <c r="J695" i="3"/>
  <c r="K695" i="3" s="1" a="1"/>
  <c r="K695" i="3" s="1"/>
  <c r="L695" i="3" s="1"/>
  <c r="J382" i="3"/>
  <c r="J562" i="3"/>
  <c r="K562" i="3" s="1" a="1"/>
  <c r="K562" i="3" s="1"/>
  <c r="L562" i="3" s="1"/>
  <c r="J153" i="3"/>
  <c r="J121" i="3"/>
  <c r="J81" i="3"/>
  <c r="J49" i="3"/>
  <c r="J732" i="3"/>
  <c r="K732" i="3" s="1" a="1"/>
  <c r="K732" i="3" s="1"/>
  <c r="L732" i="3" s="1"/>
  <c r="J749" i="3"/>
  <c r="K749" i="3" s="1" a="1"/>
  <c r="K749" i="3" s="1"/>
  <c r="L749" i="3" s="1"/>
  <c r="J260" i="3"/>
  <c r="J340" i="3"/>
  <c r="J33" i="3"/>
  <c r="J25" i="3"/>
  <c r="J8" i="3"/>
  <c r="J720" i="3"/>
  <c r="J618" i="3"/>
  <c r="K618" i="3" s="1" a="1"/>
  <c r="K618" i="3" s="1"/>
  <c r="L618" i="3" s="1"/>
  <c r="J585" i="3"/>
  <c r="J506" i="3"/>
  <c r="K506" i="3" s="1" a="1"/>
  <c r="K506" i="3" s="1"/>
  <c r="L506" i="3" s="1"/>
  <c r="J65" i="3"/>
  <c r="K810" i="3" a="1"/>
  <c r="K810" i="3" s="1"/>
  <c r="L810" i="3" s="1"/>
  <c r="K784" i="3" a="1"/>
  <c r="K784" i="3" s="1"/>
  <c r="L784" i="3" s="1"/>
  <c r="J522" i="3"/>
  <c r="J800" i="3"/>
  <c r="K800" i="3" s="1" a="1"/>
  <c r="K800" i="3" s="1"/>
  <c r="L800" i="3" s="1"/>
  <c r="J794" i="3"/>
  <c r="K794" i="3" s="1" a="1"/>
  <c r="K794" i="3" s="1"/>
  <c r="L794" i="3" s="1"/>
  <c r="J798" i="3"/>
  <c r="K798" i="3" s="1" a="1"/>
  <c r="K798" i="3" s="1"/>
  <c r="L798" i="3" s="1"/>
  <c r="J795" i="3"/>
  <c r="K795" i="3" s="1" a="1"/>
  <c r="K795" i="3" s="1"/>
  <c r="L795" i="3" s="1"/>
  <c r="J774" i="3"/>
  <c r="J762" i="3"/>
  <c r="K762" i="3" s="1" a="1"/>
  <c r="K762" i="3" s="1"/>
  <c r="L762" i="3" s="1"/>
  <c r="J752" i="3"/>
  <c r="K752" i="3" s="1" a="1"/>
  <c r="K752" i="3" s="1"/>
  <c r="L752" i="3" s="1"/>
  <c r="J791" i="3"/>
  <c r="J674" i="3"/>
  <c r="J586" i="3"/>
  <c r="K586" i="3" s="1" a="1"/>
  <c r="K586" i="3" s="1"/>
  <c r="L586" i="3" s="1"/>
  <c r="J76" i="3"/>
  <c r="K76" i="3" s="1" a="1"/>
  <c r="K76" i="3" s="1"/>
  <c r="L76" i="3" s="1"/>
  <c r="J12" i="3"/>
  <c r="K12" i="3" s="1" a="1"/>
  <c r="K12" i="3" s="1"/>
  <c r="L12" i="3" s="1"/>
  <c r="J113" i="3"/>
  <c r="J53" i="3"/>
  <c r="J757" i="3"/>
  <c r="K757" i="3" s="1" a="1"/>
  <c r="K757" i="3" s="1"/>
  <c r="L757" i="3" s="1"/>
  <c r="K720" i="3" a="1"/>
  <c r="K720" i="3" s="1"/>
  <c r="L720" i="3" s="1"/>
  <c r="J710" i="3"/>
  <c r="K710" i="3" s="1" a="1"/>
  <c r="K710" i="3" s="1"/>
  <c r="L710" i="3" s="1"/>
  <c r="J662" i="3"/>
  <c r="K662" i="3" s="1" a="1"/>
  <c r="K662" i="3" s="1"/>
  <c r="L662" i="3" s="1"/>
  <c r="J773" i="3"/>
  <c r="K773" i="3" s="1" a="1"/>
  <c r="K773" i="3" s="1"/>
  <c r="L773" i="3" s="1"/>
  <c r="J734" i="3"/>
  <c r="K734" i="3" s="1" a="1"/>
  <c r="K734" i="3" s="1"/>
  <c r="L734" i="3" s="1"/>
  <c r="J788" i="3"/>
  <c r="K788" i="3" s="1" a="1"/>
  <c r="K788" i="3" s="1"/>
  <c r="L788" i="3" s="1"/>
  <c r="J590" i="3"/>
  <c r="K590" i="3" s="1" a="1"/>
  <c r="K590" i="3" s="1"/>
  <c r="L590" i="3" s="1"/>
  <c r="J582" i="3"/>
  <c r="K582" i="3" s="1" a="1"/>
  <c r="K582" i="3" s="1"/>
  <c r="L582" i="3" s="1"/>
  <c r="J726" i="3"/>
  <c r="K726" i="3" s="1" a="1"/>
  <c r="K726" i="3" s="1"/>
  <c r="L726" i="3" s="1"/>
  <c r="J760" i="3"/>
  <c r="K760" i="3" s="1" a="1"/>
  <c r="K760" i="3" s="1"/>
  <c r="L760" i="3" s="1"/>
  <c r="J534" i="3"/>
  <c r="K534" i="3" s="1" a="1"/>
  <c r="K534" i="3" s="1"/>
  <c r="L534" i="3" s="1"/>
  <c r="J474" i="3"/>
  <c r="K474" i="3" s="1" a="1"/>
  <c r="K474" i="3" s="1"/>
  <c r="L474" i="3" s="1"/>
  <c r="J785" i="3"/>
  <c r="K785" i="3" s="1" a="1"/>
  <c r="K785" i="3" s="1"/>
  <c r="L785" i="3" s="1"/>
  <c r="J719" i="3"/>
  <c r="K719" i="3" s="1" a="1"/>
  <c r="K719" i="3" s="1"/>
  <c r="L719" i="3" s="1"/>
  <c r="J781" i="3"/>
  <c r="K781" i="3" s="1" a="1"/>
  <c r="K781" i="3" s="1"/>
  <c r="L781" i="3" s="1"/>
  <c r="J735" i="3"/>
  <c r="K735" i="3" s="1" a="1"/>
  <c r="K735" i="3" s="1"/>
  <c r="L735" i="3" s="1"/>
  <c r="J626" i="3"/>
  <c r="K626" i="3" s="1" a="1"/>
  <c r="K626" i="3" s="1"/>
  <c r="L626" i="3" s="1"/>
  <c r="J646" i="3"/>
  <c r="K646" i="3" s="1" a="1"/>
  <c r="K646" i="3" s="1"/>
  <c r="L646" i="3" s="1"/>
  <c r="J466" i="3"/>
  <c r="K466" i="3" s="1" a="1"/>
  <c r="K466" i="3" s="1"/>
  <c r="L466" i="3" s="1"/>
  <c r="J554" i="3"/>
  <c r="K554" i="3" s="1" a="1"/>
  <c r="K554" i="3" s="1"/>
  <c r="L554" i="3" s="1"/>
  <c r="J472" i="3"/>
  <c r="K472" i="3" s="1" a="1"/>
  <c r="K472" i="3" s="1"/>
  <c r="L472" i="3" s="1"/>
  <c r="J550" i="3"/>
  <c r="K550" i="3" s="1" a="1"/>
  <c r="K550" i="3" s="1"/>
  <c r="L550" i="3" s="1"/>
  <c r="J240" i="3"/>
  <c r="K240" i="3" s="1" a="1"/>
  <c r="K240" i="3" s="1"/>
  <c r="L240" i="3" s="1"/>
  <c r="J380" i="3"/>
  <c r="J498" i="3"/>
  <c r="K498" i="3" s="1" a="1"/>
  <c r="K498" i="3" s="1"/>
  <c r="L498" i="3" s="1"/>
  <c r="J165" i="3"/>
  <c r="K165" i="3" s="1" a="1"/>
  <c r="K165" i="3" s="1"/>
  <c r="L165" i="3" s="1"/>
  <c r="J106" i="3"/>
  <c r="K106" i="3" s="1" a="1"/>
  <c r="K106" i="3" s="1"/>
  <c r="L106" i="3" s="1"/>
  <c r="J16" i="3"/>
  <c r="J602" i="3"/>
  <c r="K602" i="3" s="1" a="1"/>
  <c r="K602" i="3" s="1"/>
  <c r="L602" i="3" s="1"/>
  <c r="K522" i="3" a="1"/>
  <c r="K522" i="3" s="1"/>
  <c r="L522" i="3" s="1"/>
  <c r="K774" i="3" a="1"/>
  <c r="K774" i="3" s="1"/>
  <c r="L774" i="3" s="1"/>
  <c r="K791" i="3" a="1"/>
  <c r="K791" i="3" s="1"/>
  <c r="L791" i="3" s="1"/>
  <c r="K674" i="3" a="1"/>
  <c r="K674" i="3" s="1"/>
  <c r="L674" i="3" s="1"/>
  <c r="J630" i="3"/>
  <c r="K630" i="3" s="1" a="1"/>
  <c r="K630" i="3" s="1"/>
  <c r="L630" i="3" s="1"/>
  <c r="K806" i="3" a="1"/>
  <c r="K806" i="3" s="1"/>
  <c r="L806" i="3" s="1"/>
  <c r="J803" i="3"/>
  <c r="K803" i="3" s="1" a="1"/>
  <c r="K803" i="3" s="1"/>
  <c r="L803" i="3" s="1"/>
  <c r="K780" i="3" a="1"/>
  <c r="K780" i="3" s="1"/>
  <c r="L780" i="3" s="1"/>
  <c r="K758" i="3" a="1"/>
  <c r="K758" i="3" s="1"/>
  <c r="L758" i="3" s="1"/>
  <c r="J802" i="3"/>
  <c r="K802" i="3" s="1" a="1"/>
  <c r="K802" i="3" s="1"/>
  <c r="L802" i="3" s="1"/>
  <c r="K746" i="3" a="1"/>
  <c r="K746" i="3" s="1"/>
  <c r="L746" i="3" s="1"/>
  <c r="J690" i="3"/>
  <c r="K690" i="3" s="1" a="1"/>
  <c r="K690" i="3" s="1"/>
  <c r="L690" i="3" s="1"/>
  <c r="J702" i="3"/>
  <c r="K702" i="3" s="1" a="1"/>
  <c r="K702" i="3" s="1"/>
  <c r="L702" i="3" s="1"/>
  <c r="J77" i="3"/>
  <c r="J62" i="6"/>
  <c r="J445" i="6"/>
  <c r="J503" i="6"/>
  <c r="J172" i="6"/>
  <c r="J692" i="3"/>
  <c r="K692" i="3" s="1" a="1"/>
  <c r="K692" i="3" s="1"/>
  <c r="L692" i="3" s="1"/>
  <c r="J729" i="3"/>
  <c r="K729" i="3" s="1" a="1"/>
  <c r="K729" i="3" s="1"/>
  <c r="L729" i="3" s="1"/>
  <c r="J696" i="3"/>
  <c r="K696" i="3" s="1" a="1"/>
  <c r="K696" i="3" s="1"/>
  <c r="L696" i="3" s="1"/>
  <c r="J700" i="3"/>
  <c r="K700" i="3" s="1" a="1"/>
  <c r="K700" i="3" s="1"/>
  <c r="L700" i="3" s="1"/>
  <c r="J664" i="3"/>
  <c r="K664" i="3" s="1" a="1"/>
  <c r="K664" i="3" s="1"/>
  <c r="L664" i="3" s="1"/>
  <c r="J668" i="3"/>
  <c r="K668" i="3" s="1" a="1"/>
  <c r="K668" i="3" s="1"/>
  <c r="L668" i="3" s="1"/>
  <c r="J426" i="3"/>
  <c r="K426" i="3" s="1" a="1"/>
  <c r="K426" i="3" s="1"/>
  <c r="L426" i="3" s="1"/>
  <c r="J561" i="3"/>
  <c r="K561" i="3" s="1" a="1"/>
  <c r="K561" i="3" s="1"/>
  <c r="L561" i="3" s="1"/>
  <c r="J430" i="3"/>
  <c r="K430" i="3" s="1" a="1"/>
  <c r="K430" i="3" s="1"/>
  <c r="L430" i="3" s="1"/>
  <c r="J559" i="3"/>
  <c r="K559" i="3" s="1" a="1"/>
  <c r="K559" i="3" s="1"/>
  <c r="L559" i="3" s="1"/>
  <c r="J563" i="3"/>
  <c r="K563" i="3" s="1" a="1"/>
  <c r="K563" i="3" s="1"/>
  <c r="L563" i="3" s="1"/>
  <c r="J418" i="3"/>
  <c r="K418" i="3" s="1" a="1"/>
  <c r="K418" i="3" s="1"/>
  <c r="L418" i="3" s="1"/>
  <c r="J422" i="3"/>
  <c r="K422" i="3" s="1" a="1"/>
  <c r="K422" i="3" s="1"/>
  <c r="L422" i="3" s="1"/>
  <c r="J607" i="3"/>
  <c r="K607" i="3" s="1" a="1"/>
  <c r="K607" i="3" s="1"/>
  <c r="L607" i="3" s="1"/>
  <c r="J611" i="3"/>
  <c r="K611" i="3" s="1" a="1"/>
  <c r="K611" i="3" s="1"/>
  <c r="L611" i="3" s="1"/>
  <c r="J396" i="3"/>
  <c r="K396" i="3" s="1" a="1"/>
  <c r="K396" i="3" s="1"/>
  <c r="L396" i="3" s="1"/>
  <c r="J525" i="3"/>
  <c r="K525" i="3" s="1" a="1"/>
  <c r="K525" i="3" s="1"/>
  <c r="L525" i="3" s="1"/>
  <c r="J529" i="3"/>
  <c r="K529" i="3" s="1" a="1"/>
  <c r="K529" i="3" s="1"/>
  <c r="L529" i="3" s="1"/>
  <c r="J398" i="3"/>
  <c r="K398" i="3" s="1" a="1"/>
  <c r="K398" i="3" s="1"/>
  <c r="L398" i="3" s="1"/>
  <c r="J497" i="3"/>
  <c r="K497" i="3" s="1" a="1"/>
  <c r="K497" i="3" s="1"/>
  <c r="L497" i="3" s="1"/>
  <c r="J368" i="3"/>
  <c r="K368" i="3" s="1" a="1"/>
  <c r="K368" i="3" s="1"/>
  <c r="L368" i="3" s="1"/>
  <c r="J372" i="3"/>
  <c r="K372" i="3" s="1" a="1"/>
  <c r="K372" i="3" s="1"/>
  <c r="L372" i="3" s="1"/>
  <c r="J370" i="3"/>
  <c r="K370" i="3" s="1" a="1"/>
  <c r="K370" i="3" s="1"/>
  <c r="L370" i="3" s="1"/>
  <c r="J383" i="3"/>
  <c r="K383" i="3" s="1" a="1"/>
  <c r="K383" i="3" s="1"/>
  <c r="L383" i="3" s="1"/>
  <c r="J385" i="3"/>
  <c r="K385" i="3" s="1" a="1"/>
  <c r="K385" i="3" s="1"/>
  <c r="L385" i="3" s="1"/>
  <c r="J258" i="3"/>
  <c r="K258" i="3" s="1" a="1"/>
  <c r="K258" i="3" s="1"/>
  <c r="L258" i="3" s="1"/>
  <c r="J391" i="3"/>
  <c r="K391" i="3" s="1" a="1"/>
  <c r="K391" i="3" s="1"/>
  <c r="L391" i="3" s="1"/>
  <c r="J389" i="3"/>
  <c r="K389" i="3" s="1" a="1"/>
  <c r="K389" i="3" s="1"/>
  <c r="L389" i="3" s="1"/>
  <c r="J393" i="3"/>
  <c r="K393" i="3" s="1" a="1"/>
  <c r="K393" i="3" s="1"/>
  <c r="L393" i="3" s="1"/>
  <c r="J399" i="3"/>
  <c r="K399" i="3" s="1" a="1"/>
  <c r="K399" i="3" s="1"/>
  <c r="L399" i="3" s="1"/>
  <c r="J403" i="3"/>
  <c r="K403" i="3" s="1" a="1"/>
  <c r="K403" i="3" s="1"/>
  <c r="L403" i="3" s="1"/>
  <c r="J249" i="3"/>
  <c r="K249" i="3" s="1" a="1"/>
  <c r="K249" i="3" s="1"/>
  <c r="L249" i="3" s="1"/>
  <c r="J245" i="3"/>
  <c r="K245" i="3" s="1" a="1"/>
  <c r="K245" i="3" s="1"/>
  <c r="L245" i="3" s="1"/>
  <c r="J405" i="3"/>
  <c r="K405" i="3" s="1" a="1"/>
  <c r="K405" i="3" s="1"/>
  <c r="L405" i="3" s="1"/>
  <c r="J241" i="3"/>
  <c r="K241" i="3" s="1" a="1"/>
  <c r="K241" i="3" s="1"/>
  <c r="L241" i="3" s="1"/>
  <c r="J401" i="3"/>
  <c r="K401" i="3" s="1" a="1"/>
  <c r="K401" i="3" s="1"/>
  <c r="L401" i="3" s="1"/>
  <c r="J410" i="3"/>
  <c r="K410" i="3" s="1" a="1"/>
  <c r="K410" i="3" s="1"/>
  <c r="L410" i="3" s="1"/>
  <c r="J214" i="3"/>
  <c r="K214" i="3" s="1" a="1"/>
  <c r="K214" i="3" s="1"/>
  <c r="L214" i="3" s="1"/>
  <c r="J413" i="3"/>
  <c r="K413" i="3" s="1" a="1"/>
  <c r="K413" i="3" s="1"/>
  <c r="L413" i="3" s="1"/>
  <c r="J355" i="3"/>
  <c r="K355" i="3" s="1" a="1"/>
  <c r="K355" i="3" s="1"/>
  <c r="L355" i="3" s="1"/>
  <c r="J379" i="3"/>
  <c r="K379" i="3" s="1" a="1"/>
  <c r="K379" i="3" s="1"/>
  <c r="L379" i="3" s="1"/>
  <c r="J388" i="3"/>
  <c r="K388" i="3" s="1" a="1"/>
  <c r="K388" i="3" s="1"/>
  <c r="L388" i="3" s="1"/>
  <c r="J257" i="3"/>
  <c r="K257" i="3" s="1" a="1"/>
  <c r="K257" i="3" s="1"/>
  <c r="L257" i="3" s="1"/>
  <c r="J178" i="3"/>
  <c r="K178" i="3" s="1" a="1"/>
  <c r="K178" i="3" s="1"/>
  <c r="L178" i="3" s="1"/>
  <c r="J174" i="3"/>
  <c r="K174" i="3" s="1" a="1"/>
  <c r="K174" i="3" s="1"/>
  <c r="L174" i="3" s="1"/>
  <c r="J180" i="3"/>
  <c r="K180" i="3" s="1" a="1"/>
  <c r="K180" i="3" s="1"/>
  <c r="L180" i="3" s="1"/>
  <c r="J170" i="3"/>
  <c r="K170" i="3" s="1" a="1"/>
  <c r="K170" i="3" s="1"/>
  <c r="L170" i="3" s="1"/>
  <c r="J176" i="3"/>
  <c r="K176" i="3" s="1" a="1"/>
  <c r="K176" i="3" s="1"/>
  <c r="L176" i="3" s="1"/>
  <c r="J172" i="3"/>
  <c r="K172" i="3" s="1" a="1"/>
  <c r="K172" i="3" s="1"/>
  <c r="L172" i="3" s="1"/>
  <c r="J173" i="3"/>
  <c r="K173" i="3" s="1" a="1"/>
  <c r="K173" i="3" s="1"/>
  <c r="L173" i="3" s="1"/>
  <c r="J181" i="3"/>
  <c r="K181" i="3" s="1" a="1"/>
  <c r="K181" i="3" s="1"/>
  <c r="L181" i="3" s="1"/>
  <c r="J177" i="3"/>
  <c r="K177" i="3" s="1" a="1"/>
  <c r="K177" i="3" s="1"/>
  <c r="L177" i="3" s="1"/>
  <c r="J479" i="3"/>
  <c r="K479" i="3" s="1" a="1"/>
  <c r="K479" i="3" s="1"/>
  <c r="L479" i="3" s="1"/>
  <c r="J152" i="3"/>
  <c r="K152" i="3" s="1" a="1"/>
  <c r="K152" i="3" s="1"/>
  <c r="L152" i="3" s="1"/>
  <c r="J200" i="3"/>
  <c r="K200" i="3" s="1" a="1"/>
  <c r="K200" i="3" s="1"/>
  <c r="L200" i="3" s="1"/>
  <c r="J253" i="3"/>
  <c r="K253" i="3" s="1" a="1"/>
  <c r="K253" i="3" s="1"/>
  <c r="L253" i="3" s="1"/>
  <c r="J301" i="3"/>
  <c r="K301" i="3" s="1" a="1"/>
  <c r="K301" i="3" s="1"/>
  <c r="L301" i="3" s="1"/>
  <c r="J317" i="3"/>
  <c r="K317" i="3" s="1" a="1"/>
  <c r="K317" i="3" s="1"/>
  <c r="L317" i="3" s="1"/>
  <c r="J196" i="3"/>
  <c r="K196" i="3" s="1" a="1"/>
  <c r="K196" i="3" s="1"/>
  <c r="L196" i="3" s="1"/>
  <c r="J154" i="3"/>
  <c r="K154" i="3" s="1" a="1"/>
  <c r="K154" i="3" s="1"/>
  <c r="L154" i="3" s="1"/>
  <c r="J202" i="3"/>
  <c r="K202" i="3" s="1" a="1"/>
  <c r="K202" i="3" s="1"/>
  <c r="L202" i="3" s="1"/>
  <c r="J198" i="3"/>
  <c r="K198" i="3" s="1" a="1"/>
  <c r="K198" i="3" s="1"/>
  <c r="L198" i="3" s="1"/>
  <c r="J305" i="3"/>
  <c r="K305" i="3" s="1" a="1"/>
  <c r="K305" i="3" s="1"/>
  <c r="L305" i="3" s="1"/>
  <c r="J309" i="3"/>
  <c r="K309" i="3" s="1" a="1"/>
  <c r="K309" i="3" s="1"/>
  <c r="L309" i="3" s="1"/>
  <c r="J140" i="3"/>
  <c r="K140" i="3" s="1" a="1"/>
  <c r="K140" i="3" s="1"/>
  <c r="L140" i="3" s="1"/>
  <c r="J182" i="3"/>
  <c r="K182" i="3" s="1" a="1"/>
  <c r="K182" i="3" s="1"/>
  <c r="L182" i="3" s="1"/>
  <c r="J232" i="3"/>
  <c r="K232" i="3" s="1" a="1"/>
  <c r="K232" i="3" s="1"/>
  <c r="L232" i="3" s="1"/>
  <c r="J228" i="3"/>
  <c r="K228" i="3" s="1" a="1"/>
  <c r="K228" i="3" s="1"/>
  <c r="L228" i="3" s="1"/>
  <c r="J112" i="3"/>
  <c r="K112" i="3" s="1" a="1"/>
  <c r="K112" i="3" s="1"/>
  <c r="L112" i="3" s="1"/>
  <c r="J224" i="3"/>
  <c r="K224" i="3" s="1" a="1"/>
  <c r="K224" i="3" s="1"/>
  <c r="L224" i="3" s="1"/>
  <c r="J89" i="3"/>
  <c r="K89" i="3" s="1" a="1"/>
  <c r="K89" i="3" s="1"/>
  <c r="L89" i="3" s="1"/>
  <c r="J117" i="3"/>
  <c r="K117" i="3" s="1" a="1"/>
  <c r="K117" i="3" s="1"/>
  <c r="L117" i="3" s="1"/>
  <c r="J109" i="3"/>
  <c r="K109" i="3" s="1" a="1"/>
  <c r="K109" i="3" s="1"/>
  <c r="L109" i="3" s="1"/>
  <c r="K733" i="3" a="1"/>
  <c r="K733" i="3" s="1"/>
  <c r="L733" i="3" s="1"/>
  <c r="J716" i="3"/>
  <c r="K716" i="3" s="1" a="1"/>
  <c r="K716" i="3" s="1"/>
  <c r="L716" i="3" s="1"/>
  <c r="J724" i="3"/>
  <c r="K724" i="3" s="1" a="1"/>
  <c r="K724" i="3" s="1"/>
  <c r="L724" i="3" s="1"/>
  <c r="J673" i="3"/>
  <c r="K673" i="3" s="1" a="1"/>
  <c r="K673" i="3" s="1"/>
  <c r="L673" i="3" s="1"/>
  <c r="J671" i="3"/>
  <c r="K671" i="3" s="1" a="1"/>
  <c r="K671" i="3" s="1"/>
  <c r="L671" i="3" s="1"/>
  <c r="J741" i="3"/>
  <c r="K741" i="3" s="1" a="1"/>
  <c r="K741" i="3" s="1"/>
  <c r="L741" i="3" s="1"/>
  <c r="J608" i="3"/>
  <c r="K608" i="3" s="1" a="1"/>
  <c r="K608" i="3" s="1"/>
  <c r="L608" i="3" s="1"/>
  <c r="J612" i="3"/>
  <c r="K612" i="3" s="1" a="1"/>
  <c r="K612" i="3" s="1"/>
  <c r="L612" i="3" s="1"/>
  <c r="J659" i="3"/>
  <c r="K659" i="3" s="1" a="1"/>
  <c r="K659" i="3" s="1"/>
  <c r="L659" i="3" s="1"/>
  <c r="J588" i="3"/>
  <c r="K588" i="3" s="1" a="1"/>
  <c r="K588" i="3" s="1"/>
  <c r="L588" i="3" s="1"/>
  <c r="J592" i="3"/>
  <c r="K592" i="3" s="1" a="1"/>
  <c r="K592" i="3" s="1"/>
  <c r="L592" i="3" s="1"/>
  <c r="J656" i="3"/>
  <c r="K656" i="3" s="1" a="1"/>
  <c r="K656" i="3" s="1"/>
  <c r="L656" i="3" s="1"/>
  <c r="J676" i="3"/>
  <c r="K676" i="3" s="1" a="1"/>
  <c r="K676" i="3" s="1"/>
  <c r="L676" i="3" s="1"/>
  <c r="J593" i="3"/>
  <c r="K593" i="3" s="1" a="1"/>
  <c r="K593" i="3" s="1"/>
  <c r="L593" i="3" s="1"/>
  <c r="J657" i="3"/>
  <c r="K657" i="3" s="1" a="1"/>
  <c r="K657" i="3" s="1"/>
  <c r="L657" i="3" s="1"/>
  <c r="J573" i="3"/>
  <c r="K573" i="3" s="1" a="1"/>
  <c r="K573" i="3" s="1"/>
  <c r="L573" i="3" s="1"/>
  <c r="J645" i="3"/>
  <c r="K645" i="3" s="1" a="1"/>
  <c r="K645" i="3" s="1"/>
  <c r="L645" i="3" s="1"/>
  <c r="J571" i="3"/>
  <c r="K571" i="3" s="1" a="1"/>
  <c r="K571" i="3" s="1"/>
  <c r="L571" i="3" s="1"/>
  <c r="J643" i="3"/>
  <c r="K643" i="3" s="1" a="1"/>
  <c r="K643" i="3" s="1"/>
  <c r="L643" i="3" s="1"/>
  <c r="J647" i="3"/>
  <c r="K647" i="3" s="1" a="1"/>
  <c r="K647" i="3" s="1"/>
  <c r="L647" i="3" s="1"/>
  <c r="J660" i="3"/>
  <c r="K660" i="3" s="1" a="1"/>
  <c r="K660" i="3" s="1"/>
  <c r="L660" i="3" s="1"/>
  <c r="J655" i="3"/>
  <c r="K655" i="3" s="1" a="1"/>
  <c r="K655" i="3" s="1"/>
  <c r="L655" i="3" s="1"/>
  <c r="J540" i="3"/>
  <c r="K540" i="3" s="1" a="1"/>
  <c r="K540" i="3" s="1"/>
  <c r="L540" i="3" s="1"/>
  <c r="J652" i="3"/>
  <c r="K652" i="3" s="1" a="1"/>
  <c r="K652" i="3" s="1"/>
  <c r="L652" i="3" s="1"/>
  <c r="J531" i="3"/>
  <c r="K531" i="3" s="1" a="1"/>
  <c r="K531" i="3" s="1"/>
  <c r="L531" i="3" s="1"/>
  <c r="J496" i="3"/>
  <c r="K496" i="3" s="1" a="1"/>
  <c r="K496" i="3" s="1"/>
  <c r="L496" i="3" s="1"/>
  <c r="J500" i="3"/>
  <c r="K500" i="3" s="1" a="1"/>
  <c r="K500" i="3" s="1"/>
  <c r="L500" i="3" s="1"/>
  <c r="J589" i="3"/>
  <c r="K589" i="3" s="1" a="1"/>
  <c r="K589" i="3" s="1"/>
  <c r="L589" i="3" s="1"/>
  <c r="J587" i="3"/>
  <c r="K587" i="3" s="1" a="1"/>
  <c r="K587" i="3" s="1"/>
  <c r="L587" i="3" s="1"/>
  <c r="J591" i="3"/>
  <c r="K591" i="3" s="1" a="1"/>
  <c r="K591" i="3" s="1"/>
  <c r="L591" i="3" s="1"/>
  <c r="J488" i="3"/>
  <c r="K488" i="3" s="1" a="1"/>
  <c r="K488" i="3" s="1"/>
  <c r="L488" i="3" s="1"/>
  <c r="J492" i="3"/>
  <c r="K492" i="3" s="1" a="1"/>
  <c r="K492" i="3" s="1"/>
  <c r="L492" i="3" s="1"/>
  <c r="J576" i="3"/>
  <c r="K576" i="3" s="1" a="1"/>
  <c r="K576" i="3" s="1"/>
  <c r="L576" i="3" s="1"/>
  <c r="J580" i="3"/>
  <c r="K580" i="3" s="1" a="1"/>
  <c r="K580" i="3" s="1"/>
  <c r="L580" i="3" s="1"/>
  <c r="J688" i="3"/>
  <c r="K688" i="3" s="1" a="1"/>
  <c r="K688" i="3" s="1"/>
  <c r="L688" i="3" s="1"/>
  <c r="K442" i="3" a="1"/>
  <c r="K442" i="3" s="1"/>
  <c r="L442" i="3" s="1"/>
  <c r="J400" i="3"/>
  <c r="K400" i="3" s="1" a="1"/>
  <c r="K400" i="3" s="1"/>
  <c r="L400" i="3" s="1"/>
  <c r="J402" i="3"/>
  <c r="K402" i="3" s="1" a="1"/>
  <c r="K402" i="3" s="1"/>
  <c r="L402" i="3" s="1"/>
  <c r="J501" i="3"/>
  <c r="K501" i="3" s="1" a="1"/>
  <c r="K501" i="3" s="1"/>
  <c r="L501" i="3" s="1"/>
  <c r="J406" i="3"/>
  <c r="K406" i="3" s="1" a="1"/>
  <c r="K406" i="3" s="1"/>
  <c r="L406" i="3" s="1"/>
  <c r="J597" i="3"/>
  <c r="K597" i="3" s="1" a="1"/>
  <c r="K597" i="3" s="1"/>
  <c r="L597" i="3" s="1"/>
  <c r="J595" i="3"/>
  <c r="K595" i="3" s="1" a="1"/>
  <c r="K595" i="3" s="1"/>
  <c r="L595" i="3" s="1"/>
  <c r="J480" i="3"/>
  <c r="K480" i="3" s="1" a="1"/>
  <c r="K480" i="3" s="1"/>
  <c r="L480" i="3" s="1"/>
  <c r="J353" i="3"/>
  <c r="K353" i="3" s="1" a="1"/>
  <c r="K353" i="3" s="1"/>
  <c r="L353" i="3" s="1"/>
  <c r="J484" i="3"/>
  <c r="K484" i="3" s="1" a="1"/>
  <c r="K484" i="3" s="1"/>
  <c r="L484" i="3" s="1"/>
  <c r="J306" i="3"/>
  <c r="K306" i="3" s="1" a="1"/>
  <c r="K306" i="3" s="1"/>
  <c r="L306" i="3" s="1"/>
  <c r="J308" i="3"/>
  <c r="K308" i="3" s="1" a="1"/>
  <c r="K308" i="3" s="1"/>
  <c r="L308" i="3" s="1"/>
  <c r="J316" i="3"/>
  <c r="K316" i="3" s="1" a="1"/>
  <c r="K316" i="3" s="1"/>
  <c r="L316" i="3" s="1"/>
  <c r="J485" i="3"/>
  <c r="K485" i="3" s="1" a="1"/>
  <c r="K485" i="3" s="1"/>
  <c r="L485" i="3" s="1"/>
  <c r="J701" i="3"/>
  <c r="K701" i="3" s="1" a="1"/>
  <c r="K701" i="3" s="1"/>
  <c r="L701" i="3" s="1"/>
  <c r="J300" i="3"/>
  <c r="K300" i="3" s="1" a="1"/>
  <c r="K300" i="3" s="1"/>
  <c r="L300" i="3" s="1"/>
  <c r="J310" i="3"/>
  <c r="K310" i="3" s="1" a="1"/>
  <c r="K310" i="3" s="1"/>
  <c r="L310" i="3" s="1"/>
  <c r="J416" i="3"/>
  <c r="K416" i="3" s="1" a="1"/>
  <c r="K416" i="3" s="1"/>
  <c r="L416" i="3" s="1"/>
  <c r="J420" i="3"/>
  <c r="K420" i="3" s="1" a="1"/>
  <c r="K420" i="3" s="1"/>
  <c r="L420" i="3" s="1"/>
  <c r="J424" i="3"/>
  <c r="K424" i="3" s="1" a="1"/>
  <c r="K424" i="3" s="1"/>
  <c r="L424" i="3" s="1"/>
  <c r="J565" i="3"/>
  <c r="K565" i="3" s="1" a="1"/>
  <c r="K565" i="3" s="1"/>
  <c r="L565" i="3" s="1"/>
  <c r="J569" i="3"/>
  <c r="K569" i="3" s="1" a="1"/>
  <c r="K569" i="3" s="1"/>
  <c r="L569" i="3" s="1"/>
  <c r="J567" i="3"/>
  <c r="K567" i="3" s="1" a="1"/>
  <c r="K567" i="3" s="1"/>
  <c r="L567" i="3" s="1"/>
  <c r="J269" i="3"/>
  <c r="K269" i="3" s="1" a="1"/>
  <c r="K269" i="3" s="1"/>
  <c r="L269" i="3" s="1"/>
  <c r="J411" i="3"/>
  <c r="K411" i="3" s="1" a="1"/>
  <c r="K411" i="3" s="1"/>
  <c r="L411" i="3" s="1"/>
  <c r="J281" i="3"/>
  <c r="K281" i="3" s="1" a="1"/>
  <c r="K281" i="3" s="1"/>
  <c r="L281" i="3" s="1"/>
  <c r="J273" i="3"/>
  <c r="K273" i="3" s="1" a="1"/>
  <c r="K273" i="3" s="1"/>
  <c r="L273" i="3" s="1"/>
  <c r="J277" i="3"/>
  <c r="K277" i="3" s="1" a="1"/>
  <c r="K277" i="3" s="1"/>
  <c r="L277" i="3" s="1"/>
  <c r="J409" i="3"/>
  <c r="K409" i="3" s="1" a="1"/>
  <c r="K409" i="3" s="1"/>
  <c r="L409" i="3" s="1"/>
  <c r="J264" i="3"/>
  <c r="K264" i="3" s="1" a="1"/>
  <c r="K264" i="3" s="1"/>
  <c r="L264" i="3" s="1"/>
  <c r="J395" i="3"/>
  <c r="K395" i="3" s="1" a="1"/>
  <c r="K395" i="3" s="1"/>
  <c r="L395" i="3" s="1"/>
  <c r="J397" i="3"/>
  <c r="K397" i="3" s="1" a="1"/>
  <c r="K397" i="3" s="1"/>
  <c r="L397" i="3" s="1"/>
  <c r="J342" i="3"/>
  <c r="K342" i="3" s="1" a="1"/>
  <c r="K342" i="3" s="1"/>
  <c r="L342" i="3" s="1"/>
  <c r="J365" i="3"/>
  <c r="K365" i="3" s="1" a="1"/>
  <c r="K365" i="3" s="1"/>
  <c r="L365" i="3" s="1"/>
  <c r="J449" i="3"/>
  <c r="K449" i="3" s="1" a="1"/>
  <c r="K449" i="3" s="1"/>
  <c r="L449" i="3" s="1"/>
  <c r="J453" i="3"/>
  <c r="K453" i="3" s="1" a="1"/>
  <c r="K453" i="3" s="1"/>
  <c r="L453" i="3" s="1"/>
  <c r="J513" i="3"/>
  <c r="K513" i="3" s="1" a="1"/>
  <c r="K513" i="3" s="1"/>
  <c r="L513" i="3" s="1"/>
  <c r="J517" i="3"/>
  <c r="K517" i="3" s="1" a="1"/>
  <c r="K517" i="3" s="1"/>
  <c r="L517" i="3" s="1"/>
  <c r="J361" i="3"/>
  <c r="K361" i="3" s="1" a="1"/>
  <c r="K361" i="3" s="1"/>
  <c r="L361" i="3" s="1"/>
  <c r="J451" i="3"/>
  <c r="K451" i="3" s="1" a="1"/>
  <c r="K451" i="3" s="1"/>
  <c r="L451" i="3" s="1"/>
  <c r="J511" i="3"/>
  <c r="K511" i="3" s="1" a="1"/>
  <c r="K511" i="3" s="1"/>
  <c r="L511" i="3" s="1"/>
  <c r="J515" i="3"/>
  <c r="K515" i="3" s="1" a="1"/>
  <c r="K515" i="3" s="1"/>
  <c r="L515" i="3" s="1"/>
  <c r="J262" i="3"/>
  <c r="K262" i="3" s="1" a="1"/>
  <c r="K262" i="3" s="1"/>
  <c r="L262" i="3" s="1"/>
  <c r="J268" i="3"/>
  <c r="K268" i="3" s="1" a="1"/>
  <c r="K268" i="3" s="1"/>
  <c r="L268" i="3" s="1"/>
  <c r="J415" i="3"/>
  <c r="K415" i="3" s="1" a="1"/>
  <c r="K415" i="3" s="1"/>
  <c r="L415" i="3" s="1"/>
  <c r="J419" i="3"/>
  <c r="K419" i="3" s="1" a="1"/>
  <c r="K419" i="3" s="1"/>
  <c r="L419" i="3" s="1"/>
  <c r="J423" i="3"/>
  <c r="K423" i="3" s="1" a="1"/>
  <c r="K423" i="3" s="1"/>
  <c r="L423" i="3" s="1"/>
  <c r="J348" i="3"/>
  <c r="K348" i="3" s="1" a="1"/>
  <c r="K348" i="3" s="1"/>
  <c r="L348" i="3" s="1"/>
  <c r="J352" i="3"/>
  <c r="K352" i="3" s="1" a="1"/>
  <c r="K352" i="3" s="1"/>
  <c r="L352" i="3" s="1"/>
  <c r="J605" i="3"/>
  <c r="K605" i="3" s="1" a="1"/>
  <c r="K605" i="3" s="1"/>
  <c r="L605" i="3" s="1"/>
  <c r="J609" i="3"/>
  <c r="K609" i="3" s="1" a="1"/>
  <c r="K609" i="3" s="1"/>
  <c r="L609" i="3" s="1"/>
  <c r="J613" i="3"/>
  <c r="K613" i="3" s="1" a="1"/>
  <c r="K613" i="3" s="1"/>
  <c r="L613" i="3" s="1"/>
  <c r="J290" i="3"/>
  <c r="K290" i="3" s="1" a="1"/>
  <c r="K290" i="3" s="1"/>
  <c r="L290" i="3" s="1"/>
  <c r="J367" i="3"/>
  <c r="K367" i="3" s="1" a="1"/>
  <c r="K367" i="3" s="1"/>
  <c r="L367" i="3" s="1"/>
  <c r="J371" i="3"/>
  <c r="K371" i="3" s="1" a="1"/>
  <c r="K371" i="3" s="1"/>
  <c r="L371" i="3" s="1"/>
  <c r="J294" i="3"/>
  <c r="K294" i="3" s="1" a="1"/>
  <c r="K294" i="3" s="1"/>
  <c r="L294" i="3" s="1"/>
  <c r="J369" i="3"/>
  <c r="K369" i="3" s="1" a="1"/>
  <c r="K369" i="3" s="1"/>
  <c r="L369" i="3" s="1"/>
  <c r="J495" i="3"/>
  <c r="K495" i="3" s="1" a="1"/>
  <c r="K495" i="3" s="1"/>
  <c r="L495" i="3" s="1"/>
  <c r="J499" i="3"/>
  <c r="K499" i="3" s="1" a="1"/>
  <c r="K499" i="3" s="1"/>
  <c r="L499" i="3" s="1"/>
  <c r="J237" i="3"/>
  <c r="K237" i="3" s="1" a="1"/>
  <c r="K237" i="3" s="1"/>
  <c r="L237" i="3" s="1"/>
  <c r="J236" i="3"/>
  <c r="K236" i="3" s="1" a="1"/>
  <c r="K236" i="3" s="1"/>
  <c r="L236" i="3" s="1"/>
  <c r="J321" i="3"/>
  <c r="K321" i="3" s="1" a="1"/>
  <c r="K321" i="3" s="1"/>
  <c r="L321" i="3" s="1"/>
  <c r="J325" i="3"/>
  <c r="K325" i="3" s="1" a="1"/>
  <c r="K325" i="3" s="1"/>
  <c r="L325" i="3" s="1"/>
  <c r="J360" i="3"/>
  <c r="K360" i="3" s="1" a="1"/>
  <c r="K360" i="3" s="1"/>
  <c r="L360" i="3" s="1"/>
  <c r="J364" i="3"/>
  <c r="K364" i="3" s="1" a="1"/>
  <c r="K364" i="3" s="1"/>
  <c r="L364" i="3" s="1"/>
  <c r="J481" i="3"/>
  <c r="K481" i="3" s="1" a="1"/>
  <c r="K481" i="3" s="1"/>
  <c r="L481" i="3" s="1"/>
  <c r="J483" i="3"/>
  <c r="K483" i="3" s="1" a="1"/>
  <c r="K483" i="3" s="1"/>
  <c r="L483" i="3" s="1"/>
  <c r="J338" i="3"/>
  <c r="K338" i="3" s="1" a="1"/>
  <c r="K338" i="3" s="1"/>
  <c r="L338" i="3" s="1"/>
  <c r="J334" i="3"/>
  <c r="K334" i="3" s="1" a="1"/>
  <c r="K334" i="3" s="1"/>
  <c r="L334" i="3" s="1"/>
  <c r="J213" i="3"/>
  <c r="K213" i="3" s="1" a="1"/>
  <c r="K213" i="3" s="1"/>
  <c r="L213" i="3" s="1"/>
  <c r="J421" i="3"/>
  <c r="K421" i="3" s="1" a="1"/>
  <c r="K421" i="3" s="1"/>
  <c r="L421" i="3" s="1"/>
  <c r="J336" i="3"/>
  <c r="K336" i="3" s="1" a="1"/>
  <c r="K336" i="3" s="1"/>
  <c r="L336" i="3" s="1"/>
  <c r="J417" i="3"/>
  <c r="K417" i="3" s="1" a="1"/>
  <c r="K417" i="3" s="1"/>
  <c r="L417" i="3" s="1"/>
  <c r="J221" i="3"/>
  <c r="K221" i="3" s="1" a="1"/>
  <c r="K221" i="3" s="1"/>
  <c r="L221" i="3" s="1"/>
  <c r="J217" i="3"/>
  <c r="K217" i="3" s="1" a="1"/>
  <c r="K217" i="3" s="1"/>
  <c r="L217" i="3" s="1"/>
  <c r="J297" i="3"/>
  <c r="K297" i="3" s="1" a="1"/>
  <c r="K297" i="3" s="1"/>
  <c r="L297" i="3" s="1"/>
  <c r="J210" i="3"/>
  <c r="K210" i="3" s="1" a="1"/>
  <c r="K210" i="3" s="1"/>
  <c r="L210" i="3" s="1"/>
  <c r="J362" i="3"/>
  <c r="K362" i="3" s="1" a="1"/>
  <c r="K362" i="3" s="1"/>
  <c r="L362" i="3" s="1"/>
  <c r="J366" i="3"/>
  <c r="K366" i="3" s="1" a="1"/>
  <c r="K366" i="3" s="1"/>
  <c r="L366" i="3" s="1"/>
  <c r="J189" i="3"/>
  <c r="K189" i="3" s="1" a="1"/>
  <c r="K189" i="3" s="1"/>
  <c r="L189" i="3" s="1"/>
  <c r="J185" i="3"/>
  <c r="K185" i="3" s="1" a="1"/>
  <c r="K185" i="3" s="1"/>
  <c r="L185" i="3" s="1"/>
  <c r="J289" i="3"/>
  <c r="K289" i="3" s="1" a="1"/>
  <c r="K289" i="3" s="1"/>
  <c r="L289" i="3" s="1"/>
  <c r="J293" i="3"/>
  <c r="K293" i="3" s="1" a="1"/>
  <c r="K293" i="3" s="1"/>
  <c r="L293" i="3" s="1"/>
  <c r="J407" i="3"/>
  <c r="K407" i="3" s="1" a="1"/>
  <c r="K407" i="3" s="1"/>
  <c r="L407" i="3" s="1"/>
  <c r="J272" i="3"/>
  <c r="K272" i="3" s="1" a="1"/>
  <c r="K272" i="3" s="1"/>
  <c r="L272" i="3" s="1"/>
  <c r="E423" i="5"/>
  <c r="J162" i="3"/>
  <c r="K162" i="3" s="1" a="1"/>
  <c r="K162" i="3" s="1"/>
  <c r="L162" i="3" s="1"/>
  <c r="J168" i="3"/>
  <c r="K168" i="3" s="1" a="1"/>
  <c r="K168" i="3" s="1"/>
  <c r="L168" i="3" s="1"/>
  <c r="J343" i="3"/>
  <c r="K343" i="3" s="1" a="1"/>
  <c r="K343" i="3" s="1"/>
  <c r="L343" i="3" s="1"/>
  <c r="J158" i="3"/>
  <c r="K158" i="3" s="1" a="1"/>
  <c r="K158" i="3" s="1"/>
  <c r="L158" i="3" s="1"/>
  <c r="J160" i="3"/>
  <c r="K160" i="3" s="1" a="1"/>
  <c r="K160" i="3" s="1"/>
  <c r="L160" i="3" s="1"/>
  <c r="J345" i="3"/>
  <c r="K345" i="3" s="1" a="1"/>
  <c r="K345" i="3" s="1"/>
  <c r="L345" i="3" s="1"/>
  <c r="J404" i="3"/>
  <c r="K404" i="3" s="1" a="1"/>
  <c r="K404" i="3" s="1"/>
  <c r="L404" i="3" s="1"/>
  <c r="J226" i="3"/>
  <c r="K226" i="3" s="1" a="1"/>
  <c r="K226" i="3" s="1"/>
  <c r="L226" i="3" s="1"/>
  <c r="J190" i="3"/>
  <c r="K190" i="3" s="1" a="1"/>
  <c r="K190" i="3" s="1"/>
  <c r="L190" i="3" s="1"/>
  <c r="J230" i="3"/>
  <c r="K230" i="3" s="1" a="1"/>
  <c r="K230" i="3" s="1"/>
  <c r="L230" i="3" s="1"/>
  <c r="J184" i="3"/>
  <c r="K184" i="3" s="1" a="1"/>
  <c r="K184" i="3" s="1"/>
  <c r="L184" i="3" s="1"/>
  <c r="J186" i="3"/>
  <c r="K186" i="3" s="1" a="1"/>
  <c r="K186" i="3" s="1"/>
  <c r="L186" i="3" s="1"/>
  <c r="J188" i="3"/>
  <c r="K188" i="3" s="1" a="1"/>
  <c r="K188" i="3" s="1"/>
  <c r="L188" i="3" s="1"/>
  <c r="J209" i="3"/>
  <c r="K209" i="3" s="1" a="1"/>
  <c r="K209" i="3" s="1"/>
  <c r="L209" i="3" s="1"/>
  <c r="J133" i="3"/>
  <c r="K133" i="3" s="1" a="1"/>
  <c r="K133" i="3" s="1"/>
  <c r="L133" i="3" s="1"/>
  <c r="J129" i="3"/>
  <c r="K129" i="3" s="1" a="1"/>
  <c r="K129" i="3" s="1"/>
  <c r="L129" i="3" s="1"/>
  <c r="J120" i="3"/>
  <c r="K120" i="3" s="1" a="1"/>
  <c r="K120" i="3" s="1"/>
  <c r="L120" i="3" s="1"/>
  <c r="J333" i="3"/>
  <c r="K333" i="3" s="1" a="1"/>
  <c r="K333" i="3" s="1"/>
  <c r="L333" i="3" s="1"/>
  <c r="J427" i="3"/>
  <c r="K427" i="3" s="1" a="1"/>
  <c r="K427" i="3" s="1"/>
  <c r="L427" i="3" s="1"/>
  <c r="J431" i="3"/>
  <c r="K431" i="3" s="1" a="1"/>
  <c r="K431" i="3" s="1"/>
  <c r="L431" i="3" s="1"/>
  <c r="J164" i="3"/>
  <c r="K164" i="3" s="1" a="1"/>
  <c r="K164" i="3" s="1"/>
  <c r="L164" i="3" s="1"/>
  <c r="J122" i="3"/>
  <c r="K122" i="3" s="1" a="1"/>
  <c r="K122" i="3" s="1"/>
  <c r="L122" i="3" s="1"/>
  <c r="J166" i="3"/>
  <c r="K166" i="3" s="1" a="1"/>
  <c r="K166" i="3" s="1"/>
  <c r="L166" i="3" s="1"/>
  <c r="J337" i="3"/>
  <c r="K337" i="3" s="1" a="1"/>
  <c r="K337" i="3" s="1"/>
  <c r="L337" i="3" s="1"/>
  <c r="J116" i="3"/>
  <c r="K116" i="3" s="1" a="1"/>
  <c r="K116" i="3" s="1"/>
  <c r="L116" i="3" s="1"/>
  <c r="J118" i="3"/>
  <c r="K118" i="3" s="1" a="1"/>
  <c r="K118" i="3" s="1"/>
  <c r="L118" i="3" s="1"/>
  <c r="K113" i="3" a="1"/>
  <c r="K113" i="3" s="1"/>
  <c r="L113" i="3" s="1"/>
  <c r="J88" i="3"/>
  <c r="K88" i="3" s="1" a="1"/>
  <c r="K88" i="3" s="1"/>
  <c r="L88" i="3" s="1"/>
  <c r="J90" i="3"/>
  <c r="K90" i="3" s="1" a="1"/>
  <c r="K90" i="3" s="1"/>
  <c r="L90" i="3" s="1"/>
  <c r="J84" i="3"/>
  <c r="K84" i="3" s="1" a="1"/>
  <c r="K84" i="3" s="1"/>
  <c r="L84" i="3" s="1"/>
  <c r="J86" i="3"/>
  <c r="K86" i="3" s="1" a="1"/>
  <c r="K86" i="3" s="1"/>
  <c r="L86" i="3" s="1"/>
  <c r="J216" i="3"/>
  <c r="K216" i="3" s="1" a="1"/>
  <c r="K216" i="3" s="1"/>
  <c r="L216" i="3" s="1"/>
  <c r="J212" i="3"/>
  <c r="K212" i="3" s="1" a="1"/>
  <c r="K212" i="3" s="1"/>
  <c r="L212" i="3" s="1"/>
  <c r="J222" i="3"/>
  <c r="K222" i="3" s="1" a="1"/>
  <c r="K222" i="3" s="1"/>
  <c r="L222" i="3" s="1"/>
  <c r="J149" i="3"/>
  <c r="K149" i="3" s="1" a="1"/>
  <c r="K149" i="3" s="1"/>
  <c r="L149" i="3" s="1"/>
  <c r="J218" i="3"/>
  <c r="K218" i="3" s="1" a="1"/>
  <c r="K218" i="3" s="1"/>
  <c r="L218" i="3" s="1"/>
  <c r="J145" i="3"/>
  <c r="K145" i="3" s="1" a="1"/>
  <c r="K145" i="3" s="1"/>
  <c r="L145" i="3" s="1"/>
  <c r="J220" i="3"/>
  <c r="K220" i="3" s="1" a="1"/>
  <c r="K220" i="3" s="1"/>
  <c r="L220" i="3" s="1"/>
  <c r="J141" i="3"/>
  <c r="K141" i="3" s="1" a="1"/>
  <c r="K141" i="3" s="1"/>
  <c r="L141" i="3" s="1"/>
  <c r="K77" i="3" a="1"/>
  <c r="K77" i="3" s="1"/>
  <c r="L77" i="3" s="1"/>
  <c r="J62" i="3"/>
  <c r="K62" i="3" s="1" a="1"/>
  <c r="K62" i="3" s="1"/>
  <c r="L62" i="3" s="1"/>
  <c r="J69" i="3"/>
  <c r="K69" i="3" s="1" a="1"/>
  <c r="K69" i="3" s="1"/>
  <c r="L69" i="3" s="1"/>
  <c r="J57" i="3"/>
  <c r="K57" i="3" s="1" a="1"/>
  <c r="K57" i="3" s="1"/>
  <c r="L57" i="3" s="1"/>
  <c r="K53" i="3" a="1"/>
  <c r="K53" i="3" s="1"/>
  <c r="L53" i="3" s="1"/>
  <c r="J41" i="3"/>
  <c r="K41" i="3" s="1" a="1"/>
  <c r="K41" i="3" s="1"/>
  <c r="L41" i="3" s="1"/>
  <c r="J9" i="3"/>
  <c r="K9" i="3" s="1" a="1"/>
  <c r="K9" i="3" s="1"/>
  <c r="L9" i="3" s="1"/>
  <c r="J17" i="3"/>
  <c r="K17" i="3" s="1" a="1"/>
  <c r="K17" i="3" s="1"/>
  <c r="L17" i="3" s="1"/>
  <c r="J29" i="3"/>
  <c r="K29" i="3" s="1" a="1"/>
  <c r="K29" i="3" s="1"/>
  <c r="L29" i="3" s="1"/>
  <c r="J24" i="3"/>
  <c r="K24" i="3" s="1" a="1"/>
  <c r="K24" i="3" s="1"/>
  <c r="L24" i="3" s="1"/>
  <c r="J829" i="3"/>
  <c r="K829" i="3" s="1" a="1"/>
  <c r="K829" i="3" s="1"/>
  <c r="L829" i="3" s="1"/>
  <c r="J825" i="3"/>
  <c r="K825" i="3" s="1" a="1"/>
  <c r="K825" i="3" s="1"/>
  <c r="L825" i="3" s="1"/>
  <c r="J821" i="3"/>
  <c r="K821" i="3" s="1" a="1"/>
  <c r="K821" i="3" s="1"/>
  <c r="L821" i="3" s="1"/>
  <c r="J817" i="3"/>
  <c r="K817" i="3" s="1" a="1"/>
  <c r="K817" i="3" s="1"/>
  <c r="L817" i="3" s="1"/>
  <c r="J813" i="3"/>
  <c r="K813" i="3" s="1" a="1"/>
  <c r="K813" i="3" s="1"/>
  <c r="L813" i="3" s="1"/>
  <c r="J809" i="3"/>
  <c r="K809" i="3" s="1" a="1"/>
  <c r="K809" i="3" s="1"/>
  <c r="L809" i="3" s="1"/>
  <c r="J805" i="3"/>
  <c r="K805" i="3" s="1" a="1"/>
  <c r="K805" i="3" s="1"/>
  <c r="L805" i="3" s="1"/>
  <c r="J801" i="3"/>
  <c r="K801" i="3" s="1" a="1"/>
  <c r="K801" i="3" s="1"/>
  <c r="L801" i="3" s="1"/>
  <c r="J797" i="3"/>
  <c r="K797" i="3" s="1" a="1"/>
  <c r="K797" i="3" s="1"/>
  <c r="L797" i="3" s="1"/>
  <c r="J793" i="3"/>
  <c r="K793" i="3" s="1" a="1"/>
  <c r="K793" i="3" s="1"/>
  <c r="L793" i="3" s="1"/>
  <c r="J789" i="3"/>
  <c r="K789" i="3" s="1" a="1"/>
  <c r="K789" i="3" s="1"/>
  <c r="L789" i="3" s="1"/>
  <c r="J777" i="3"/>
  <c r="K777" i="3" s="1" a="1"/>
  <c r="K777" i="3" s="1"/>
  <c r="L777" i="3" s="1"/>
  <c r="J769" i="3"/>
  <c r="K769" i="3" s="1" a="1"/>
  <c r="K769" i="3" s="1"/>
  <c r="L769" i="3" s="1"/>
  <c r="J765" i="3"/>
  <c r="K765" i="3" s="1" a="1"/>
  <c r="K765" i="3" s="1"/>
  <c r="L765" i="3" s="1"/>
  <c r="J761" i="3"/>
  <c r="K761" i="3" s="1" a="1"/>
  <c r="K761" i="3" s="1"/>
  <c r="L761" i="3" s="1"/>
  <c r="J753" i="3"/>
  <c r="K753" i="3" s="1" a="1"/>
  <c r="K753" i="3" s="1"/>
  <c r="L753" i="3" s="1"/>
  <c r="J744" i="3"/>
  <c r="K744" i="3" s="1" a="1"/>
  <c r="K744" i="3" s="1"/>
  <c r="L744" i="3" s="1"/>
  <c r="J739" i="3"/>
  <c r="K739" i="3" s="1" a="1"/>
  <c r="K739" i="3" s="1"/>
  <c r="L739" i="3" s="1"/>
  <c r="J727" i="3"/>
  <c r="K727" i="3" s="1" a="1"/>
  <c r="K727" i="3" s="1"/>
  <c r="L727" i="3" s="1"/>
  <c r="J711" i="3"/>
  <c r="K711" i="3" s="1" a="1"/>
  <c r="K711" i="3" s="1"/>
  <c r="L711" i="3" s="1"/>
  <c r="J703" i="3"/>
  <c r="K703" i="3" s="1" a="1"/>
  <c r="K703" i="3" s="1"/>
  <c r="L703" i="3" s="1"/>
  <c r="J682" i="3"/>
  <c r="K682" i="3" s="1" a="1"/>
  <c r="K682" i="3" s="1"/>
  <c r="L682" i="3" s="1"/>
  <c r="J666" i="3"/>
  <c r="K666" i="3" s="1" a="1"/>
  <c r="K666" i="3" s="1"/>
  <c r="L666" i="3" s="1"/>
  <c r="J650" i="3"/>
  <c r="K650" i="3" s="1" a="1"/>
  <c r="K650" i="3" s="1"/>
  <c r="L650" i="3" s="1"/>
  <c r="J570" i="3"/>
  <c r="K570" i="3" s="1" a="1"/>
  <c r="K570" i="3" s="1"/>
  <c r="L570" i="3" s="1"/>
  <c r="J538" i="3"/>
  <c r="K538" i="3" s="1" a="1"/>
  <c r="K538" i="3" s="1"/>
  <c r="L538" i="3" s="1"/>
  <c r="J490" i="3"/>
  <c r="K490" i="3" s="1" a="1"/>
  <c r="K490" i="3" s="1"/>
  <c r="L490" i="3" s="1"/>
  <c r="J636" i="3"/>
  <c r="K636" i="3" s="1" a="1"/>
  <c r="K636" i="3" s="1"/>
  <c r="L636" i="3" s="1"/>
  <c r="J639" i="3"/>
  <c r="K639" i="3" s="1" a="1"/>
  <c r="K639" i="3" s="1"/>
  <c r="L639" i="3" s="1"/>
  <c r="J620" i="3"/>
  <c r="K620" i="3" s="1" a="1"/>
  <c r="K620" i="3" s="1"/>
  <c r="L620" i="3" s="1"/>
  <c r="J681" i="3"/>
  <c r="K681" i="3" s="1" a="1"/>
  <c r="K681" i="3" s="1"/>
  <c r="L681" i="3" s="1"/>
  <c r="J679" i="3"/>
  <c r="K679" i="3" s="1" a="1"/>
  <c r="K679" i="3" s="1"/>
  <c r="L679" i="3" s="1"/>
  <c r="J683" i="3"/>
  <c r="K683" i="3" s="1" a="1"/>
  <c r="K683" i="3" s="1"/>
  <c r="L683" i="3" s="1"/>
  <c r="J603" i="3"/>
  <c r="K603" i="3" s="1" a="1"/>
  <c r="K603" i="3" s="1"/>
  <c r="L603" i="3" s="1"/>
  <c r="J577" i="3"/>
  <c r="K577" i="3" s="1" a="1"/>
  <c r="K577" i="3" s="1"/>
  <c r="L577" i="3" s="1"/>
  <c r="J575" i="3"/>
  <c r="K575" i="3" s="1" a="1"/>
  <c r="K575" i="3" s="1"/>
  <c r="L575" i="3" s="1"/>
  <c r="J579" i="3"/>
  <c r="K579" i="3" s="1" a="1"/>
  <c r="K579" i="3" s="1"/>
  <c r="L579" i="3" s="1"/>
  <c r="J687" i="3"/>
  <c r="K687" i="3" s="1" a="1"/>
  <c r="K687" i="3" s="1"/>
  <c r="L687" i="3" s="1"/>
  <c r="J581" i="3"/>
  <c r="K581" i="3" s="1" a="1"/>
  <c r="K581" i="3" s="1"/>
  <c r="L581" i="3" s="1"/>
  <c r="J689" i="3"/>
  <c r="K689" i="3" s="1" a="1"/>
  <c r="K689" i="3" s="1"/>
  <c r="L689" i="3" s="1"/>
  <c r="J583" i="3"/>
  <c r="K583" i="3" s="1" a="1"/>
  <c r="K583" i="3" s="1"/>
  <c r="L583" i="3" s="1"/>
  <c r="J677" i="3"/>
  <c r="K677" i="3" s="1" a="1"/>
  <c r="K677" i="3" s="1"/>
  <c r="L677" i="3" s="1"/>
  <c r="J675" i="3"/>
  <c r="K675" i="3" s="1" a="1"/>
  <c r="K675" i="3" s="1"/>
  <c r="L675" i="3" s="1"/>
  <c r="J524" i="3"/>
  <c r="K524" i="3" s="1" a="1"/>
  <c r="K524" i="3" s="1"/>
  <c r="L524" i="3" s="1"/>
  <c r="J528" i="3"/>
  <c r="K528" i="3" s="1" a="1"/>
  <c r="K528" i="3" s="1"/>
  <c r="L528" i="3" s="1"/>
  <c r="J632" i="3"/>
  <c r="K632" i="3" s="1" a="1"/>
  <c r="K632" i="3" s="1"/>
  <c r="L632" i="3" s="1"/>
  <c r="J629" i="3"/>
  <c r="K629" i="3" s="1" a="1"/>
  <c r="K629" i="3" s="1"/>
  <c r="L629" i="3" s="1"/>
  <c r="J521" i="3"/>
  <c r="K521" i="3" s="1" a="1"/>
  <c r="K521" i="3" s="1"/>
  <c r="L521" i="3" s="1"/>
  <c r="J641" i="3"/>
  <c r="K641" i="3" s="1" a="1"/>
  <c r="K641" i="3" s="1"/>
  <c r="L641" i="3" s="1"/>
  <c r="J721" i="3"/>
  <c r="K721" i="3" s="1" a="1"/>
  <c r="K721" i="3" s="1"/>
  <c r="L721" i="3" s="1"/>
  <c r="J519" i="3"/>
  <c r="K519" i="3" s="1" a="1"/>
  <c r="K519" i="3" s="1"/>
  <c r="L519" i="3" s="1"/>
  <c r="J508" i="3"/>
  <c r="K508" i="3" s="1" a="1"/>
  <c r="K508" i="3" s="1"/>
  <c r="L508" i="3" s="1"/>
  <c r="J512" i="3"/>
  <c r="K512" i="3" s="1" a="1"/>
  <c r="K512" i="3" s="1"/>
  <c r="L512" i="3" s="1"/>
  <c r="J516" i="3"/>
  <c r="K516" i="3" s="1" a="1"/>
  <c r="K516" i="3" s="1"/>
  <c r="L516" i="3" s="1"/>
  <c r="J697" i="3"/>
  <c r="K697" i="3" s="1" a="1"/>
  <c r="K697" i="3" s="1"/>
  <c r="L697" i="3" s="1"/>
  <c r="J473" i="3"/>
  <c r="K473" i="3" s="1" a="1"/>
  <c r="K473" i="3" s="1"/>
  <c r="L473" i="3" s="1"/>
  <c r="J477" i="3"/>
  <c r="K477" i="3" s="1" a="1"/>
  <c r="K477" i="3" s="1"/>
  <c r="L477" i="3" s="1"/>
  <c r="J475" i="3"/>
  <c r="K475" i="3" s="1" a="1"/>
  <c r="K475" i="3" s="1"/>
  <c r="L475" i="3" s="1"/>
  <c r="J456" i="3"/>
  <c r="K456" i="3" s="1" a="1"/>
  <c r="K456" i="3" s="1"/>
  <c r="L456" i="3" s="1"/>
  <c r="J458" i="3"/>
  <c r="K458" i="3" s="1" a="1"/>
  <c r="K458" i="3" s="1"/>
  <c r="L458" i="3" s="1"/>
  <c r="J520" i="3"/>
  <c r="K520" i="3" s="1" a="1"/>
  <c r="K520" i="3" s="1"/>
  <c r="L520" i="3" s="1"/>
  <c r="J532" i="3"/>
  <c r="K532" i="3" s="1" a="1"/>
  <c r="K532" i="3" s="1"/>
  <c r="L532" i="3" s="1"/>
  <c r="J661" i="3"/>
  <c r="K661" i="3" s="1" a="1"/>
  <c r="K661" i="3" s="1"/>
  <c r="L661" i="3" s="1"/>
  <c r="J669" i="3"/>
  <c r="K669" i="3" s="1" a="1"/>
  <c r="K669" i="3" s="1"/>
  <c r="L669" i="3" s="1"/>
  <c r="J705" i="3"/>
  <c r="K705" i="3" s="1" a="1"/>
  <c r="K705" i="3" s="1"/>
  <c r="L705" i="3" s="1"/>
  <c r="J713" i="3"/>
  <c r="K713" i="3" s="1" a="1"/>
  <c r="K713" i="3" s="1"/>
  <c r="L713" i="3" s="1"/>
  <c r="J436" i="3"/>
  <c r="K436" i="3" s="1" a="1"/>
  <c r="K436" i="3" s="1"/>
  <c r="L436" i="3" s="1"/>
  <c r="J434" i="3"/>
  <c r="K434" i="3" s="1" a="1"/>
  <c r="K434" i="3" s="1"/>
  <c r="L434" i="3" s="1"/>
  <c r="J438" i="3"/>
  <c r="K438" i="3" s="1" a="1"/>
  <c r="K438" i="3" s="1"/>
  <c r="L438" i="3" s="1"/>
  <c r="J428" i="3"/>
  <c r="K428" i="3" s="1" a="1"/>
  <c r="K428" i="3" s="1"/>
  <c r="L428" i="3" s="1"/>
  <c r="J432" i="3"/>
  <c r="K432" i="3" s="1" a="1"/>
  <c r="K432" i="3" s="1"/>
  <c r="L432" i="3" s="1"/>
  <c r="K382" i="3" a="1"/>
  <c r="K382" i="3" s="1"/>
  <c r="L382" i="3" s="1"/>
  <c r="J533" i="3"/>
  <c r="K533" i="3" s="1" a="1"/>
  <c r="K533" i="3" s="1"/>
  <c r="L533" i="3" s="1"/>
  <c r="J537" i="3"/>
  <c r="K537" i="3" s="1" a="1"/>
  <c r="K537" i="3" s="1"/>
  <c r="L537" i="3" s="1"/>
  <c r="J649" i="3"/>
  <c r="K649" i="3" s="1" a="1"/>
  <c r="K649" i="3" s="1"/>
  <c r="L649" i="3" s="1"/>
  <c r="J653" i="3"/>
  <c r="K653" i="3" s="1" a="1"/>
  <c r="K653" i="3" s="1"/>
  <c r="L653" i="3" s="1"/>
  <c r="J717" i="3"/>
  <c r="K717" i="3" s="1" a="1"/>
  <c r="K717" i="3" s="1"/>
  <c r="L717" i="3" s="1"/>
  <c r="J725" i="3"/>
  <c r="K725" i="3" s="1" a="1"/>
  <c r="K725" i="3" s="1"/>
  <c r="L725" i="3" s="1"/>
  <c r="J535" i="3"/>
  <c r="K535" i="3" s="1" a="1"/>
  <c r="K535" i="3" s="1"/>
  <c r="L535" i="3" s="1"/>
  <c r="J651" i="3"/>
  <c r="K651" i="3" s="1" a="1"/>
  <c r="K651" i="3" s="1"/>
  <c r="L651" i="3" s="1"/>
  <c r="J356" i="3"/>
  <c r="K356" i="3" s="1" a="1"/>
  <c r="K356" i="3" s="1"/>
  <c r="L356" i="3" s="1"/>
  <c r="J493" i="3"/>
  <c r="K493" i="3" s="1" a="1"/>
  <c r="K493" i="3" s="1"/>
  <c r="L493" i="3" s="1"/>
  <c r="J745" i="3"/>
  <c r="K745" i="3" s="1" a="1"/>
  <c r="K745" i="3" s="1"/>
  <c r="L745" i="3" s="1"/>
  <c r="J329" i="3"/>
  <c r="K329" i="3" s="1" a="1"/>
  <c r="K329" i="3" s="1"/>
  <c r="L329" i="3" s="1"/>
  <c r="J461" i="3"/>
  <c r="K461" i="3" s="1" a="1"/>
  <c r="K461" i="3" s="1"/>
  <c r="L461" i="3" s="1"/>
  <c r="J465" i="3"/>
  <c r="K465" i="3" s="1" a="1"/>
  <c r="K465" i="3" s="1"/>
  <c r="L465" i="3" s="1"/>
  <c r="J617" i="3"/>
  <c r="K617" i="3" s="1" a="1"/>
  <c r="K617" i="3" s="1"/>
  <c r="L617" i="3" s="1"/>
  <c r="J693" i="3"/>
  <c r="K693" i="3" s="1" a="1"/>
  <c r="K693" i="3" s="1"/>
  <c r="L693" i="3" s="1"/>
  <c r="J463" i="3"/>
  <c r="K463" i="3" s="1" a="1"/>
  <c r="K463" i="3" s="1"/>
  <c r="L463" i="3" s="1"/>
  <c r="J467" i="3"/>
  <c r="K467" i="3" s="1" a="1"/>
  <c r="K467" i="3" s="1"/>
  <c r="L467" i="3" s="1"/>
  <c r="J615" i="3"/>
  <c r="K615" i="3" s="1" a="1"/>
  <c r="K615" i="3" s="1"/>
  <c r="L615" i="3" s="1"/>
  <c r="J357" i="3"/>
  <c r="K357" i="3" s="1" a="1"/>
  <c r="K357" i="3" s="1"/>
  <c r="L357" i="3" s="1"/>
  <c r="J381" i="3"/>
  <c r="K381" i="3" s="1" a="1"/>
  <c r="K381" i="3" s="1"/>
  <c r="L381" i="3" s="1"/>
  <c r="J313" i="3"/>
  <c r="K313" i="3" s="1" a="1"/>
  <c r="K313" i="3" s="1"/>
  <c r="L313" i="3" s="1"/>
  <c r="J266" i="3"/>
  <c r="K266" i="3" s="1" a="1"/>
  <c r="K266" i="3" s="1"/>
  <c r="L266" i="3" s="1"/>
  <c r="K260" i="3" a="1"/>
  <c r="K260" i="3" s="1"/>
  <c r="L260" i="3" s="1"/>
  <c r="J322" i="3"/>
  <c r="K322" i="3" s="1" a="1"/>
  <c r="K322" i="3" s="1"/>
  <c r="L322" i="3" s="1"/>
  <c r="J328" i="3"/>
  <c r="K328" i="3" s="1" a="1"/>
  <c r="K328" i="3" s="1"/>
  <c r="L328" i="3" s="1"/>
  <c r="J254" i="3"/>
  <c r="K254" i="3" s="1" a="1"/>
  <c r="K254" i="3" s="1"/>
  <c r="L254" i="3" s="1"/>
  <c r="J324" i="3"/>
  <c r="K324" i="3" s="1" a="1"/>
  <c r="K324" i="3" s="1"/>
  <c r="L324" i="3" s="1"/>
  <c r="J256" i="3"/>
  <c r="K256" i="3" s="1" a="1"/>
  <c r="K256" i="3" s="1"/>
  <c r="L256" i="3" s="1"/>
  <c r="J252" i="3"/>
  <c r="K252" i="3" s="1" a="1"/>
  <c r="K252" i="3" s="1"/>
  <c r="L252" i="3" s="1"/>
  <c r="J326" i="3"/>
  <c r="K326" i="3" s="1" a="1"/>
  <c r="K326" i="3" s="1"/>
  <c r="L326" i="3" s="1"/>
  <c r="J320" i="3"/>
  <c r="K320" i="3" s="1" a="1"/>
  <c r="K320" i="3" s="1"/>
  <c r="L320" i="3" s="1"/>
  <c r="J375" i="3"/>
  <c r="K375" i="3" s="1" a="1"/>
  <c r="K375" i="3" s="1"/>
  <c r="L375" i="3" s="1"/>
  <c r="J373" i="3"/>
  <c r="K373" i="3" s="1" a="1"/>
  <c r="K373" i="3" s="1"/>
  <c r="L373" i="3" s="1"/>
  <c r="J377" i="3"/>
  <c r="K377" i="3" s="1" a="1"/>
  <c r="K377" i="3" s="1"/>
  <c r="L377" i="3" s="1"/>
  <c r="K340" i="3" a="1"/>
  <c r="K340" i="3" s="1"/>
  <c r="L340" i="3" s="1"/>
  <c r="J201" i="3"/>
  <c r="K201" i="3" s="1" a="1"/>
  <c r="K201" i="3" s="1"/>
  <c r="L201" i="3" s="1"/>
  <c r="J344" i="3"/>
  <c r="K344" i="3" s="1" a="1"/>
  <c r="K344" i="3" s="1"/>
  <c r="L344" i="3" s="1"/>
  <c r="J197" i="3"/>
  <c r="K197" i="3" s="1" a="1"/>
  <c r="K197" i="3" s="1"/>
  <c r="L197" i="3" s="1"/>
  <c r="J261" i="3"/>
  <c r="K261" i="3" s="1" a="1"/>
  <c r="K261" i="3" s="1"/>
  <c r="L261" i="3" s="1"/>
  <c r="J346" i="3"/>
  <c r="K346" i="3" s="1" a="1"/>
  <c r="K346" i="3" s="1"/>
  <c r="L346" i="3" s="1"/>
  <c r="J330" i="3"/>
  <c r="K330" i="3" s="1" a="1"/>
  <c r="K330" i="3" s="1"/>
  <c r="L330" i="3" s="1"/>
  <c r="J332" i="3"/>
  <c r="K332" i="3" s="1" a="1"/>
  <c r="K332" i="3" s="1"/>
  <c r="L332" i="3" s="1"/>
  <c r="J205" i="3"/>
  <c r="K205" i="3" s="1" a="1"/>
  <c r="K205" i="3" s="1"/>
  <c r="L205" i="3" s="1"/>
  <c r="J156" i="3"/>
  <c r="K156" i="3" s="1" a="1"/>
  <c r="K156" i="3" s="1"/>
  <c r="L156" i="3" s="1"/>
  <c r="K153" i="3" a="1"/>
  <c r="K153" i="3" s="1"/>
  <c r="L153" i="3" s="1"/>
  <c r="J192" i="3"/>
  <c r="K192" i="3" s="1" a="1"/>
  <c r="K192" i="3" s="1"/>
  <c r="L192" i="3" s="1"/>
  <c r="J229" i="3"/>
  <c r="K229" i="3" s="1" a="1"/>
  <c r="K229" i="3" s="1"/>
  <c r="L229" i="3" s="1"/>
  <c r="J225" i="3"/>
  <c r="K225" i="3" s="1" a="1"/>
  <c r="K225" i="3" s="1"/>
  <c r="L225" i="3" s="1"/>
  <c r="J146" i="3"/>
  <c r="K146" i="3" s="1" a="1"/>
  <c r="K146" i="3" s="1"/>
  <c r="L146" i="3" s="1"/>
  <c r="J142" i="3"/>
  <c r="K142" i="3" s="1" a="1"/>
  <c r="K142" i="3" s="1"/>
  <c r="L142" i="3" s="1"/>
  <c r="J148" i="3"/>
  <c r="K148" i="3" s="1" a="1"/>
  <c r="K148" i="3" s="1"/>
  <c r="L148" i="3" s="1"/>
  <c r="J144" i="3"/>
  <c r="K144" i="3" s="1" a="1"/>
  <c r="K144" i="3" s="1"/>
  <c r="L144" i="3" s="1"/>
  <c r="J150" i="3"/>
  <c r="K150" i="3" s="1" a="1"/>
  <c r="K150" i="3" s="1"/>
  <c r="L150" i="3" s="1"/>
  <c r="J193" i="3"/>
  <c r="K193" i="3" s="1" a="1"/>
  <c r="K193" i="3" s="1"/>
  <c r="L193" i="3" s="1"/>
  <c r="K121" i="3" a="1"/>
  <c r="K121" i="3" s="1"/>
  <c r="L121" i="3" s="1"/>
  <c r="J93" i="3"/>
  <c r="K93" i="3" s="1" a="1"/>
  <c r="K93" i="3" s="1"/>
  <c r="L93" i="3" s="1"/>
  <c r="J125" i="3"/>
  <c r="K125" i="3" s="1" a="1"/>
  <c r="K125" i="3" s="1"/>
  <c r="L125" i="3" s="1"/>
  <c r="J105" i="3"/>
  <c r="K105" i="3" s="1" a="1"/>
  <c r="K105" i="3" s="1"/>
  <c r="L105" i="3" s="1"/>
  <c r="J101" i="3"/>
  <c r="K101" i="3" s="1" a="1"/>
  <c r="K101" i="3" s="1"/>
  <c r="L101" i="3" s="1"/>
  <c r="J97" i="3"/>
  <c r="K97" i="3" s="1" a="1"/>
  <c r="K97" i="3" s="1"/>
  <c r="L97" i="3" s="1"/>
  <c r="K81" i="3" a="1"/>
  <c r="K81" i="3" s="1"/>
  <c r="L81" i="3" s="1"/>
  <c r="J110" i="3"/>
  <c r="K110" i="3" s="1" a="1"/>
  <c r="K110" i="3" s="1"/>
  <c r="L110" i="3" s="1"/>
  <c r="J108" i="3"/>
  <c r="K108" i="3" s="1" a="1"/>
  <c r="K108" i="3" s="1"/>
  <c r="L108" i="3" s="1"/>
  <c r="J98" i="3"/>
  <c r="K98" i="3" s="1" a="1"/>
  <c r="K98" i="3" s="1"/>
  <c r="L98" i="3" s="1"/>
  <c r="J104" i="3"/>
  <c r="K104" i="3" s="1" a="1"/>
  <c r="K104" i="3" s="1"/>
  <c r="L104" i="3" s="1"/>
  <c r="J94" i="3"/>
  <c r="K94" i="3" s="1" a="1"/>
  <c r="K94" i="3" s="1"/>
  <c r="L94" i="3" s="1"/>
  <c r="J100" i="3"/>
  <c r="K100" i="3" s="1" a="1"/>
  <c r="K100" i="3" s="1"/>
  <c r="L100" i="3" s="1"/>
  <c r="J126" i="3"/>
  <c r="K126" i="3" s="1" a="1"/>
  <c r="K126" i="3" s="1"/>
  <c r="L126" i="3" s="1"/>
  <c r="J96" i="3"/>
  <c r="K96" i="3" s="1" a="1"/>
  <c r="K96" i="3" s="1"/>
  <c r="L96" i="3" s="1"/>
  <c r="J92" i="3"/>
  <c r="K92" i="3" s="1" a="1"/>
  <c r="K92" i="3" s="1"/>
  <c r="L92" i="3" s="1"/>
  <c r="J124" i="3"/>
  <c r="K124" i="3" s="1" a="1"/>
  <c r="K124" i="3" s="1"/>
  <c r="L124" i="3" s="1"/>
  <c r="J114" i="3"/>
  <c r="K114" i="3" s="1" a="1"/>
  <c r="K114" i="3" s="1"/>
  <c r="L114" i="3" s="1"/>
  <c r="J72" i="3"/>
  <c r="K72" i="3" s="1" a="1"/>
  <c r="K72" i="3" s="1"/>
  <c r="L72" i="3" s="1"/>
  <c r="K49" i="3" a="1"/>
  <c r="K49" i="3" s="1"/>
  <c r="L49" i="3" s="1"/>
  <c r="K33" i="3" a="1"/>
  <c r="K33" i="3" s="1"/>
  <c r="L33" i="3" s="1"/>
  <c r="K25" i="3" a="1"/>
  <c r="K25" i="3" s="1"/>
  <c r="L25" i="3" s="1"/>
  <c r="J13" i="3"/>
  <c r="K13" i="3" s="1" a="1"/>
  <c r="K13" i="3" s="1"/>
  <c r="L13" i="3" s="1"/>
  <c r="K8" i="3" a="1"/>
  <c r="K8" i="3" s="1"/>
  <c r="L8" i="3" s="1"/>
  <c r="E26" i="5"/>
  <c r="J20" i="3"/>
  <c r="K20" i="3" s="1" a="1"/>
  <c r="K20" i="3" s="1"/>
  <c r="L20" i="3" s="1"/>
  <c r="J52" i="3"/>
  <c r="K52" i="3" s="1" a="1"/>
  <c r="K52" i="3" s="1"/>
  <c r="L52" i="3" s="1"/>
  <c r="J54" i="3"/>
  <c r="K54" i="3" s="1" a="1"/>
  <c r="K54" i="3" s="1"/>
  <c r="L54" i="3" s="1"/>
  <c r="J2" i="3"/>
  <c r="K2" i="3" s="1" a="1"/>
  <c r="K2" i="3" s="1"/>
  <c r="L2" i="3" s="1"/>
  <c r="J6" i="3"/>
  <c r="K6" i="3" s="1" a="1"/>
  <c r="K6" i="3" s="1"/>
  <c r="L6" i="3" s="1"/>
  <c r="J10" i="3"/>
  <c r="K10" i="3" s="1" a="1"/>
  <c r="K10" i="3" s="1"/>
  <c r="L10" i="3" s="1"/>
  <c r="J14" i="3"/>
  <c r="K14" i="3" s="1" a="1"/>
  <c r="K14" i="3" s="1"/>
  <c r="L14" i="3" s="1"/>
  <c r="J18" i="3"/>
  <c r="K18" i="3" s="1" a="1"/>
  <c r="K18" i="3" s="1"/>
  <c r="L18" i="3" s="1"/>
  <c r="J22" i="3"/>
  <c r="K22" i="3" s="1" a="1"/>
  <c r="K22" i="3" s="1"/>
  <c r="L22" i="3" s="1"/>
  <c r="J26" i="3"/>
  <c r="K26" i="3" s="1" a="1"/>
  <c r="K26" i="3" s="1"/>
  <c r="L26" i="3" s="1"/>
  <c r="J30" i="3"/>
  <c r="K30" i="3" s="1" a="1"/>
  <c r="K30" i="3" s="1"/>
  <c r="L30" i="3" s="1"/>
  <c r="J34" i="3"/>
  <c r="K34" i="3" s="1" a="1"/>
  <c r="K34" i="3" s="1"/>
  <c r="L34" i="3" s="1"/>
  <c r="J38" i="3"/>
  <c r="K38" i="3" s="1" a="1"/>
  <c r="K38" i="3" s="1"/>
  <c r="L38" i="3" s="1"/>
  <c r="J42" i="3"/>
  <c r="K42" i="3" s="1" a="1"/>
  <c r="K42" i="3" s="1"/>
  <c r="L42" i="3" s="1"/>
  <c r="J3" i="3"/>
  <c r="K3" i="3" s="1" a="1"/>
  <c r="K3" i="3" s="1"/>
  <c r="L3" i="3" s="1"/>
  <c r="J7" i="3"/>
  <c r="K7" i="3" s="1" a="1"/>
  <c r="K7" i="3" s="1"/>
  <c r="L7" i="3" s="1"/>
  <c r="J11" i="3"/>
  <c r="K11" i="3" s="1" a="1"/>
  <c r="K11" i="3" s="1"/>
  <c r="L11" i="3" s="1"/>
  <c r="J15" i="3"/>
  <c r="K15" i="3" s="1" a="1"/>
  <c r="K15" i="3" s="1"/>
  <c r="L15" i="3" s="1"/>
  <c r="J19" i="3"/>
  <c r="K19" i="3" s="1" a="1"/>
  <c r="K19" i="3" s="1"/>
  <c r="L19" i="3" s="1"/>
  <c r="J23" i="3"/>
  <c r="K23" i="3" s="1" a="1"/>
  <c r="K23" i="3" s="1"/>
  <c r="L23" i="3" s="1"/>
  <c r="J27" i="3"/>
  <c r="K27" i="3" s="1" a="1"/>
  <c r="K27" i="3" s="1"/>
  <c r="L27" i="3" s="1"/>
  <c r="J31" i="3"/>
  <c r="K31" i="3" s="1" a="1"/>
  <c r="K31" i="3" s="1"/>
  <c r="L31" i="3" s="1"/>
  <c r="J35" i="3"/>
  <c r="K35" i="3" s="1" a="1"/>
  <c r="K35" i="3" s="1"/>
  <c r="L35" i="3" s="1"/>
  <c r="J39" i="3"/>
  <c r="K39" i="3" s="1" a="1"/>
  <c r="K39" i="3" s="1"/>
  <c r="L39" i="3" s="1"/>
  <c r="J43" i="3"/>
  <c r="K43" i="3" s="1" a="1"/>
  <c r="K43" i="3" s="1"/>
  <c r="L43" i="3" s="1"/>
  <c r="J47" i="3"/>
  <c r="K47" i="3" s="1" a="1"/>
  <c r="K47" i="3" s="1"/>
  <c r="L47" i="3" s="1"/>
  <c r="J51" i="3"/>
  <c r="K51" i="3" s="1" a="1"/>
  <c r="K51" i="3" s="1"/>
  <c r="L51" i="3" s="1"/>
  <c r="J55" i="3"/>
  <c r="K55" i="3" s="1" a="1"/>
  <c r="K55" i="3" s="1"/>
  <c r="L55" i="3" s="1"/>
  <c r="J59" i="3"/>
  <c r="K59" i="3" s="1" a="1"/>
  <c r="K59" i="3" s="1"/>
  <c r="L59" i="3" s="1"/>
  <c r="J63" i="3"/>
  <c r="K63" i="3" s="1" a="1"/>
  <c r="K63" i="3" s="1"/>
  <c r="L63" i="3" s="1"/>
  <c r="J67" i="3"/>
  <c r="K67" i="3" s="1" a="1"/>
  <c r="K67" i="3" s="1"/>
  <c r="L67" i="3" s="1"/>
  <c r="J71" i="3"/>
  <c r="K71" i="3" s="1" a="1"/>
  <c r="K71" i="3" s="1"/>
  <c r="L71" i="3" s="1"/>
  <c r="J75" i="3"/>
  <c r="K75" i="3" s="1" a="1"/>
  <c r="K75" i="3" s="1"/>
  <c r="L75" i="3" s="1"/>
  <c r="J79" i="3"/>
  <c r="K79" i="3" s="1" a="1"/>
  <c r="K79" i="3" s="1"/>
  <c r="L79" i="3" s="1"/>
  <c r="J83" i="3"/>
  <c r="K83" i="3" s="1" a="1"/>
  <c r="K83" i="3" s="1"/>
  <c r="L83" i="3" s="1"/>
  <c r="J87" i="3"/>
  <c r="K87" i="3" s="1" a="1"/>
  <c r="K87" i="3" s="1"/>
  <c r="L87" i="3" s="1"/>
  <c r="J91" i="3"/>
  <c r="K91" i="3" s="1" a="1"/>
  <c r="K91" i="3" s="1"/>
  <c r="L91" i="3" s="1"/>
  <c r="J95" i="3"/>
  <c r="K95" i="3" s="1" a="1"/>
  <c r="K95" i="3" s="1"/>
  <c r="L95" i="3" s="1"/>
  <c r="J99" i="3"/>
  <c r="K99" i="3" s="1" a="1"/>
  <c r="K99" i="3" s="1"/>
  <c r="L99" i="3" s="1"/>
  <c r="J103" i="3"/>
  <c r="K103" i="3" s="1" a="1"/>
  <c r="K103" i="3" s="1"/>
  <c r="L103" i="3" s="1"/>
  <c r="J107" i="3"/>
  <c r="K107" i="3" s="1" a="1"/>
  <c r="K107" i="3" s="1"/>
  <c r="L107" i="3" s="1"/>
  <c r="J111" i="3"/>
  <c r="K111" i="3" s="1" a="1"/>
  <c r="K111" i="3" s="1"/>
  <c r="L111" i="3" s="1"/>
  <c r="J115" i="3"/>
  <c r="K115" i="3" s="1" a="1"/>
  <c r="K115" i="3" s="1"/>
  <c r="L115" i="3" s="1"/>
  <c r="J119" i="3"/>
  <c r="K119" i="3" s="1" a="1"/>
  <c r="K119" i="3" s="1"/>
  <c r="L119" i="3" s="1"/>
  <c r="J123" i="3"/>
  <c r="K123" i="3" s="1" a="1"/>
  <c r="K123" i="3" s="1"/>
  <c r="L123" i="3" s="1"/>
  <c r="J127" i="3"/>
  <c r="K127" i="3" s="1" a="1"/>
  <c r="K127" i="3" s="1"/>
  <c r="L127" i="3" s="1"/>
  <c r="J131" i="3"/>
  <c r="K131" i="3" s="1" a="1"/>
  <c r="K131" i="3" s="1"/>
  <c r="L131" i="3" s="1"/>
  <c r="J135" i="3"/>
  <c r="K135" i="3" s="1" a="1"/>
  <c r="K135" i="3" s="1"/>
  <c r="L135" i="3" s="1"/>
  <c r="J139" i="3"/>
  <c r="K139" i="3" s="1" a="1"/>
  <c r="K139" i="3" s="1"/>
  <c r="L139" i="3" s="1"/>
  <c r="J143" i="3"/>
  <c r="K143" i="3" s="1" a="1"/>
  <c r="K143" i="3" s="1"/>
  <c r="L143" i="3" s="1"/>
  <c r="J147" i="3"/>
  <c r="K147" i="3" s="1" a="1"/>
  <c r="K147" i="3" s="1"/>
  <c r="L147" i="3" s="1"/>
  <c r="J151" i="3"/>
  <c r="K151" i="3" s="1" a="1"/>
  <c r="K151" i="3" s="1"/>
  <c r="L151" i="3" s="1"/>
  <c r="J155" i="3"/>
  <c r="K155" i="3" s="1" a="1"/>
  <c r="K155" i="3" s="1"/>
  <c r="L155" i="3" s="1"/>
  <c r="J159" i="3"/>
  <c r="K159" i="3" s="1" a="1"/>
  <c r="K159" i="3" s="1"/>
  <c r="L159" i="3" s="1"/>
  <c r="J163" i="3"/>
  <c r="K163" i="3" s="1" a="1"/>
  <c r="K163" i="3" s="1"/>
  <c r="L163" i="3" s="1"/>
  <c r="J167" i="3"/>
  <c r="K167" i="3" s="1" a="1"/>
  <c r="K167" i="3" s="1"/>
  <c r="L167" i="3" s="1"/>
  <c r="J171" i="3"/>
  <c r="K171" i="3" s="1" a="1"/>
  <c r="K171" i="3" s="1"/>
  <c r="L171" i="3" s="1"/>
  <c r="J175" i="3"/>
  <c r="K175" i="3" s="1" a="1"/>
  <c r="K175" i="3" s="1"/>
  <c r="L175" i="3" s="1"/>
  <c r="J179" i="3"/>
  <c r="K179" i="3" s="1" a="1"/>
  <c r="K179" i="3" s="1"/>
  <c r="L179" i="3" s="1"/>
  <c r="J183" i="3"/>
  <c r="K183" i="3" s="1" a="1"/>
  <c r="K183" i="3" s="1"/>
  <c r="L183" i="3" s="1"/>
  <c r="J187" i="3"/>
  <c r="K187" i="3" s="1" a="1"/>
  <c r="K187" i="3" s="1"/>
  <c r="L187" i="3" s="1"/>
  <c r="J191" i="3"/>
  <c r="K191" i="3" s="1" a="1"/>
  <c r="K191" i="3" s="1"/>
  <c r="L191" i="3" s="1"/>
  <c r="J195" i="3"/>
  <c r="K195" i="3" s="1" a="1"/>
  <c r="K195" i="3" s="1"/>
  <c r="L195" i="3" s="1"/>
  <c r="J199" i="3"/>
  <c r="K199" i="3" s="1" a="1"/>
  <c r="K199" i="3" s="1"/>
  <c r="L199" i="3" s="1"/>
  <c r="J203" i="3"/>
  <c r="K203" i="3" s="1" a="1"/>
  <c r="K203" i="3" s="1"/>
  <c r="L203" i="3" s="1"/>
  <c r="J207" i="3"/>
  <c r="K207" i="3" s="1" a="1"/>
  <c r="K207" i="3" s="1"/>
  <c r="L207" i="3" s="1"/>
  <c r="J211" i="3"/>
  <c r="K211" i="3" s="1" a="1"/>
  <c r="K211" i="3" s="1"/>
  <c r="L211" i="3" s="1"/>
  <c r="J215" i="3"/>
  <c r="K215" i="3" s="1" a="1"/>
  <c r="K215" i="3" s="1"/>
  <c r="L215" i="3" s="1"/>
  <c r="J219" i="3"/>
  <c r="K219" i="3" s="1" a="1"/>
  <c r="K219" i="3" s="1"/>
  <c r="L219" i="3" s="1"/>
  <c r="J223" i="3"/>
  <c r="K223" i="3" s="1" a="1"/>
  <c r="K223" i="3" s="1"/>
  <c r="L223" i="3" s="1"/>
  <c r="J227" i="3"/>
  <c r="K227" i="3" s="1" a="1"/>
  <c r="K227" i="3" s="1"/>
  <c r="L227" i="3" s="1"/>
  <c r="J231" i="3"/>
  <c r="K231" i="3" s="1" a="1"/>
  <c r="K231" i="3" s="1"/>
  <c r="L231" i="3" s="1"/>
  <c r="J235" i="3"/>
  <c r="K235" i="3" s="1" a="1"/>
  <c r="K235" i="3" s="1"/>
  <c r="L235" i="3" s="1"/>
  <c r="J239" i="3"/>
  <c r="K239" i="3" s="1" a="1"/>
  <c r="K239" i="3" s="1"/>
  <c r="L239" i="3" s="1"/>
  <c r="J243" i="3"/>
  <c r="K243" i="3" s="1" a="1"/>
  <c r="K243" i="3" s="1"/>
  <c r="L243" i="3" s="1"/>
  <c r="J247" i="3"/>
  <c r="K247" i="3" s="1" a="1"/>
  <c r="K247" i="3" s="1"/>
  <c r="L247" i="3" s="1"/>
  <c r="J251" i="3"/>
  <c r="K251" i="3" s="1" a="1"/>
  <c r="K251" i="3" s="1"/>
  <c r="L251" i="3" s="1"/>
  <c r="J255" i="3"/>
  <c r="K255" i="3" s="1" a="1"/>
  <c r="K255" i="3" s="1"/>
  <c r="L255" i="3" s="1"/>
  <c r="J259" i="3"/>
  <c r="K259" i="3" s="1" a="1"/>
  <c r="K259" i="3" s="1"/>
  <c r="L259" i="3" s="1"/>
  <c r="J263" i="3"/>
  <c r="K263" i="3" s="1" a="1"/>
  <c r="K263" i="3" s="1"/>
  <c r="L263" i="3" s="1"/>
  <c r="J267" i="3"/>
  <c r="K267" i="3" s="1" a="1"/>
  <c r="K267" i="3" s="1"/>
  <c r="L267" i="3" s="1"/>
  <c r="J271" i="3"/>
  <c r="K271" i="3" s="1" a="1"/>
  <c r="K271" i="3" s="1"/>
  <c r="L271" i="3" s="1"/>
  <c r="J275" i="3"/>
  <c r="K275" i="3" s="1" a="1"/>
  <c r="K275" i="3" s="1"/>
  <c r="L275" i="3" s="1"/>
  <c r="J279" i="3"/>
  <c r="K279" i="3" s="1" a="1"/>
  <c r="K279" i="3" s="1"/>
  <c r="L279" i="3" s="1"/>
  <c r="J283" i="3"/>
  <c r="K283" i="3" s="1" a="1"/>
  <c r="K283" i="3" s="1"/>
  <c r="L283" i="3" s="1"/>
  <c r="J287" i="3"/>
  <c r="K287" i="3" s="1" a="1"/>
  <c r="K287" i="3" s="1"/>
  <c r="L287" i="3" s="1"/>
  <c r="J291" i="3"/>
  <c r="K291" i="3" s="1" a="1"/>
  <c r="K291" i="3" s="1"/>
  <c r="L291" i="3" s="1"/>
  <c r="J295" i="3"/>
  <c r="K295" i="3" s="1" a="1"/>
  <c r="K295" i="3" s="1"/>
  <c r="L295" i="3" s="1"/>
  <c r="J299" i="3"/>
  <c r="K299" i="3" s="1" a="1"/>
  <c r="K299" i="3" s="1"/>
  <c r="L299" i="3" s="1"/>
  <c r="J303" i="3"/>
  <c r="K303" i="3" s="1" a="1"/>
  <c r="K303" i="3" s="1"/>
  <c r="L303" i="3" s="1"/>
  <c r="J307" i="3"/>
  <c r="K307" i="3" s="1" a="1"/>
  <c r="K307" i="3" s="1"/>
  <c r="L307" i="3" s="1"/>
  <c r="J311" i="3"/>
  <c r="K311" i="3" s="1" a="1"/>
  <c r="K311" i="3" s="1"/>
  <c r="L311" i="3" s="1"/>
  <c r="J315" i="3"/>
  <c r="K315" i="3" s="1" a="1"/>
  <c r="K315" i="3" s="1"/>
  <c r="L315" i="3" s="1"/>
  <c r="J319" i="3"/>
  <c r="K319" i="3" s="1" a="1"/>
  <c r="K319" i="3" s="1"/>
  <c r="L319" i="3" s="1"/>
  <c r="J323" i="3"/>
  <c r="K323" i="3" s="1" a="1"/>
  <c r="K323" i="3" s="1"/>
  <c r="L323" i="3" s="1"/>
  <c r="J327" i="3"/>
  <c r="K327" i="3" s="1" a="1"/>
  <c r="K327" i="3" s="1"/>
  <c r="L327" i="3" s="1"/>
  <c r="J331" i="3"/>
  <c r="K331" i="3" s="1" a="1"/>
  <c r="K331" i="3" s="1"/>
  <c r="L331" i="3" s="1"/>
  <c r="J335" i="3"/>
  <c r="K335" i="3" s="1" a="1"/>
  <c r="K335" i="3" s="1"/>
  <c r="L335" i="3" s="1"/>
  <c r="J339" i="3"/>
  <c r="K339" i="3" s="1" a="1"/>
  <c r="K339" i="3" s="1"/>
  <c r="L339" i="3" s="1"/>
  <c r="J828" i="3"/>
  <c r="K828" i="3" s="1" a="1"/>
  <c r="K828" i="3" s="1"/>
  <c r="L828" i="3" s="1"/>
  <c r="J824" i="3"/>
  <c r="K824" i="3" s="1" a="1"/>
  <c r="K824" i="3" s="1"/>
  <c r="L824" i="3" s="1"/>
  <c r="J820" i="3"/>
  <c r="K820" i="3" s="1" a="1"/>
  <c r="K820" i="3" s="1"/>
  <c r="L820" i="3" s="1"/>
  <c r="J816" i="3"/>
  <c r="K816" i="3" s="1" a="1"/>
  <c r="K816" i="3" s="1"/>
  <c r="L816" i="3" s="1"/>
  <c r="J812" i="3"/>
  <c r="K812" i="3" s="1" a="1"/>
  <c r="K812" i="3" s="1"/>
  <c r="L812" i="3" s="1"/>
  <c r="J808" i="3"/>
  <c r="K808" i="3" s="1" a="1"/>
  <c r="K808" i="3" s="1"/>
  <c r="L808" i="3" s="1"/>
  <c r="J804" i="3"/>
  <c r="K804" i="3" s="1" a="1"/>
  <c r="K804" i="3" s="1"/>
  <c r="L804" i="3" s="1"/>
  <c r="J796" i="3"/>
  <c r="K796" i="3" s="1" a="1"/>
  <c r="K796" i="3" s="1"/>
  <c r="L796" i="3" s="1"/>
  <c r="J792" i="3"/>
  <c r="K792" i="3" s="1" a="1"/>
  <c r="K792" i="3" s="1"/>
  <c r="L792" i="3" s="1"/>
  <c r="J776" i="3"/>
  <c r="K776" i="3" s="1" a="1"/>
  <c r="K776" i="3" s="1"/>
  <c r="L776" i="3" s="1"/>
  <c r="J772" i="3"/>
  <c r="K772" i="3" s="1" a="1"/>
  <c r="K772" i="3" s="1"/>
  <c r="L772" i="3" s="1"/>
  <c r="J768" i="3"/>
  <c r="K768" i="3" s="1" a="1"/>
  <c r="K768" i="3" s="1"/>
  <c r="L768" i="3" s="1"/>
  <c r="J764" i="3"/>
  <c r="K764" i="3" s="1" a="1"/>
  <c r="K764" i="3" s="1"/>
  <c r="L764" i="3" s="1"/>
  <c r="J756" i="3"/>
  <c r="K756" i="3" s="1" a="1"/>
  <c r="K756" i="3" s="1"/>
  <c r="L756" i="3" s="1"/>
  <c r="J748" i="3"/>
  <c r="K748" i="3" s="1" a="1"/>
  <c r="K748" i="3" s="1"/>
  <c r="L748" i="3" s="1"/>
  <c r="J743" i="3"/>
  <c r="K743" i="3" s="1" a="1"/>
  <c r="K743" i="3" s="1"/>
  <c r="L743" i="3" s="1"/>
  <c r="J738" i="3"/>
  <c r="K738" i="3" s="1" a="1"/>
  <c r="K738" i="3" s="1"/>
  <c r="L738" i="3" s="1"/>
  <c r="J718" i="3"/>
  <c r="K718" i="3" s="1" a="1"/>
  <c r="K718" i="3" s="1"/>
  <c r="L718" i="3" s="1"/>
  <c r="J694" i="3"/>
  <c r="K694" i="3" s="1" a="1"/>
  <c r="K694" i="3" s="1"/>
  <c r="L694" i="3" s="1"/>
  <c r="J678" i="3"/>
  <c r="K678" i="3" s="1" a="1"/>
  <c r="K678" i="3" s="1"/>
  <c r="L678" i="3" s="1"/>
  <c r="J614" i="3"/>
  <c r="K614" i="3" s="1" a="1"/>
  <c r="K614" i="3" s="1"/>
  <c r="L614" i="3" s="1"/>
  <c r="J598" i="3"/>
  <c r="K598" i="3" s="1" a="1"/>
  <c r="K598" i="3" s="1"/>
  <c r="L598" i="3" s="1"/>
  <c r="J566" i="3"/>
  <c r="K566" i="3" s="1" a="1"/>
  <c r="K566" i="3" s="1"/>
  <c r="L566" i="3" s="1"/>
  <c r="J518" i="3"/>
  <c r="K518" i="3" s="1" a="1"/>
  <c r="K518" i="3" s="1"/>
  <c r="L518" i="3" s="1"/>
  <c r="J502" i="3"/>
  <c r="K502" i="3" s="1" a="1"/>
  <c r="K502" i="3" s="1"/>
  <c r="L502" i="3" s="1"/>
  <c r="J486" i="3"/>
  <c r="K486" i="3" s="1" a="1"/>
  <c r="K486" i="3" s="1"/>
  <c r="L486" i="3" s="1"/>
  <c r="J470" i="3"/>
  <c r="K470" i="3" s="1" a="1"/>
  <c r="K470" i="3" s="1"/>
  <c r="L470" i="3" s="1"/>
  <c r="J708" i="3"/>
  <c r="K708" i="3" s="1" a="1"/>
  <c r="K708" i="3" s="1"/>
  <c r="L708" i="3" s="1"/>
  <c r="J640" i="3"/>
  <c r="K640" i="3" s="1" a="1"/>
  <c r="K640" i="3" s="1"/>
  <c r="L640" i="3" s="1"/>
  <c r="J737" i="3"/>
  <c r="K737" i="3" s="1" a="1"/>
  <c r="K737" i="3" s="1"/>
  <c r="L737" i="3" s="1"/>
  <c r="J704" i="3"/>
  <c r="K704" i="3" s="1" a="1"/>
  <c r="K704" i="3" s="1"/>
  <c r="L704" i="3" s="1"/>
  <c r="J625" i="3"/>
  <c r="K625" i="3" s="1" a="1"/>
  <c r="K625" i="3" s="1"/>
  <c r="L625" i="3" s="1"/>
  <c r="J627" i="3"/>
  <c r="K627" i="3" s="1" a="1"/>
  <c r="K627" i="3" s="1"/>
  <c r="L627" i="3" s="1"/>
  <c r="J616" i="3"/>
  <c r="K616" i="3" s="1" a="1"/>
  <c r="K616" i="3" s="1"/>
  <c r="L616" i="3" s="1"/>
  <c r="J600" i="3"/>
  <c r="K600" i="3" s="1" a="1"/>
  <c r="K600" i="3" s="1"/>
  <c r="L600" i="3" s="1"/>
  <c r="J604" i="3"/>
  <c r="K604" i="3" s="1" a="1"/>
  <c r="K604" i="3" s="1"/>
  <c r="L604" i="3" s="1"/>
  <c r="K585" i="3" a="1"/>
  <c r="K585" i="3" s="1"/>
  <c r="L585" i="3" s="1"/>
  <c r="J680" i="3"/>
  <c r="K680" i="3" s="1" a="1"/>
  <c r="K680" i="3" s="1"/>
  <c r="L680" i="3" s="1"/>
  <c r="J584" i="3"/>
  <c r="K584" i="3" s="1" a="1"/>
  <c r="K584" i="3" s="1"/>
  <c r="L584" i="3" s="1"/>
  <c r="J691" i="3"/>
  <c r="K691" i="3" s="1" a="1"/>
  <c r="K691" i="3" s="1"/>
  <c r="L691" i="3" s="1"/>
  <c r="J568" i="3"/>
  <c r="K568" i="3" s="1" a="1"/>
  <c r="K568" i="3" s="1"/>
  <c r="L568" i="3" s="1"/>
  <c r="J572" i="3"/>
  <c r="K572" i="3" s="1" a="1"/>
  <c r="K572" i="3" s="1"/>
  <c r="L572" i="3" s="1"/>
  <c r="J637" i="3"/>
  <c r="K637" i="3" s="1" a="1"/>
  <c r="K637" i="3" s="1"/>
  <c r="L637" i="3" s="1"/>
  <c r="J635" i="3"/>
  <c r="K635" i="3" s="1" a="1"/>
  <c r="K635" i="3" s="1"/>
  <c r="L635" i="3" s="1"/>
  <c r="J548" i="3"/>
  <c r="K548" i="3" s="1" a="1"/>
  <c r="K548" i="3" s="1"/>
  <c r="L548" i="3" s="1"/>
  <c r="J665" i="3"/>
  <c r="K665" i="3" s="1" a="1"/>
  <c r="K665" i="3" s="1"/>
  <c r="L665" i="3" s="1"/>
  <c r="J663" i="3"/>
  <c r="K663" i="3" s="1" a="1"/>
  <c r="K663" i="3" s="1"/>
  <c r="L663" i="3" s="1"/>
  <c r="J667" i="3"/>
  <c r="K667" i="3" s="1" a="1"/>
  <c r="K667" i="3" s="1"/>
  <c r="L667" i="3" s="1"/>
  <c r="J601" i="3"/>
  <c r="K601" i="3" s="1" a="1"/>
  <c r="K601" i="3" s="1"/>
  <c r="L601" i="3" s="1"/>
  <c r="J599" i="3"/>
  <c r="K599" i="3" s="1" a="1"/>
  <c r="K599" i="3" s="1"/>
  <c r="L599" i="3" s="1"/>
  <c r="J504" i="3"/>
  <c r="K504" i="3" s="1" a="1"/>
  <c r="K504" i="3" s="1"/>
  <c r="L504" i="3" s="1"/>
  <c r="J633" i="3"/>
  <c r="K633" i="3" s="1" a="1"/>
  <c r="K633" i="3" s="1"/>
  <c r="L633" i="3" s="1"/>
  <c r="J631" i="3"/>
  <c r="K631" i="3" s="1" a="1"/>
  <c r="K631" i="3" s="1"/>
  <c r="L631" i="3" s="1"/>
  <c r="J444" i="3"/>
  <c r="K444" i="3" s="1" a="1"/>
  <c r="K444" i="3" s="1"/>
  <c r="L444" i="3" s="1"/>
  <c r="J448" i="3"/>
  <c r="K448" i="3" s="1" a="1"/>
  <c r="K448" i="3" s="1"/>
  <c r="L448" i="3" s="1"/>
  <c r="J489" i="3"/>
  <c r="K489" i="3" s="1" a="1"/>
  <c r="K489" i="3" s="1"/>
  <c r="L489" i="3" s="1"/>
  <c r="J446" i="3"/>
  <c r="K446" i="3" s="1" a="1"/>
  <c r="K446" i="3" s="1"/>
  <c r="L446" i="3" s="1"/>
  <c r="J487" i="3"/>
  <c r="K487" i="3" s="1" a="1"/>
  <c r="K487" i="3" s="1"/>
  <c r="L487" i="3" s="1"/>
  <c r="J491" i="3"/>
  <c r="K491" i="3" s="1" a="1"/>
  <c r="K491" i="3" s="1"/>
  <c r="L491" i="3" s="1"/>
  <c r="J440" i="3"/>
  <c r="K440" i="3" s="1" a="1"/>
  <c r="K440" i="3" s="1"/>
  <c r="L440" i="3" s="1"/>
  <c r="J549" i="3"/>
  <c r="K549" i="3" s="1" a="1"/>
  <c r="K549" i="3" s="1"/>
  <c r="L549" i="3" s="1"/>
  <c r="J553" i="3"/>
  <c r="K553" i="3" s="1" a="1"/>
  <c r="K553" i="3" s="1"/>
  <c r="L553" i="3" s="1"/>
  <c r="J557" i="3"/>
  <c r="K557" i="3" s="1" a="1"/>
  <c r="K557" i="3" s="1"/>
  <c r="L557" i="3" s="1"/>
  <c r="J551" i="3"/>
  <c r="K551" i="3" s="1" a="1"/>
  <c r="K551" i="3" s="1"/>
  <c r="L551" i="3" s="1"/>
  <c r="J555" i="3"/>
  <c r="K555" i="3" s="1" a="1"/>
  <c r="K555" i="3" s="1"/>
  <c r="L555" i="3" s="1"/>
  <c r="J536" i="3"/>
  <c r="K536" i="3" s="1" a="1"/>
  <c r="K536" i="3" s="1"/>
  <c r="L536" i="3" s="1"/>
  <c r="J539" i="3"/>
  <c r="K539" i="3" s="1" a="1"/>
  <c r="K539" i="3" s="1"/>
  <c r="L539" i="3" s="1"/>
  <c r="J392" i="3"/>
  <c r="K392" i="3" s="1" a="1"/>
  <c r="K392" i="3" s="1"/>
  <c r="L392" i="3" s="1"/>
  <c r="J394" i="3"/>
  <c r="K394" i="3" s="1" a="1"/>
  <c r="K394" i="3" s="1"/>
  <c r="L394" i="3" s="1"/>
  <c r="J390" i="3"/>
  <c r="K390" i="3" s="1" a="1"/>
  <c r="K390" i="3" s="1"/>
  <c r="L390" i="3" s="1"/>
  <c r="J523" i="3"/>
  <c r="K523" i="3" s="1" a="1"/>
  <c r="K523" i="3" s="1"/>
  <c r="L523" i="3" s="1"/>
  <c r="J527" i="3"/>
  <c r="K527" i="3" s="1" a="1"/>
  <c r="K527" i="3" s="1"/>
  <c r="L527" i="3" s="1"/>
  <c r="J312" i="3"/>
  <c r="K312" i="3" s="1" a="1"/>
  <c r="K312" i="3" s="1"/>
  <c r="L312" i="3" s="1"/>
  <c r="J314" i="3"/>
  <c r="K314" i="3" s="1" a="1"/>
  <c r="K314" i="3" s="1"/>
  <c r="L314" i="3" s="1"/>
  <c r="J476" i="3"/>
  <c r="K476" i="3" s="1" a="1"/>
  <c r="K476" i="3" s="1"/>
  <c r="L476" i="3" s="1"/>
  <c r="J285" i="3"/>
  <c r="K285" i="3" s="1" a="1"/>
  <c r="K285" i="3" s="1"/>
  <c r="L285" i="3" s="1"/>
  <c r="J441" i="3"/>
  <c r="K441" i="3" s="1" a="1"/>
  <c r="K441" i="3" s="1"/>
  <c r="L441" i="3" s="1"/>
  <c r="J439" i="3"/>
  <c r="K439" i="3" s="1" a="1"/>
  <c r="K439" i="3" s="1"/>
  <c r="L439" i="3" s="1"/>
  <c r="J296" i="3"/>
  <c r="K296" i="3" s="1" a="1"/>
  <c r="K296" i="3" s="1"/>
  <c r="L296" i="3" s="1"/>
  <c r="J347" i="3"/>
  <c r="K347" i="3" s="1" a="1"/>
  <c r="K347" i="3" s="1"/>
  <c r="L347" i="3" s="1"/>
  <c r="J351" i="3"/>
  <c r="K351" i="3" s="1" a="1"/>
  <c r="K351" i="3" s="1"/>
  <c r="L351" i="3" s="1"/>
  <c r="J292" i="3"/>
  <c r="K292" i="3" s="1" a="1"/>
  <c r="K292" i="3" s="1"/>
  <c r="L292" i="3" s="1"/>
  <c r="J288" i="3"/>
  <c r="K288" i="3" s="1" a="1"/>
  <c r="K288" i="3" s="1"/>
  <c r="L288" i="3" s="1"/>
  <c r="J429" i="3"/>
  <c r="K429" i="3" s="1" a="1"/>
  <c r="K429" i="3" s="1"/>
  <c r="L429" i="3" s="1"/>
  <c r="J425" i="3"/>
  <c r="K425" i="3" s="1" a="1"/>
  <c r="K425" i="3" s="1"/>
  <c r="L425" i="3" s="1"/>
  <c r="J298" i="3"/>
  <c r="K298" i="3" s="1" a="1"/>
  <c r="K298" i="3" s="1"/>
  <c r="L298" i="3" s="1"/>
  <c r="J359" i="3"/>
  <c r="K359" i="3" s="1" a="1"/>
  <c r="K359" i="3" s="1"/>
  <c r="L359" i="3" s="1"/>
  <c r="J363" i="3"/>
  <c r="K363" i="3" s="1" a="1"/>
  <c r="K363" i="3" s="1"/>
  <c r="L363" i="3" s="1"/>
  <c r="J265" i="3"/>
  <c r="K265" i="3" s="1" a="1"/>
  <c r="K265" i="3" s="1"/>
  <c r="L265" i="3" s="1"/>
  <c r="J469" i="3"/>
  <c r="K469" i="3" s="1" a="1"/>
  <c r="K469" i="3" s="1"/>
  <c r="L469" i="3" s="1"/>
  <c r="J471" i="3"/>
  <c r="K471" i="3" s="1" a="1"/>
  <c r="K471" i="3" s="1"/>
  <c r="L471" i="3" s="1"/>
  <c r="J274" i="3"/>
  <c r="K274" i="3" s="1" a="1"/>
  <c r="K274" i="3" s="1"/>
  <c r="L274" i="3" s="1"/>
  <c r="J280" i="3"/>
  <c r="K280" i="3" s="1" a="1"/>
  <c r="K280" i="3" s="1"/>
  <c r="L280" i="3" s="1"/>
  <c r="J387" i="3"/>
  <c r="K387" i="3" s="1" a="1"/>
  <c r="K387" i="3" s="1"/>
  <c r="L387" i="3" s="1"/>
  <c r="J270" i="3"/>
  <c r="K270" i="3" s="1" a="1"/>
  <c r="K270" i="3" s="1"/>
  <c r="L270" i="3" s="1"/>
  <c r="J276" i="3"/>
  <c r="K276" i="3" s="1" a="1"/>
  <c r="K276" i="3" s="1"/>
  <c r="L276" i="3" s="1"/>
  <c r="J278" i="3"/>
  <c r="K278" i="3" s="1" a="1"/>
  <c r="K278" i="3" s="1"/>
  <c r="L278" i="3" s="1"/>
  <c r="J282" i="3"/>
  <c r="K282" i="3" s="1" a="1"/>
  <c r="K282" i="3" s="1"/>
  <c r="L282" i="3" s="1"/>
  <c r="J318" i="3"/>
  <c r="K318" i="3" s="1" a="1"/>
  <c r="K318" i="3" s="1"/>
  <c r="L318" i="3" s="1"/>
  <c r="J445" i="3"/>
  <c r="K445" i="3" s="1" a="1"/>
  <c r="K445" i="3" s="1"/>
  <c r="L445" i="3" s="1"/>
  <c r="J621" i="3"/>
  <c r="K621" i="3" s="1" a="1"/>
  <c r="K621" i="3" s="1"/>
  <c r="L621" i="3" s="1"/>
  <c r="J443" i="3"/>
  <c r="K443" i="3" s="1" a="1"/>
  <c r="K443" i="3" s="1"/>
  <c r="L443" i="3" s="1"/>
  <c r="J447" i="3"/>
  <c r="K447" i="3" s="1" a="1"/>
  <c r="K447" i="3" s="1"/>
  <c r="L447" i="3" s="1"/>
  <c r="J619" i="3"/>
  <c r="K619" i="3" s="1" a="1"/>
  <c r="K619" i="3" s="1"/>
  <c r="L619" i="3" s="1"/>
  <c r="J623" i="3"/>
  <c r="K623" i="3" s="1" a="1"/>
  <c r="K623" i="3" s="1"/>
  <c r="L623" i="3" s="1"/>
  <c r="J412" i="3"/>
  <c r="K412" i="3" s="1" a="1"/>
  <c r="K412" i="3" s="1"/>
  <c r="L412" i="3" s="1"/>
  <c r="J414" i="3"/>
  <c r="K414" i="3" s="1" a="1"/>
  <c r="K414" i="3" s="1"/>
  <c r="L414" i="3" s="1"/>
  <c r="J206" i="3"/>
  <c r="K206" i="3" s="1" a="1"/>
  <c r="K206" i="3" s="1"/>
  <c r="L206" i="3" s="1"/>
  <c r="J208" i="3"/>
  <c r="K208" i="3" s="1" a="1"/>
  <c r="K208" i="3" s="1"/>
  <c r="L208" i="3" s="1"/>
  <c r="J457" i="3"/>
  <c r="K457" i="3" s="1" a="1"/>
  <c r="K457" i="3" s="1"/>
  <c r="L457" i="3" s="1"/>
  <c r="J455" i="3"/>
  <c r="K455" i="3" s="1" a="1"/>
  <c r="K455" i="3" s="1"/>
  <c r="L455" i="3" s="1"/>
  <c r="J302" i="3"/>
  <c r="K302" i="3" s="1" a="1"/>
  <c r="K302" i="3" s="1"/>
  <c r="L302" i="3" s="1"/>
  <c r="J349" i="3"/>
  <c r="K349" i="3" s="1" a="1"/>
  <c r="K349" i="3" s="1"/>
  <c r="L349" i="3" s="1"/>
  <c r="J459" i="3"/>
  <c r="K459" i="3" s="1" a="1"/>
  <c r="K459" i="3" s="1"/>
  <c r="L459" i="3" s="1"/>
  <c r="J194" i="3"/>
  <c r="K194" i="3" s="1" a="1"/>
  <c r="K194" i="3" s="1"/>
  <c r="L194" i="3" s="1"/>
  <c r="J286" i="3"/>
  <c r="K286" i="3" s="1" a="1"/>
  <c r="K286" i="3" s="1"/>
  <c r="L286" i="3" s="1"/>
  <c r="J284" i="3"/>
  <c r="K284" i="3" s="1" a="1"/>
  <c r="K284" i="3" s="1"/>
  <c r="L284" i="3" s="1"/>
  <c r="J354" i="3"/>
  <c r="K354" i="3" s="1" a="1"/>
  <c r="K354" i="3" s="1"/>
  <c r="L354" i="3" s="1"/>
  <c r="J460" i="3"/>
  <c r="K460" i="3" s="1" a="1"/>
  <c r="K460" i="3" s="1"/>
  <c r="L460" i="3" s="1"/>
  <c r="J204" i="3"/>
  <c r="K204" i="3" s="1" a="1"/>
  <c r="K204" i="3" s="1"/>
  <c r="L204" i="3" s="1"/>
  <c r="J341" i="3"/>
  <c r="K341" i="3" s="1" a="1"/>
  <c r="K341" i="3" s="1"/>
  <c r="L341" i="3" s="1"/>
  <c r="J238" i="3"/>
  <c r="K238" i="3" s="1" a="1"/>
  <c r="K238" i="3" s="1"/>
  <c r="L238" i="3" s="1"/>
  <c r="J137" i="3"/>
  <c r="K137" i="3" s="1" a="1"/>
  <c r="K137" i="3" s="1"/>
  <c r="L137" i="3" s="1"/>
  <c r="J169" i="3"/>
  <c r="K169" i="3" s="1" a="1"/>
  <c r="K169" i="3" s="1"/>
  <c r="L169" i="3" s="1"/>
  <c r="J161" i="3"/>
  <c r="K161" i="3" s="1" a="1"/>
  <c r="K161" i="3" s="1"/>
  <c r="L161" i="3" s="1"/>
  <c r="J435" i="3"/>
  <c r="K435" i="3" s="1" a="1"/>
  <c r="K435" i="3" s="1"/>
  <c r="L435" i="3" s="1"/>
  <c r="J437" i="3"/>
  <c r="K437" i="3" s="1" a="1"/>
  <c r="K437" i="3" s="1"/>
  <c r="L437" i="3" s="1"/>
  <c r="J433" i="3"/>
  <c r="K433" i="3" s="1" a="1"/>
  <c r="K433" i="3" s="1"/>
  <c r="L433" i="3" s="1"/>
  <c r="J85" i="3"/>
  <c r="K85" i="3" s="1" a="1"/>
  <c r="K85" i="3" s="1"/>
  <c r="L85" i="3" s="1"/>
  <c r="J78" i="3"/>
  <c r="K78" i="3" s="1" a="1"/>
  <c r="K78" i="3" s="1"/>
  <c r="L78" i="3" s="1"/>
  <c r="J102" i="3"/>
  <c r="K102" i="3" s="1" a="1"/>
  <c r="K102" i="3" s="1"/>
  <c r="L102" i="3" s="1"/>
  <c r="J157" i="3"/>
  <c r="K157" i="3" s="1" a="1"/>
  <c r="K157" i="3" s="1"/>
  <c r="L157" i="3" s="1"/>
  <c r="J242" i="3"/>
  <c r="K242" i="3" s="1" a="1"/>
  <c r="K242" i="3" s="1"/>
  <c r="L242" i="3" s="1"/>
  <c r="J248" i="3"/>
  <c r="K248" i="3" s="1" a="1"/>
  <c r="K248" i="3" s="1"/>
  <c r="L248" i="3" s="1"/>
  <c r="J244" i="3"/>
  <c r="K244" i="3" s="1" a="1"/>
  <c r="K244" i="3" s="1"/>
  <c r="L244" i="3" s="1"/>
  <c r="J250" i="3"/>
  <c r="K250" i="3" s="1" a="1"/>
  <c r="K250" i="3" s="1"/>
  <c r="L250" i="3" s="1"/>
  <c r="J246" i="3"/>
  <c r="K246" i="3" s="1" a="1"/>
  <c r="K246" i="3" s="1"/>
  <c r="L246" i="3" s="1"/>
  <c r="J73" i="3"/>
  <c r="K73" i="3" s="1" a="1"/>
  <c r="K73" i="3" s="1"/>
  <c r="L73" i="3" s="1"/>
  <c r="J74" i="3"/>
  <c r="K74" i="3" s="1" a="1"/>
  <c r="K74" i="3" s="1"/>
  <c r="L74" i="3" s="1"/>
  <c r="K65" i="3" a="1"/>
  <c r="K65" i="3" s="1"/>
  <c r="L65" i="3" s="1"/>
  <c r="J46" i="3"/>
  <c r="K46" i="3" s="1" a="1"/>
  <c r="K46" i="3" s="1"/>
  <c r="L46" i="3" s="1"/>
  <c r="J44" i="3"/>
  <c r="K44" i="3" s="1" a="1"/>
  <c r="K44" i="3" s="1"/>
  <c r="L44" i="3" s="1"/>
  <c r="J50" i="3"/>
  <c r="K50" i="3" s="1" a="1"/>
  <c r="K50" i="3" s="1"/>
  <c r="L50" i="3" s="1"/>
  <c r="J48" i="3"/>
  <c r="K48" i="3" s="1" a="1"/>
  <c r="K48" i="3" s="1"/>
  <c r="L48" i="3" s="1"/>
  <c r="J36" i="3"/>
  <c r="K36" i="3" s="1" a="1"/>
  <c r="K36" i="3" s="1"/>
  <c r="L36" i="3" s="1"/>
  <c r="J40" i="3"/>
  <c r="K40" i="3" s="1" a="1"/>
  <c r="K40" i="3" s="1"/>
  <c r="L40" i="3" s="1"/>
  <c r="J61" i="3"/>
  <c r="K61" i="3" s="1" a="1"/>
  <c r="K61" i="3" s="1"/>
  <c r="L61" i="3" s="1"/>
  <c r="J21" i="3"/>
  <c r="K21" i="3" s="1" a="1"/>
  <c r="K21" i="3" s="1"/>
  <c r="L21" i="3" s="1"/>
  <c r="J4" i="3"/>
  <c r="K4" i="3" s="1" a="1"/>
  <c r="K4" i="3" s="1"/>
  <c r="L4" i="3" s="1"/>
  <c r="J45" i="3"/>
  <c r="K45" i="3" s="1" a="1"/>
  <c r="K45" i="3" s="1"/>
  <c r="L45" i="3" s="1"/>
  <c r="J37" i="3"/>
  <c r="K37" i="3" s="1" a="1"/>
  <c r="K37" i="3" s="1"/>
  <c r="L37" i="3" s="1"/>
  <c r="J827" i="3"/>
  <c r="K827" i="3" s="1" a="1"/>
  <c r="K827" i="3" s="1"/>
  <c r="L827" i="3" s="1"/>
  <c r="J823" i="3"/>
  <c r="K823" i="3" s="1" a="1"/>
  <c r="K823" i="3" s="1"/>
  <c r="L823" i="3" s="1"/>
  <c r="J819" i="3"/>
  <c r="K819" i="3" s="1" a="1"/>
  <c r="K819" i="3" s="1"/>
  <c r="L819" i="3" s="1"/>
  <c r="J815" i="3"/>
  <c r="K815" i="3" s="1" a="1"/>
  <c r="K815" i="3" s="1"/>
  <c r="L815" i="3" s="1"/>
  <c r="J811" i="3"/>
  <c r="K811" i="3" s="1" a="1"/>
  <c r="K811" i="3" s="1"/>
  <c r="L811" i="3" s="1"/>
  <c r="J807" i="3"/>
  <c r="K807" i="3" s="1" a="1"/>
  <c r="K807" i="3" s="1"/>
  <c r="L807" i="3" s="1"/>
  <c r="J799" i="3"/>
  <c r="K799" i="3" s="1" a="1"/>
  <c r="K799" i="3" s="1"/>
  <c r="L799" i="3" s="1"/>
  <c r="J787" i="3"/>
  <c r="K787" i="3" s="1" a="1"/>
  <c r="K787" i="3" s="1"/>
  <c r="L787" i="3" s="1"/>
  <c r="J783" i="3"/>
  <c r="K783" i="3" s="1" a="1"/>
  <c r="K783" i="3" s="1"/>
  <c r="L783" i="3" s="1"/>
  <c r="J779" i="3"/>
  <c r="K779" i="3" s="1" a="1"/>
  <c r="K779" i="3" s="1"/>
  <c r="L779" i="3" s="1"/>
  <c r="J775" i="3"/>
  <c r="K775" i="3" s="1" a="1"/>
  <c r="K775" i="3" s="1"/>
  <c r="L775" i="3" s="1"/>
  <c r="J771" i="3"/>
  <c r="K771" i="3" s="1" a="1"/>
  <c r="K771" i="3" s="1"/>
  <c r="L771" i="3" s="1"/>
  <c r="J767" i="3"/>
  <c r="K767" i="3" s="1" a="1"/>
  <c r="K767" i="3" s="1"/>
  <c r="L767" i="3" s="1"/>
  <c r="J763" i="3"/>
  <c r="K763" i="3" s="1" a="1"/>
  <c r="K763" i="3" s="1"/>
  <c r="L763" i="3" s="1"/>
  <c r="J759" i="3"/>
  <c r="K759" i="3" s="1" a="1"/>
  <c r="K759" i="3" s="1"/>
  <c r="L759" i="3" s="1"/>
  <c r="J755" i="3"/>
  <c r="K755" i="3" s="1" a="1"/>
  <c r="K755" i="3" s="1"/>
  <c r="L755" i="3" s="1"/>
  <c r="J751" i="3"/>
  <c r="K751" i="3" s="1" a="1"/>
  <c r="K751" i="3" s="1"/>
  <c r="L751" i="3" s="1"/>
  <c r="J747" i="3"/>
  <c r="K747" i="3" s="1" a="1"/>
  <c r="K747" i="3" s="1"/>
  <c r="L747" i="3" s="1"/>
  <c r="J742" i="3"/>
  <c r="K742" i="3" s="1" a="1"/>
  <c r="K742" i="3" s="1"/>
  <c r="L742" i="3" s="1"/>
  <c r="J736" i="3"/>
  <c r="K736" i="3" s="1" a="1"/>
  <c r="K736" i="3" s="1"/>
  <c r="L736" i="3" s="1"/>
  <c r="J731" i="3"/>
  <c r="K731" i="3" s="1" a="1"/>
  <c r="K731" i="3" s="1"/>
  <c r="L731" i="3" s="1"/>
  <c r="J723" i="3"/>
  <c r="K723" i="3" s="1" a="1"/>
  <c r="K723" i="3" s="1"/>
  <c r="L723" i="3" s="1"/>
  <c r="J715" i="3"/>
  <c r="K715" i="3" s="1" a="1"/>
  <c r="K715" i="3" s="1"/>
  <c r="L715" i="3" s="1"/>
  <c r="J707" i="3"/>
  <c r="K707" i="3" s="1" a="1"/>
  <c r="K707" i="3" s="1"/>
  <c r="L707" i="3" s="1"/>
  <c r="J699" i="3"/>
  <c r="K699" i="3" s="1" a="1"/>
  <c r="K699" i="3" s="1"/>
  <c r="L699" i="3" s="1"/>
  <c r="J658" i="3"/>
  <c r="K658" i="3" s="1" a="1"/>
  <c r="K658" i="3" s="1"/>
  <c r="L658" i="3" s="1"/>
  <c r="J642" i="3"/>
  <c r="K642" i="3" s="1" a="1"/>
  <c r="K642" i="3" s="1"/>
  <c r="L642" i="3" s="1"/>
  <c r="J610" i="3"/>
  <c r="K610" i="3" s="1" a="1"/>
  <c r="K610" i="3" s="1"/>
  <c r="L610" i="3" s="1"/>
  <c r="J594" i="3"/>
  <c r="K594" i="3" s="1" a="1"/>
  <c r="K594" i="3" s="1"/>
  <c r="L594" i="3" s="1"/>
  <c r="J578" i="3"/>
  <c r="K578" i="3" s="1" a="1"/>
  <c r="K578" i="3" s="1"/>
  <c r="L578" i="3" s="1"/>
  <c r="J546" i="3"/>
  <c r="K546" i="3" s="1" a="1"/>
  <c r="K546" i="3" s="1"/>
  <c r="L546" i="3" s="1"/>
  <c r="J530" i="3"/>
  <c r="K530" i="3" s="1" a="1"/>
  <c r="K530" i="3" s="1"/>
  <c r="L530" i="3" s="1"/>
  <c r="J514" i="3"/>
  <c r="K514" i="3" s="1" a="1"/>
  <c r="K514" i="3" s="1"/>
  <c r="L514" i="3" s="1"/>
  <c r="J482" i="3"/>
  <c r="K482" i="3" s="1" a="1"/>
  <c r="K482" i="3" s="1"/>
  <c r="L482" i="3" s="1"/>
  <c r="J728" i="3"/>
  <c r="K728" i="3" s="1" a="1"/>
  <c r="K728" i="3" s="1"/>
  <c r="L728" i="3" s="1"/>
  <c r="J712" i="3"/>
  <c r="K712" i="3" s="1" a="1"/>
  <c r="K712" i="3" s="1"/>
  <c r="L712" i="3" s="1"/>
  <c r="J672" i="3"/>
  <c r="K672" i="3" s="1" a="1"/>
  <c r="K672" i="3" s="1"/>
  <c r="L672" i="3" s="1"/>
  <c r="J624" i="3"/>
  <c r="K624" i="3" s="1" a="1"/>
  <c r="K624" i="3" s="1"/>
  <c r="L624" i="3" s="1"/>
  <c r="J628" i="3"/>
  <c r="K628" i="3" s="1" a="1"/>
  <c r="K628" i="3" s="1"/>
  <c r="L628" i="3" s="1"/>
  <c r="J709" i="3"/>
  <c r="K709" i="3" s="1" a="1"/>
  <c r="K709" i="3" s="1"/>
  <c r="L709" i="3" s="1"/>
  <c r="J560" i="3"/>
  <c r="K560" i="3" s="1" a="1"/>
  <c r="K560" i="3" s="1"/>
  <c r="L560" i="3" s="1"/>
  <c r="J564" i="3"/>
  <c r="K564" i="3" s="1" a="1"/>
  <c r="K564" i="3" s="1"/>
  <c r="L564" i="3" s="1"/>
  <c r="J644" i="3"/>
  <c r="K644" i="3" s="1" a="1"/>
  <c r="K644" i="3" s="1"/>
  <c r="L644" i="3" s="1"/>
  <c r="J648" i="3"/>
  <c r="K648" i="3" s="1" a="1"/>
  <c r="K648" i="3" s="1"/>
  <c r="L648" i="3" s="1"/>
  <c r="J464" i="3"/>
  <c r="K464" i="3" s="1" a="1"/>
  <c r="K464" i="3" s="1"/>
  <c r="L464" i="3" s="1"/>
  <c r="J468" i="3"/>
  <c r="K468" i="3" s="1" a="1"/>
  <c r="K468" i="3" s="1"/>
  <c r="L468" i="3" s="1"/>
  <c r="J596" i="3"/>
  <c r="K596" i="3" s="1" a="1"/>
  <c r="K596" i="3" s="1"/>
  <c r="L596" i="3" s="1"/>
  <c r="J684" i="3"/>
  <c r="K684" i="3" s="1" a="1"/>
  <c r="K684" i="3" s="1"/>
  <c r="L684" i="3" s="1"/>
  <c r="J685" i="3"/>
  <c r="K685" i="3" s="1" a="1"/>
  <c r="K685" i="3" s="1"/>
  <c r="L685" i="3" s="1"/>
  <c r="J452" i="3"/>
  <c r="K452" i="3" s="1" a="1"/>
  <c r="K452" i="3" s="1"/>
  <c r="L452" i="3" s="1"/>
  <c r="J450" i="3"/>
  <c r="K450" i="3" s="1" a="1"/>
  <c r="K450" i="3" s="1"/>
  <c r="L450" i="3" s="1"/>
  <c r="J454" i="3"/>
  <c r="K454" i="3" s="1" a="1"/>
  <c r="K454" i="3" s="1"/>
  <c r="L454" i="3" s="1"/>
  <c r="J408" i="3"/>
  <c r="K408" i="3" s="1" a="1"/>
  <c r="K408" i="3" s="1"/>
  <c r="L408" i="3" s="1"/>
  <c r="J544" i="3"/>
  <c r="K544" i="3" s="1" a="1"/>
  <c r="K544" i="3" s="1"/>
  <c r="L544" i="3" s="1"/>
  <c r="J552" i="3"/>
  <c r="K552" i="3" s="1" a="1"/>
  <c r="K552" i="3" s="1"/>
  <c r="L552" i="3" s="1"/>
  <c r="J556" i="3"/>
  <c r="K556" i="3" s="1" a="1"/>
  <c r="K556" i="3" s="1"/>
  <c r="L556" i="3" s="1"/>
  <c r="J376" i="3"/>
  <c r="K376" i="3" s="1" a="1"/>
  <c r="K376" i="3" s="1"/>
  <c r="L376" i="3" s="1"/>
  <c r="J378" i="3"/>
  <c r="K378" i="3" s="1" a="1"/>
  <c r="K378" i="3" s="1"/>
  <c r="L378" i="3" s="1"/>
  <c r="J505" i="3"/>
  <c r="K505" i="3" s="1" a="1"/>
  <c r="K505" i="3" s="1"/>
  <c r="L505" i="3" s="1"/>
  <c r="J509" i="3"/>
  <c r="K509" i="3" s="1" a="1"/>
  <c r="K509" i="3" s="1"/>
  <c r="L509" i="3" s="1"/>
  <c r="J374" i="3"/>
  <c r="K374" i="3" s="1" a="1"/>
  <c r="K374" i="3" s="1"/>
  <c r="L374" i="3" s="1"/>
  <c r="J503" i="3"/>
  <c r="K503" i="3" s="1" a="1"/>
  <c r="K503" i="3" s="1"/>
  <c r="L503" i="3" s="1"/>
  <c r="J507" i="3"/>
  <c r="K507" i="3" s="1" a="1"/>
  <c r="K507" i="3" s="1"/>
  <c r="L507" i="3" s="1"/>
  <c r="J384" i="3"/>
  <c r="K384" i="3" s="1" a="1"/>
  <c r="K384" i="3" s="1"/>
  <c r="L384" i="3" s="1"/>
  <c r="J386" i="3"/>
  <c r="K386" i="3" s="1" a="1"/>
  <c r="K386" i="3" s="1"/>
  <c r="L386" i="3" s="1"/>
  <c r="J541" i="3"/>
  <c r="K541" i="3" s="1" a="1"/>
  <c r="K541" i="3" s="1"/>
  <c r="L541" i="3" s="1"/>
  <c r="J545" i="3"/>
  <c r="K545" i="3" s="1" a="1"/>
  <c r="K545" i="3" s="1"/>
  <c r="L545" i="3" s="1"/>
  <c r="J543" i="3"/>
  <c r="K543" i="3" s="1" a="1"/>
  <c r="K543" i="3" s="1"/>
  <c r="L543" i="3" s="1"/>
  <c r="J547" i="3"/>
  <c r="K547" i="3" s="1" a="1"/>
  <c r="K547" i="3" s="1"/>
  <c r="L547" i="3" s="1"/>
  <c r="J233" i="3"/>
  <c r="K233" i="3" s="1" a="1"/>
  <c r="K233" i="3" s="1"/>
  <c r="L233" i="3" s="1"/>
  <c r="J234" i="3"/>
  <c r="K234" i="3" s="1" a="1"/>
  <c r="K234" i="3" s="1"/>
  <c r="L234" i="3" s="1"/>
  <c r="J358" i="3"/>
  <c r="K358" i="3" s="1" a="1"/>
  <c r="K358" i="3" s="1"/>
  <c r="L358" i="3" s="1"/>
  <c r="K380" i="3" a="1"/>
  <c r="K380" i="3" s="1"/>
  <c r="L380" i="3" s="1"/>
  <c r="J350" i="3"/>
  <c r="K350" i="3" s="1" a="1"/>
  <c r="K350" i="3" s="1"/>
  <c r="L350" i="3" s="1"/>
  <c r="J136" i="3"/>
  <c r="K136" i="3" s="1" a="1"/>
  <c r="K136" i="3" s="1"/>
  <c r="L136" i="3" s="1"/>
  <c r="J138" i="3"/>
  <c r="K138" i="3" s="1" a="1"/>
  <c r="K138" i="3" s="1"/>
  <c r="L138" i="3" s="1"/>
  <c r="J134" i="3"/>
  <c r="K134" i="3" s="1" a="1"/>
  <c r="K134" i="3" s="1"/>
  <c r="L134" i="3" s="1"/>
  <c r="J304" i="3"/>
  <c r="K304" i="3" s="1" a="1"/>
  <c r="K304" i="3" s="1"/>
  <c r="L304" i="3" s="1"/>
  <c r="J82" i="3"/>
  <c r="K82" i="3" s="1" a="1"/>
  <c r="K82" i="3" s="1"/>
  <c r="L82" i="3" s="1"/>
  <c r="J80" i="3"/>
  <c r="K80" i="3" s="1" a="1"/>
  <c r="K80" i="3" s="1"/>
  <c r="L80" i="3" s="1"/>
  <c r="J130" i="3"/>
  <c r="K130" i="3" s="1" a="1"/>
  <c r="K130" i="3" s="1"/>
  <c r="L130" i="3" s="1"/>
  <c r="J132" i="3"/>
  <c r="K132" i="3" s="1" a="1"/>
  <c r="K132" i="3" s="1"/>
  <c r="L132" i="3" s="1"/>
  <c r="J128" i="3"/>
  <c r="K128" i="3" s="1" a="1"/>
  <c r="K128" i="3" s="1"/>
  <c r="L128" i="3" s="1"/>
  <c r="J70" i="3"/>
  <c r="K70" i="3" s="1" a="1"/>
  <c r="K70" i="3" s="1"/>
  <c r="L70" i="3" s="1"/>
  <c r="J66" i="3"/>
  <c r="K66" i="3" s="1" a="1"/>
  <c r="K66" i="3" s="1"/>
  <c r="L66" i="3" s="1"/>
  <c r="J68" i="3"/>
  <c r="K68" i="3" s="1" a="1"/>
  <c r="K68" i="3" s="1"/>
  <c r="L68" i="3" s="1"/>
  <c r="J64" i="3"/>
  <c r="K64" i="3" s="1" a="1"/>
  <c r="K64" i="3" s="1"/>
  <c r="L64" i="3" s="1"/>
  <c r="J56" i="3"/>
  <c r="K56" i="3" s="1" a="1"/>
  <c r="K56" i="3" s="1"/>
  <c r="L56" i="3" s="1"/>
  <c r="J58" i="3"/>
  <c r="K58" i="3" s="1" a="1"/>
  <c r="K58" i="3" s="1"/>
  <c r="L58" i="3" s="1"/>
  <c r="J60" i="3"/>
  <c r="K60" i="3" s="1" a="1"/>
  <c r="K60" i="3" s="1"/>
  <c r="L60" i="3" s="1"/>
  <c r="J28" i="3"/>
  <c r="K28" i="3" s="1" a="1"/>
  <c r="K28" i="3" s="1"/>
  <c r="L28" i="3" s="1"/>
  <c r="J32" i="3"/>
  <c r="K32" i="3" s="1" a="1"/>
  <c r="K32" i="3" s="1"/>
  <c r="L32" i="3" s="1"/>
  <c r="J5" i="3"/>
  <c r="K5" i="3" s="1" a="1"/>
  <c r="K5" i="3" s="1"/>
  <c r="L5" i="3" s="1"/>
  <c r="K16" i="3" a="1"/>
  <c r="K16" i="3" s="1"/>
  <c r="L16" i="3" s="1"/>
  <c r="J830" i="3"/>
  <c r="K830" i="3" s="1" a="1"/>
  <c r="K830" i="3" s="1"/>
  <c r="L830" i="3" s="1"/>
  <c r="J826" i="3"/>
  <c r="K826" i="3" s="1" a="1"/>
  <c r="K826" i="3" s="1"/>
  <c r="L826" i="3" s="1"/>
  <c r="J822" i="3"/>
  <c r="K822" i="3" s="1" a="1"/>
  <c r="K822" i="3" s="1"/>
  <c r="L822" i="3" s="1"/>
  <c r="J818" i="3"/>
  <c r="K818" i="3" s="1" a="1"/>
  <c r="K818" i="3" s="1"/>
  <c r="L818" i="3" s="1"/>
  <c r="J814" i="3"/>
  <c r="K814" i="3" s="1" a="1"/>
  <c r="K814" i="3" s="1"/>
  <c r="L814" i="3" s="1"/>
  <c r="J790" i="3"/>
  <c r="K790" i="3" s="1" a="1"/>
  <c r="K790" i="3" s="1"/>
  <c r="L790" i="3" s="1"/>
  <c r="J786" i="3"/>
  <c r="K786" i="3" s="1" a="1"/>
  <c r="K786" i="3" s="1"/>
  <c r="L786" i="3" s="1"/>
  <c r="J782" i="3"/>
  <c r="K782" i="3" s="1" a="1"/>
  <c r="K782" i="3" s="1"/>
  <c r="L782" i="3" s="1"/>
  <c r="J778" i="3"/>
  <c r="K778" i="3" s="1" a="1"/>
  <c r="K778" i="3" s="1"/>
  <c r="L778" i="3" s="1"/>
  <c r="J766" i="3"/>
  <c r="K766" i="3" s="1" a="1"/>
  <c r="K766" i="3" s="1"/>
  <c r="L766" i="3" s="1"/>
  <c r="J754" i="3"/>
  <c r="K754" i="3" s="1" a="1"/>
  <c r="K754" i="3" s="1"/>
  <c r="L754" i="3" s="1"/>
  <c r="J750" i="3"/>
  <c r="K750" i="3" s="1" a="1"/>
  <c r="K750" i="3" s="1"/>
  <c r="L750" i="3" s="1"/>
  <c r="J740" i="3"/>
  <c r="K740" i="3" s="1" a="1"/>
  <c r="K740" i="3" s="1"/>
  <c r="L740" i="3" s="1"/>
  <c r="J730" i="3"/>
  <c r="K730" i="3" s="1" a="1"/>
  <c r="K730" i="3" s="1"/>
  <c r="L730" i="3" s="1"/>
  <c r="J722" i="3"/>
  <c r="K722" i="3" s="1" a="1"/>
  <c r="K722" i="3" s="1"/>
  <c r="L722" i="3" s="1"/>
  <c r="J714" i="3"/>
  <c r="K714" i="3" s="1" a="1"/>
  <c r="K714" i="3" s="1"/>
  <c r="L714" i="3" s="1"/>
  <c r="J706" i="3"/>
  <c r="K706" i="3" s="1" a="1"/>
  <c r="K706" i="3" s="1"/>
  <c r="L706" i="3" s="1"/>
  <c r="J698" i="3"/>
  <c r="K698" i="3" s="1" a="1"/>
  <c r="K698" i="3" s="1"/>
  <c r="L698" i="3" s="1"/>
  <c r="J686" i="3"/>
  <c r="K686" i="3" s="1" a="1"/>
  <c r="K686" i="3" s="1"/>
  <c r="L686" i="3" s="1"/>
  <c r="J670" i="3"/>
  <c r="K670" i="3" s="1" a="1"/>
  <c r="K670" i="3" s="1"/>
  <c r="L670" i="3" s="1"/>
  <c r="J654" i="3"/>
  <c r="K654" i="3" s="1" a="1"/>
  <c r="K654" i="3" s="1"/>
  <c r="L654" i="3" s="1"/>
  <c r="J638" i="3"/>
  <c r="K638" i="3" s="1" a="1"/>
  <c r="K638" i="3" s="1"/>
  <c r="L638" i="3" s="1"/>
  <c r="J622" i="3"/>
  <c r="K622" i="3" s="1" a="1"/>
  <c r="K622" i="3" s="1"/>
  <c r="L622" i="3" s="1"/>
  <c r="J606" i="3"/>
  <c r="K606" i="3" s="1" a="1"/>
  <c r="K606" i="3" s="1"/>
  <c r="L606" i="3" s="1"/>
  <c r="J574" i="3"/>
  <c r="K574" i="3" s="1" a="1"/>
  <c r="K574" i="3" s="1"/>
  <c r="L574" i="3" s="1"/>
  <c r="J558" i="3"/>
  <c r="K558" i="3" s="1" a="1"/>
  <c r="K558" i="3" s="1"/>
  <c r="L558" i="3" s="1"/>
  <c r="J542" i="3"/>
  <c r="K542" i="3" s="1" a="1"/>
  <c r="K542" i="3" s="1"/>
  <c r="L542" i="3" s="1"/>
  <c r="J526" i="3"/>
  <c r="K526" i="3" s="1" a="1"/>
  <c r="K526" i="3" s="1"/>
  <c r="L526" i="3" s="1"/>
  <c r="J510" i="3"/>
  <c r="K510" i="3" s="1" a="1"/>
  <c r="K510" i="3" s="1"/>
  <c r="L510" i="3" s="1"/>
  <c r="J494" i="3"/>
  <c r="K494" i="3" s="1" a="1"/>
  <c r="K494" i="3" s="1"/>
  <c r="L494" i="3" s="1"/>
  <c r="J478" i="3"/>
  <c r="K478" i="3" s="1" a="1"/>
  <c r="K478" i="3" s="1"/>
  <c r="L478" i="3" s="1"/>
  <c r="J462" i="3"/>
  <c r="K462" i="3" s="1" a="1"/>
  <c r="K462" i="3" s="1"/>
  <c r="L462" i="3" s="1"/>
  <c r="J165" i="6"/>
  <c r="J245" i="6"/>
  <c r="J559" i="6"/>
  <c r="E112" i="5"/>
  <c r="E508" i="5"/>
  <c r="M299" i="6" s="1"/>
  <c r="H1291" i="5"/>
  <c r="H1292" i="5"/>
  <c r="H1279" i="5"/>
  <c r="H1280" i="5"/>
  <c r="J89" i="6" s="1"/>
  <c r="H1281" i="5"/>
  <c r="H1210" i="5"/>
  <c r="H1211" i="5"/>
  <c r="J536" i="6" s="1"/>
  <c r="H1212" i="5"/>
  <c r="J570" i="6" s="1"/>
  <c r="H1198" i="5"/>
  <c r="J139" i="6" s="1"/>
  <c r="H1199" i="5"/>
  <c r="H1200" i="5"/>
  <c r="H1170" i="5"/>
  <c r="H1174" i="5"/>
  <c r="H1171" i="5"/>
  <c r="H1175" i="5"/>
  <c r="H1172" i="5"/>
  <c r="H1173" i="5"/>
  <c r="H551" i="5"/>
  <c r="H549" i="5"/>
  <c r="H550" i="5"/>
  <c r="H388" i="5"/>
  <c r="H385" i="5"/>
  <c r="H389" i="5"/>
  <c r="H386" i="5"/>
  <c r="H387" i="5"/>
  <c r="H73" i="5"/>
  <c r="H74" i="5"/>
  <c r="J240" i="6" s="1"/>
  <c r="H72" i="5"/>
  <c r="J149" i="6" s="1"/>
  <c r="H35" i="5"/>
  <c r="H36" i="5"/>
  <c r="H1096" i="5"/>
  <c r="H1100" i="5"/>
  <c r="H1094" i="5"/>
  <c r="H1099" i="5"/>
  <c r="H1095" i="5"/>
  <c r="J174" i="6" s="1"/>
  <c r="H1097" i="5"/>
  <c r="J254" i="6" s="1"/>
  <c r="H1098" i="5"/>
  <c r="H1056" i="5"/>
  <c r="H1060" i="5"/>
  <c r="H1057" i="5"/>
  <c r="H1058" i="5"/>
  <c r="H1054" i="5"/>
  <c r="H1059" i="5"/>
  <c r="H1055" i="5"/>
  <c r="H1012" i="5"/>
  <c r="H1010" i="5"/>
  <c r="J44" i="6" s="1"/>
  <c r="H1011" i="5"/>
  <c r="H960" i="5"/>
  <c r="J278" i="6" s="1"/>
  <c r="H961" i="5"/>
  <c r="H957" i="5"/>
  <c r="J105" i="6" s="1"/>
  <c r="H962" i="5"/>
  <c r="H958" i="5"/>
  <c r="J192" i="6" s="1"/>
  <c r="H963" i="5"/>
  <c r="J540" i="6" s="1"/>
  <c r="H959" i="5"/>
  <c r="H912" i="5"/>
  <c r="H916" i="5"/>
  <c r="H913" i="5"/>
  <c r="H914" i="5"/>
  <c r="H910" i="5"/>
  <c r="H915" i="5"/>
  <c r="H911" i="5"/>
  <c r="H871" i="5"/>
  <c r="H868" i="5"/>
  <c r="H872" i="5"/>
  <c r="H869" i="5"/>
  <c r="H870" i="5"/>
  <c r="H616" i="5"/>
  <c r="H620" i="5"/>
  <c r="H615" i="5"/>
  <c r="H617" i="5"/>
  <c r="H618" i="5"/>
  <c r="H619" i="5"/>
  <c r="H472" i="5"/>
  <c r="H473" i="5"/>
  <c r="H474" i="5"/>
  <c r="J274" i="6" s="1"/>
  <c r="H432" i="5"/>
  <c r="H429" i="5"/>
  <c r="H434" i="5"/>
  <c r="H430" i="5"/>
  <c r="H435" i="5"/>
  <c r="H431" i="5"/>
  <c r="H433" i="5"/>
  <c r="H1258" i="5"/>
  <c r="J195" i="6" s="1"/>
  <c r="H1257" i="5"/>
  <c r="H1246" i="5"/>
  <c r="H1247" i="5"/>
  <c r="J259" i="6" s="1"/>
  <c r="H1248" i="5"/>
  <c r="J477" i="6" s="1"/>
  <c r="H1234" i="5"/>
  <c r="J272" i="6" s="1"/>
  <c r="H1235" i="5"/>
  <c r="J273" i="6" s="1"/>
  <c r="H1236" i="5"/>
  <c r="H783" i="5"/>
  <c r="H784" i="5"/>
  <c r="H782" i="5"/>
  <c r="H736" i="5"/>
  <c r="H735" i="5"/>
  <c r="H737" i="5"/>
  <c r="H733" i="5"/>
  <c r="H738" i="5"/>
  <c r="H734" i="5"/>
  <c r="H739" i="5"/>
  <c r="H692" i="5"/>
  <c r="H693" i="5"/>
  <c r="H694" i="5"/>
  <c r="H690" i="5"/>
  <c r="H695" i="5"/>
  <c r="H691" i="5"/>
  <c r="H243" i="5"/>
  <c r="H244" i="5"/>
  <c r="J368" i="6" s="1"/>
  <c r="H240" i="5"/>
  <c r="H245" i="5"/>
  <c r="H241" i="5"/>
  <c r="J243" i="6" s="1"/>
  <c r="H242" i="5"/>
  <c r="H246" i="5"/>
  <c r="H179" i="5"/>
  <c r="H180" i="5"/>
  <c r="H178" i="5"/>
  <c r="H147" i="5"/>
  <c r="H148" i="5"/>
  <c r="H1290" i="5"/>
  <c r="J194" i="6" s="1"/>
  <c r="H1288" i="5"/>
  <c r="H1251" i="5"/>
  <c r="H1252" i="5"/>
  <c r="H1243" i="5"/>
  <c r="H1244" i="5"/>
  <c r="H1206" i="5"/>
  <c r="H1204" i="5"/>
  <c r="H1101" i="5"/>
  <c r="H1102" i="5"/>
  <c r="H1103" i="5"/>
  <c r="H1048" i="5"/>
  <c r="H1052" i="5"/>
  <c r="J456" i="6" s="1"/>
  <c r="H1051" i="5"/>
  <c r="H1047" i="5"/>
  <c r="H1053" i="5"/>
  <c r="H1049" i="5"/>
  <c r="H1050" i="5"/>
  <c r="H964" i="5"/>
  <c r="H965" i="5"/>
  <c r="H908" i="5"/>
  <c r="J277" i="6" s="1"/>
  <c r="H907" i="5"/>
  <c r="H909" i="5"/>
  <c r="H811" i="5"/>
  <c r="H808" i="5"/>
  <c r="H812" i="5"/>
  <c r="H809" i="5"/>
  <c r="H813" i="5"/>
  <c r="H810" i="5"/>
  <c r="H708" i="5"/>
  <c r="H709" i="5"/>
  <c r="H710" i="5"/>
  <c r="H706" i="5"/>
  <c r="H711" i="5"/>
  <c r="H707" i="5"/>
  <c r="H649" i="5"/>
  <c r="H650" i="5"/>
  <c r="H651" i="5"/>
  <c r="H580" i="5"/>
  <c r="H584" i="5"/>
  <c r="H583" i="5"/>
  <c r="H581" i="5"/>
  <c r="H582" i="5"/>
  <c r="H476" i="5"/>
  <c r="H480" i="5"/>
  <c r="H477" i="5"/>
  <c r="H478" i="5"/>
  <c r="H479" i="5"/>
  <c r="J111" i="6" s="1"/>
  <c r="H481" i="5"/>
  <c r="H475" i="5"/>
  <c r="H404" i="5"/>
  <c r="H408" i="5"/>
  <c r="H405" i="5"/>
  <c r="H406" i="5"/>
  <c r="H407" i="5"/>
  <c r="H360" i="5"/>
  <c r="H361" i="5"/>
  <c r="H362" i="5"/>
  <c r="H358" i="5"/>
  <c r="H359" i="5"/>
  <c r="H315" i="5"/>
  <c r="J54" i="6" s="1"/>
  <c r="H319" i="5"/>
  <c r="J401" i="6" s="1"/>
  <c r="H318" i="5"/>
  <c r="H320" i="5"/>
  <c r="H316" i="5"/>
  <c r="H317" i="5"/>
  <c r="H321" i="5"/>
  <c r="H231" i="5"/>
  <c r="J191" i="6" s="1"/>
  <c r="H233" i="5"/>
  <c r="H232" i="5"/>
  <c r="H169" i="5"/>
  <c r="H168" i="5"/>
  <c r="H139" i="5"/>
  <c r="H140" i="5"/>
  <c r="J527" i="6" s="1"/>
  <c r="H108" i="5"/>
  <c r="J372" i="6" s="1"/>
  <c r="H109" i="5"/>
  <c r="J557" i="6" s="1"/>
  <c r="H67" i="5"/>
  <c r="H68" i="5"/>
  <c r="H47" i="5"/>
  <c r="H46" i="5"/>
  <c r="H48" i="5"/>
  <c r="J538" i="6" s="1"/>
  <c r="H25" i="5"/>
  <c r="J173" i="6" s="1"/>
  <c r="H26" i="5"/>
  <c r="H1286" i="5"/>
  <c r="J225" i="6" s="1"/>
  <c r="H1287" i="5"/>
  <c r="H1278" i="5"/>
  <c r="H1276" i="5"/>
  <c r="J43" i="6" s="1"/>
  <c r="H1242" i="5"/>
  <c r="H1240" i="5"/>
  <c r="J493" i="6" s="1"/>
  <c r="H1231" i="5"/>
  <c r="H1232" i="5"/>
  <c r="H1202" i="5"/>
  <c r="H1203" i="5"/>
  <c r="H1194" i="5"/>
  <c r="J293" i="6" s="1"/>
  <c r="H1192" i="5"/>
  <c r="H1182" i="5"/>
  <c r="H1179" i="5"/>
  <c r="H1180" i="5"/>
  <c r="H1181" i="5"/>
  <c r="H1167" i="5"/>
  <c r="J15" i="6" s="1"/>
  <c r="H1168" i="5"/>
  <c r="H1169" i="5"/>
  <c r="H1152" i="5"/>
  <c r="H1153" i="5"/>
  <c r="H1154" i="5"/>
  <c r="J449" i="6" s="1"/>
  <c r="H1120" i="5"/>
  <c r="H1118" i="5"/>
  <c r="J184" i="6" s="1"/>
  <c r="H1119" i="5"/>
  <c r="H1080" i="5"/>
  <c r="H1078" i="5"/>
  <c r="H1083" i="5"/>
  <c r="H1079" i="5"/>
  <c r="H1081" i="5"/>
  <c r="H1077" i="5"/>
  <c r="H1082" i="5"/>
  <c r="H1062" i="5"/>
  <c r="H1063" i="5"/>
  <c r="J556" i="6" s="1"/>
  <c r="H1061" i="5"/>
  <c r="H1040" i="5"/>
  <c r="H1044" i="5"/>
  <c r="H1041" i="5"/>
  <c r="H1046" i="5"/>
  <c r="H1042" i="5"/>
  <c r="H1043" i="5"/>
  <c r="H1045" i="5"/>
  <c r="H1020" i="5"/>
  <c r="H1021" i="5"/>
  <c r="H1022" i="5"/>
  <c r="H1004" i="5"/>
  <c r="H1008" i="5"/>
  <c r="H1009" i="5"/>
  <c r="H1005" i="5"/>
  <c r="H1006" i="5"/>
  <c r="H1007" i="5"/>
  <c r="H989" i="5"/>
  <c r="J180" i="6" s="1"/>
  <c r="H990" i="5"/>
  <c r="H991" i="5"/>
  <c r="H972" i="5"/>
  <c r="H971" i="5"/>
  <c r="H970" i="5"/>
  <c r="H944" i="5"/>
  <c r="H945" i="5"/>
  <c r="H941" i="5"/>
  <c r="H946" i="5"/>
  <c r="H942" i="5"/>
  <c r="H943" i="5"/>
  <c r="H920" i="5"/>
  <c r="H918" i="5"/>
  <c r="H923" i="5"/>
  <c r="H919" i="5"/>
  <c r="H921" i="5"/>
  <c r="H917" i="5"/>
  <c r="J126" i="6" s="1"/>
  <c r="H922" i="5"/>
  <c r="H900" i="5"/>
  <c r="H904" i="5"/>
  <c r="H902" i="5"/>
  <c r="H903" i="5"/>
  <c r="H905" i="5"/>
  <c r="H901" i="5"/>
  <c r="H906" i="5"/>
  <c r="H879" i="5"/>
  <c r="H883" i="5"/>
  <c r="H880" i="5"/>
  <c r="H884" i="5"/>
  <c r="H882" i="5"/>
  <c r="J369" i="6" s="1"/>
  <c r="H878" i="5"/>
  <c r="H881" i="5"/>
  <c r="H867" i="5"/>
  <c r="H866" i="5"/>
  <c r="H865" i="5"/>
  <c r="H843" i="5"/>
  <c r="H842" i="5"/>
  <c r="H803" i="5"/>
  <c r="J235" i="6" s="1"/>
  <c r="H807" i="5"/>
  <c r="H804" i="5"/>
  <c r="H801" i="5"/>
  <c r="H805" i="5"/>
  <c r="H802" i="5"/>
  <c r="H806" i="5"/>
  <c r="H764" i="5"/>
  <c r="H762" i="5"/>
  <c r="H767" i="5"/>
  <c r="H763" i="5"/>
  <c r="H768" i="5"/>
  <c r="H765" i="5"/>
  <c r="H766" i="5"/>
  <c r="H740" i="5"/>
  <c r="J72" i="6" s="1"/>
  <c r="H744" i="5"/>
  <c r="H741" i="5"/>
  <c r="H746" i="5"/>
  <c r="H742" i="5"/>
  <c r="H743" i="5"/>
  <c r="H745" i="5"/>
  <c r="H724" i="5"/>
  <c r="J386" i="6" s="1"/>
  <c r="H725" i="5"/>
  <c r="H723" i="5"/>
  <c r="J11" i="6" s="1"/>
  <c r="H704" i="5"/>
  <c r="H703" i="5"/>
  <c r="H705" i="5"/>
  <c r="H684" i="5"/>
  <c r="H688" i="5"/>
  <c r="H687" i="5"/>
  <c r="H689" i="5"/>
  <c r="H685" i="5"/>
  <c r="H686" i="5"/>
  <c r="H664" i="5"/>
  <c r="H668" i="5"/>
  <c r="H666" i="5"/>
  <c r="H667" i="5"/>
  <c r="H665" i="5"/>
  <c r="H628" i="5"/>
  <c r="H632" i="5"/>
  <c r="H631" i="5"/>
  <c r="H627" i="5"/>
  <c r="H633" i="5"/>
  <c r="J542" i="6" s="1"/>
  <c r="H629" i="5"/>
  <c r="H630" i="5"/>
  <c r="H612" i="5"/>
  <c r="H613" i="5"/>
  <c r="H614" i="5"/>
  <c r="H576" i="5"/>
  <c r="H578" i="5"/>
  <c r="H574" i="5"/>
  <c r="H579" i="5"/>
  <c r="H575" i="5"/>
  <c r="H577" i="5"/>
  <c r="H552" i="5"/>
  <c r="H556" i="5"/>
  <c r="H553" i="5"/>
  <c r="H554" i="5"/>
  <c r="H555" i="5"/>
  <c r="H536" i="5"/>
  <c r="H540" i="5"/>
  <c r="H541" i="5"/>
  <c r="H537" i="5"/>
  <c r="H542" i="5"/>
  <c r="J500" i="6" s="1"/>
  <c r="H538" i="5"/>
  <c r="H539" i="5"/>
  <c r="H520" i="5"/>
  <c r="H519" i="5"/>
  <c r="H521" i="5"/>
  <c r="H522" i="5"/>
  <c r="H523" i="5"/>
  <c r="H496" i="5"/>
  <c r="H498" i="5"/>
  <c r="H497" i="5"/>
  <c r="H456" i="5"/>
  <c r="H457" i="5"/>
  <c r="J148" i="6" s="1"/>
  <c r="H458" i="5"/>
  <c r="J496" i="6" s="1"/>
  <c r="H436" i="5"/>
  <c r="J31" i="6" s="1"/>
  <c r="H437" i="5"/>
  <c r="J189" i="6" s="1"/>
  <c r="H438" i="5"/>
  <c r="H423" i="5"/>
  <c r="H421" i="5"/>
  <c r="H422" i="5"/>
  <c r="J497" i="6" s="1"/>
  <c r="H402" i="5"/>
  <c r="H403" i="5"/>
  <c r="H373" i="5"/>
  <c r="H374" i="5"/>
  <c r="H356" i="5"/>
  <c r="H353" i="5"/>
  <c r="H357" i="5"/>
  <c r="H354" i="5"/>
  <c r="H355" i="5"/>
  <c r="H339" i="5"/>
  <c r="J12" i="6" s="1"/>
  <c r="H340" i="5"/>
  <c r="H341" i="5"/>
  <c r="H311" i="5"/>
  <c r="H308" i="5"/>
  <c r="H313" i="5"/>
  <c r="J415" i="6" s="1"/>
  <c r="H309" i="5"/>
  <c r="H314" i="5"/>
  <c r="J451" i="6" s="1"/>
  <c r="H310" i="5"/>
  <c r="H312" i="5"/>
  <c r="H287" i="5"/>
  <c r="H291" i="5"/>
  <c r="J541" i="6" s="1"/>
  <c r="H288" i="5"/>
  <c r="H289" i="5"/>
  <c r="H290" i="5"/>
  <c r="H267" i="5"/>
  <c r="H265" i="5"/>
  <c r="H270" i="5"/>
  <c r="H266" i="5"/>
  <c r="J295" i="6" s="1"/>
  <c r="H264" i="5"/>
  <c r="J115" i="6" s="1"/>
  <c r="H268" i="5"/>
  <c r="H269" i="5"/>
  <c r="J480" i="6" s="1"/>
  <c r="H227" i="5"/>
  <c r="H228" i="5"/>
  <c r="H229" i="5"/>
  <c r="H230" i="5"/>
  <c r="J483" i="6" s="1"/>
  <c r="H226" i="5"/>
  <c r="H211" i="5"/>
  <c r="H212" i="5"/>
  <c r="H213" i="5"/>
  <c r="H209" i="5"/>
  <c r="H210" i="5"/>
  <c r="H214" i="5"/>
  <c r="H195" i="5"/>
  <c r="H196" i="5"/>
  <c r="H194" i="5"/>
  <c r="H181" i="5"/>
  <c r="H182" i="5"/>
  <c r="H175" i="5"/>
  <c r="H174" i="5"/>
  <c r="H167" i="5"/>
  <c r="H166" i="5"/>
  <c r="J252" i="6" s="1"/>
  <c r="H158" i="5"/>
  <c r="H157" i="5"/>
  <c r="J378" i="6" s="1"/>
  <c r="H145" i="5"/>
  <c r="J453" i="6" s="1"/>
  <c r="H146" i="5"/>
  <c r="H137" i="5"/>
  <c r="H138" i="5"/>
  <c r="H129" i="5"/>
  <c r="J509" i="6" s="1"/>
  <c r="H130" i="5"/>
  <c r="J533" i="6" s="1"/>
  <c r="H123" i="5"/>
  <c r="H122" i="5"/>
  <c r="J119" i="6" s="1"/>
  <c r="H124" i="5"/>
  <c r="H107" i="5"/>
  <c r="H106" i="5"/>
  <c r="H95" i="5"/>
  <c r="J247" i="6" s="1"/>
  <c r="H96" i="5"/>
  <c r="H97" i="5"/>
  <c r="H83" i="5"/>
  <c r="J166" i="6" s="1"/>
  <c r="H84" i="5"/>
  <c r="J516" i="6" s="1"/>
  <c r="H85" i="5"/>
  <c r="H64" i="5"/>
  <c r="H65" i="5"/>
  <c r="H66" i="5"/>
  <c r="H55" i="5"/>
  <c r="J425" i="6" s="1"/>
  <c r="H53" i="5"/>
  <c r="H54" i="5"/>
  <c r="H37" i="5"/>
  <c r="H38" i="5"/>
  <c r="H31" i="5"/>
  <c r="H32" i="5"/>
  <c r="H23" i="5"/>
  <c r="J128" i="6" s="1"/>
  <c r="H24" i="5"/>
  <c r="H1289" i="5"/>
  <c r="H1241" i="5"/>
  <c r="H1193" i="5"/>
  <c r="J292" i="6" s="1"/>
  <c r="H1259" i="5"/>
  <c r="H1260" i="5"/>
  <c r="H1214" i="5"/>
  <c r="H1215" i="5"/>
  <c r="H1183" i="5"/>
  <c r="H1184" i="5"/>
  <c r="H1185" i="5"/>
  <c r="H1124" i="5"/>
  <c r="H1121" i="5"/>
  <c r="H1126" i="5"/>
  <c r="J409" i="6" s="1"/>
  <c r="H1122" i="5"/>
  <c r="H1123" i="5"/>
  <c r="H1125" i="5"/>
  <c r="H1064" i="5"/>
  <c r="H1068" i="5"/>
  <c r="H1067" i="5"/>
  <c r="H1069" i="5"/>
  <c r="H1065" i="5"/>
  <c r="H1070" i="5"/>
  <c r="H1066" i="5"/>
  <c r="H1024" i="5"/>
  <c r="H1028" i="5"/>
  <c r="H1025" i="5"/>
  <c r="H1026" i="5"/>
  <c r="H1027" i="5"/>
  <c r="H1023" i="5"/>
  <c r="H1029" i="5"/>
  <c r="H976" i="5"/>
  <c r="H977" i="5"/>
  <c r="H978" i="5"/>
  <c r="J567" i="6" s="1"/>
  <c r="H924" i="5"/>
  <c r="H928" i="5"/>
  <c r="H929" i="5"/>
  <c r="H925" i="5"/>
  <c r="H930" i="5"/>
  <c r="H926" i="5"/>
  <c r="J281" i="6" s="1"/>
  <c r="H927" i="5"/>
  <c r="H827" i="5"/>
  <c r="H824" i="5"/>
  <c r="H828" i="5"/>
  <c r="H825" i="5"/>
  <c r="H826" i="5"/>
  <c r="H771" i="5"/>
  <c r="J283" i="6" s="1"/>
  <c r="H772" i="5"/>
  <c r="H769" i="5"/>
  <c r="H773" i="5"/>
  <c r="H770" i="5"/>
  <c r="H774" i="5"/>
  <c r="H636" i="5"/>
  <c r="H634" i="5"/>
  <c r="H635" i="5"/>
  <c r="H524" i="5"/>
  <c r="H528" i="5"/>
  <c r="H525" i="5"/>
  <c r="H526" i="5"/>
  <c r="H527" i="5"/>
  <c r="H460" i="5"/>
  <c r="H464" i="5"/>
  <c r="J488" i="6" s="1"/>
  <c r="H461" i="5"/>
  <c r="H462" i="5"/>
  <c r="H459" i="5"/>
  <c r="H463" i="5"/>
  <c r="H390" i="5"/>
  <c r="J8" i="6" s="1"/>
  <c r="H391" i="5"/>
  <c r="H271" i="5"/>
  <c r="H272" i="5"/>
  <c r="H199" i="5"/>
  <c r="H201" i="5"/>
  <c r="H197" i="5"/>
  <c r="H198" i="5"/>
  <c r="H200" i="5"/>
  <c r="H159" i="5"/>
  <c r="J47" i="6" s="1"/>
  <c r="H160" i="5"/>
  <c r="H131" i="5"/>
  <c r="H132" i="5"/>
  <c r="J561" i="6" s="1"/>
  <c r="H75" i="5"/>
  <c r="J41" i="6" s="1"/>
  <c r="H76" i="5"/>
  <c r="H39" i="5"/>
  <c r="H40" i="5"/>
  <c r="H16" i="5"/>
  <c r="J59" i="6" s="1"/>
  <c r="H17" i="5"/>
  <c r="J276" i="6" s="1"/>
  <c r="H18" i="5"/>
  <c r="J523" i="6" s="1"/>
  <c r="H1282" i="5"/>
  <c r="H1283" i="5"/>
  <c r="J39" i="6" s="1"/>
  <c r="H1284" i="5"/>
  <c r="J298" i="6" s="1"/>
  <c r="H1274" i="5"/>
  <c r="H1275" i="5"/>
  <c r="H1266" i="5"/>
  <c r="J353" i="6" s="1"/>
  <c r="H1267" i="5"/>
  <c r="J437" i="6" s="1"/>
  <c r="H1238" i="5"/>
  <c r="J48" i="6" s="1"/>
  <c r="H1239" i="5"/>
  <c r="H1230" i="5"/>
  <c r="H1228" i="5"/>
  <c r="H1219" i="5"/>
  <c r="H1220" i="5"/>
  <c r="J355" i="6" s="1"/>
  <c r="H1190" i="5"/>
  <c r="H1191" i="5"/>
  <c r="J441" i="6" s="1"/>
  <c r="H1189" i="5"/>
  <c r="H1178" i="5"/>
  <c r="H1176" i="5"/>
  <c r="H1177" i="5"/>
  <c r="J431" i="6" s="1"/>
  <c r="H1162" i="5"/>
  <c r="H1166" i="5"/>
  <c r="H1163" i="5"/>
  <c r="H1164" i="5"/>
  <c r="H1161" i="5"/>
  <c r="H1165" i="5"/>
  <c r="H1148" i="5"/>
  <c r="H1147" i="5"/>
  <c r="H1149" i="5"/>
  <c r="H1150" i="5"/>
  <c r="H1146" i="5"/>
  <c r="H1151" i="5"/>
  <c r="H1132" i="5"/>
  <c r="H1131" i="5"/>
  <c r="H1133" i="5"/>
  <c r="H1134" i="5"/>
  <c r="H1130" i="5"/>
  <c r="H1135" i="5"/>
  <c r="H1112" i="5"/>
  <c r="H1116" i="5"/>
  <c r="J349" i="6" s="1"/>
  <c r="H1115" i="5"/>
  <c r="H1111" i="5"/>
  <c r="H1117" i="5"/>
  <c r="H1113" i="5"/>
  <c r="H1114" i="5"/>
  <c r="J244" i="6" s="1"/>
  <c r="H1076" i="5"/>
  <c r="H1074" i="5"/>
  <c r="H1075" i="5"/>
  <c r="J390" i="6" s="1"/>
  <c r="H1037" i="5"/>
  <c r="H1038" i="5"/>
  <c r="J450" i="6" s="1"/>
  <c r="H1039" i="5"/>
  <c r="H1016" i="5"/>
  <c r="H1014" i="5"/>
  <c r="J228" i="6" s="1"/>
  <c r="H1019" i="5"/>
  <c r="J543" i="6" s="1"/>
  <c r="H1015" i="5"/>
  <c r="H1017" i="5"/>
  <c r="H1013" i="5"/>
  <c r="H1018" i="5"/>
  <c r="H1000" i="5"/>
  <c r="H998" i="5"/>
  <c r="H1003" i="5"/>
  <c r="H999" i="5"/>
  <c r="H1001" i="5"/>
  <c r="H997" i="5"/>
  <c r="J290" i="6" s="1"/>
  <c r="H1002" i="5"/>
  <c r="H984" i="5"/>
  <c r="H988" i="5"/>
  <c r="H982" i="5"/>
  <c r="H987" i="5"/>
  <c r="H983" i="5"/>
  <c r="J76" i="6" s="1"/>
  <c r="H985" i="5"/>
  <c r="H986" i="5"/>
  <c r="H968" i="5"/>
  <c r="H967" i="5"/>
  <c r="H969" i="5"/>
  <c r="H936" i="5"/>
  <c r="H940" i="5"/>
  <c r="H934" i="5"/>
  <c r="H939" i="5"/>
  <c r="J442" i="6" s="1"/>
  <c r="H935" i="5"/>
  <c r="H937" i="5"/>
  <c r="H938" i="5"/>
  <c r="J379" i="6" s="1"/>
  <c r="H896" i="5"/>
  <c r="H897" i="5"/>
  <c r="H898" i="5"/>
  <c r="H899" i="5"/>
  <c r="H895" i="5"/>
  <c r="H875" i="5"/>
  <c r="H876" i="5"/>
  <c r="H874" i="5"/>
  <c r="H877" i="5"/>
  <c r="H873" i="5"/>
  <c r="H859" i="5"/>
  <c r="H863" i="5"/>
  <c r="H860" i="5"/>
  <c r="H864" i="5"/>
  <c r="H858" i="5"/>
  <c r="H861" i="5"/>
  <c r="H862" i="5"/>
  <c r="H839" i="5"/>
  <c r="H836" i="5"/>
  <c r="H840" i="5"/>
  <c r="H837" i="5"/>
  <c r="J171" i="6" s="1"/>
  <c r="H841" i="5"/>
  <c r="H838" i="5"/>
  <c r="H819" i="5"/>
  <c r="H823" i="5"/>
  <c r="J506" i="6" s="1"/>
  <c r="H820" i="5"/>
  <c r="H817" i="5"/>
  <c r="H821" i="5"/>
  <c r="H818" i="5"/>
  <c r="H822" i="5"/>
  <c r="H799" i="5"/>
  <c r="H800" i="5"/>
  <c r="H798" i="5"/>
  <c r="H756" i="5"/>
  <c r="J55" i="6" s="1"/>
  <c r="H760" i="5"/>
  <c r="H757" i="5"/>
  <c r="H758" i="5"/>
  <c r="H759" i="5"/>
  <c r="H761" i="5"/>
  <c r="H720" i="5"/>
  <c r="H719" i="5"/>
  <c r="H721" i="5"/>
  <c r="H717" i="5"/>
  <c r="H722" i="5"/>
  <c r="H718" i="5"/>
  <c r="H696" i="5"/>
  <c r="J75" i="6" s="1"/>
  <c r="H700" i="5"/>
  <c r="J412" i="6" s="1"/>
  <c r="H698" i="5"/>
  <c r="H699" i="5"/>
  <c r="H701" i="5"/>
  <c r="H697" i="5"/>
  <c r="J216" i="6" s="1"/>
  <c r="H702" i="5"/>
  <c r="H680" i="5"/>
  <c r="H677" i="5"/>
  <c r="H682" i="5"/>
  <c r="H678" i="5"/>
  <c r="H683" i="5"/>
  <c r="H679" i="5"/>
  <c r="H681" i="5"/>
  <c r="J316" i="6" s="1"/>
  <c r="H660" i="5"/>
  <c r="H661" i="5"/>
  <c r="H657" i="5"/>
  <c r="J7" i="6" s="1"/>
  <c r="H662" i="5"/>
  <c r="H658" i="5"/>
  <c r="H663" i="5"/>
  <c r="H659" i="5"/>
  <c r="J153" i="6" s="1"/>
  <c r="H644" i="5"/>
  <c r="H648" i="5"/>
  <c r="H647" i="5"/>
  <c r="H645" i="5"/>
  <c r="H646" i="5"/>
  <c r="H624" i="5"/>
  <c r="H621" i="5"/>
  <c r="H626" i="5"/>
  <c r="H622" i="5"/>
  <c r="H623" i="5"/>
  <c r="H625" i="5"/>
  <c r="H608" i="5"/>
  <c r="H610" i="5"/>
  <c r="H606" i="5"/>
  <c r="H611" i="5"/>
  <c r="H607" i="5"/>
  <c r="H609" i="5"/>
  <c r="H592" i="5"/>
  <c r="H591" i="5"/>
  <c r="H572" i="5"/>
  <c r="H573" i="5"/>
  <c r="H571" i="5"/>
  <c r="H532" i="5"/>
  <c r="H535" i="5"/>
  <c r="H531" i="5"/>
  <c r="H533" i="5"/>
  <c r="H534" i="5"/>
  <c r="H516" i="5"/>
  <c r="H514" i="5"/>
  <c r="H515" i="5"/>
  <c r="H513" i="5"/>
  <c r="H517" i="5"/>
  <c r="H518" i="5"/>
  <c r="H492" i="5"/>
  <c r="J138" i="6" s="1"/>
  <c r="H493" i="5"/>
  <c r="H489" i="5"/>
  <c r="H494" i="5"/>
  <c r="J279" i="6" s="1"/>
  <c r="H490" i="5"/>
  <c r="H491" i="5"/>
  <c r="H495" i="5"/>
  <c r="H452" i="5"/>
  <c r="H455" i="5"/>
  <c r="H451" i="5"/>
  <c r="H453" i="5"/>
  <c r="H454" i="5"/>
  <c r="H416" i="5"/>
  <c r="H420" i="5"/>
  <c r="H417" i="5"/>
  <c r="H418" i="5"/>
  <c r="H419" i="5"/>
  <c r="H414" i="5"/>
  <c r="H415" i="5"/>
  <c r="H400" i="5"/>
  <c r="H397" i="5"/>
  <c r="H401" i="5"/>
  <c r="H398" i="5"/>
  <c r="H399" i="5"/>
  <c r="H368" i="5"/>
  <c r="H372" i="5"/>
  <c r="H369" i="5"/>
  <c r="H370" i="5"/>
  <c r="H371" i="5"/>
  <c r="J306" i="6" s="1"/>
  <c r="H352" i="5"/>
  <c r="H350" i="5"/>
  <c r="H351" i="5"/>
  <c r="H336" i="5"/>
  <c r="J30" i="6" s="1"/>
  <c r="H337" i="5"/>
  <c r="H338" i="5"/>
  <c r="H329" i="5"/>
  <c r="H330" i="5"/>
  <c r="H303" i="5"/>
  <c r="H307" i="5"/>
  <c r="J551" i="6" s="1"/>
  <c r="H302" i="5"/>
  <c r="H304" i="5"/>
  <c r="H305" i="5"/>
  <c r="J385" i="6" s="1"/>
  <c r="H306" i="5"/>
  <c r="H300" i="5"/>
  <c r="H301" i="5"/>
  <c r="J137" i="6" s="1"/>
  <c r="H283" i="5"/>
  <c r="J257" i="6" s="1"/>
  <c r="H281" i="5"/>
  <c r="H286" i="5"/>
  <c r="H282" i="5"/>
  <c r="J242" i="6" s="1"/>
  <c r="H284" i="5"/>
  <c r="J296" i="6" s="1"/>
  <c r="H285" i="5"/>
  <c r="J424" i="6" s="1"/>
  <c r="H280" i="5"/>
  <c r="J45" i="6" s="1"/>
  <c r="H259" i="5"/>
  <c r="J197" i="6" s="1"/>
  <c r="H263" i="5"/>
  <c r="J457" i="6" s="1"/>
  <c r="H260" i="5"/>
  <c r="H261" i="5"/>
  <c r="H262" i="5"/>
  <c r="H257" i="5"/>
  <c r="H258" i="5"/>
  <c r="H223" i="5"/>
  <c r="H224" i="5"/>
  <c r="J383" i="6" s="1"/>
  <c r="H225" i="5"/>
  <c r="H207" i="5"/>
  <c r="H206" i="5"/>
  <c r="H208" i="5"/>
  <c r="H204" i="5"/>
  <c r="H205" i="5"/>
  <c r="H191" i="5"/>
  <c r="H190" i="5"/>
  <c r="J117" i="6" s="1"/>
  <c r="H192" i="5"/>
  <c r="H193" i="5"/>
  <c r="H172" i="5"/>
  <c r="H173" i="5"/>
  <c r="H164" i="5"/>
  <c r="H165" i="5"/>
  <c r="H155" i="5"/>
  <c r="H156" i="5"/>
  <c r="H149" i="5"/>
  <c r="J168" i="6" s="1"/>
  <c r="H150" i="5"/>
  <c r="H143" i="5"/>
  <c r="J340" i="6" s="1"/>
  <c r="H144" i="5"/>
  <c r="H135" i="5"/>
  <c r="H136" i="5"/>
  <c r="H127" i="5"/>
  <c r="J507" i="6" s="1"/>
  <c r="H128" i="5"/>
  <c r="H119" i="5"/>
  <c r="H118" i="5"/>
  <c r="H112" i="5"/>
  <c r="H113" i="5"/>
  <c r="H103" i="5"/>
  <c r="J130" i="6" s="1"/>
  <c r="H105" i="5"/>
  <c r="J545" i="6" s="1"/>
  <c r="H104" i="5"/>
  <c r="J170" i="6" s="1"/>
  <c r="H94" i="5"/>
  <c r="J419" i="6" s="1"/>
  <c r="H92" i="5"/>
  <c r="H93" i="5"/>
  <c r="J186" i="6" s="1"/>
  <c r="H80" i="5"/>
  <c r="H81" i="5"/>
  <c r="H82" i="5"/>
  <c r="H63" i="5"/>
  <c r="H62" i="5"/>
  <c r="J169" i="6" s="1"/>
  <c r="H51" i="5"/>
  <c r="H52" i="5"/>
  <c r="J555" i="6" s="1"/>
  <c r="H50" i="5"/>
  <c r="H43" i="5"/>
  <c r="H42" i="5"/>
  <c r="J122" i="6" s="1"/>
  <c r="H44" i="5"/>
  <c r="J535" i="6" s="1"/>
  <c r="H30" i="5"/>
  <c r="H29" i="5"/>
  <c r="H21" i="5"/>
  <c r="H22" i="5"/>
  <c r="J518" i="6" s="1"/>
  <c r="H1285" i="5"/>
  <c r="J187" i="6" s="1"/>
  <c r="H1253" i="5"/>
  <c r="J444" i="6" s="1"/>
  <c r="H1237" i="5"/>
  <c r="J35" i="6" s="1"/>
  <c r="H1221" i="5"/>
  <c r="H1205" i="5"/>
  <c r="H887" i="5"/>
  <c r="H891" i="5"/>
  <c r="H888" i="5"/>
  <c r="H890" i="5"/>
  <c r="H885" i="5"/>
  <c r="H886" i="5"/>
  <c r="H889" i="5"/>
  <c r="H787" i="5"/>
  <c r="J214" i="6" s="1"/>
  <c r="H791" i="5"/>
  <c r="H788" i="5"/>
  <c r="J262" i="6" s="1"/>
  <c r="H785" i="5"/>
  <c r="H789" i="5"/>
  <c r="H786" i="5"/>
  <c r="J208" i="6" s="1"/>
  <c r="H790" i="5"/>
  <c r="H728" i="5"/>
  <c r="H732" i="5"/>
  <c r="H730" i="5"/>
  <c r="H726" i="5"/>
  <c r="H731" i="5"/>
  <c r="H727" i="5"/>
  <c r="H729" i="5"/>
  <c r="H672" i="5"/>
  <c r="H671" i="5"/>
  <c r="H673" i="5"/>
  <c r="H669" i="5"/>
  <c r="H674" i="5"/>
  <c r="H670" i="5"/>
  <c r="H596" i="5"/>
  <c r="H594" i="5"/>
  <c r="H599" i="5"/>
  <c r="H595" i="5"/>
  <c r="H597" i="5"/>
  <c r="H598" i="5"/>
  <c r="H593" i="5"/>
  <c r="H560" i="5"/>
  <c r="J313" i="6" s="1"/>
  <c r="H557" i="5"/>
  <c r="H562" i="5"/>
  <c r="H558" i="5"/>
  <c r="H563" i="5"/>
  <c r="H559" i="5"/>
  <c r="H561" i="5"/>
  <c r="H500" i="5"/>
  <c r="H504" i="5"/>
  <c r="H503" i="5"/>
  <c r="H499" i="5"/>
  <c r="H505" i="5"/>
  <c r="H501" i="5"/>
  <c r="J143" i="6" s="1"/>
  <c r="H502" i="5"/>
  <c r="H424" i="5"/>
  <c r="H428" i="5"/>
  <c r="H425" i="5"/>
  <c r="H426" i="5"/>
  <c r="H427" i="5"/>
  <c r="H376" i="5"/>
  <c r="H377" i="5"/>
  <c r="H378" i="5"/>
  <c r="J328" i="6" s="1"/>
  <c r="H379" i="5"/>
  <c r="H375" i="5"/>
  <c r="H292" i="5"/>
  <c r="H293" i="5"/>
  <c r="H294" i="5"/>
  <c r="J531" i="6" s="1"/>
  <c r="H215" i="5"/>
  <c r="H219" i="5"/>
  <c r="H217" i="5"/>
  <c r="H218" i="5"/>
  <c r="H216" i="5"/>
  <c r="H176" i="5"/>
  <c r="J28" i="6" s="1"/>
  <c r="H177" i="5"/>
  <c r="H121" i="5"/>
  <c r="H120" i="5"/>
  <c r="H115" i="5"/>
  <c r="H114" i="5"/>
  <c r="H87" i="5"/>
  <c r="H86" i="5"/>
  <c r="J27" i="6" s="1"/>
  <c r="H88" i="5"/>
  <c r="J205" i="6" s="1"/>
  <c r="H57" i="5"/>
  <c r="H58" i="5"/>
  <c r="H56" i="5"/>
  <c r="H33" i="5"/>
  <c r="H34" i="5"/>
  <c r="H1271" i="5"/>
  <c r="H1272" i="5"/>
  <c r="J438" i="6" s="1"/>
  <c r="H1262" i="5"/>
  <c r="H1263" i="5"/>
  <c r="H1264" i="5"/>
  <c r="J311" i="6" s="1"/>
  <c r="H1254" i="5"/>
  <c r="H1255" i="5"/>
  <c r="H1256" i="5"/>
  <c r="J491" i="6" s="1"/>
  <c r="H1226" i="5"/>
  <c r="H1227" i="5"/>
  <c r="J554" i="6" s="1"/>
  <c r="H1218" i="5"/>
  <c r="H1216" i="5"/>
  <c r="H1207" i="5"/>
  <c r="H1208" i="5"/>
  <c r="H1186" i="5"/>
  <c r="H1187" i="5"/>
  <c r="H1188" i="5"/>
  <c r="H1158" i="5"/>
  <c r="H1159" i="5"/>
  <c r="J112" i="6" s="1"/>
  <c r="H1160" i="5"/>
  <c r="H1140" i="5"/>
  <c r="H1144" i="5"/>
  <c r="H1142" i="5"/>
  <c r="J201" i="6" s="1"/>
  <c r="H1143" i="5"/>
  <c r="J345" i="6" s="1"/>
  <c r="H1139" i="5"/>
  <c r="H1145" i="5"/>
  <c r="H1141" i="5"/>
  <c r="J123" i="6" s="1"/>
  <c r="H1128" i="5"/>
  <c r="H1127" i="5"/>
  <c r="H1129" i="5"/>
  <c r="J494" i="6" s="1"/>
  <c r="H1104" i="5"/>
  <c r="H1108" i="5"/>
  <c r="H1105" i="5"/>
  <c r="H1110" i="5"/>
  <c r="J495" i="6" s="1"/>
  <c r="H1106" i="5"/>
  <c r="H1107" i="5"/>
  <c r="H1109" i="5"/>
  <c r="H1092" i="5"/>
  <c r="H1091" i="5"/>
  <c r="H1093" i="5"/>
  <c r="H1072" i="5"/>
  <c r="J291" i="6" s="1"/>
  <c r="H1073" i="5"/>
  <c r="J569" i="6" s="1"/>
  <c r="H1071" i="5"/>
  <c r="H1032" i="5"/>
  <c r="H1036" i="5"/>
  <c r="H1030" i="5"/>
  <c r="H1035" i="5"/>
  <c r="H1031" i="5"/>
  <c r="J50" i="6" s="1"/>
  <c r="H1033" i="5"/>
  <c r="H1034" i="5"/>
  <c r="H996" i="5"/>
  <c r="H994" i="5"/>
  <c r="H995" i="5"/>
  <c r="J303" i="6" s="1"/>
  <c r="H980" i="5"/>
  <c r="H979" i="5"/>
  <c r="H981" i="5"/>
  <c r="H952" i="5"/>
  <c r="J237" i="6" s="1"/>
  <c r="H956" i="5"/>
  <c r="H950" i="5"/>
  <c r="H955" i="5"/>
  <c r="H951" i="5"/>
  <c r="H953" i="5"/>
  <c r="H954" i="5"/>
  <c r="H932" i="5"/>
  <c r="H931" i="5"/>
  <c r="J310" i="6" s="1"/>
  <c r="H933" i="5"/>
  <c r="H892" i="5"/>
  <c r="J110" i="6" s="1"/>
  <c r="H893" i="5"/>
  <c r="H894" i="5"/>
  <c r="H851" i="5"/>
  <c r="J57" i="6" s="1"/>
  <c r="H855" i="5"/>
  <c r="H852" i="5"/>
  <c r="H856" i="5"/>
  <c r="H853" i="5"/>
  <c r="H854" i="5"/>
  <c r="H857" i="5"/>
  <c r="H831" i="5"/>
  <c r="H835" i="5"/>
  <c r="H832" i="5"/>
  <c r="H829" i="5"/>
  <c r="H833" i="5"/>
  <c r="H834" i="5"/>
  <c r="H830" i="5"/>
  <c r="H815" i="5"/>
  <c r="H816" i="5"/>
  <c r="H814" i="5"/>
  <c r="J193" i="6" s="1"/>
  <c r="H795" i="5"/>
  <c r="H792" i="5"/>
  <c r="H796" i="5"/>
  <c r="H793" i="5"/>
  <c r="H797" i="5"/>
  <c r="H794" i="5"/>
  <c r="H775" i="5"/>
  <c r="H779" i="5"/>
  <c r="J331" i="6" s="1"/>
  <c r="H776" i="5"/>
  <c r="H780" i="5"/>
  <c r="H777" i="5"/>
  <c r="H781" i="5"/>
  <c r="H778" i="5"/>
  <c r="J229" i="6" s="1"/>
  <c r="H754" i="5"/>
  <c r="H755" i="5"/>
  <c r="H712" i="5"/>
  <c r="H716" i="5"/>
  <c r="H714" i="5"/>
  <c r="H715" i="5"/>
  <c r="H713" i="5"/>
  <c r="H676" i="5"/>
  <c r="H675" i="5"/>
  <c r="H652" i="5"/>
  <c r="H656" i="5"/>
  <c r="H655" i="5"/>
  <c r="H653" i="5"/>
  <c r="H654" i="5"/>
  <c r="H640" i="5"/>
  <c r="H637" i="5"/>
  <c r="H642" i="5"/>
  <c r="J351" i="6" s="1"/>
  <c r="H638" i="5"/>
  <c r="H643" i="5"/>
  <c r="H639" i="5"/>
  <c r="H641" i="5"/>
  <c r="H600" i="5"/>
  <c r="H604" i="5"/>
  <c r="H605" i="5"/>
  <c r="H601" i="5"/>
  <c r="H602" i="5"/>
  <c r="H603" i="5"/>
  <c r="H588" i="5"/>
  <c r="H589" i="5"/>
  <c r="H585" i="5"/>
  <c r="H590" i="5"/>
  <c r="H586" i="5"/>
  <c r="H587" i="5"/>
  <c r="H564" i="5"/>
  <c r="H568" i="5"/>
  <c r="H567" i="5"/>
  <c r="H569" i="5"/>
  <c r="H565" i="5"/>
  <c r="H566" i="5"/>
  <c r="H570" i="5"/>
  <c r="H530" i="5"/>
  <c r="H529" i="5"/>
  <c r="J14" i="6" s="1"/>
  <c r="H508" i="5"/>
  <c r="J299" i="6" s="1"/>
  <c r="H512" i="5"/>
  <c r="H509" i="5"/>
  <c r="J301" i="6" s="1"/>
  <c r="H510" i="5"/>
  <c r="H511" i="5"/>
  <c r="H506" i="5"/>
  <c r="H507" i="5"/>
  <c r="H484" i="5"/>
  <c r="H488" i="5"/>
  <c r="H482" i="5"/>
  <c r="H487" i="5"/>
  <c r="H483" i="5"/>
  <c r="H485" i="5"/>
  <c r="H486" i="5"/>
  <c r="H468" i="5"/>
  <c r="H466" i="5"/>
  <c r="H471" i="5"/>
  <c r="H467" i="5"/>
  <c r="J413" i="6" s="1"/>
  <c r="H469" i="5"/>
  <c r="H470" i="5"/>
  <c r="H465" i="5"/>
  <c r="H448" i="5"/>
  <c r="H450" i="5"/>
  <c r="H446" i="5"/>
  <c r="H447" i="5"/>
  <c r="H449" i="5"/>
  <c r="H412" i="5"/>
  <c r="H409" i="5"/>
  <c r="H413" i="5"/>
  <c r="H410" i="5"/>
  <c r="H411" i="5"/>
  <c r="H392" i="5"/>
  <c r="H396" i="5"/>
  <c r="H393" i="5"/>
  <c r="H394" i="5"/>
  <c r="H395" i="5"/>
  <c r="H380" i="5"/>
  <c r="H384" i="5"/>
  <c r="H381" i="5"/>
  <c r="H382" i="5"/>
  <c r="H383" i="5"/>
  <c r="J455" i="6" s="1"/>
  <c r="H364" i="5"/>
  <c r="H365" i="5"/>
  <c r="H363" i="5"/>
  <c r="H366" i="5"/>
  <c r="H367" i="5"/>
  <c r="H348" i="5"/>
  <c r="H345" i="5"/>
  <c r="H349" i="5"/>
  <c r="H346" i="5"/>
  <c r="H347" i="5"/>
  <c r="H335" i="5"/>
  <c r="J341" i="6" s="1"/>
  <c r="H334" i="5"/>
  <c r="H333" i="5"/>
  <c r="H323" i="5"/>
  <c r="H327" i="5"/>
  <c r="J333" i="6" s="1"/>
  <c r="H324" i="5"/>
  <c r="H325" i="5"/>
  <c r="J178" i="6" s="1"/>
  <c r="H326" i="5"/>
  <c r="H328" i="5"/>
  <c r="H322" i="5"/>
  <c r="J87" i="6" s="1"/>
  <c r="H295" i="5"/>
  <c r="H299" i="5"/>
  <c r="J544" i="6" s="1"/>
  <c r="H297" i="5"/>
  <c r="H298" i="5"/>
  <c r="H296" i="5"/>
  <c r="H275" i="5"/>
  <c r="H279" i="5"/>
  <c r="J471" i="6" s="1"/>
  <c r="H276" i="5"/>
  <c r="J365" i="6" s="1"/>
  <c r="H277" i="5"/>
  <c r="H273" i="5"/>
  <c r="H274" i="5"/>
  <c r="H278" i="5"/>
  <c r="H255" i="5"/>
  <c r="H254" i="5"/>
  <c r="H256" i="5"/>
  <c r="H252" i="5"/>
  <c r="H253" i="5"/>
  <c r="J157" i="6" s="1"/>
  <c r="H235" i="5"/>
  <c r="H239" i="5"/>
  <c r="H238" i="5"/>
  <c r="H234" i="5"/>
  <c r="H236" i="5"/>
  <c r="H237" i="5"/>
  <c r="H222" i="5"/>
  <c r="J529" i="6" s="1"/>
  <c r="H220" i="5"/>
  <c r="H221" i="5"/>
  <c r="J356" i="6" s="1"/>
  <c r="H203" i="5"/>
  <c r="H202" i="5"/>
  <c r="H187" i="5"/>
  <c r="H186" i="5"/>
  <c r="H188" i="5"/>
  <c r="H189" i="5"/>
  <c r="J539" i="6" s="1"/>
  <c r="H171" i="5"/>
  <c r="H170" i="5"/>
  <c r="J127" i="6" s="1"/>
  <c r="H163" i="5"/>
  <c r="H161" i="5"/>
  <c r="H162" i="5"/>
  <c r="H153" i="5"/>
  <c r="J53" i="6" s="1"/>
  <c r="H154" i="5"/>
  <c r="H142" i="5"/>
  <c r="H141" i="5"/>
  <c r="H133" i="5"/>
  <c r="H134" i="5"/>
  <c r="H126" i="5"/>
  <c r="J520" i="6" s="1"/>
  <c r="H125" i="5"/>
  <c r="H116" i="5"/>
  <c r="H117" i="5"/>
  <c r="H111" i="5"/>
  <c r="J288" i="6" s="1"/>
  <c r="H110" i="5"/>
  <c r="J160" i="6" s="1"/>
  <c r="H101" i="5"/>
  <c r="H102" i="5"/>
  <c r="H91" i="5"/>
  <c r="H89" i="5"/>
  <c r="J77" i="6" s="1"/>
  <c r="H90" i="5"/>
  <c r="H79" i="5"/>
  <c r="J470" i="6" s="1"/>
  <c r="H78" i="5"/>
  <c r="J129" i="6" s="1"/>
  <c r="H77" i="5"/>
  <c r="J6" i="6" s="1"/>
  <c r="H71" i="5"/>
  <c r="H69" i="5"/>
  <c r="H70" i="5"/>
  <c r="H59" i="5"/>
  <c r="H60" i="5"/>
  <c r="H61" i="5"/>
  <c r="H27" i="5"/>
  <c r="H28" i="5"/>
  <c r="H19" i="5"/>
  <c r="H20" i="5"/>
  <c r="J371" i="6" s="1"/>
  <c r="H1265" i="5"/>
  <c r="H1249" i="5"/>
  <c r="J84" i="6" s="1"/>
  <c r="H1233" i="5"/>
  <c r="H1217" i="5"/>
  <c r="H1201" i="5"/>
  <c r="H1270" i="5"/>
  <c r="H1268" i="5"/>
  <c r="H1222" i="5"/>
  <c r="H1223" i="5"/>
  <c r="J181" i="6" s="1"/>
  <c r="H1224" i="5"/>
  <c r="H1195" i="5"/>
  <c r="H1196" i="5"/>
  <c r="H1156" i="5"/>
  <c r="H1155" i="5"/>
  <c r="H1157" i="5"/>
  <c r="H1136" i="5"/>
  <c r="H1137" i="5"/>
  <c r="J337" i="6" s="1"/>
  <c r="H1138" i="5"/>
  <c r="H1084" i="5"/>
  <c r="H1088" i="5"/>
  <c r="H1089" i="5"/>
  <c r="H1085" i="5"/>
  <c r="H1090" i="5"/>
  <c r="H1086" i="5"/>
  <c r="H1087" i="5"/>
  <c r="H992" i="5"/>
  <c r="J140" i="6" s="1"/>
  <c r="H993" i="5"/>
  <c r="J350" i="6" s="1"/>
  <c r="H948" i="5"/>
  <c r="H947" i="5"/>
  <c r="H949" i="5"/>
  <c r="H847" i="5"/>
  <c r="H844" i="5"/>
  <c r="H848" i="5"/>
  <c r="H845" i="5"/>
  <c r="H849" i="5"/>
  <c r="H850" i="5"/>
  <c r="H846" i="5"/>
  <c r="H748" i="5"/>
  <c r="H752" i="5"/>
  <c r="H751" i="5"/>
  <c r="H747" i="5"/>
  <c r="H753" i="5"/>
  <c r="H749" i="5"/>
  <c r="H750" i="5"/>
  <c r="H544" i="5"/>
  <c r="H548" i="5"/>
  <c r="H546" i="5"/>
  <c r="H547" i="5"/>
  <c r="H543" i="5"/>
  <c r="H545" i="5"/>
  <c r="H440" i="5"/>
  <c r="J141" i="6" s="1"/>
  <c r="H444" i="5"/>
  <c r="H439" i="5"/>
  <c r="H445" i="5"/>
  <c r="H441" i="5"/>
  <c r="H442" i="5"/>
  <c r="H443" i="5"/>
  <c r="J339" i="6" s="1"/>
  <c r="H344" i="5"/>
  <c r="H342" i="5"/>
  <c r="J2" i="6" s="1"/>
  <c r="H343" i="5"/>
  <c r="H331" i="5"/>
  <c r="J10" i="6" s="1"/>
  <c r="H332" i="5"/>
  <c r="H247" i="5"/>
  <c r="J42" i="6" s="1"/>
  <c r="H251" i="5"/>
  <c r="H249" i="5"/>
  <c r="H250" i="5"/>
  <c r="H248" i="5"/>
  <c r="H183" i="5"/>
  <c r="H185" i="5"/>
  <c r="H184" i="5"/>
  <c r="H151" i="5"/>
  <c r="H152" i="5"/>
  <c r="H99" i="5"/>
  <c r="H100" i="5"/>
  <c r="H98" i="5"/>
  <c r="H1277" i="5"/>
  <c r="J107" i="6" s="1"/>
  <c r="H1261" i="5"/>
  <c r="H1245" i="5"/>
  <c r="H1229" i="5"/>
  <c r="J428" i="6" s="1"/>
  <c r="H1213" i="5"/>
  <c r="J332" i="6" s="1"/>
  <c r="H1197" i="5"/>
  <c r="E1289" i="5"/>
  <c r="E1285" i="5"/>
  <c r="M187" i="6" s="1"/>
  <c r="E1281" i="5"/>
  <c r="E1277" i="5"/>
  <c r="M107" i="6" s="1"/>
  <c r="E1273" i="5"/>
  <c r="M445" i="6" s="1"/>
  <c r="E1269" i="5"/>
  <c r="E1265" i="5"/>
  <c r="E1261" i="5"/>
  <c r="E1257" i="5"/>
  <c r="E1253" i="5"/>
  <c r="M444" i="6" s="1"/>
  <c r="E1249" i="5"/>
  <c r="M84" i="6" s="1"/>
  <c r="E1245" i="5"/>
  <c r="E1241" i="5"/>
  <c r="E1237" i="5"/>
  <c r="M35" i="6" s="1"/>
  <c r="E1233" i="5"/>
  <c r="E1229" i="5"/>
  <c r="M428" i="6" s="1"/>
  <c r="E1225" i="5"/>
  <c r="E1221" i="5"/>
  <c r="E1217" i="5"/>
  <c r="E1213" i="5"/>
  <c r="M332" i="6" s="1"/>
  <c r="E1209" i="5"/>
  <c r="E1205" i="5"/>
  <c r="E1201" i="5"/>
  <c r="E1197" i="5"/>
  <c r="E1193" i="5"/>
  <c r="M292" i="6" s="1"/>
  <c r="E1189" i="5"/>
  <c r="E1185" i="5"/>
  <c r="E1181" i="5"/>
  <c r="E1177" i="5"/>
  <c r="M431" i="6" s="1"/>
  <c r="E1173" i="5"/>
  <c r="E1169" i="5"/>
  <c r="E1165" i="5"/>
  <c r="E1161" i="5"/>
  <c r="E1157" i="5"/>
  <c r="E1153" i="5"/>
  <c r="E1149" i="5"/>
  <c r="E1145" i="5"/>
  <c r="E1141" i="5"/>
  <c r="M123" i="6" s="1"/>
  <c r="E1137" i="5"/>
  <c r="E1133" i="5"/>
  <c r="E1129" i="5"/>
  <c r="M494" i="6" s="1"/>
  <c r="E1125" i="5"/>
  <c r="E1121" i="5"/>
  <c r="E1117" i="5"/>
  <c r="E1113" i="5"/>
  <c r="E1109" i="5"/>
  <c r="E1105" i="5"/>
  <c r="E1101" i="5"/>
  <c r="E1097" i="5"/>
  <c r="M254" i="6" s="1"/>
  <c r="E1093" i="5"/>
  <c r="E1089" i="5"/>
  <c r="E1085" i="5"/>
  <c r="E1081" i="5"/>
  <c r="E1077" i="5"/>
  <c r="E1073" i="5"/>
  <c r="M569" i="6" s="1"/>
  <c r="E1069" i="5"/>
  <c r="E1065" i="5"/>
  <c r="E1061" i="5"/>
  <c r="E1057" i="5"/>
  <c r="E1053" i="5"/>
  <c r="E1049" i="5"/>
  <c r="E1045" i="5"/>
  <c r="E1041" i="5"/>
  <c r="E1037" i="5"/>
  <c r="E1033" i="5"/>
  <c r="E1029" i="5"/>
  <c r="E1025" i="5"/>
  <c r="E1021" i="5"/>
  <c r="E1017" i="5"/>
  <c r="E1013" i="5"/>
  <c r="E1009" i="5"/>
  <c r="E1005" i="5"/>
  <c r="E1001" i="5"/>
  <c r="E997" i="5"/>
  <c r="M290" i="6" s="1"/>
  <c r="E993" i="5"/>
  <c r="E989" i="5"/>
  <c r="M180" i="6" s="1"/>
  <c r="E985" i="5"/>
  <c r="E981" i="5"/>
  <c r="E977" i="5"/>
  <c r="E973" i="5"/>
  <c r="E969" i="5"/>
  <c r="E965" i="5"/>
  <c r="E961" i="5"/>
  <c r="E957" i="5"/>
  <c r="M105" i="6" s="1"/>
  <c r="E953" i="5"/>
  <c r="E949" i="5"/>
  <c r="E945" i="5"/>
  <c r="E941" i="5"/>
  <c r="E937" i="5"/>
  <c r="E933" i="5"/>
  <c r="E929" i="5"/>
  <c r="E925" i="5"/>
  <c r="E921" i="5"/>
  <c r="E917" i="5"/>
  <c r="M126" i="6" s="1"/>
  <c r="E913" i="5"/>
  <c r="E909" i="5"/>
  <c r="E905" i="5"/>
  <c r="E901" i="5"/>
  <c r="E897" i="5"/>
  <c r="E893" i="5"/>
  <c r="E889" i="5"/>
  <c r="E885" i="5"/>
  <c r="E881" i="5"/>
  <c r="E877" i="5"/>
  <c r="E873" i="5"/>
  <c r="E1292" i="5"/>
  <c r="E1288" i="5"/>
  <c r="E1284" i="5"/>
  <c r="E1280" i="5"/>
  <c r="M89" i="6" s="1"/>
  <c r="E1276" i="5"/>
  <c r="M43" i="6" s="1"/>
  <c r="E1272" i="5"/>
  <c r="M438" i="6" s="1"/>
  <c r="E1268" i="5"/>
  <c r="E1264" i="5"/>
  <c r="M311" i="6" s="1"/>
  <c r="E1260" i="5"/>
  <c r="E1256" i="5"/>
  <c r="M491" i="6" s="1"/>
  <c r="E1252" i="5"/>
  <c r="E1248" i="5"/>
  <c r="M477" i="6" s="1"/>
  <c r="E1244" i="5"/>
  <c r="E1240" i="5"/>
  <c r="M493" i="6" s="1"/>
  <c r="E1236" i="5"/>
  <c r="E1232" i="5"/>
  <c r="E1228" i="5"/>
  <c r="E1224" i="5"/>
  <c r="E1220" i="5"/>
  <c r="E1216" i="5"/>
  <c r="E1212" i="5"/>
  <c r="M570" i="6" s="1"/>
  <c r="E1208" i="5"/>
  <c r="E1204" i="5"/>
  <c r="E1200" i="5"/>
  <c r="E1196" i="5"/>
  <c r="E1192" i="5"/>
  <c r="E1188" i="5"/>
  <c r="E1184" i="5"/>
  <c r="E1180" i="5"/>
  <c r="E1176" i="5"/>
  <c r="E1172" i="5"/>
  <c r="E1168" i="5"/>
  <c r="E1164" i="5"/>
  <c r="E1160" i="5"/>
  <c r="E1156" i="5"/>
  <c r="E1152" i="5"/>
  <c r="E1148" i="5"/>
  <c r="E1144" i="5"/>
  <c r="E1140" i="5"/>
  <c r="E1136" i="5"/>
  <c r="E1132" i="5"/>
  <c r="E1128" i="5"/>
  <c r="E1124" i="5"/>
  <c r="E1120" i="5"/>
  <c r="E1116" i="5"/>
  <c r="E1112" i="5"/>
  <c r="E1108" i="5"/>
  <c r="E1104" i="5"/>
  <c r="E1100" i="5"/>
  <c r="E1096" i="5"/>
  <c r="E1092" i="5"/>
  <c r="E1088" i="5"/>
  <c r="E1084" i="5"/>
  <c r="E1080" i="5"/>
  <c r="E1076" i="5"/>
  <c r="E1072" i="5"/>
  <c r="M291" i="6" s="1"/>
  <c r="E1068" i="5"/>
  <c r="E1064" i="5"/>
  <c r="E1060" i="5"/>
  <c r="E1056" i="5"/>
  <c r="E1052" i="5"/>
  <c r="M456" i="6" s="1"/>
  <c r="E1048" i="5"/>
  <c r="E1044" i="5"/>
  <c r="E1040" i="5"/>
  <c r="E1036" i="5"/>
  <c r="E1032" i="5"/>
  <c r="E1028" i="5"/>
  <c r="E1024" i="5"/>
  <c r="E1020" i="5"/>
  <c r="E1016" i="5"/>
  <c r="E1012" i="5"/>
  <c r="E1008" i="5"/>
  <c r="E1004" i="5"/>
  <c r="E1000" i="5"/>
  <c r="E996" i="5"/>
  <c r="E992" i="5"/>
  <c r="M140" i="6" s="1"/>
  <c r="E988" i="5"/>
  <c r="E984" i="5"/>
  <c r="E980" i="5"/>
  <c r="E976" i="5"/>
  <c r="E972" i="5"/>
  <c r="E968" i="5"/>
  <c r="E964" i="5"/>
  <c r="E960" i="5"/>
  <c r="M278" i="6" s="1"/>
  <c r="E956" i="5"/>
  <c r="E952" i="5"/>
  <c r="M237" i="6" s="1"/>
  <c r="E948" i="5"/>
  <c r="E944" i="5"/>
  <c r="E940" i="5"/>
  <c r="E936" i="5"/>
  <c r="E932" i="5"/>
  <c r="E928" i="5"/>
  <c r="E924" i="5"/>
  <c r="E920" i="5"/>
  <c r="E916" i="5"/>
  <c r="E912" i="5"/>
  <c r="E908" i="5"/>
  <c r="M277" i="6" s="1"/>
  <c r="E904" i="5"/>
  <c r="E900" i="5"/>
  <c r="E896" i="5"/>
  <c r="E892" i="5"/>
  <c r="M110" i="6" s="1"/>
  <c r="E888" i="5"/>
  <c r="E884" i="5"/>
  <c r="E880" i="5"/>
  <c r="E876" i="5"/>
  <c r="E872" i="5"/>
  <c r="E868" i="5"/>
  <c r="E864" i="5"/>
  <c r="E860" i="5"/>
  <c r="E856" i="5"/>
  <c r="E852" i="5"/>
  <c r="E848" i="5"/>
  <c r="E844" i="5"/>
  <c r="E840" i="5"/>
  <c r="E836" i="5"/>
  <c r="E832" i="5"/>
  <c r="E688" i="5"/>
  <c r="E1291" i="5"/>
  <c r="E1287" i="5"/>
  <c r="E1283" i="5"/>
  <c r="M39" i="6" s="1"/>
  <c r="E1279" i="5"/>
  <c r="E1275" i="5"/>
  <c r="E1271" i="5"/>
  <c r="E1267" i="5"/>
  <c r="M437" i="6" s="1"/>
  <c r="E1263" i="5"/>
  <c r="E1259" i="5"/>
  <c r="E1255" i="5"/>
  <c r="E1251" i="5"/>
  <c r="E1247" i="5"/>
  <c r="M259" i="6" s="1"/>
  <c r="E1243" i="5"/>
  <c r="E1239" i="5"/>
  <c r="E1235" i="5"/>
  <c r="M273" i="6" s="1"/>
  <c r="E1231" i="5"/>
  <c r="E1227" i="5"/>
  <c r="M554" i="6" s="1"/>
  <c r="E1223" i="5"/>
  <c r="M181" i="6" s="1"/>
  <c r="E1219" i="5"/>
  <c r="E1215" i="5"/>
  <c r="E1211" i="5"/>
  <c r="M536" i="6" s="1"/>
  <c r="E1207" i="5"/>
  <c r="E1203" i="5"/>
  <c r="E1199" i="5"/>
  <c r="E1195" i="5"/>
  <c r="E1191" i="5"/>
  <c r="M441" i="6" s="1"/>
  <c r="E1187" i="5"/>
  <c r="E1183" i="5"/>
  <c r="E1179" i="5"/>
  <c r="E1175" i="5"/>
  <c r="E1171" i="5"/>
  <c r="E1167" i="5"/>
  <c r="E1163" i="5"/>
  <c r="E1159" i="5"/>
  <c r="M112" i="6" s="1"/>
  <c r="E1155" i="5"/>
  <c r="E1151" i="5"/>
  <c r="E1147" i="5"/>
  <c r="E1143" i="5"/>
  <c r="M345" i="6" s="1"/>
  <c r="E1139" i="5"/>
  <c r="E1135" i="5"/>
  <c r="E1131" i="5"/>
  <c r="E1127" i="5"/>
  <c r="E1123" i="5"/>
  <c r="E1119" i="5"/>
  <c r="E1115" i="5"/>
  <c r="E1111" i="5"/>
  <c r="E1107" i="5"/>
  <c r="E1103" i="5"/>
  <c r="E1099" i="5"/>
  <c r="E1095" i="5"/>
  <c r="M174" i="6" s="1"/>
  <c r="E1091" i="5"/>
  <c r="E1087" i="5"/>
  <c r="E1083" i="5"/>
  <c r="E1079" i="5"/>
  <c r="E1075" i="5"/>
  <c r="M390" i="6" s="1"/>
  <c r="E1071" i="5"/>
  <c r="E1067" i="5"/>
  <c r="E1047" i="5"/>
  <c r="E919" i="5"/>
  <c r="E791" i="5"/>
  <c r="E1290" i="5"/>
  <c r="M194" i="6" s="1"/>
  <c r="E1286" i="5"/>
  <c r="M225" i="6" s="1"/>
  <c r="E1282" i="5"/>
  <c r="E1278" i="5"/>
  <c r="E1274" i="5"/>
  <c r="E1270" i="5"/>
  <c r="E1266" i="5"/>
  <c r="M353" i="6" s="1"/>
  <c r="E1262" i="5"/>
  <c r="E1258" i="5"/>
  <c r="M195" i="6" s="1"/>
  <c r="E1254" i="5"/>
  <c r="E1250" i="5"/>
  <c r="E1246" i="5"/>
  <c r="E1242" i="5"/>
  <c r="E1238" i="5"/>
  <c r="M48" i="6" s="1"/>
  <c r="E1234" i="5"/>
  <c r="M272" i="6" s="1"/>
  <c r="E1230" i="5"/>
  <c r="E1226" i="5"/>
  <c r="E1222" i="5"/>
  <c r="M23" i="6" s="1"/>
  <c r="E1218" i="5"/>
  <c r="E1214" i="5"/>
  <c r="E1210" i="5"/>
  <c r="E1206" i="5"/>
  <c r="E1202" i="5"/>
  <c r="E1198" i="5"/>
  <c r="M139" i="6" s="1"/>
  <c r="E1194" i="5"/>
  <c r="M293" i="6" s="1"/>
  <c r="E1190" i="5"/>
  <c r="E1186" i="5"/>
  <c r="E1182" i="5"/>
  <c r="E1178" i="5"/>
  <c r="E1174" i="5"/>
  <c r="E1170" i="5"/>
  <c r="E1166" i="5"/>
  <c r="E1162" i="5"/>
  <c r="E1158" i="5"/>
  <c r="E1154" i="5"/>
  <c r="M449" i="6" s="1"/>
  <c r="E1150" i="5"/>
  <c r="E1146" i="5"/>
  <c r="E1142" i="5"/>
  <c r="M201" i="6" s="1"/>
  <c r="E1138" i="5"/>
  <c r="E1134" i="5"/>
  <c r="E1130" i="5"/>
  <c r="E1126" i="5"/>
  <c r="M409" i="6" s="1"/>
  <c r="E1122" i="5"/>
  <c r="E1118" i="5"/>
  <c r="M184" i="6" s="1"/>
  <c r="E1114" i="5"/>
  <c r="M244" i="6" s="1"/>
  <c r="E1110" i="5"/>
  <c r="E1106" i="5"/>
  <c r="E1102" i="5"/>
  <c r="E1098" i="5"/>
  <c r="E1094" i="5"/>
  <c r="E1090" i="5"/>
  <c r="E1086" i="5"/>
  <c r="E1082" i="5"/>
  <c r="E1078" i="5"/>
  <c r="E1074" i="5"/>
  <c r="E1070" i="5"/>
  <c r="E1066" i="5"/>
  <c r="E1062" i="5"/>
  <c r="E1058" i="5"/>
  <c r="E1054" i="5"/>
  <c r="E1050" i="5"/>
  <c r="E1046" i="5"/>
  <c r="E1042" i="5"/>
  <c r="E1038" i="5"/>
  <c r="M450" i="6" s="1"/>
  <c r="E1034" i="5"/>
  <c r="E1030" i="5"/>
  <c r="E1026" i="5"/>
  <c r="E1022" i="5"/>
  <c r="E1018" i="5"/>
  <c r="E1014" i="5"/>
  <c r="M228" i="6" s="1"/>
  <c r="E1010" i="5"/>
  <c r="M44" i="6" s="1"/>
  <c r="E1006" i="5"/>
  <c r="E1002" i="5"/>
  <c r="E998" i="5"/>
  <c r="E994" i="5"/>
  <c r="E990" i="5"/>
  <c r="E986" i="5"/>
  <c r="E982" i="5"/>
  <c r="E978" i="5"/>
  <c r="M567" i="6" s="1"/>
  <c r="E974" i="5"/>
  <c r="E970" i="5"/>
  <c r="E966" i="5"/>
  <c r="M552" i="6" s="1"/>
  <c r="E962" i="5"/>
  <c r="E958" i="5"/>
  <c r="M192" i="6" s="1"/>
  <c r="E954" i="5"/>
  <c r="E950" i="5"/>
  <c r="E946" i="5"/>
  <c r="E942" i="5"/>
  <c r="E938" i="5"/>
  <c r="M379" i="6" s="1"/>
  <c r="E934" i="5"/>
  <c r="E930" i="5"/>
  <c r="E926" i="5"/>
  <c r="M281" i="6" s="1"/>
  <c r="E922" i="5"/>
  <c r="E918" i="5"/>
  <c r="E914" i="5"/>
  <c r="E910" i="5"/>
  <c r="E906" i="5"/>
  <c r="E902" i="5"/>
  <c r="E898" i="5"/>
  <c r="E894" i="5"/>
  <c r="E890" i="5"/>
  <c r="E886" i="5"/>
  <c r="E882" i="5"/>
  <c r="M369" i="6" s="1"/>
  <c r="E878" i="5"/>
  <c r="E874" i="5"/>
  <c r="E834" i="5"/>
  <c r="E746" i="5"/>
  <c r="E338" i="5"/>
  <c r="E828" i="5"/>
  <c r="E824" i="5"/>
  <c r="E820" i="5"/>
  <c r="E816" i="5"/>
  <c r="E812" i="5"/>
  <c r="E808" i="5"/>
  <c r="E804" i="5"/>
  <c r="E800" i="5"/>
  <c r="E796" i="5"/>
  <c r="E792" i="5"/>
  <c r="E788" i="5"/>
  <c r="E784" i="5"/>
  <c r="E780" i="5"/>
  <c r="E776" i="5"/>
  <c r="E772" i="5"/>
  <c r="E768" i="5"/>
  <c r="E764" i="5"/>
  <c r="E760" i="5"/>
  <c r="E756" i="5"/>
  <c r="M55" i="6" s="1"/>
  <c r="E752" i="5"/>
  <c r="E748" i="5"/>
  <c r="E744" i="5"/>
  <c r="E740" i="5"/>
  <c r="E736" i="5"/>
  <c r="E732" i="5"/>
  <c r="E728" i="5"/>
  <c r="E724" i="5"/>
  <c r="M386" i="6" s="1"/>
  <c r="E720" i="5"/>
  <c r="E716" i="5"/>
  <c r="E712" i="5"/>
  <c r="E708" i="5"/>
  <c r="E704" i="5"/>
  <c r="E700" i="5"/>
  <c r="E696" i="5"/>
  <c r="M75" i="6" s="1"/>
  <c r="E692" i="5"/>
  <c r="E684" i="5"/>
  <c r="E680" i="5"/>
  <c r="E676" i="5"/>
  <c r="E672" i="5"/>
  <c r="E668" i="5"/>
  <c r="E664" i="5"/>
  <c r="E660" i="5"/>
  <c r="E656" i="5"/>
  <c r="E652" i="5"/>
  <c r="E648" i="5"/>
  <c r="E644" i="5"/>
  <c r="E640" i="5"/>
  <c r="E636" i="5"/>
  <c r="E632" i="5"/>
  <c r="E628" i="5"/>
  <c r="E624" i="5"/>
  <c r="E620" i="5"/>
  <c r="E616" i="5"/>
  <c r="E612" i="5"/>
  <c r="E608" i="5"/>
  <c r="E604" i="5"/>
  <c r="E600" i="5"/>
  <c r="E596" i="5"/>
  <c r="E592" i="5"/>
  <c r="E588" i="5"/>
  <c r="E584" i="5"/>
  <c r="E580" i="5"/>
  <c r="E576" i="5"/>
  <c r="E572" i="5"/>
  <c r="E568" i="5"/>
  <c r="E564" i="5"/>
  <c r="E560" i="5"/>
  <c r="M313" i="6" s="1"/>
  <c r="E556" i="5"/>
  <c r="E552" i="5"/>
  <c r="E548" i="5"/>
  <c r="E544" i="5"/>
  <c r="E540" i="5"/>
  <c r="E536" i="5"/>
  <c r="E532" i="5"/>
  <c r="E444" i="5"/>
  <c r="E380" i="5"/>
  <c r="E140" i="5"/>
  <c r="M527" i="6" s="1"/>
  <c r="E84" i="5"/>
  <c r="M516" i="6" s="1"/>
  <c r="E1063" i="5"/>
  <c r="M556" i="6" s="1"/>
  <c r="E1059" i="5"/>
  <c r="E1055" i="5"/>
  <c r="E1051" i="5"/>
  <c r="E1043" i="5"/>
  <c r="E1039" i="5"/>
  <c r="E1035" i="5"/>
  <c r="E1031" i="5"/>
  <c r="M50" i="6" s="1"/>
  <c r="E1027" i="5"/>
  <c r="M280" i="6" s="1"/>
  <c r="E1023" i="5"/>
  <c r="E1019" i="5"/>
  <c r="M543" i="6" s="1"/>
  <c r="E1015" i="5"/>
  <c r="E1011" i="5"/>
  <c r="E1007" i="5"/>
  <c r="E1003" i="5"/>
  <c r="E999" i="5"/>
  <c r="E995" i="5"/>
  <c r="M303" i="6" s="1"/>
  <c r="E991" i="5"/>
  <c r="E987" i="5"/>
  <c r="E983" i="5"/>
  <c r="M76" i="6" s="1"/>
  <c r="E979" i="5"/>
  <c r="E975" i="5"/>
  <c r="M62" i="6" s="1"/>
  <c r="E971" i="5"/>
  <c r="E967" i="5"/>
  <c r="E963" i="5"/>
  <c r="M540" i="6" s="1"/>
  <c r="E959" i="5"/>
  <c r="E955" i="5"/>
  <c r="E951" i="5"/>
  <c r="E947" i="5"/>
  <c r="E943" i="5"/>
  <c r="E939" i="5"/>
  <c r="M442" i="6" s="1"/>
  <c r="E935" i="5"/>
  <c r="E931" i="5"/>
  <c r="M310" i="6" s="1"/>
  <c r="E927" i="5"/>
  <c r="E923" i="5"/>
  <c r="E915" i="5"/>
  <c r="E911" i="5"/>
  <c r="E907" i="5"/>
  <c r="E903" i="5"/>
  <c r="E899" i="5"/>
  <c r="E895" i="5"/>
  <c r="E891" i="5"/>
  <c r="E887" i="5"/>
  <c r="E883" i="5"/>
  <c r="E879" i="5"/>
  <c r="E875" i="5"/>
  <c r="E871" i="5"/>
  <c r="E867" i="5"/>
  <c r="E863" i="5"/>
  <c r="E859" i="5"/>
  <c r="E855" i="5"/>
  <c r="E851" i="5"/>
  <c r="M57" i="6" s="1"/>
  <c r="E847" i="5"/>
  <c r="E843" i="5"/>
  <c r="E839" i="5"/>
  <c r="E835" i="5"/>
  <c r="E831" i="5"/>
  <c r="E827" i="5"/>
  <c r="E823" i="5"/>
  <c r="E819" i="5"/>
  <c r="E815" i="5"/>
  <c r="E811" i="5"/>
  <c r="E807" i="5"/>
  <c r="E803" i="5"/>
  <c r="E799" i="5"/>
  <c r="E795" i="5"/>
  <c r="E787" i="5"/>
  <c r="M214" i="6" s="1"/>
  <c r="E783" i="5"/>
  <c r="E779" i="5"/>
  <c r="E775" i="5"/>
  <c r="E771" i="5"/>
  <c r="M283" i="6" s="1"/>
  <c r="E767" i="5"/>
  <c r="E763" i="5"/>
  <c r="E759" i="5"/>
  <c r="E755" i="5"/>
  <c r="E751" i="5"/>
  <c r="E747" i="5"/>
  <c r="E743" i="5"/>
  <c r="E739" i="5"/>
  <c r="E735" i="5"/>
  <c r="E731" i="5"/>
  <c r="E727" i="5"/>
  <c r="E723" i="5"/>
  <c r="M11" i="6" s="1"/>
  <c r="E719" i="5"/>
  <c r="E715" i="5"/>
  <c r="E711" i="5"/>
  <c r="E707" i="5"/>
  <c r="E703" i="5"/>
  <c r="E699" i="5"/>
  <c r="E603" i="5"/>
  <c r="E487" i="5"/>
  <c r="E359" i="5"/>
  <c r="E311" i="5"/>
  <c r="E283" i="5"/>
  <c r="M257" i="6" s="1"/>
  <c r="E870" i="5"/>
  <c r="E866" i="5"/>
  <c r="E862" i="5"/>
  <c r="E858" i="5"/>
  <c r="E854" i="5"/>
  <c r="E850" i="5"/>
  <c r="E846" i="5"/>
  <c r="E842" i="5"/>
  <c r="E838" i="5"/>
  <c r="E830" i="5"/>
  <c r="E826" i="5"/>
  <c r="E822" i="5"/>
  <c r="E818" i="5"/>
  <c r="E814" i="5"/>
  <c r="M193" i="6" s="1"/>
  <c r="E810" i="5"/>
  <c r="E806" i="5"/>
  <c r="E802" i="5"/>
  <c r="E798" i="5"/>
  <c r="E794" i="5"/>
  <c r="E790" i="5"/>
  <c r="E786" i="5"/>
  <c r="M208" i="6" s="1"/>
  <c r="E782" i="5"/>
  <c r="E778" i="5"/>
  <c r="M229" i="6" s="1"/>
  <c r="E774" i="5"/>
  <c r="E770" i="5"/>
  <c r="E766" i="5"/>
  <c r="E762" i="5"/>
  <c r="E758" i="5"/>
  <c r="E754" i="5"/>
  <c r="E750" i="5"/>
  <c r="E742" i="5"/>
  <c r="E738" i="5"/>
  <c r="M416" i="6" s="1"/>
  <c r="E734" i="5"/>
  <c r="E730" i="5"/>
  <c r="E726" i="5"/>
  <c r="E722" i="5"/>
  <c r="E718" i="5"/>
  <c r="E714" i="5"/>
  <c r="E710" i="5"/>
  <c r="E706" i="5"/>
  <c r="E702" i="5"/>
  <c r="E698" i="5"/>
  <c r="E694" i="5"/>
  <c r="E690" i="5"/>
  <c r="E686" i="5"/>
  <c r="E682" i="5"/>
  <c r="E678" i="5"/>
  <c r="E674" i="5"/>
  <c r="E670" i="5"/>
  <c r="E666" i="5"/>
  <c r="E662" i="5"/>
  <c r="E658" i="5"/>
  <c r="E654" i="5"/>
  <c r="E650" i="5"/>
  <c r="E646" i="5"/>
  <c r="E642" i="5"/>
  <c r="E638" i="5"/>
  <c r="E634" i="5"/>
  <c r="E630" i="5"/>
  <c r="E626" i="5"/>
  <c r="E622" i="5"/>
  <c r="E618" i="5"/>
  <c r="E614" i="5"/>
  <c r="E610" i="5"/>
  <c r="E606" i="5"/>
  <c r="E602" i="5"/>
  <c r="E598" i="5"/>
  <c r="E594" i="5"/>
  <c r="E590" i="5"/>
  <c r="E586" i="5"/>
  <c r="E582" i="5"/>
  <c r="E578" i="5"/>
  <c r="E574" i="5"/>
  <c r="E570" i="5"/>
  <c r="E566" i="5"/>
  <c r="E562" i="5"/>
  <c r="E558" i="5"/>
  <c r="E554" i="5"/>
  <c r="E550" i="5"/>
  <c r="E546" i="5"/>
  <c r="E542" i="5"/>
  <c r="M500" i="6" s="1"/>
  <c r="E538" i="5"/>
  <c r="E534" i="5"/>
  <c r="E530" i="5"/>
  <c r="E526" i="5"/>
  <c r="E522" i="5"/>
  <c r="E518" i="5"/>
  <c r="E514" i="5"/>
  <c r="E510" i="5"/>
  <c r="E506" i="5"/>
  <c r="E502" i="5"/>
  <c r="E498" i="5"/>
  <c r="E494" i="5"/>
  <c r="M279" i="6" s="1"/>
  <c r="E490" i="5"/>
  <c r="E486" i="5"/>
  <c r="E482" i="5"/>
  <c r="E478" i="5"/>
  <c r="E474" i="5"/>
  <c r="M274" i="6" s="1"/>
  <c r="E470" i="5"/>
  <c r="E466" i="5"/>
  <c r="E462" i="5"/>
  <c r="E458" i="5"/>
  <c r="M496" i="6" s="1"/>
  <c r="E454" i="5"/>
  <c r="E450" i="5"/>
  <c r="E446" i="5"/>
  <c r="E442" i="5"/>
  <c r="E438" i="5"/>
  <c r="E434" i="5"/>
  <c r="E430" i="5"/>
  <c r="E426" i="5"/>
  <c r="E422" i="5"/>
  <c r="M497" i="6" s="1"/>
  <c r="E418" i="5"/>
  <c r="E414" i="5"/>
  <c r="E410" i="5"/>
  <c r="E406" i="5"/>
  <c r="E402" i="5"/>
  <c r="E398" i="5"/>
  <c r="E394" i="5"/>
  <c r="E390" i="5"/>
  <c r="M8" i="6" s="1"/>
  <c r="E386" i="5"/>
  <c r="E382" i="5"/>
  <c r="E378" i="5"/>
  <c r="M328" i="6" s="1"/>
  <c r="E374" i="5"/>
  <c r="E370" i="5"/>
  <c r="E366" i="5"/>
  <c r="E362" i="5"/>
  <c r="E358" i="5"/>
  <c r="E354" i="5"/>
  <c r="E350" i="5"/>
  <c r="E346" i="5"/>
  <c r="E342" i="5"/>
  <c r="M2" i="6" s="1"/>
  <c r="E334" i="5"/>
  <c r="E330" i="5"/>
  <c r="E326" i="5"/>
  <c r="E322" i="5"/>
  <c r="M87" i="6" s="1"/>
  <c r="E318" i="5"/>
  <c r="E314" i="5"/>
  <c r="M451" i="6" s="1"/>
  <c r="E310" i="5"/>
  <c r="E306" i="5"/>
  <c r="E302" i="5"/>
  <c r="E298" i="5"/>
  <c r="E294" i="5"/>
  <c r="M531" i="6" s="1"/>
  <c r="E290" i="5"/>
  <c r="E286" i="5"/>
  <c r="E282" i="5"/>
  <c r="M242" i="6" s="1"/>
  <c r="E278" i="5"/>
  <c r="E274" i="5"/>
  <c r="E270" i="5"/>
  <c r="E266" i="5"/>
  <c r="M295" i="6" s="1"/>
  <c r="E262" i="5"/>
  <c r="E258" i="5"/>
  <c r="E254" i="5"/>
  <c r="E250" i="5"/>
  <c r="E246" i="5"/>
  <c r="E242" i="5"/>
  <c r="E238" i="5"/>
  <c r="E234" i="5"/>
  <c r="E230" i="5"/>
  <c r="M483" i="6" s="1"/>
  <c r="E210" i="5"/>
  <c r="E182" i="5"/>
  <c r="E154" i="5"/>
  <c r="E98" i="5"/>
  <c r="E70" i="5"/>
  <c r="E42" i="5"/>
  <c r="M122" i="6" s="1"/>
  <c r="E869" i="5"/>
  <c r="E865" i="5"/>
  <c r="E861" i="5"/>
  <c r="E857" i="5"/>
  <c r="E853" i="5"/>
  <c r="E849" i="5"/>
  <c r="E845" i="5"/>
  <c r="E841" i="5"/>
  <c r="E837" i="5"/>
  <c r="M171" i="6" s="1"/>
  <c r="E833" i="5"/>
  <c r="E829" i="5"/>
  <c r="E825" i="5"/>
  <c r="E821" i="5"/>
  <c r="E817" i="5"/>
  <c r="E813" i="5"/>
  <c r="E809" i="5"/>
  <c r="E805" i="5"/>
  <c r="E801" i="5"/>
  <c r="E797" i="5"/>
  <c r="E793" i="5"/>
  <c r="E789" i="5"/>
  <c r="E785" i="5"/>
  <c r="E781" i="5"/>
  <c r="E777" i="5"/>
  <c r="E773" i="5"/>
  <c r="E769" i="5"/>
  <c r="E765" i="5"/>
  <c r="E761" i="5"/>
  <c r="E757" i="5"/>
  <c r="E753" i="5"/>
  <c r="E749" i="5"/>
  <c r="E745" i="5"/>
  <c r="E741" i="5"/>
  <c r="E737" i="5"/>
  <c r="E733" i="5"/>
  <c r="E729" i="5"/>
  <c r="E725" i="5"/>
  <c r="E721" i="5"/>
  <c r="E717" i="5"/>
  <c r="E713" i="5"/>
  <c r="E709" i="5"/>
  <c r="E705" i="5"/>
  <c r="E701" i="5"/>
  <c r="E697" i="5"/>
  <c r="M216" i="6" s="1"/>
  <c r="E693" i="5"/>
  <c r="E689" i="5"/>
  <c r="E685" i="5"/>
  <c r="E681" i="5"/>
  <c r="M316" i="6" s="1"/>
  <c r="E677" i="5"/>
  <c r="E673" i="5"/>
  <c r="E669" i="5"/>
  <c r="E665" i="5"/>
  <c r="E661" i="5"/>
  <c r="E657" i="5"/>
  <c r="M7" i="6" s="1"/>
  <c r="E653" i="5"/>
  <c r="E649" i="5"/>
  <c r="E645" i="5"/>
  <c r="E641" i="5"/>
  <c r="E637" i="5"/>
  <c r="E633" i="5"/>
  <c r="M542" i="6" s="1"/>
  <c r="E629" i="5"/>
  <c r="E625" i="5"/>
  <c r="E621" i="5"/>
  <c r="E617" i="5"/>
  <c r="E613" i="5"/>
  <c r="E609" i="5"/>
  <c r="E605" i="5"/>
  <c r="E601" i="5"/>
  <c r="E597" i="5"/>
  <c r="E593" i="5"/>
  <c r="E589" i="5"/>
  <c r="E585" i="5"/>
  <c r="E581" i="5"/>
  <c r="E577" i="5"/>
  <c r="E573" i="5"/>
  <c r="E569" i="5"/>
  <c r="E565" i="5"/>
  <c r="E561" i="5"/>
  <c r="E557" i="5"/>
  <c r="E553" i="5"/>
  <c r="E549" i="5"/>
  <c r="E545" i="5"/>
  <c r="E541" i="5"/>
  <c r="E537" i="5"/>
  <c r="E533" i="5"/>
  <c r="E529" i="5"/>
  <c r="M14" i="6" s="1"/>
  <c r="E525" i="5"/>
  <c r="E521" i="5"/>
  <c r="E517" i="5"/>
  <c r="E513" i="5"/>
  <c r="E509" i="5"/>
  <c r="E505" i="5"/>
  <c r="E501" i="5"/>
  <c r="M143" i="6" s="1"/>
  <c r="E497" i="5"/>
  <c r="E493" i="5"/>
  <c r="E489" i="5"/>
  <c r="E485" i="5"/>
  <c r="E481" i="5"/>
  <c r="E477" i="5"/>
  <c r="E473" i="5"/>
  <c r="E469" i="5"/>
  <c r="E465" i="5"/>
  <c r="E461" i="5"/>
  <c r="E457" i="5"/>
  <c r="M148" i="6" s="1"/>
  <c r="E453" i="5"/>
  <c r="E449" i="5"/>
  <c r="E445" i="5"/>
  <c r="E441" i="5"/>
  <c r="E437" i="5"/>
  <c r="M189" i="6" s="1"/>
  <c r="E433" i="5"/>
  <c r="E429" i="5"/>
  <c r="E425" i="5"/>
  <c r="E421" i="5"/>
  <c r="E417" i="5"/>
  <c r="E413" i="5"/>
  <c r="E409" i="5"/>
  <c r="E405" i="5"/>
  <c r="E401" i="5"/>
  <c r="E397" i="5"/>
  <c r="E393" i="5"/>
  <c r="E389" i="5"/>
  <c r="E385" i="5"/>
  <c r="E381" i="5"/>
  <c r="E377" i="5"/>
  <c r="E373" i="5"/>
  <c r="E369" i="5"/>
  <c r="E365" i="5"/>
  <c r="E361" i="5"/>
  <c r="E357" i="5"/>
  <c r="E353" i="5"/>
  <c r="E349" i="5"/>
  <c r="E345" i="5"/>
  <c r="E341" i="5"/>
  <c r="E337" i="5"/>
  <c r="E333" i="5"/>
  <c r="E329" i="5"/>
  <c r="E325" i="5"/>
  <c r="M178" i="6" s="1"/>
  <c r="E321" i="5"/>
  <c r="E317" i="5"/>
  <c r="E313" i="5"/>
  <c r="M415" i="6" s="1"/>
  <c r="E309" i="5"/>
  <c r="E305" i="5"/>
  <c r="M385" i="6" s="1"/>
  <c r="E301" i="5"/>
  <c r="M137" i="6" s="1"/>
  <c r="E297" i="5"/>
  <c r="E293" i="5"/>
  <c r="E289" i="5"/>
  <c r="E285" i="5"/>
  <c r="M424" i="6" s="1"/>
  <c r="E281" i="5"/>
  <c r="E277" i="5"/>
  <c r="E273" i="5"/>
  <c r="E269" i="5"/>
  <c r="M480" i="6" s="1"/>
  <c r="E265" i="5"/>
  <c r="E261" i="5"/>
  <c r="E257" i="5"/>
  <c r="E253" i="5"/>
  <c r="M157" i="6" s="1"/>
  <c r="E249" i="5"/>
  <c r="E245" i="5"/>
  <c r="E241" i="5"/>
  <c r="M243" i="6" s="1"/>
  <c r="E237" i="5"/>
  <c r="E233" i="5"/>
  <c r="E229" i="5"/>
  <c r="E225" i="5"/>
  <c r="E221" i="5"/>
  <c r="M356" i="6" s="1"/>
  <c r="E217" i="5"/>
  <c r="E213" i="5"/>
  <c r="E209" i="5"/>
  <c r="E205" i="5"/>
  <c r="E201" i="5"/>
  <c r="E197" i="5"/>
  <c r="E193" i="5"/>
  <c r="E189" i="5"/>
  <c r="M539" i="6" s="1"/>
  <c r="E185" i="5"/>
  <c r="E181" i="5"/>
  <c r="E177" i="5"/>
  <c r="E173" i="5"/>
  <c r="E169" i="5"/>
  <c r="E165" i="5"/>
  <c r="E161" i="5"/>
  <c r="E157" i="5"/>
  <c r="M378" i="6" s="1"/>
  <c r="E153" i="5"/>
  <c r="M53" i="6" s="1"/>
  <c r="E149" i="5"/>
  <c r="M168" i="6" s="1"/>
  <c r="E145" i="5"/>
  <c r="M453" i="6" s="1"/>
  <c r="E141" i="5"/>
  <c r="E137" i="5"/>
  <c r="E133" i="5"/>
  <c r="E129" i="5"/>
  <c r="M509" i="6" s="1"/>
  <c r="E125" i="5"/>
  <c r="E121" i="5"/>
  <c r="E117" i="5"/>
  <c r="E113" i="5"/>
  <c r="E109" i="5"/>
  <c r="M557" i="6" s="1"/>
  <c r="E105" i="5"/>
  <c r="M545" i="6" s="1"/>
  <c r="E101" i="5"/>
  <c r="E97" i="5"/>
  <c r="E93" i="5"/>
  <c r="M186" i="6" s="1"/>
  <c r="E89" i="5"/>
  <c r="M77" i="6" s="1"/>
  <c r="E85" i="5"/>
  <c r="E81" i="5"/>
  <c r="E77" i="5"/>
  <c r="E73" i="5"/>
  <c r="E69" i="5"/>
  <c r="E65" i="5"/>
  <c r="E61" i="5"/>
  <c r="E57" i="5"/>
  <c r="E53" i="5"/>
  <c r="E49" i="5"/>
  <c r="E45" i="5"/>
  <c r="M165" i="6" s="1"/>
  <c r="E41" i="5"/>
  <c r="E37" i="5"/>
  <c r="E33" i="5"/>
  <c r="E29" i="5"/>
  <c r="E25" i="5"/>
  <c r="E21" i="5"/>
  <c r="E17" i="5"/>
  <c r="M276" i="6" s="1"/>
  <c r="E13" i="5"/>
  <c r="M503" i="6" s="1"/>
  <c r="E9" i="5"/>
  <c r="E5" i="5"/>
  <c r="M172" i="6" s="1"/>
  <c r="E528" i="5"/>
  <c r="E524" i="5"/>
  <c r="E520" i="5"/>
  <c r="E516" i="5"/>
  <c r="E512" i="5"/>
  <c r="E504" i="5"/>
  <c r="E500" i="5"/>
  <c r="E496" i="5"/>
  <c r="E492" i="5"/>
  <c r="M138" i="6" s="1"/>
  <c r="E488" i="5"/>
  <c r="E484" i="5"/>
  <c r="E480" i="5"/>
  <c r="E476" i="5"/>
  <c r="E472" i="5"/>
  <c r="E468" i="5"/>
  <c r="E464" i="5"/>
  <c r="M488" i="6" s="1"/>
  <c r="E460" i="5"/>
  <c r="E456" i="5"/>
  <c r="E452" i="5"/>
  <c r="E448" i="5"/>
  <c r="E440" i="5"/>
  <c r="M141" i="6" s="1"/>
  <c r="E436" i="5"/>
  <c r="M31" i="6" s="1"/>
  <c r="E432" i="5"/>
  <c r="E428" i="5"/>
  <c r="E424" i="5"/>
  <c r="E420" i="5"/>
  <c r="E416" i="5"/>
  <c r="E412" i="5"/>
  <c r="E408" i="5"/>
  <c r="E404" i="5"/>
  <c r="E400" i="5"/>
  <c r="E396" i="5"/>
  <c r="E392" i="5"/>
  <c r="E388" i="5"/>
  <c r="E384" i="5"/>
  <c r="E376" i="5"/>
  <c r="E372" i="5"/>
  <c r="E368" i="5"/>
  <c r="E364" i="5"/>
  <c r="E360" i="5"/>
  <c r="E356" i="5"/>
  <c r="E352" i="5"/>
  <c r="E348" i="5"/>
  <c r="E344" i="5"/>
  <c r="E340" i="5"/>
  <c r="E336" i="5"/>
  <c r="M30" i="6" s="1"/>
  <c r="E332" i="5"/>
  <c r="E328" i="5"/>
  <c r="E324" i="5"/>
  <c r="E320" i="5"/>
  <c r="E316" i="5"/>
  <c r="E312" i="5"/>
  <c r="E308" i="5"/>
  <c r="E304" i="5"/>
  <c r="E300" i="5"/>
  <c r="E296" i="5"/>
  <c r="E292" i="5"/>
  <c r="E288" i="5"/>
  <c r="E284" i="5"/>
  <c r="M296" i="6" s="1"/>
  <c r="E280" i="5"/>
  <c r="M45" i="6" s="1"/>
  <c r="E276" i="5"/>
  <c r="M365" i="6" s="1"/>
  <c r="E272" i="5"/>
  <c r="E268" i="5"/>
  <c r="E264" i="5"/>
  <c r="M115" i="6" s="1"/>
  <c r="E260" i="5"/>
  <c r="E256" i="5"/>
  <c r="E252" i="5"/>
  <c r="E248" i="5"/>
  <c r="E244" i="5"/>
  <c r="M368" i="6" s="1"/>
  <c r="E240" i="5"/>
  <c r="E236" i="5"/>
  <c r="E232" i="5"/>
  <c r="E228" i="5"/>
  <c r="E224" i="5"/>
  <c r="M383" i="6" s="1"/>
  <c r="E220" i="5"/>
  <c r="E216" i="5"/>
  <c r="E212" i="5"/>
  <c r="E208" i="5"/>
  <c r="E204" i="5"/>
  <c r="E200" i="5"/>
  <c r="E196" i="5"/>
  <c r="E192" i="5"/>
  <c r="E188" i="5"/>
  <c r="E184" i="5"/>
  <c r="E180" i="5"/>
  <c r="E176" i="5"/>
  <c r="M28" i="6" s="1"/>
  <c r="E172" i="5"/>
  <c r="E168" i="5"/>
  <c r="E164" i="5"/>
  <c r="E160" i="5"/>
  <c r="E156" i="5"/>
  <c r="E152" i="5"/>
  <c r="E148" i="5"/>
  <c r="E144" i="5"/>
  <c r="E136" i="5"/>
  <c r="E132" i="5"/>
  <c r="M561" i="6" s="1"/>
  <c r="E128" i="5"/>
  <c r="E124" i="5"/>
  <c r="E120" i="5"/>
  <c r="E116" i="5"/>
  <c r="E108" i="5"/>
  <c r="E104" i="5"/>
  <c r="M170" i="6" s="1"/>
  <c r="E100" i="5"/>
  <c r="E96" i="5"/>
  <c r="E92" i="5"/>
  <c r="E88" i="5"/>
  <c r="M205" i="6" s="1"/>
  <c r="E80" i="5"/>
  <c r="E76" i="5"/>
  <c r="E72" i="5"/>
  <c r="M149" i="6" s="1"/>
  <c r="E68" i="5"/>
  <c r="E64" i="5"/>
  <c r="E60" i="5"/>
  <c r="E56" i="5"/>
  <c r="E52" i="5"/>
  <c r="M555" i="6" s="1"/>
  <c r="E48" i="5"/>
  <c r="M538" i="6" s="1"/>
  <c r="E44" i="5"/>
  <c r="M535" i="6" s="1"/>
  <c r="E40" i="5"/>
  <c r="E36" i="5"/>
  <c r="E32" i="5"/>
  <c r="E28" i="5"/>
  <c r="E24" i="5"/>
  <c r="E20" i="5"/>
  <c r="M371" i="6" s="1"/>
  <c r="E16" i="5"/>
  <c r="M59" i="6" s="1"/>
  <c r="E12" i="5"/>
  <c r="E8" i="5"/>
  <c r="E4" i="5"/>
  <c r="E695" i="5"/>
  <c r="E691" i="5"/>
  <c r="E687" i="5"/>
  <c r="E683" i="5"/>
  <c r="E679" i="5"/>
  <c r="E675" i="5"/>
  <c r="E671" i="5"/>
  <c r="E667" i="5"/>
  <c r="E663" i="5"/>
  <c r="E659" i="5"/>
  <c r="M153" i="6" s="1"/>
  <c r="E655" i="5"/>
  <c r="E651" i="5"/>
  <c r="E647" i="5"/>
  <c r="E643" i="5"/>
  <c r="E639" i="5"/>
  <c r="E635" i="5"/>
  <c r="E627" i="5"/>
  <c r="E623" i="5"/>
  <c r="E619" i="5"/>
  <c r="E615" i="5"/>
  <c r="E611" i="5"/>
  <c r="E607" i="5"/>
  <c r="E599" i="5"/>
  <c r="E595" i="5"/>
  <c r="E591" i="5"/>
  <c r="E587" i="5"/>
  <c r="E583" i="5"/>
  <c r="E579" i="5"/>
  <c r="E571" i="5"/>
  <c r="E567" i="5"/>
  <c r="E563" i="5"/>
  <c r="E559" i="5"/>
  <c r="E555" i="5"/>
  <c r="E551" i="5"/>
  <c r="E547" i="5"/>
  <c r="E543" i="5"/>
  <c r="E539" i="5"/>
  <c r="E535" i="5"/>
  <c r="E531" i="5"/>
  <c r="E527" i="5"/>
  <c r="E523" i="5"/>
  <c r="E519" i="5"/>
  <c r="E515" i="5"/>
  <c r="E511" i="5"/>
  <c r="E507" i="5"/>
  <c r="E503" i="5"/>
  <c r="E499" i="5"/>
  <c r="E495" i="5"/>
  <c r="E491" i="5"/>
  <c r="E483" i="5"/>
  <c r="E479" i="5"/>
  <c r="M111" i="6" s="1"/>
  <c r="E475" i="5"/>
  <c r="E471" i="5"/>
  <c r="E467" i="5"/>
  <c r="M413" i="6" s="1"/>
  <c r="E463" i="5"/>
  <c r="E459" i="5"/>
  <c r="E455" i="5"/>
  <c r="E451" i="5"/>
  <c r="E447" i="5"/>
  <c r="E443" i="5"/>
  <c r="M339" i="6" s="1"/>
  <c r="E439" i="5"/>
  <c r="E435" i="5"/>
  <c r="E431" i="5"/>
  <c r="E427" i="5"/>
  <c r="E419" i="5"/>
  <c r="E415" i="5"/>
  <c r="E411" i="5"/>
  <c r="E407" i="5"/>
  <c r="E403" i="5"/>
  <c r="E399" i="5"/>
  <c r="E395" i="5"/>
  <c r="E391" i="5"/>
  <c r="E387" i="5"/>
  <c r="E383" i="5"/>
  <c r="M455" i="6" s="1"/>
  <c r="E379" i="5"/>
  <c r="E375" i="5"/>
  <c r="E371" i="5"/>
  <c r="E367" i="5"/>
  <c r="E363" i="5"/>
  <c r="E355" i="5"/>
  <c r="E351" i="5"/>
  <c r="E347" i="5"/>
  <c r="E343" i="5"/>
  <c r="E339" i="5"/>
  <c r="M12" i="6" s="1"/>
  <c r="E335" i="5"/>
  <c r="M341" i="6" s="1"/>
  <c r="E331" i="5"/>
  <c r="M10" i="6" s="1"/>
  <c r="E327" i="5"/>
  <c r="M333" i="6" s="1"/>
  <c r="E323" i="5"/>
  <c r="E319" i="5"/>
  <c r="M401" i="6" s="1"/>
  <c r="E315" i="5"/>
  <c r="M54" i="6" s="1"/>
  <c r="E307" i="5"/>
  <c r="M551" i="6" s="1"/>
  <c r="E303" i="5"/>
  <c r="E299" i="5"/>
  <c r="M544" i="6" s="1"/>
  <c r="E295" i="5"/>
  <c r="E291" i="5"/>
  <c r="M541" i="6" s="1"/>
  <c r="E287" i="5"/>
  <c r="E279" i="5"/>
  <c r="M471" i="6" s="1"/>
  <c r="E275" i="5"/>
  <c r="E271" i="5"/>
  <c r="E267" i="5"/>
  <c r="E263" i="5"/>
  <c r="M457" i="6" s="1"/>
  <c r="E259" i="5"/>
  <c r="M197" i="6" s="1"/>
  <c r="E239" i="5"/>
  <c r="E183" i="5"/>
  <c r="E155" i="5"/>
  <c r="E127" i="5"/>
  <c r="E39" i="5"/>
  <c r="E11" i="5"/>
  <c r="E251" i="5"/>
  <c r="E247" i="5"/>
  <c r="M42" i="6" s="1"/>
  <c r="E243" i="5"/>
  <c r="E235" i="5"/>
  <c r="E231" i="5"/>
  <c r="M191" i="6" s="1"/>
  <c r="E227" i="5"/>
  <c r="E223" i="5"/>
  <c r="E219" i="5"/>
  <c r="E215" i="5"/>
  <c r="E211" i="5"/>
  <c r="E207" i="5"/>
  <c r="E203" i="5"/>
  <c r="E199" i="5"/>
  <c r="E195" i="5"/>
  <c r="E191" i="5"/>
  <c r="E187" i="5"/>
  <c r="E179" i="5"/>
  <c r="E175" i="5"/>
  <c r="E171" i="5"/>
  <c r="E163" i="5"/>
  <c r="E159" i="5"/>
  <c r="M47" i="6" s="1"/>
  <c r="E151" i="5"/>
  <c r="E147" i="5"/>
  <c r="E143" i="5"/>
  <c r="M340" i="6" s="1"/>
  <c r="E135" i="5"/>
  <c r="E131" i="5"/>
  <c r="E123" i="5"/>
  <c r="E119" i="5"/>
  <c r="E115" i="5"/>
  <c r="E107" i="5"/>
  <c r="E103" i="5"/>
  <c r="M130" i="6" s="1"/>
  <c r="E99" i="5"/>
  <c r="E95" i="5"/>
  <c r="M247" i="6" s="1"/>
  <c r="E91" i="5"/>
  <c r="E87" i="5"/>
  <c r="E83" i="5"/>
  <c r="M166" i="6" s="1"/>
  <c r="E79" i="5"/>
  <c r="M470" i="6" s="1"/>
  <c r="E75" i="5"/>
  <c r="E71" i="5"/>
  <c r="E67" i="5"/>
  <c r="E63" i="5"/>
  <c r="E59" i="5"/>
  <c r="E51" i="5"/>
  <c r="E47" i="5"/>
  <c r="E43" i="5"/>
  <c r="E35" i="5"/>
  <c r="E31" i="5"/>
  <c r="E23" i="5"/>
  <c r="M128" i="6" s="1"/>
  <c r="E19" i="5"/>
  <c r="M25" i="6" s="1"/>
  <c r="E15" i="5"/>
  <c r="E7" i="5"/>
  <c r="M433" i="6" s="1"/>
  <c r="E3" i="5"/>
  <c r="E222" i="5"/>
  <c r="E218" i="5"/>
  <c r="M423" i="6" s="1"/>
  <c r="E214" i="5"/>
  <c r="E206" i="5"/>
  <c r="E202" i="5"/>
  <c r="E194" i="5"/>
  <c r="E190" i="5"/>
  <c r="M117" i="6" s="1"/>
  <c r="E186" i="5"/>
  <c r="E178" i="5"/>
  <c r="E174" i="5"/>
  <c r="E166" i="5"/>
  <c r="M252" i="6" s="1"/>
  <c r="E162" i="5"/>
  <c r="E158" i="5"/>
  <c r="E150" i="5"/>
  <c r="E146" i="5"/>
  <c r="E142" i="5"/>
  <c r="E138" i="5"/>
  <c r="E134" i="5"/>
  <c r="E130" i="5"/>
  <c r="M533" i="6" s="1"/>
  <c r="E126" i="5"/>
  <c r="M520" i="6" s="1"/>
  <c r="E122" i="5"/>
  <c r="M119" i="6" s="1"/>
  <c r="E118" i="5"/>
  <c r="E114" i="5"/>
  <c r="M20" i="6" s="1"/>
  <c r="E110" i="5"/>
  <c r="M160" i="6" s="1"/>
  <c r="E106" i="5"/>
  <c r="E102" i="5"/>
  <c r="E94" i="5"/>
  <c r="M419" i="6" s="1"/>
  <c r="E90" i="5"/>
  <c r="E86" i="5"/>
  <c r="M27" i="6" s="1"/>
  <c r="E78" i="5"/>
  <c r="M129" i="6" s="1"/>
  <c r="E74" i="5"/>
  <c r="M240" i="6" s="1"/>
  <c r="E66" i="5"/>
  <c r="E62" i="5"/>
  <c r="M169" i="6" s="1"/>
  <c r="E58" i="5"/>
  <c r="E50" i="5"/>
  <c r="E46" i="5"/>
  <c r="M144" i="6" s="1"/>
  <c r="E38" i="5"/>
  <c r="E34" i="5"/>
  <c r="E30" i="5"/>
  <c r="E22" i="5"/>
  <c r="E18" i="5"/>
  <c r="E14" i="5"/>
  <c r="E10" i="5"/>
  <c r="E6" i="5"/>
  <c r="E2" i="5"/>
  <c r="M559" i="6" s="1"/>
  <c r="M315" i="6" l="1"/>
  <c r="M98" i="6"/>
  <c r="M102" i="6"/>
  <c r="M294" i="6"/>
  <c r="M233" i="6"/>
  <c r="J336" i="6"/>
  <c r="J552" i="6"/>
  <c r="J433" i="6"/>
  <c r="M288" i="6"/>
  <c r="G288" i="6"/>
  <c r="M425" i="6"/>
  <c r="L425" i="6"/>
  <c r="J426" i="6"/>
  <c r="J20" i="6"/>
  <c r="J461" i="6"/>
  <c r="J505" i="6"/>
  <c r="M374" i="6"/>
  <c r="J71" i="6"/>
  <c r="M426" i="6"/>
  <c r="M256" i="6"/>
  <c r="G330" i="6"/>
  <c r="J196" i="6"/>
  <c r="J64" i="6"/>
  <c r="J348" i="6"/>
  <c r="J330" i="6"/>
  <c r="J23" i="6"/>
  <c r="J512" i="6"/>
  <c r="J246" i="6"/>
  <c r="M422" i="6"/>
  <c r="J17" i="6"/>
  <c r="J68" i="6"/>
  <c r="M267" i="6"/>
  <c r="M156" i="6"/>
  <c r="M454" i="6"/>
  <c r="G350" i="6"/>
  <c r="M206" i="6"/>
  <c r="M245" i="6"/>
  <c r="M179" i="6"/>
  <c r="M363" i="6"/>
  <c r="M6" i="6"/>
  <c r="M465" i="6"/>
  <c r="M550" i="6"/>
  <c r="M512" i="6"/>
  <c r="M513" i="6"/>
  <c r="G51" i="6"/>
  <c r="G127" i="6"/>
  <c r="M306" i="6"/>
  <c r="G159" i="6"/>
  <c r="M411" i="6"/>
  <c r="G349" i="6"/>
  <c r="M207" i="6"/>
  <c r="G142" i="6"/>
  <c r="G299" i="6"/>
  <c r="G234" i="6"/>
  <c r="L127" i="6"/>
  <c r="J25" i="6"/>
  <c r="J100" i="6"/>
  <c r="J414" i="6"/>
  <c r="J121" i="6"/>
  <c r="J465" i="6"/>
  <c r="J271" i="6"/>
  <c r="J207" i="6"/>
  <c r="J452" i="6"/>
  <c r="J377" i="6"/>
  <c r="J524" i="6"/>
  <c r="J320" i="6"/>
  <c r="J260" i="6"/>
  <c r="J146" i="6"/>
  <c r="J232" i="6"/>
  <c r="M218" i="6"/>
  <c r="J145" i="6"/>
  <c r="J362" i="6"/>
  <c r="J226" i="6"/>
  <c r="J9" i="6"/>
  <c r="J406" i="6"/>
  <c r="J83" i="6"/>
  <c r="J231" i="6"/>
  <c r="J78" i="6"/>
  <c r="J317" i="6"/>
  <c r="J395" i="6"/>
  <c r="J227" i="6"/>
  <c r="J158" i="6"/>
  <c r="J427" i="6"/>
  <c r="J565" i="6"/>
  <c r="L299" i="6"/>
  <c r="J475" i="6"/>
  <c r="J517" i="6"/>
  <c r="J363" i="6"/>
  <c r="J210" i="6"/>
  <c r="J430" i="6"/>
  <c r="J200" i="6"/>
  <c r="J284" i="6"/>
  <c r="J297" i="6"/>
  <c r="J95" i="6"/>
  <c r="J212" i="6"/>
  <c r="J124" i="6"/>
  <c r="J91" i="6"/>
  <c r="J19" i="6"/>
  <c r="J547" i="6"/>
  <c r="J98" i="6"/>
  <c r="J342" i="6"/>
  <c r="J387" i="6"/>
  <c r="J233" i="6"/>
  <c r="J553" i="6"/>
  <c r="J90" i="6"/>
  <c r="J176" i="6"/>
  <c r="J251" i="6"/>
  <c r="J18" i="6"/>
  <c r="J49" i="6"/>
  <c r="J549" i="6"/>
  <c r="J29" i="6"/>
  <c r="J125" i="6"/>
  <c r="J36" i="6"/>
  <c r="J487" i="6"/>
  <c r="J38" i="6"/>
  <c r="J388" i="6"/>
  <c r="J60" i="6"/>
  <c r="J182" i="6"/>
  <c r="J418" i="6"/>
  <c r="J267" i="6"/>
  <c r="J462" i="6"/>
  <c r="J476" i="6"/>
  <c r="J213" i="6"/>
  <c r="J307" i="6"/>
  <c r="J69" i="6"/>
  <c r="J479" i="6"/>
  <c r="J448" i="6"/>
  <c r="J103" i="6"/>
  <c r="J118" i="6"/>
  <c r="J167" i="6"/>
  <c r="J97" i="6"/>
  <c r="J466" i="6"/>
  <c r="J344" i="6"/>
  <c r="J399" i="6"/>
  <c r="J221" i="6"/>
  <c r="J144" i="6"/>
  <c r="J396" i="6"/>
  <c r="J546" i="6"/>
  <c r="J114" i="6"/>
  <c r="J16" i="6"/>
  <c r="J248" i="6"/>
  <c r="J463" i="6"/>
  <c r="J202" i="6"/>
  <c r="J289" i="6"/>
  <c r="J85" i="6"/>
  <c r="J132" i="6"/>
  <c r="J403" i="6"/>
  <c r="J88" i="6"/>
  <c r="J269" i="6"/>
  <c r="J175" i="6"/>
  <c r="J422" i="6"/>
  <c r="J188" i="6"/>
  <c r="J343" i="6"/>
  <c r="J113" i="6"/>
  <c r="J329" i="6"/>
  <c r="J34" i="6"/>
  <c r="J217" i="6"/>
  <c r="J26" i="6"/>
  <c r="J321" i="6"/>
  <c r="J106" i="6"/>
  <c r="J489" i="6"/>
  <c r="J161" i="6"/>
  <c r="J13" i="6"/>
  <c r="J135" i="6"/>
  <c r="J133" i="6"/>
  <c r="J550" i="6"/>
  <c r="J241" i="6"/>
  <c r="J352" i="6"/>
  <c r="J429" i="6"/>
  <c r="J265" i="6"/>
  <c r="J73" i="6"/>
  <c r="J253" i="6"/>
  <c r="J309" i="6"/>
  <c r="J325" i="6"/>
  <c r="J305" i="6"/>
  <c r="J420" i="6"/>
  <c r="J61" i="6"/>
  <c r="J81" i="6"/>
  <c r="J65" i="6"/>
  <c r="J5" i="6"/>
  <c r="J177" i="6"/>
  <c r="J37" i="6"/>
  <c r="J33" i="6"/>
  <c r="J528" i="6"/>
  <c r="J261" i="6"/>
  <c r="J285" i="6"/>
  <c r="J249" i="6"/>
  <c r="J224" i="6"/>
  <c r="J318" i="6"/>
  <c r="J264" i="6"/>
  <c r="J109" i="6"/>
  <c r="J287" i="6"/>
  <c r="J534" i="6"/>
  <c r="J21" i="6"/>
  <c r="J347" i="6"/>
  <c r="J209" i="6"/>
  <c r="J526" i="6"/>
  <c r="J255" i="6"/>
  <c r="J459" i="6"/>
  <c r="J384" i="6"/>
  <c r="J185" i="6"/>
  <c r="J101" i="6"/>
  <c r="J93" i="6"/>
  <c r="J408" i="6"/>
  <c r="J22" i="6"/>
  <c r="J302" i="6"/>
  <c r="M32" i="6"/>
  <c r="J120" i="6"/>
  <c r="J96" i="6"/>
  <c r="J440" i="6"/>
  <c r="J397" i="6"/>
  <c r="J263" i="6"/>
  <c r="J478" i="6"/>
  <c r="J501" i="6"/>
  <c r="J394" i="6"/>
  <c r="J162" i="6"/>
  <c r="J79" i="6"/>
  <c r="J458" i="6"/>
  <c r="J464" i="6"/>
  <c r="J256" i="6"/>
  <c r="J266" i="6"/>
  <c r="J446" i="6"/>
  <c r="J532" i="6"/>
  <c r="J522" i="6"/>
  <c r="J223" i="6"/>
  <c r="J159" i="6"/>
  <c r="J52" i="6"/>
  <c r="J537" i="6"/>
  <c r="J358" i="6"/>
  <c r="J364" i="6"/>
  <c r="J447" i="6"/>
  <c r="J136" i="6"/>
  <c r="J230" i="6"/>
  <c r="J24" i="6"/>
  <c r="J525" i="6"/>
  <c r="J416" i="6"/>
  <c r="J294" i="6"/>
  <c r="J334" i="6"/>
  <c r="J513" i="6"/>
  <c r="J398" i="6"/>
  <c r="J361" i="6"/>
  <c r="J421" i="6"/>
  <c r="J270" i="6"/>
  <c r="J486" i="6"/>
  <c r="J326" i="6"/>
  <c r="J435" i="6"/>
  <c r="J405" i="6"/>
  <c r="J92" i="6"/>
  <c r="J275" i="6"/>
  <c r="J562" i="6"/>
  <c r="J58" i="6"/>
  <c r="J521" i="6"/>
  <c r="J564" i="6"/>
  <c r="J392" i="6"/>
  <c r="J304" i="6"/>
  <c r="J563" i="6"/>
  <c r="J558" i="6"/>
  <c r="J472" i="6"/>
  <c r="J484" i="6"/>
  <c r="J354" i="6"/>
  <c r="J468" i="6"/>
  <c r="J346" i="6"/>
  <c r="J514" i="6"/>
  <c r="J382" i="6"/>
  <c r="J530" i="6"/>
  <c r="J142" i="6"/>
  <c r="J164" i="6"/>
  <c r="J389" i="6"/>
  <c r="J66" i="6"/>
  <c r="J203" i="6"/>
  <c r="J70" i="6"/>
  <c r="J508" i="6"/>
  <c r="J131" i="6"/>
  <c r="J374" i="6"/>
  <c r="J443" i="6"/>
  <c r="J366" i="6"/>
  <c r="J163" i="6"/>
  <c r="J460" i="6"/>
  <c r="J376" i="6"/>
  <c r="J402" i="6"/>
  <c r="J199" i="6"/>
  <c r="J485" i="6"/>
  <c r="J417" i="6"/>
  <c r="J104" i="6"/>
  <c r="J286" i="6"/>
  <c r="J80" i="6"/>
  <c r="J155" i="6"/>
  <c r="J211" i="6"/>
  <c r="J4" i="6"/>
  <c r="J380" i="6"/>
  <c r="J373" i="6"/>
  <c r="J498" i="6"/>
  <c r="J423" i="6"/>
  <c r="J222" i="6"/>
  <c r="J432" i="6"/>
  <c r="J239" i="6"/>
  <c r="J490" i="6"/>
  <c r="J258" i="6"/>
  <c r="J56" i="6"/>
  <c r="J198" i="6"/>
  <c r="J134" i="6"/>
  <c r="J568" i="6"/>
  <c r="J467" i="6"/>
  <c r="J482" i="6"/>
  <c r="J315" i="6"/>
  <c r="J268" i="6"/>
  <c r="J434" i="6"/>
  <c r="J375" i="6"/>
  <c r="J67" i="6"/>
  <c r="J234" i="6"/>
  <c r="J481" i="6"/>
  <c r="J219" i="6"/>
  <c r="J94" i="6"/>
  <c r="J3" i="6"/>
  <c r="J46" i="6"/>
  <c r="J108" i="6"/>
  <c r="J32" i="6"/>
  <c r="J502" i="6"/>
  <c r="J407" i="6"/>
  <c r="J314" i="6"/>
  <c r="J548" i="6"/>
  <c r="J335" i="6"/>
  <c r="J319" i="6"/>
  <c r="J236" i="6"/>
  <c r="J86" i="6"/>
  <c r="J381" i="6"/>
  <c r="J322" i="6"/>
  <c r="J82" i="6"/>
  <c r="J357" i="6"/>
  <c r="J300" i="6"/>
  <c r="J147" i="6"/>
  <c r="J410" i="6"/>
  <c r="J400" i="6"/>
  <c r="J63" i="6"/>
  <c r="J560" i="6"/>
  <c r="J40" i="6"/>
  <c r="J474" i="6"/>
  <c r="J393" i="6"/>
  <c r="J250" i="6"/>
  <c r="J436" i="6"/>
  <c r="J308" i="6"/>
  <c r="J156" i="6"/>
  <c r="J324" i="6"/>
  <c r="J218" i="6"/>
  <c r="J359" i="6"/>
  <c r="J510" i="6"/>
  <c r="J411" i="6"/>
  <c r="J204" i="6"/>
  <c r="J504" i="6"/>
  <c r="J566" i="6"/>
  <c r="J469" i="6"/>
  <c r="J99" i="6"/>
  <c r="J220" i="6"/>
  <c r="J367" i="6"/>
  <c r="J454" i="6"/>
  <c r="J519" i="6"/>
  <c r="J151" i="6"/>
  <c r="J473" i="6"/>
  <c r="J280" i="6"/>
  <c r="J51" i="6"/>
  <c r="J391" i="6"/>
  <c r="J370" i="6"/>
  <c r="J511" i="6"/>
  <c r="J190" i="6"/>
  <c r="J499" i="6"/>
  <c r="J150" i="6"/>
  <c r="J238" i="6"/>
  <c r="J183" i="6"/>
  <c r="J515" i="6"/>
  <c r="J439" i="6"/>
  <c r="J327" i="6"/>
  <c r="J206" i="6"/>
  <c r="J338" i="6"/>
  <c r="J154" i="6"/>
  <c r="J74" i="6"/>
  <c r="J323" i="6"/>
  <c r="J492" i="6"/>
  <c r="J152" i="6"/>
  <c r="J282" i="6"/>
  <c r="J179" i="6"/>
  <c r="J116" i="6"/>
  <c r="J215" i="6"/>
  <c r="J102" i="6"/>
  <c r="J404" i="6"/>
  <c r="J312" i="6"/>
  <c r="J360" i="6"/>
  <c r="M164" i="6"/>
  <c r="G398" i="6"/>
  <c r="M284" i="6"/>
  <c r="M534" i="6"/>
  <c r="M145" i="6"/>
  <c r="M331" i="6"/>
  <c r="M108" i="6"/>
  <c r="M258" i="6"/>
  <c r="G517" i="6"/>
  <c r="M38" i="6"/>
  <c r="G507" i="6"/>
  <c r="M505" i="6"/>
  <c r="M134" i="6"/>
  <c r="M530" i="6"/>
  <c r="M335" i="6"/>
  <c r="M508" i="6"/>
  <c r="M255" i="6"/>
  <c r="M308" i="6"/>
  <c r="M69" i="6"/>
  <c r="M249" i="6"/>
  <c r="M182" i="6"/>
  <c r="M406" i="6"/>
  <c r="M173" i="6"/>
  <c r="M63" i="6"/>
  <c r="M344" i="6"/>
  <c r="M560" i="6"/>
  <c r="M549" i="6"/>
  <c r="M238" i="6"/>
  <c r="M65" i="6"/>
  <c r="M521" i="6"/>
  <c r="M222" i="6"/>
  <c r="M469" i="6"/>
  <c r="M355" i="6"/>
  <c r="M66" i="6"/>
  <c r="M132" i="6"/>
  <c r="M506" i="6"/>
  <c r="M86" i="6"/>
  <c r="M412" i="6"/>
  <c r="M472" i="6"/>
  <c r="M266" i="6"/>
  <c r="M269" i="6"/>
  <c r="G22" i="6"/>
  <c r="M367" i="6"/>
  <c r="M347" i="6"/>
  <c r="M9" i="6"/>
  <c r="M320" i="6"/>
  <c r="M301" i="6"/>
  <c r="M327" i="6"/>
  <c r="M199" i="6"/>
  <c r="M268" i="6"/>
  <c r="M221" i="6"/>
  <c r="M275" i="6"/>
  <c r="M91" i="6"/>
  <c r="M460" i="6"/>
  <c r="G3" i="6"/>
  <c r="L515" i="6"/>
  <c r="M147" i="6"/>
  <c r="M60" i="6"/>
  <c r="M219" i="6"/>
  <c r="M387" i="6"/>
  <c r="M360" i="6"/>
  <c r="M375" i="6"/>
  <c r="M458" i="6"/>
  <c r="M408" i="6"/>
  <c r="M298" i="6"/>
  <c r="M142" i="6"/>
  <c r="M297" i="6"/>
  <c r="M420" i="6"/>
  <c r="G381" i="6"/>
  <c r="M211" i="6"/>
  <c r="M99" i="6"/>
  <c r="M479" i="6"/>
  <c r="M400" i="6"/>
  <c r="M131" i="6"/>
  <c r="M394" i="6"/>
  <c r="M563" i="6"/>
  <c r="M326" i="6"/>
  <c r="M72" i="6"/>
  <c r="M464" i="6"/>
  <c r="M430" i="6"/>
  <c r="M124" i="6"/>
  <c r="M46" i="6"/>
  <c r="G285" i="6"/>
  <c r="M67" i="6"/>
  <c r="M41" i="6"/>
  <c r="M220" i="6"/>
  <c r="M514" i="6"/>
  <c r="M352" i="6"/>
  <c r="M342" i="6"/>
  <c r="M78" i="6"/>
  <c r="M319" i="6"/>
  <c r="M185" i="6"/>
  <c r="M492" i="6"/>
  <c r="M162" i="6"/>
  <c r="M447" i="6"/>
  <c r="L16" i="6"/>
  <c r="M16" i="6"/>
  <c r="L120" i="6"/>
  <c r="M120" i="6"/>
  <c r="L321" i="6"/>
  <c r="M321" i="6"/>
  <c r="M511" i="6"/>
  <c r="M452" i="6"/>
  <c r="L176" i="6"/>
  <c r="M176" i="6"/>
  <c r="M282" i="6"/>
  <c r="L380" i="6"/>
  <c r="M380" i="6"/>
  <c r="M481" i="6"/>
  <c r="M377" i="6"/>
  <c r="M33" i="6"/>
  <c r="M317" i="6"/>
  <c r="M213" i="6"/>
  <c r="L96" i="6"/>
  <c r="M96" i="6"/>
  <c r="M466" i="6"/>
  <c r="L434" i="6"/>
  <c r="M434" i="6"/>
  <c r="L286" i="6"/>
  <c r="M286" i="6"/>
  <c r="L253" i="6"/>
  <c r="M253" i="6"/>
  <c r="L325" i="6"/>
  <c r="M325" i="6"/>
  <c r="M204" i="6"/>
  <c r="M403" i="6"/>
  <c r="L152" i="6"/>
  <c r="M152" i="6"/>
  <c r="M435" i="6"/>
  <c r="M118" i="6"/>
  <c r="M49" i="6"/>
  <c r="M37" i="6"/>
  <c r="M495" i="6"/>
  <c r="M5" i="6"/>
  <c r="M136" i="6"/>
  <c r="M100" i="6"/>
  <c r="M414" i="6"/>
  <c r="M364" i="6"/>
  <c r="M361" i="6"/>
  <c r="M24" i="6"/>
  <c r="M336" i="6"/>
  <c r="M90" i="6"/>
  <c r="L235" i="6"/>
  <c r="M235" i="6"/>
  <c r="L532" i="6"/>
  <c r="M532" i="6"/>
  <c r="L196" i="6"/>
  <c r="M196" i="6"/>
  <c r="L485" i="6"/>
  <c r="M485" i="6"/>
  <c r="L289" i="6"/>
  <c r="M289" i="6"/>
  <c r="L501" i="6"/>
  <c r="M501" i="6"/>
  <c r="L490" i="6"/>
  <c r="M490" i="6"/>
  <c r="L109" i="6"/>
  <c r="M109" i="6"/>
  <c r="L568" i="6"/>
  <c r="M568" i="6"/>
  <c r="L68" i="6"/>
  <c r="M68" i="6"/>
  <c r="L261" i="6"/>
  <c r="M261" i="6"/>
  <c r="M389" i="6"/>
  <c r="L553" i="6"/>
  <c r="M553" i="6"/>
  <c r="M223" i="6"/>
  <c r="L79" i="6"/>
  <c r="M79" i="6"/>
  <c r="L163" i="6"/>
  <c r="M163" i="6"/>
  <c r="L300" i="6"/>
  <c r="M300" i="6"/>
  <c r="M36" i="6"/>
  <c r="M21" i="6"/>
  <c r="L463" i="6"/>
  <c r="M463" i="6"/>
  <c r="M250" i="6"/>
  <c r="M525" i="6"/>
  <c r="M210" i="6"/>
  <c r="M158" i="6"/>
  <c r="M61" i="6"/>
  <c r="L183" i="6"/>
  <c r="M183" i="6"/>
  <c r="M323" i="6"/>
  <c r="M489" i="6"/>
  <c r="L502" i="6"/>
  <c r="M502" i="6"/>
  <c r="M103" i="6"/>
  <c r="L565" i="6"/>
  <c r="M565" i="6"/>
  <c r="M226" i="6"/>
  <c r="M370" i="6"/>
  <c r="M314" i="6"/>
  <c r="M133" i="6"/>
  <c r="M241" i="6"/>
  <c r="M359" i="6"/>
  <c r="L151" i="6"/>
  <c r="M151" i="6"/>
  <c r="L407" i="6"/>
  <c r="M407" i="6"/>
  <c r="M548" i="6"/>
  <c r="M312" i="6"/>
  <c r="M461" i="6"/>
  <c r="M270" i="6"/>
  <c r="M265" i="6"/>
  <c r="M287" i="6"/>
  <c r="L271" i="6"/>
  <c r="M271" i="6"/>
  <c r="L476" i="6"/>
  <c r="M476" i="6"/>
  <c r="L399" i="6"/>
  <c r="M399" i="6"/>
  <c r="M83" i="6"/>
  <c r="M421" i="6"/>
  <c r="M260" i="6"/>
  <c r="M116" i="6"/>
  <c r="M486" i="6"/>
  <c r="L395" i="6"/>
  <c r="M395" i="6"/>
  <c r="M474" i="6"/>
  <c r="L373" i="6"/>
  <c r="M373" i="6"/>
  <c r="L239" i="6"/>
  <c r="M239" i="6"/>
  <c r="L338" i="6"/>
  <c r="M338" i="6"/>
  <c r="M52" i="6"/>
  <c r="M70" i="6"/>
  <c r="M537" i="6"/>
  <c r="L309" i="6"/>
  <c r="M309" i="6"/>
  <c r="L34" i="6"/>
  <c r="M34" i="6"/>
  <c r="L334" i="6"/>
  <c r="M334" i="6"/>
  <c r="M22" i="6"/>
  <c r="L348" i="6"/>
  <c r="M348" i="6"/>
  <c r="L366" i="6"/>
  <c r="M366" i="6"/>
  <c r="M330" i="6"/>
  <c r="M3" i="6"/>
  <c r="L459" i="6"/>
  <c r="M459" i="6"/>
  <c r="M381" i="6"/>
  <c r="M350" i="6"/>
  <c r="M125" i="6"/>
  <c r="M324" i="6"/>
  <c r="M398" i="6"/>
  <c r="M51" i="6"/>
  <c r="M337" i="6"/>
  <c r="L234" i="6"/>
  <c r="M515" i="6"/>
  <c r="M518" i="6"/>
  <c r="L104" i="6"/>
  <c r="M104" i="6"/>
  <c r="M440" i="6"/>
  <c r="L392" i="6"/>
  <c r="M392" i="6"/>
  <c r="L80" i="6"/>
  <c r="M80" i="6"/>
  <c r="M305" i="6"/>
  <c r="L263" i="6"/>
  <c r="M263" i="6"/>
  <c r="M121" i="6"/>
  <c r="L232" i="6"/>
  <c r="M232" i="6"/>
  <c r="L146" i="6"/>
  <c r="M146" i="6"/>
  <c r="L262" i="6"/>
  <c r="M262" i="6"/>
  <c r="M17" i="6"/>
  <c r="M175" i="6"/>
  <c r="L499" i="6"/>
  <c r="M499" i="6"/>
  <c r="M58" i="6"/>
  <c r="L302" i="6"/>
  <c r="M302" i="6"/>
  <c r="M177" i="6"/>
  <c r="M547" i="6"/>
  <c r="M517" i="6"/>
  <c r="M19" i="6"/>
  <c r="M397" i="6"/>
  <c r="M209" i="6"/>
  <c r="M473" i="6"/>
  <c r="M528" i="6"/>
  <c r="M161" i="6"/>
  <c r="M388" i="6"/>
  <c r="L467" i="6"/>
  <c r="M467" i="6"/>
  <c r="M304" i="6"/>
  <c r="M410" i="6"/>
  <c r="M264" i="6"/>
  <c r="M95" i="6"/>
  <c r="M215" i="6"/>
  <c r="M524" i="6"/>
  <c r="M285" i="6"/>
  <c r="L393" i="6"/>
  <c r="M393" i="6"/>
  <c r="M507" i="6"/>
  <c r="M519" i="6"/>
  <c r="M405" i="6"/>
  <c r="M230" i="6"/>
  <c r="L376" i="6"/>
  <c r="L4" i="6"/>
  <c r="M4" i="6"/>
  <c r="M510" i="6"/>
  <c r="M190" i="6"/>
  <c r="M448" i="6"/>
  <c r="L523" i="6"/>
  <c r="M523" i="6"/>
  <c r="L391" i="6"/>
  <c r="M391" i="6"/>
  <c r="L382" i="6"/>
  <c r="M382" i="6"/>
  <c r="L522" i="6"/>
  <c r="M522" i="6"/>
  <c r="L13" i="6"/>
  <c r="M13" i="6"/>
  <c r="L529" i="6"/>
  <c r="M529" i="6"/>
  <c r="L504" i="6"/>
  <c r="M504" i="6"/>
  <c r="L167" i="6"/>
  <c r="M167" i="6"/>
  <c r="L217" i="6"/>
  <c r="M217" i="6"/>
  <c r="L354" i="6"/>
  <c r="M354" i="6"/>
  <c r="L64" i="6"/>
  <c r="M64" i="6"/>
  <c r="L155" i="6"/>
  <c r="M155" i="6"/>
  <c r="L429" i="6"/>
  <c r="M429" i="6"/>
  <c r="L546" i="6"/>
  <c r="M546" i="6"/>
  <c r="L203" i="6"/>
  <c r="M203" i="6"/>
  <c r="L478" i="6"/>
  <c r="M478" i="6"/>
  <c r="L236" i="6"/>
  <c r="M236" i="6"/>
  <c r="L329" i="6"/>
  <c r="M329" i="6"/>
  <c r="L346" i="6"/>
  <c r="M346" i="6"/>
  <c r="L362" i="6"/>
  <c r="M362" i="6"/>
  <c r="L566" i="6"/>
  <c r="M566" i="6"/>
  <c r="L564" i="6"/>
  <c r="M564" i="6"/>
  <c r="L246" i="6"/>
  <c r="M246" i="6"/>
  <c r="L97" i="6"/>
  <c r="M97" i="6"/>
  <c r="L251" i="6"/>
  <c r="M251" i="6"/>
  <c r="L135" i="6"/>
  <c r="M135" i="6"/>
  <c r="L56" i="6"/>
  <c r="M56" i="6"/>
  <c r="L74" i="6"/>
  <c r="M74" i="6"/>
  <c r="L307" i="6"/>
  <c r="M307" i="6"/>
  <c r="L297" i="6"/>
  <c r="L92" i="6"/>
  <c r="M92" i="6"/>
  <c r="L372" i="6"/>
  <c r="M372" i="6"/>
  <c r="L402" i="6"/>
  <c r="M402" i="6"/>
  <c r="L475" i="6"/>
  <c r="M475" i="6"/>
  <c r="L427" i="6"/>
  <c r="M427" i="6"/>
  <c r="L106" i="6"/>
  <c r="M106" i="6"/>
  <c r="L150" i="6"/>
  <c r="M150" i="6"/>
  <c r="L231" i="6"/>
  <c r="M231" i="6"/>
  <c r="L71" i="6"/>
  <c r="M71" i="6"/>
  <c r="L26" i="6"/>
  <c r="M26" i="6"/>
  <c r="L81" i="6"/>
  <c r="M81" i="6"/>
  <c r="L101" i="6"/>
  <c r="M101" i="6"/>
  <c r="L224" i="6"/>
  <c r="M224" i="6"/>
  <c r="L462" i="6"/>
  <c r="M462" i="6"/>
  <c r="L202" i="6"/>
  <c r="M202" i="6"/>
  <c r="L114" i="6"/>
  <c r="M114" i="6"/>
  <c r="L396" i="6"/>
  <c r="M396" i="6"/>
  <c r="M200" i="6"/>
  <c r="L18" i="6"/>
  <c r="M18" i="6"/>
  <c r="L198" i="6"/>
  <c r="M198" i="6"/>
  <c r="L159" i="6"/>
  <c r="M159" i="6"/>
  <c r="L418" i="6"/>
  <c r="M418" i="6"/>
  <c r="M439" i="6"/>
  <c r="M343" i="6"/>
  <c r="L85" i="6"/>
  <c r="M85" i="6"/>
  <c r="L482" i="6"/>
  <c r="M482" i="6"/>
  <c r="L351" i="6"/>
  <c r="M351" i="6"/>
  <c r="L73" i="6"/>
  <c r="M73" i="6"/>
  <c r="L40" i="6"/>
  <c r="M40" i="6"/>
  <c r="L212" i="6"/>
  <c r="M212" i="6"/>
  <c r="L443" i="6"/>
  <c r="M443" i="6"/>
  <c r="L562" i="6"/>
  <c r="M562" i="6"/>
  <c r="L188" i="6"/>
  <c r="M188" i="6"/>
  <c r="L94" i="6"/>
  <c r="M94" i="6"/>
  <c r="L404" i="6"/>
  <c r="M404" i="6"/>
  <c r="L436" i="6"/>
  <c r="M436" i="6"/>
  <c r="L526" i="6"/>
  <c r="M526" i="6"/>
  <c r="M93" i="6"/>
  <c r="L558" i="6"/>
  <c r="M558" i="6"/>
  <c r="L154" i="6"/>
  <c r="M154" i="6"/>
  <c r="G506" i="6"/>
  <c r="L358" i="6"/>
  <c r="M358" i="6"/>
  <c r="L248" i="6"/>
  <c r="M248" i="6"/>
  <c r="L432" i="6"/>
  <c r="M432" i="6"/>
  <c r="L227" i="6"/>
  <c r="M227" i="6"/>
  <c r="L417" i="6"/>
  <c r="M417" i="6"/>
  <c r="M484" i="6"/>
  <c r="M15" i="6"/>
  <c r="M29" i="6"/>
  <c r="G269" i="6"/>
  <c r="L446" i="6"/>
  <c r="M446" i="6"/>
  <c r="L322" i="6"/>
  <c r="M322" i="6"/>
  <c r="L82" i="6"/>
  <c r="M82" i="6"/>
  <c r="L498" i="6"/>
  <c r="M498" i="6"/>
  <c r="L113" i="6"/>
  <c r="M113" i="6"/>
  <c r="L349" i="6"/>
  <c r="M349" i="6"/>
  <c r="G347" i="6"/>
  <c r="L88" i="6"/>
  <c r="M88" i="6"/>
  <c r="L468" i="6"/>
  <c r="M468" i="6"/>
  <c r="M357" i="6"/>
  <c r="L318" i="6"/>
  <c r="M318" i="6"/>
  <c r="L487" i="6"/>
  <c r="M487" i="6"/>
  <c r="M384" i="6"/>
  <c r="M234" i="6"/>
  <c r="M376" i="6"/>
  <c r="G119" i="6"/>
  <c r="L119" i="6"/>
  <c r="L25" i="6"/>
  <c r="G25" i="6"/>
  <c r="G545" i="6"/>
  <c r="L545" i="6"/>
  <c r="G411" i="6"/>
  <c r="L411" i="6"/>
  <c r="L200" i="6"/>
  <c r="G62" i="6"/>
  <c r="L62" i="6"/>
  <c r="G281" i="6"/>
  <c r="L281" i="6"/>
  <c r="G184" i="6"/>
  <c r="L184" i="6"/>
  <c r="L29" i="6"/>
  <c r="L384" i="6"/>
  <c r="G187" i="6"/>
  <c r="L187" i="6"/>
  <c r="G202" i="6"/>
  <c r="G340" i="6"/>
  <c r="L340" i="6"/>
  <c r="G406" i="6"/>
  <c r="L406" i="6"/>
  <c r="L344" i="6"/>
  <c r="L518" i="6"/>
  <c r="G371" i="6"/>
  <c r="L371" i="6"/>
  <c r="L549" i="6"/>
  <c r="G383" i="6"/>
  <c r="L383" i="6"/>
  <c r="G470" i="6"/>
  <c r="L470" i="6"/>
  <c r="G247" i="6"/>
  <c r="L247" i="6"/>
  <c r="G59" i="6"/>
  <c r="L59" i="6"/>
  <c r="G77" i="6"/>
  <c r="L77" i="6"/>
  <c r="G148" i="6"/>
  <c r="L148" i="6"/>
  <c r="G542" i="6"/>
  <c r="L542" i="6"/>
  <c r="G216" i="6"/>
  <c r="L216" i="6"/>
  <c r="L343" i="6"/>
  <c r="G422" i="6"/>
  <c r="L422" i="6"/>
  <c r="G416" i="6"/>
  <c r="L416" i="6"/>
  <c r="L93" i="6"/>
  <c r="G192" i="6"/>
  <c r="L192" i="6"/>
  <c r="G139" i="6"/>
  <c r="L139" i="6"/>
  <c r="L15" i="6"/>
  <c r="G15" i="6"/>
  <c r="G110" i="6"/>
  <c r="L110" i="6"/>
  <c r="G456" i="6"/>
  <c r="L456" i="6"/>
  <c r="G570" i="6"/>
  <c r="L570" i="6"/>
  <c r="G43" i="6"/>
  <c r="L43" i="6"/>
  <c r="G126" i="6"/>
  <c r="L126" i="6"/>
  <c r="G290" i="6"/>
  <c r="L290" i="6"/>
  <c r="L357" i="6"/>
  <c r="G123" i="6"/>
  <c r="L123" i="6"/>
  <c r="G35" i="6"/>
  <c r="L35" i="6"/>
  <c r="G444" i="6"/>
  <c r="L444" i="6"/>
  <c r="G526" i="6"/>
  <c r="G160" i="6"/>
  <c r="L160" i="6"/>
  <c r="G520" i="6"/>
  <c r="L520" i="6"/>
  <c r="G249" i="6"/>
  <c r="L249" i="6"/>
  <c r="L173" i="6"/>
  <c r="G135" i="6"/>
  <c r="G12" i="6"/>
  <c r="L12" i="6"/>
  <c r="L63" i="6"/>
  <c r="L560" i="6"/>
  <c r="G555" i="6"/>
  <c r="L555" i="6"/>
  <c r="G205" i="6"/>
  <c r="L205" i="6"/>
  <c r="G170" i="6"/>
  <c r="L170" i="6"/>
  <c r="G566" i="6"/>
  <c r="G28" i="6"/>
  <c r="L28" i="6"/>
  <c r="G238" i="6"/>
  <c r="L238" i="6"/>
  <c r="G30" i="6"/>
  <c r="L30" i="6"/>
  <c r="G558" i="6"/>
  <c r="G559" i="6"/>
  <c r="L559" i="6"/>
  <c r="G169" i="6"/>
  <c r="L169" i="6"/>
  <c r="G27" i="6"/>
  <c r="L27" i="6"/>
  <c r="G47" i="6"/>
  <c r="L47" i="6"/>
  <c r="G191" i="6"/>
  <c r="L191" i="6"/>
  <c r="G457" i="6"/>
  <c r="L457" i="6"/>
  <c r="G471" i="6"/>
  <c r="L471" i="6"/>
  <c r="G544" i="6"/>
  <c r="L544" i="6"/>
  <c r="G401" i="6"/>
  <c r="L401" i="6"/>
  <c r="G341" i="6"/>
  <c r="L341" i="6"/>
  <c r="L306" i="6"/>
  <c r="G306" i="6"/>
  <c r="G538" i="6"/>
  <c r="L538" i="6"/>
  <c r="L32" i="6"/>
  <c r="G32" i="6"/>
  <c r="G296" i="6"/>
  <c r="L296" i="6"/>
  <c r="G53" i="6"/>
  <c r="L53" i="6"/>
  <c r="G415" i="6"/>
  <c r="L415" i="6"/>
  <c r="G316" i="6"/>
  <c r="L316" i="6"/>
  <c r="G122" i="6"/>
  <c r="L122" i="6"/>
  <c r="L439" i="6"/>
  <c r="G550" i="6"/>
  <c r="L550" i="6"/>
  <c r="G257" i="6"/>
  <c r="L257" i="6"/>
  <c r="G450" i="6"/>
  <c r="L450" i="6"/>
  <c r="G420" i="6"/>
  <c r="L420" i="6"/>
  <c r="L484" i="6"/>
  <c r="G259" i="6"/>
  <c r="L259" i="6"/>
  <c r="G277" i="6"/>
  <c r="L277" i="6"/>
  <c r="G546" i="6"/>
  <c r="G144" i="6"/>
  <c r="L144" i="6"/>
  <c r="L284" i="6"/>
  <c r="G182" i="6"/>
  <c r="L182" i="6"/>
  <c r="G6" i="6"/>
  <c r="L6" i="6"/>
  <c r="G128" i="6"/>
  <c r="L128" i="6"/>
  <c r="G166" i="6"/>
  <c r="L166" i="6"/>
  <c r="G339" i="6"/>
  <c r="L339" i="6"/>
  <c r="L511" i="6"/>
  <c r="G523" i="6"/>
  <c r="G29" i="6"/>
  <c r="L121" i="6"/>
  <c r="L389" i="6"/>
  <c r="G87" i="6"/>
  <c r="L87" i="6"/>
  <c r="G2" i="6"/>
  <c r="L2" i="6"/>
  <c r="L199" i="6"/>
  <c r="G8" i="6"/>
  <c r="L8" i="6"/>
  <c r="L400" i="6"/>
  <c r="G497" i="6"/>
  <c r="L497" i="6"/>
  <c r="G267" i="6"/>
  <c r="L267" i="6"/>
  <c r="G218" i="6"/>
  <c r="L218" i="6"/>
  <c r="G315" i="6"/>
  <c r="L315" i="6"/>
  <c r="L268" i="6"/>
  <c r="L131" i="6"/>
  <c r="G229" i="6"/>
  <c r="L229" i="6"/>
  <c r="L219" i="6"/>
  <c r="L221" i="6"/>
  <c r="G363" i="6"/>
  <c r="L363" i="6"/>
  <c r="L223" i="6"/>
  <c r="L394" i="6"/>
  <c r="G331" i="6"/>
  <c r="L331" i="6"/>
  <c r="G206" i="6"/>
  <c r="L206" i="6"/>
  <c r="G310" i="6"/>
  <c r="L310" i="6"/>
  <c r="G540" i="6"/>
  <c r="L540" i="6"/>
  <c r="G303" i="6"/>
  <c r="L303" i="6"/>
  <c r="G280" i="6"/>
  <c r="L280" i="6"/>
  <c r="G556" i="6"/>
  <c r="L556" i="6"/>
  <c r="L452" i="6"/>
  <c r="G313" i="6"/>
  <c r="L313" i="6"/>
  <c r="L563" i="6"/>
  <c r="L326" i="6"/>
  <c r="L275" i="6"/>
  <c r="G386" i="6"/>
  <c r="L386" i="6"/>
  <c r="L72" i="6"/>
  <c r="G55" i="6"/>
  <c r="L55" i="6"/>
  <c r="L464" i="6"/>
  <c r="G374" i="6"/>
  <c r="L374" i="6"/>
  <c r="G369" i="6"/>
  <c r="L369" i="6"/>
  <c r="L430" i="6"/>
  <c r="G567" i="6"/>
  <c r="L567" i="6"/>
  <c r="G44" i="6"/>
  <c r="L44" i="6"/>
  <c r="G233" i="6"/>
  <c r="L233" i="6"/>
  <c r="L124" i="6"/>
  <c r="G449" i="6"/>
  <c r="L449" i="6"/>
  <c r="G272" i="6"/>
  <c r="L272" i="6"/>
  <c r="G353" i="6"/>
  <c r="L353" i="6"/>
  <c r="G390" i="6"/>
  <c r="L390" i="6"/>
  <c r="G82" i="6"/>
  <c r="G273" i="6"/>
  <c r="L273" i="6"/>
  <c r="G437" i="6"/>
  <c r="L437" i="6"/>
  <c r="G39" i="6"/>
  <c r="L39" i="6"/>
  <c r="G102" i="6"/>
  <c r="L102" i="6"/>
  <c r="L387" i="6"/>
  <c r="G278" i="6"/>
  <c r="L278" i="6"/>
  <c r="G140" i="6"/>
  <c r="L140" i="6"/>
  <c r="G291" i="6"/>
  <c r="L291" i="6"/>
  <c r="G91" i="6"/>
  <c r="L91" i="6"/>
  <c r="L17" i="6"/>
  <c r="L36" i="6"/>
  <c r="L46" i="6"/>
  <c r="L360" i="6"/>
  <c r="G477" i="6"/>
  <c r="L477" i="6"/>
  <c r="G311" i="6"/>
  <c r="L311" i="6"/>
  <c r="G89" i="6"/>
  <c r="L89" i="6"/>
  <c r="L375" i="6"/>
  <c r="L458" i="6"/>
  <c r="L282" i="6"/>
  <c r="L175" i="6"/>
  <c r="L408" i="6"/>
  <c r="G254" i="6"/>
  <c r="L254" i="6"/>
  <c r="G494" i="6"/>
  <c r="L494" i="6"/>
  <c r="G431" i="6"/>
  <c r="L431" i="6"/>
  <c r="G292" i="6"/>
  <c r="L292" i="6"/>
  <c r="L298" i="6"/>
  <c r="G445" i="6"/>
  <c r="L445" i="6"/>
  <c r="L142" i="6"/>
  <c r="L440" i="6"/>
  <c r="G65" i="6"/>
  <c r="L65" i="6"/>
  <c r="G31" i="6"/>
  <c r="L31" i="6"/>
  <c r="G297" i="6"/>
  <c r="G503" i="6"/>
  <c r="L503" i="6"/>
  <c r="G165" i="6"/>
  <c r="L165" i="6"/>
  <c r="G557" i="6"/>
  <c r="L557" i="6"/>
  <c r="L9" i="6"/>
  <c r="G378" i="6"/>
  <c r="L378" i="6"/>
  <c r="L99" i="6"/>
  <c r="G356" i="6"/>
  <c r="L356" i="6"/>
  <c r="L147" i="6"/>
  <c r="L305" i="6"/>
  <c r="L60" i="6"/>
  <c r="L534" i="6"/>
  <c r="L21" i="6"/>
  <c r="G240" i="6"/>
  <c r="L240" i="6"/>
  <c r="G419" i="6"/>
  <c r="L419" i="6"/>
  <c r="G20" i="6"/>
  <c r="L20" i="6"/>
  <c r="G533" i="6"/>
  <c r="L533" i="6"/>
  <c r="G252" i="6"/>
  <c r="L252" i="6"/>
  <c r="G117" i="6"/>
  <c r="L117" i="6"/>
  <c r="G433" i="6"/>
  <c r="L433" i="6"/>
  <c r="G108" i="6"/>
  <c r="L108" i="6"/>
  <c r="L58" i="6"/>
  <c r="G130" i="6"/>
  <c r="L130" i="6"/>
  <c r="G258" i="6"/>
  <c r="L258" i="6"/>
  <c r="G67" i="6"/>
  <c r="L67" i="6"/>
  <c r="G541" i="6"/>
  <c r="L541" i="6"/>
  <c r="G551" i="6"/>
  <c r="L551" i="6"/>
  <c r="G333" i="6"/>
  <c r="L333" i="6"/>
  <c r="L505" i="6"/>
  <c r="G145" i="6"/>
  <c r="L145" i="6"/>
  <c r="L177" i="6"/>
  <c r="L481" i="6"/>
  <c r="G111" i="6"/>
  <c r="L111" i="6"/>
  <c r="G38" i="6"/>
  <c r="L38" i="6"/>
  <c r="L134" i="6"/>
  <c r="L377" i="6"/>
  <c r="L547" i="6"/>
  <c r="L250" i="6"/>
  <c r="G98" i="6"/>
  <c r="L98" i="6"/>
  <c r="L41" i="6"/>
  <c r="G207" i="6"/>
  <c r="L207" i="6"/>
  <c r="G149" i="6"/>
  <c r="L149" i="6"/>
  <c r="L521" i="6"/>
  <c r="L525" i="6"/>
  <c r="L517" i="6"/>
  <c r="L530" i="6"/>
  <c r="L210" i="6"/>
  <c r="G368" i="6"/>
  <c r="L368" i="6"/>
  <c r="L220" i="6"/>
  <c r="G365" i="6"/>
  <c r="L365" i="6"/>
  <c r="L19" i="6"/>
  <c r="L33" i="6"/>
  <c r="L397" i="6"/>
  <c r="L222" i="6"/>
  <c r="G141" i="6"/>
  <c r="L141" i="6"/>
  <c r="L209" i="6"/>
  <c r="G138" i="6"/>
  <c r="L138" i="6"/>
  <c r="L473" i="6"/>
  <c r="G276" i="6"/>
  <c r="L276" i="6"/>
  <c r="L158" i="6"/>
  <c r="L528" i="6"/>
  <c r="L514" i="6"/>
  <c r="L352" i="6"/>
  <c r="G509" i="6"/>
  <c r="L509" i="6"/>
  <c r="G453" i="6"/>
  <c r="L453" i="6"/>
  <c r="L161" i="6"/>
  <c r="L469" i="6"/>
  <c r="L61" i="6"/>
  <c r="G243" i="6"/>
  <c r="L243" i="6"/>
  <c r="G385" i="6"/>
  <c r="L385" i="6"/>
  <c r="L342" i="6"/>
  <c r="G294" i="6"/>
  <c r="L294" i="6"/>
  <c r="L317" i="6"/>
  <c r="L323" i="6"/>
  <c r="L335" i="6"/>
  <c r="G14" i="6"/>
  <c r="L14" i="6"/>
  <c r="L213" i="6"/>
  <c r="L388" i="6"/>
  <c r="G7" i="6"/>
  <c r="L7" i="6"/>
  <c r="L508" i="6"/>
  <c r="L255" i="6"/>
  <c r="G483" i="6"/>
  <c r="L483" i="6"/>
  <c r="L304" i="6"/>
  <c r="L466" i="6"/>
  <c r="G531" i="6"/>
  <c r="L531" i="6"/>
  <c r="L410" i="6"/>
  <c r="G328" i="6"/>
  <c r="L328" i="6"/>
  <c r="L78" i="6"/>
  <c r="L264" i="6"/>
  <c r="G496" i="6"/>
  <c r="L496" i="6"/>
  <c r="G274" i="6"/>
  <c r="L274" i="6"/>
  <c r="L95" i="6"/>
  <c r="L319" i="6"/>
  <c r="G185" i="6"/>
  <c r="L185" i="6"/>
  <c r="L215" i="6"/>
  <c r="L492" i="6"/>
  <c r="L162" i="6"/>
  <c r="G193" i="6"/>
  <c r="L193" i="6"/>
  <c r="G57" i="6"/>
  <c r="L57" i="6"/>
  <c r="L308" i="6"/>
  <c r="G76" i="6"/>
  <c r="L76" i="6"/>
  <c r="G50" i="6"/>
  <c r="L50" i="6"/>
  <c r="G516" i="6"/>
  <c r="L516" i="6"/>
  <c r="L204" i="6"/>
  <c r="G75" i="6"/>
  <c r="L75" i="6"/>
  <c r="L403" i="6"/>
  <c r="L435" i="6"/>
  <c r="L118" i="6"/>
  <c r="G552" i="6"/>
  <c r="L552" i="6"/>
  <c r="G228" i="6"/>
  <c r="L228" i="6"/>
  <c r="G49" i="6"/>
  <c r="L49" i="6"/>
  <c r="L447" i="6"/>
  <c r="L37" i="6"/>
  <c r="G495" i="6"/>
  <c r="L495" i="6"/>
  <c r="G409" i="6"/>
  <c r="L409" i="6"/>
  <c r="G201" i="6"/>
  <c r="L201" i="6"/>
  <c r="G23" i="6"/>
  <c r="L23" i="6"/>
  <c r="G48" i="6"/>
  <c r="L48" i="6"/>
  <c r="G225" i="6"/>
  <c r="L225" i="6"/>
  <c r="L5" i="6"/>
  <c r="L136" i="6"/>
  <c r="G174" i="6"/>
  <c r="L174" i="6"/>
  <c r="G345" i="6"/>
  <c r="L345" i="6"/>
  <c r="G112" i="6"/>
  <c r="L112" i="6"/>
  <c r="G441" i="6"/>
  <c r="L441" i="6"/>
  <c r="G181" i="6"/>
  <c r="L181" i="6"/>
  <c r="L100" i="6"/>
  <c r="L414" i="6"/>
  <c r="L364" i="6"/>
  <c r="L361" i="6"/>
  <c r="L24" i="6"/>
  <c r="G355" i="6"/>
  <c r="L355" i="6"/>
  <c r="G105" i="6"/>
  <c r="L105" i="6"/>
  <c r="L336" i="6"/>
  <c r="G180" i="6"/>
  <c r="L180" i="6"/>
  <c r="L90" i="6"/>
  <c r="G459" i="6"/>
  <c r="G332" i="6"/>
  <c r="L332" i="6"/>
  <c r="G428" i="6"/>
  <c r="L428" i="6"/>
  <c r="G107" i="6"/>
  <c r="L107" i="6"/>
  <c r="L211" i="6"/>
  <c r="G186" i="6"/>
  <c r="L186" i="6"/>
  <c r="G539" i="6"/>
  <c r="L539" i="6"/>
  <c r="L320" i="6"/>
  <c r="G157" i="6"/>
  <c r="L157" i="6"/>
  <c r="G480" i="6"/>
  <c r="L480" i="6"/>
  <c r="G424" i="6"/>
  <c r="L424" i="6"/>
  <c r="G137" i="6"/>
  <c r="L137" i="6"/>
  <c r="L479" i="6"/>
  <c r="L301" i="6"/>
  <c r="L327" i="6"/>
  <c r="G245" i="6"/>
  <c r="L245" i="6"/>
  <c r="G129" i="6"/>
  <c r="L129" i="6"/>
  <c r="G512" i="6"/>
  <c r="L512" i="6"/>
  <c r="L524" i="6"/>
  <c r="L69" i="6"/>
  <c r="G423" i="6"/>
  <c r="L423" i="6"/>
  <c r="L489" i="6"/>
  <c r="L285" i="6"/>
  <c r="L164" i="6"/>
  <c r="G42" i="6"/>
  <c r="L42" i="6"/>
  <c r="G197" i="6"/>
  <c r="L197" i="6"/>
  <c r="L103" i="6"/>
  <c r="G54" i="6"/>
  <c r="L54" i="6"/>
  <c r="G10" i="6"/>
  <c r="L10" i="6"/>
  <c r="G455" i="6"/>
  <c r="L455" i="6"/>
  <c r="G413" i="6"/>
  <c r="L413" i="6"/>
  <c r="G513" i="6"/>
  <c r="L513" i="6"/>
  <c r="G153" i="6"/>
  <c r="L153" i="6"/>
  <c r="L507" i="6"/>
  <c r="L226" i="6"/>
  <c r="G535" i="6"/>
  <c r="L535" i="6"/>
  <c r="L519" i="6"/>
  <c r="L370" i="6"/>
  <c r="G561" i="6"/>
  <c r="L561" i="6"/>
  <c r="L405" i="6"/>
  <c r="G115" i="6"/>
  <c r="L115" i="6"/>
  <c r="G45" i="6"/>
  <c r="L45" i="6"/>
  <c r="L314" i="6"/>
  <c r="L230" i="6"/>
  <c r="L133" i="6"/>
  <c r="G488" i="6"/>
  <c r="L488" i="6"/>
  <c r="G465" i="6"/>
  <c r="L465" i="6"/>
  <c r="G172" i="6"/>
  <c r="L172" i="6"/>
  <c r="L241" i="6"/>
  <c r="L359" i="6"/>
  <c r="L510" i="6"/>
  <c r="G168" i="6"/>
  <c r="L168" i="6"/>
  <c r="L190" i="6"/>
  <c r="L448" i="6"/>
  <c r="L66" i="6"/>
  <c r="G178" i="6"/>
  <c r="L178" i="6"/>
  <c r="L548" i="6"/>
  <c r="L312" i="6"/>
  <c r="G189" i="6"/>
  <c r="L189" i="6"/>
  <c r="L461" i="6"/>
  <c r="L270" i="6"/>
  <c r="G143" i="6"/>
  <c r="L143" i="6"/>
  <c r="L265" i="6"/>
  <c r="L287" i="6"/>
  <c r="G171" i="6"/>
  <c r="L171" i="6"/>
  <c r="L83" i="6"/>
  <c r="G295" i="6"/>
  <c r="L295" i="6"/>
  <c r="G242" i="6"/>
  <c r="L242" i="6"/>
  <c r="L421" i="6"/>
  <c r="G451" i="6"/>
  <c r="L451" i="6"/>
  <c r="L260" i="6"/>
  <c r="L116" i="6"/>
  <c r="G279" i="6"/>
  <c r="L279" i="6"/>
  <c r="G500" i="6"/>
  <c r="L500" i="6"/>
  <c r="L486" i="6"/>
  <c r="L132" i="6"/>
  <c r="G179" i="6"/>
  <c r="L179" i="6"/>
  <c r="G208" i="6"/>
  <c r="L208" i="6"/>
  <c r="G11" i="6"/>
  <c r="L11" i="6"/>
  <c r="L474" i="6"/>
  <c r="G283" i="6"/>
  <c r="L283" i="6"/>
  <c r="G214" i="6"/>
  <c r="L214" i="6"/>
  <c r="L506" i="6"/>
  <c r="G442" i="6"/>
  <c r="L442" i="6"/>
  <c r="G543" i="6"/>
  <c r="L543" i="6"/>
  <c r="G156" i="6"/>
  <c r="L156" i="6"/>
  <c r="G527" i="6"/>
  <c r="L527" i="6"/>
  <c r="L52" i="6"/>
  <c r="L70" i="6"/>
  <c r="L537" i="6"/>
  <c r="L86" i="6"/>
  <c r="L412" i="6"/>
  <c r="G426" i="6"/>
  <c r="L426" i="6"/>
  <c r="G379" i="6"/>
  <c r="L379" i="6"/>
  <c r="G454" i="6"/>
  <c r="L454" i="6"/>
  <c r="L472" i="6"/>
  <c r="G256" i="6"/>
  <c r="L256" i="6"/>
  <c r="G244" i="6"/>
  <c r="L244" i="6"/>
  <c r="G293" i="6"/>
  <c r="L293" i="6"/>
  <c r="G195" i="6"/>
  <c r="L195" i="6"/>
  <c r="G194" i="6"/>
  <c r="L194" i="6"/>
  <c r="L266" i="6"/>
  <c r="L460" i="6"/>
  <c r="L269" i="6"/>
  <c r="G536" i="6"/>
  <c r="L536" i="6"/>
  <c r="G554" i="6"/>
  <c r="L554" i="6"/>
  <c r="L22" i="6"/>
  <c r="L330" i="6"/>
  <c r="L367" i="6"/>
  <c r="G237" i="6"/>
  <c r="L237" i="6"/>
  <c r="L347" i="6"/>
  <c r="L3" i="6"/>
  <c r="G493" i="6"/>
  <c r="L493" i="6"/>
  <c r="G491" i="6"/>
  <c r="L491" i="6"/>
  <c r="G438" i="6"/>
  <c r="L438" i="6"/>
  <c r="L381" i="6"/>
  <c r="L350" i="6"/>
  <c r="L125" i="6"/>
  <c r="L324" i="6"/>
  <c r="G569" i="6"/>
  <c r="L569" i="6"/>
  <c r="L398" i="6"/>
  <c r="L51" i="6"/>
  <c r="L337" i="6"/>
  <c r="G84" i="6"/>
  <c r="L84" i="6"/>
  <c r="G93" i="6"/>
  <c r="G134" i="6"/>
  <c r="G521" i="6"/>
  <c r="G362" i="6"/>
  <c r="G246" i="6"/>
  <c r="G335" i="6"/>
  <c r="G508" i="6"/>
  <c r="G255" i="6"/>
  <c r="G85" i="6"/>
  <c r="G73" i="6"/>
  <c r="G248" i="6"/>
  <c r="G534" i="6"/>
  <c r="G391" i="6"/>
  <c r="G505" i="6"/>
  <c r="G372" i="6"/>
  <c r="G530" i="6"/>
  <c r="G69" i="6"/>
  <c r="G164" i="6"/>
  <c r="G402" i="6"/>
  <c r="G429" i="6"/>
  <c r="G132" i="6"/>
  <c r="G212" i="6"/>
  <c r="G86" i="6"/>
  <c r="G217" i="6"/>
  <c r="G79" i="6"/>
  <c r="G317" i="6"/>
  <c r="G312" i="6"/>
  <c r="G222" i="6"/>
  <c r="G469" i="6"/>
  <c r="G83" i="6"/>
  <c r="G183" i="6"/>
  <c r="G56" i="6"/>
  <c r="G70" i="6"/>
  <c r="G358" i="6"/>
  <c r="G100" i="6"/>
  <c r="G357" i="6"/>
  <c r="G24" i="6"/>
  <c r="G196" i="6"/>
  <c r="G519" i="6"/>
  <c r="G16" i="6"/>
  <c r="G289" i="6"/>
  <c r="G63" i="6"/>
  <c r="G501" i="6"/>
  <c r="G321" i="6"/>
  <c r="G346" i="6"/>
  <c r="G320" i="6"/>
  <c r="G64" i="6"/>
  <c r="G479" i="6"/>
  <c r="G74" i="6"/>
  <c r="G301" i="6"/>
  <c r="G52" i="6"/>
  <c r="G482" i="6"/>
  <c r="G221" i="6"/>
  <c r="G439" i="6"/>
  <c r="G275" i="6"/>
  <c r="G498" i="6"/>
  <c r="G417" i="6"/>
  <c r="G46" i="6"/>
  <c r="G167" i="6"/>
  <c r="G367" i="6"/>
  <c r="G251" i="6"/>
  <c r="G40" i="6"/>
  <c r="G114" i="6"/>
  <c r="G443" i="6"/>
  <c r="G515" i="6"/>
  <c r="G307" i="6"/>
  <c r="G462" i="6"/>
  <c r="G314" i="6"/>
  <c r="G41" i="6"/>
  <c r="G220" i="6"/>
  <c r="G103" i="6"/>
  <c r="G502" i="6"/>
  <c r="G342" i="6"/>
  <c r="G407" i="6"/>
  <c r="G474" i="6"/>
  <c r="G78" i="6"/>
  <c r="G319" i="6"/>
  <c r="G492" i="6"/>
  <c r="G286" i="6"/>
  <c r="G162" i="6"/>
  <c r="G325" i="6"/>
  <c r="G421" i="6"/>
  <c r="G435" i="6"/>
  <c r="G447" i="6"/>
  <c r="G136" i="6"/>
  <c r="G338" i="6"/>
  <c r="G366" i="6"/>
  <c r="G364" i="6"/>
  <c r="G90" i="6"/>
  <c r="G261" i="6"/>
  <c r="G393" i="6"/>
  <c r="G262" i="6"/>
  <c r="G430" i="6"/>
  <c r="G163" i="6"/>
  <c r="G34" i="6"/>
  <c r="G227" i="6"/>
  <c r="G395" i="6"/>
  <c r="G343" i="6"/>
  <c r="G389" i="6"/>
  <c r="G17" i="6"/>
  <c r="G36" i="6"/>
  <c r="G499" i="6"/>
  <c r="G58" i="6"/>
  <c r="G177" i="6"/>
  <c r="G522" i="6"/>
  <c r="G397" i="6"/>
  <c r="G223" i="6"/>
  <c r="G253" i="6"/>
  <c r="G211" i="6"/>
  <c r="G18" i="6"/>
  <c r="G5" i="6"/>
  <c r="G21" i="6"/>
  <c r="G302" i="6"/>
  <c r="G481" i="6"/>
  <c r="G377" i="6"/>
  <c r="G547" i="6"/>
  <c r="G250" i="6"/>
  <c r="G104" i="6"/>
  <c r="G323" i="6"/>
  <c r="G304" i="6"/>
  <c r="G466" i="6"/>
  <c r="G232" i="6"/>
  <c r="G215" i="6"/>
  <c r="G434" i="6"/>
  <c r="G200" i="6"/>
  <c r="G263" i="6"/>
  <c r="G118" i="6"/>
  <c r="G458" i="6"/>
  <c r="G37" i="6"/>
  <c r="G370" i="6"/>
  <c r="G230" i="6"/>
  <c r="G463" i="6"/>
  <c r="G380" i="6"/>
  <c r="G265" i="6"/>
  <c r="G226" i="6"/>
  <c r="G210" i="6"/>
  <c r="G19" i="6"/>
  <c r="G33" i="6"/>
  <c r="G405" i="6"/>
  <c r="G209" i="6"/>
  <c r="G68" i="6"/>
  <c r="G473" i="6"/>
  <c r="G99" i="6"/>
  <c r="G80" i="6"/>
  <c r="G213" i="6"/>
  <c r="G467" i="6"/>
  <c r="G287" i="6"/>
  <c r="G326" i="6"/>
  <c r="G96" i="6"/>
  <c r="G410" i="6"/>
  <c r="G95" i="6"/>
  <c r="G485" i="6"/>
  <c r="G387" i="6"/>
  <c r="G92" i="6"/>
  <c r="G120" i="6"/>
  <c r="G403" i="6"/>
  <c r="G152" i="6"/>
  <c r="G219" i="6"/>
  <c r="G322" i="6"/>
  <c r="G235" i="6"/>
  <c r="G382" i="6"/>
  <c r="G13" i="6"/>
  <c r="G529" i="6"/>
  <c r="G504" i="6"/>
  <c r="G354" i="6"/>
  <c r="G155" i="6"/>
  <c r="G133" i="6"/>
  <c r="G359" i="6"/>
  <c r="G199" i="6"/>
  <c r="G489" i="6"/>
  <c r="G394" i="6"/>
  <c r="G188" i="6"/>
  <c r="G511" i="6"/>
  <c r="G121" i="6"/>
  <c r="G231" i="6"/>
  <c r="G72" i="6"/>
  <c r="G60" i="6"/>
  <c r="G131" i="6"/>
  <c r="G562" i="6"/>
  <c r="G94" i="6"/>
  <c r="G361" i="6"/>
  <c r="G176" i="6"/>
  <c r="G486" i="6"/>
  <c r="G478" i="6"/>
  <c r="G109" i="6"/>
  <c r="G239" i="6"/>
  <c r="G146" i="6"/>
  <c r="G563" i="6"/>
  <c r="G446" i="6"/>
  <c r="G203" i="6"/>
  <c r="G147" i="6"/>
  <c r="G241" i="6"/>
  <c r="G399" i="6"/>
  <c r="G373" i="6"/>
  <c r="G154" i="6"/>
  <c r="G375" i="6"/>
  <c r="G158" i="6"/>
  <c r="G472" i="6"/>
  <c r="G266" i="6"/>
  <c r="G204" i="6"/>
  <c r="G414" i="6"/>
  <c r="G532" i="6"/>
  <c r="G284" i="6"/>
  <c r="G173" i="6"/>
  <c r="G549" i="6"/>
  <c r="G327" i="6"/>
  <c r="G565" i="6"/>
  <c r="G4" i="6"/>
  <c r="G151" i="6"/>
  <c r="G270" i="6"/>
  <c r="G271" i="6"/>
  <c r="G476" i="6"/>
  <c r="G334" i="6"/>
  <c r="G236" i="6"/>
  <c r="G101" i="6"/>
  <c r="G224" i="6"/>
  <c r="G404" i="6"/>
  <c r="G484" i="6"/>
  <c r="G344" i="6"/>
  <c r="G560" i="6"/>
  <c r="G568" i="6"/>
  <c r="G537" i="6"/>
  <c r="G268" i="6"/>
  <c r="G124" i="6"/>
  <c r="G300" i="6"/>
  <c r="G408" i="6"/>
  <c r="G524" i="6"/>
  <c r="G376" i="6"/>
  <c r="G510" i="6"/>
  <c r="G190" i="6"/>
  <c r="G448" i="6"/>
  <c r="G66" i="6"/>
  <c r="G548" i="6"/>
  <c r="G461" i="6"/>
  <c r="G260" i="6"/>
  <c r="G116" i="6"/>
  <c r="G309" i="6"/>
  <c r="G336" i="6"/>
  <c r="G460" i="6"/>
  <c r="G564" i="6"/>
  <c r="G97" i="6"/>
  <c r="G475" i="6"/>
  <c r="G427" i="6"/>
  <c r="G106" i="6"/>
  <c r="G150" i="6"/>
  <c r="G71" i="6"/>
  <c r="G26" i="6"/>
  <c r="G81" i="6"/>
  <c r="G396" i="6"/>
  <c r="G198" i="6"/>
  <c r="G418" i="6"/>
  <c r="G351" i="6"/>
  <c r="G436" i="6"/>
  <c r="G412" i="6"/>
  <c r="G125" i="6"/>
  <c r="G324" i="6"/>
  <c r="G337" i="6"/>
  <c r="G348" i="6"/>
  <c r="G518" i="6"/>
  <c r="G440" i="6"/>
  <c r="G490" i="6"/>
  <c r="G9" i="6"/>
  <c r="G392" i="6"/>
  <c r="G305" i="6"/>
  <c r="G329" i="6"/>
  <c r="G400" i="6"/>
  <c r="G452" i="6"/>
  <c r="G464" i="6"/>
  <c r="G553" i="6"/>
  <c r="G432" i="6"/>
  <c r="G113" i="6"/>
  <c r="G88" i="6"/>
  <c r="G468" i="6"/>
  <c r="G318" i="6"/>
  <c r="G487" i="6"/>
  <c r="G384" i="6"/>
  <c r="G525" i="6"/>
  <c r="G528" i="6"/>
  <c r="G514" i="6"/>
  <c r="G352" i="6"/>
  <c r="G161" i="6"/>
  <c r="G61" i="6"/>
  <c r="G388" i="6"/>
  <c r="G264" i="6"/>
  <c r="G308" i="6"/>
  <c r="G360" i="6"/>
  <c r="G282" i="6"/>
  <c r="G175" i="6"/>
  <c r="G298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<sst xmlns="http://schemas.openxmlformats.org/spreadsheetml/2006/main" count="9636" uniqueCount="1371">
  <si>
    <t>Spacecraft</t>
  </si>
  <si>
    <t>Vehicle</t>
  </si>
  <si>
    <t>Launch</t>
  </si>
  <si>
    <t>Return</t>
  </si>
  <si>
    <t>Mission Number</t>
  </si>
  <si>
    <t>Status</t>
  </si>
  <si>
    <t>Earth Orbit</t>
  </si>
  <si>
    <t>Lunar Orbit</t>
  </si>
  <si>
    <t>Station Visited</t>
  </si>
  <si>
    <t>Destination</t>
  </si>
  <si>
    <t>Duration (days)</t>
  </si>
  <si>
    <t>Vostok 1</t>
  </si>
  <si>
    <t>Vostok-K</t>
  </si>
  <si>
    <t>Returned</t>
  </si>
  <si>
    <t>Mercury-Redstone 3</t>
  </si>
  <si>
    <t>Mercury-Redstone Launch Vehicle</t>
  </si>
  <si>
    <t>Mercury-Redstone 4</t>
  </si>
  <si>
    <t>Vostok 2</t>
  </si>
  <si>
    <t>Mercury-Atlas 6</t>
  </si>
  <si>
    <t>Atlas LV-3B</t>
  </si>
  <si>
    <t>Mercury-Atlas 7</t>
  </si>
  <si>
    <t>Vostok 3</t>
  </si>
  <si>
    <t>Vostok 4</t>
  </si>
  <si>
    <t>Mercury-Atlas 8</t>
  </si>
  <si>
    <t>Mercury-Atlas 9</t>
  </si>
  <si>
    <t>Vostok 5</t>
  </si>
  <si>
    <t>Vostok 6</t>
  </si>
  <si>
    <t>X-15, Flight 90</t>
  </si>
  <si>
    <t>X-15</t>
  </si>
  <si>
    <t>X-15, Flight 91</t>
  </si>
  <si>
    <t>Voskhod 1</t>
  </si>
  <si>
    <t>Voskhod</t>
  </si>
  <si>
    <t>Voskhod 2</t>
  </si>
  <si>
    <t>Gemini 3</t>
  </si>
  <si>
    <t>Titan II GLV</t>
  </si>
  <si>
    <t>Gemini 4</t>
  </si>
  <si>
    <t>Gemini 5</t>
  </si>
  <si>
    <t>Gemini 7</t>
  </si>
  <si>
    <t>Gemini 6</t>
  </si>
  <si>
    <t>Gemini 8</t>
  </si>
  <si>
    <t>Gemini 9</t>
  </si>
  <si>
    <t>Gemini 10</t>
  </si>
  <si>
    <t>Gemini 11</t>
  </si>
  <si>
    <t>Gemini 12</t>
  </si>
  <si>
    <t>Soyuz 1</t>
  </si>
  <si>
    <t>Soyuz</t>
  </si>
  <si>
    <t>Fail-to-land</t>
  </si>
  <si>
    <t>Apollo 7</t>
  </si>
  <si>
    <t>Saturn IB</t>
  </si>
  <si>
    <t>Soyuz 3</t>
  </si>
  <si>
    <t>Soyuz-U</t>
  </si>
  <si>
    <t>Apollo 8</t>
  </si>
  <si>
    <t>Saturn V</t>
  </si>
  <si>
    <t>Soyuz 4</t>
  </si>
  <si>
    <t>Soyuz 5</t>
  </si>
  <si>
    <t>Apollo 9</t>
  </si>
  <si>
    <t>Apollo 10</t>
  </si>
  <si>
    <t>Apollo 11</t>
  </si>
  <si>
    <t>Soyuz 6</t>
  </si>
  <si>
    <t>Soyuz 7</t>
  </si>
  <si>
    <t>Soyuz 8</t>
  </si>
  <si>
    <t>Apollo 12</t>
  </si>
  <si>
    <t>Apollo 13</t>
  </si>
  <si>
    <t>Soyuz 9</t>
  </si>
  <si>
    <t>Apollo 14</t>
  </si>
  <si>
    <t>Soyuz 10</t>
  </si>
  <si>
    <t>Salyut 1</t>
  </si>
  <si>
    <t>Soyuz 11</t>
  </si>
  <si>
    <t>Apollo 15</t>
  </si>
  <si>
    <t>Apollo 16</t>
  </si>
  <si>
    <t>Apollo 17</t>
  </si>
  <si>
    <t>Skylab 2</t>
  </si>
  <si>
    <t>Skylab</t>
  </si>
  <si>
    <t>Skylab 3</t>
  </si>
  <si>
    <t>Soyuz 12</t>
  </si>
  <si>
    <t>Skylab 4</t>
  </si>
  <si>
    <t>Soyuz 13</t>
  </si>
  <si>
    <t>Soyuz 14</t>
  </si>
  <si>
    <t>Salyut 3</t>
  </si>
  <si>
    <t>Soyuz 15</t>
  </si>
  <si>
    <t>Soyuz 16</t>
  </si>
  <si>
    <t>Soyuz 17</t>
  </si>
  <si>
    <t>Salyut 4</t>
  </si>
  <si>
    <t>Soyuz 18A</t>
  </si>
  <si>
    <t>Soyuz 18B</t>
  </si>
  <si>
    <t>Apollo 18-ASTP</t>
  </si>
  <si>
    <t>Soyuz 19-ASTP</t>
  </si>
  <si>
    <t>Soyuz 21</t>
  </si>
  <si>
    <t>Salyut 5</t>
  </si>
  <si>
    <t>Soyuz 22</t>
  </si>
  <si>
    <t>Soyuz 23</t>
  </si>
  <si>
    <t>Soyuz 24</t>
  </si>
  <si>
    <t>Soyuz 25</t>
  </si>
  <si>
    <t>Soyuz 26</t>
  </si>
  <si>
    <t>Salyut 6</t>
  </si>
  <si>
    <t>Soyuz 27</t>
  </si>
  <si>
    <t>Soyuz 28</t>
  </si>
  <si>
    <t>Soyuz 29</t>
  </si>
  <si>
    <t>Soyuz 30</t>
  </si>
  <si>
    <t>Soyuz 31</t>
  </si>
  <si>
    <t>Soyuz 32</t>
  </si>
  <si>
    <t>Soyuz 33</t>
  </si>
  <si>
    <t>Soyuz 34</t>
  </si>
  <si>
    <t>Soyuz 35</t>
  </si>
  <si>
    <t>Soyuz 36</t>
  </si>
  <si>
    <t>Soyuz T-2</t>
  </si>
  <si>
    <t>Soyuz 37</t>
  </si>
  <si>
    <t>Soyuz 38</t>
  </si>
  <si>
    <t>Soyuz T-3</t>
  </si>
  <si>
    <t>Soyuz T-4</t>
  </si>
  <si>
    <t>Soyuz 39</t>
  </si>
  <si>
    <t>STS-1, Columbia</t>
  </si>
  <si>
    <t>Space Shuttle</t>
  </si>
  <si>
    <t>Soyuz 40</t>
  </si>
  <si>
    <t>STS-2, Columbia</t>
  </si>
  <si>
    <t>STS-3, Columbia</t>
  </si>
  <si>
    <t>Soyuz T-5</t>
  </si>
  <si>
    <t>Salyut 7</t>
  </si>
  <si>
    <t>Soyuz T-6</t>
  </si>
  <si>
    <t>STS-4, Columbia</t>
  </si>
  <si>
    <t>Soyuz T-7</t>
  </si>
  <si>
    <t>STS-5, Columbia</t>
  </si>
  <si>
    <t>STS-6, Challenger</t>
  </si>
  <si>
    <t>Soyuz T-8</t>
  </si>
  <si>
    <t>STS-7, Challenger</t>
  </si>
  <si>
    <t>Soyuz T-9</t>
  </si>
  <si>
    <t>STS-8, Challenger</t>
  </si>
  <si>
    <t>STS-9, Columbia</t>
  </si>
  <si>
    <t>41-B, Challenger</t>
  </si>
  <si>
    <t>Soyuz T-10B</t>
  </si>
  <si>
    <t>Soyuz T-11</t>
  </si>
  <si>
    <t>41-C, Challenger</t>
  </si>
  <si>
    <t>Soyuz T-12</t>
  </si>
  <si>
    <t>Soyuz-U2</t>
  </si>
  <si>
    <t>41-D, Discovery</t>
  </si>
  <si>
    <t>41-G, Challenger</t>
  </si>
  <si>
    <t>51-A, Discovery</t>
  </si>
  <si>
    <t>51-C, Discovery</t>
  </si>
  <si>
    <t>51-D, Discovery</t>
  </si>
  <si>
    <t>51-B, Challenger</t>
  </si>
  <si>
    <t>Soyuz T-13</t>
  </si>
  <si>
    <t>51-G, Discovery</t>
  </si>
  <si>
    <t>51-F, Challenger</t>
  </si>
  <si>
    <t>51-I, Discovery</t>
  </si>
  <si>
    <t>Soyuz T-14</t>
  </si>
  <si>
    <t>51-J, Atlantis</t>
  </si>
  <si>
    <t>61-A, Challenger</t>
  </si>
  <si>
    <t>61-B, Atlantis</t>
  </si>
  <si>
    <t>61-C, Columbia</t>
  </si>
  <si>
    <t>51-L, Challenger</t>
  </si>
  <si>
    <t>Soyuz T-15</t>
  </si>
  <si>
    <t>Mir, Salyut 7</t>
  </si>
  <si>
    <t>Soyuz TM-2</t>
  </si>
  <si>
    <t>Mir</t>
  </si>
  <si>
    <t>Soyuz TM-3</t>
  </si>
  <si>
    <t>Soyuz TM-4</t>
  </si>
  <si>
    <t>Soyuz TM-5</t>
  </si>
  <si>
    <t>Soyuz TM-6</t>
  </si>
  <si>
    <t>STS-26, Discovery</t>
  </si>
  <si>
    <t>Soyuz TM-7</t>
  </si>
  <si>
    <t>STS-27, Atlantis</t>
  </si>
  <si>
    <t>STS-29, Discovery</t>
  </si>
  <si>
    <t>STS-30, Atlantis</t>
  </si>
  <si>
    <t>STS-28, Columbia</t>
  </si>
  <si>
    <t>Soyuz TM-8</t>
  </si>
  <si>
    <t>STS-34, Atlantis</t>
  </si>
  <si>
    <t>STS-33, Discovery</t>
  </si>
  <si>
    <t>STS-32, Columbia</t>
  </si>
  <si>
    <t>Soyuz TM-9</t>
  </si>
  <si>
    <t>STS-36, Atlantis</t>
  </si>
  <si>
    <t>STS-31, Discovery</t>
  </si>
  <si>
    <t>Soyuz TM-10</t>
  </si>
  <si>
    <t>STS-41, Discovery</t>
  </si>
  <si>
    <t>STS-38, Atlantis</t>
  </si>
  <si>
    <t>STS-35, Columbia</t>
  </si>
  <si>
    <t>Soyuz TM-11</t>
  </si>
  <si>
    <t>STS-37, Atlantis</t>
  </si>
  <si>
    <t>STS-39, Discovery</t>
  </si>
  <si>
    <t>Soyuz TM-12</t>
  </si>
  <si>
    <t>STS-40, Columbia</t>
  </si>
  <si>
    <t>STS-43, Atlantis</t>
  </si>
  <si>
    <t>STS-48, Discovery</t>
  </si>
  <si>
    <t>Soyuz TM-13</t>
  </si>
  <si>
    <t>STS-44, Atlantis</t>
  </si>
  <si>
    <t>STS-42, Discovery</t>
  </si>
  <si>
    <t>Soyuz TM-14</t>
  </si>
  <si>
    <t>STS-45, Atlantis</t>
  </si>
  <si>
    <t>STS-49, Endeavour</t>
  </si>
  <si>
    <t>STS-50, Columbia</t>
  </si>
  <si>
    <t>Soyuz TM-15</t>
  </si>
  <si>
    <t>STS-46, Atlantis</t>
  </si>
  <si>
    <t>STS-47, Endeavour</t>
  </si>
  <si>
    <t>STS-52, Columbia</t>
  </si>
  <si>
    <t>STS-53, Discovery</t>
  </si>
  <si>
    <t>STS-54, Endeavour</t>
  </si>
  <si>
    <t>Soyuz TM-16</t>
  </si>
  <si>
    <t>STS-56, Discovery</t>
  </si>
  <si>
    <t>STS-55, Columbia</t>
  </si>
  <si>
    <t>STS-57, Endeavour</t>
  </si>
  <si>
    <t>Soyuz TM-17</t>
  </si>
  <si>
    <t>STS-51, Discovery</t>
  </si>
  <si>
    <t>STS-58, Columbia</t>
  </si>
  <si>
    <t>STS-61, Endeavour</t>
  </si>
  <si>
    <t>Soyuz TM-18</t>
  </si>
  <si>
    <t>STS-60, Discovery</t>
  </si>
  <si>
    <t>STS-62, Columbia</t>
  </si>
  <si>
    <t>STS-59, Endeavour</t>
  </si>
  <si>
    <t>Soyuz TM-19</t>
  </si>
  <si>
    <t>STS-65, Columbia</t>
  </si>
  <si>
    <t>STS-64, Discovery</t>
  </si>
  <si>
    <t>STS-68, Endeavour</t>
  </si>
  <si>
    <t>Soyuz TM-20</t>
  </si>
  <si>
    <t>STS-66, Atlantis</t>
  </si>
  <si>
    <t>STS-63, Discovery</t>
  </si>
  <si>
    <t>STS-67, Endeavour</t>
  </si>
  <si>
    <t>Soyuz TM-21</t>
  </si>
  <si>
    <t>STS-71, Atlantis</t>
  </si>
  <si>
    <t>STS-70, Discovery</t>
  </si>
  <si>
    <t>Soyuz TM-22</t>
  </si>
  <si>
    <t>STS-69, Endeavour</t>
  </si>
  <si>
    <t>STS-73, Columbia</t>
  </si>
  <si>
    <t>STS-74, Atlantis</t>
  </si>
  <si>
    <t>STS-72, Endeavour</t>
  </si>
  <si>
    <t>Soyuz TM-23</t>
  </si>
  <si>
    <t>STS-75, Columbia</t>
  </si>
  <si>
    <t>STS-76, Atlantis</t>
  </si>
  <si>
    <t>STS-77, Endeavour</t>
  </si>
  <si>
    <t>STS-78, Columbia</t>
  </si>
  <si>
    <t>Soyuz TM-24</t>
  </si>
  <si>
    <t>STS-79, Atlantis</t>
  </si>
  <si>
    <t>STS-80, Columbia</t>
  </si>
  <si>
    <t>STS-81, Atlantis</t>
  </si>
  <si>
    <t>Soyuz TM-25</t>
  </si>
  <si>
    <t>STS-82, Discovery</t>
  </si>
  <si>
    <t>STS-83, Columbia</t>
  </si>
  <si>
    <t>STS-84, Atlantis</t>
  </si>
  <si>
    <t>STS-94, Columbia</t>
  </si>
  <si>
    <t>Soyuz TM-26</t>
  </si>
  <si>
    <t>STS-85, Discovery</t>
  </si>
  <si>
    <t>STS-86, Atlantis</t>
  </si>
  <si>
    <t>STS-87, Columbia</t>
  </si>
  <si>
    <t>STS-89, Endeavour</t>
  </si>
  <si>
    <t>Soyuz TM-27</t>
  </si>
  <si>
    <t>STS-90, Columbia</t>
  </si>
  <si>
    <t>STS-91, Discovery</t>
  </si>
  <si>
    <t>Soyuz TM-28</t>
  </si>
  <si>
    <t>STS-95, Discovery</t>
  </si>
  <si>
    <t>STS-88, Endeavour</t>
  </si>
  <si>
    <t>ISS</t>
  </si>
  <si>
    <t>Soyuz TM-29</t>
  </si>
  <si>
    <t>STS-96, Discovery</t>
  </si>
  <si>
    <t>STS-93, Columbia</t>
  </si>
  <si>
    <t>STS-103, Discovery</t>
  </si>
  <si>
    <t>STS-99, Endeavour</t>
  </si>
  <si>
    <t>Soyuz TM-30</t>
  </si>
  <si>
    <t>STS-101, Atlantis</t>
  </si>
  <si>
    <t>STS-106, Atlantis</t>
  </si>
  <si>
    <t>STS-92, Discovery</t>
  </si>
  <si>
    <t>Soyuz TM-31</t>
  </si>
  <si>
    <t>STS-97, Endeavour</t>
  </si>
  <si>
    <t>STS-98, Atlantis</t>
  </si>
  <si>
    <t>STS-102, Discovery</t>
  </si>
  <si>
    <t>STS-100, Endeavour</t>
  </si>
  <si>
    <t>Soyuz TM-32</t>
  </si>
  <si>
    <t>STS-104, Atlantis</t>
  </si>
  <si>
    <t>STS-105, Discovery</t>
  </si>
  <si>
    <t>Soyuz TM-33</t>
  </si>
  <si>
    <t>STS-108, Endeavour</t>
  </si>
  <si>
    <t>STS-109, Columbia</t>
  </si>
  <si>
    <t>STS-110, Atlantis</t>
  </si>
  <si>
    <t>Soyuz TM-34</t>
  </si>
  <si>
    <t>STS-111, Endeavour</t>
  </si>
  <si>
    <t>STS-112, Atlantis</t>
  </si>
  <si>
    <t>Soyuz TMA-1</t>
  </si>
  <si>
    <t>Soyuz-FG</t>
  </si>
  <si>
    <t>STS-113, Endeavour</t>
  </si>
  <si>
    <t>STS-107, Columbia</t>
  </si>
  <si>
    <t>Soyuz TMA-2</t>
  </si>
  <si>
    <t>Shenzhou 5</t>
  </si>
  <si>
    <t>Long March 2F</t>
  </si>
  <si>
    <t>Soyuz TMA-3</t>
  </si>
  <si>
    <t>Soyuz TMA-4</t>
  </si>
  <si>
    <t>SpaceShipOne, Flight 15</t>
  </si>
  <si>
    <t>SpaceShipOne</t>
  </si>
  <si>
    <t>SpaceShipOne, Flight 16</t>
  </si>
  <si>
    <t>SpaceShipOne, Flight 17</t>
  </si>
  <si>
    <t>Soyuz TMA-5</t>
  </si>
  <si>
    <t>Soyuz TMA-6</t>
  </si>
  <si>
    <t>STS-114, Discovery</t>
  </si>
  <si>
    <t>Soyuz TMA-7</t>
  </si>
  <si>
    <t>Shenzhou 6</t>
  </si>
  <si>
    <t>Soyuz TMA-8</t>
  </si>
  <si>
    <t>STS-121, Discovery</t>
  </si>
  <si>
    <t>STS-115, Atlantis</t>
  </si>
  <si>
    <t>Soyuz TMA-9</t>
  </si>
  <si>
    <t>STS-116, Discovery</t>
  </si>
  <si>
    <t>Soyuz TMA-10</t>
  </si>
  <si>
    <t>STS-117, Atlantis</t>
  </si>
  <si>
    <t>STS-118, Endeavour</t>
  </si>
  <si>
    <t>Soyuz TMA-11</t>
  </si>
  <si>
    <t>STS-120, Discovery</t>
  </si>
  <si>
    <t>STS-122, Atlantis</t>
  </si>
  <si>
    <t>STS-123, Endeavour</t>
  </si>
  <si>
    <t>Soyuz TMA-12</t>
  </si>
  <si>
    <t>STS-124, Discovery</t>
  </si>
  <si>
    <t>Shenzhou 7</t>
  </si>
  <si>
    <t>Soyuz TMA-13</t>
  </si>
  <si>
    <t>STS-126, Endeavour</t>
  </si>
  <si>
    <t>STS-119, Discovery</t>
  </si>
  <si>
    <t>Soyuz TMA-14</t>
  </si>
  <si>
    <t>STS-125, Atlantis</t>
  </si>
  <si>
    <t>Soyuz TMA-15</t>
  </si>
  <si>
    <t>STS-127, Endeavour</t>
  </si>
  <si>
    <t>STS-128, Discovery</t>
  </si>
  <si>
    <t>Soyuz TMA-16</t>
  </si>
  <si>
    <t>STS-129, Atlantis</t>
  </si>
  <si>
    <t>Soyuz TMA-17</t>
  </si>
  <si>
    <t>STS-130, Endeavour</t>
  </si>
  <si>
    <t>Soyuz TMA-18</t>
  </si>
  <si>
    <t>STS-131, Discovery</t>
  </si>
  <si>
    <t>STS-132, Atlantis</t>
  </si>
  <si>
    <t>Soyuz TMA-19</t>
  </si>
  <si>
    <t>Soyuz TMA-01M</t>
  </si>
  <si>
    <t>Soyuz TMA-20</t>
  </si>
  <si>
    <t>STS-133, Discovery</t>
  </si>
  <si>
    <t>Soyuz TMA-21</t>
  </si>
  <si>
    <t>STS-134, Endeavour</t>
  </si>
  <si>
    <t>Soyuz TMA-02M</t>
  </si>
  <si>
    <t>STS-135, Atlantis</t>
  </si>
  <si>
    <t>Soyuz TMA-22</t>
  </si>
  <si>
    <t>Soyuz TMA-03M</t>
  </si>
  <si>
    <t>Soyuz TMA-04M</t>
  </si>
  <si>
    <t>Shenzhou 9</t>
  </si>
  <si>
    <t>Tiangong-1</t>
  </si>
  <si>
    <t>Soyuz TMA-05M</t>
  </si>
  <si>
    <t>Soyuz TMA-06M</t>
  </si>
  <si>
    <t>Soyuz TMA-07M</t>
  </si>
  <si>
    <t>Soyuz TMA-08M</t>
  </si>
  <si>
    <t>Soyuz TMA-09M</t>
  </si>
  <si>
    <t>Shenzhou 10</t>
  </si>
  <si>
    <t>Soyuz TMA-10M</t>
  </si>
  <si>
    <t>Soyuz TMA-11M</t>
  </si>
  <si>
    <t>Soyuz TMA-12M</t>
  </si>
  <si>
    <t>Soyuz TMA-13M</t>
  </si>
  <si>
    <t>Soyuz TMA-14M</t>
  </si>
  <si>
    <t>Soyuz TMA-15M</t>
  </si>
  <si>
    <t>Soyuz TMA-16M</t>
  </si>
  <si>
    <t>Soyuz TMA-17M</t>
  </si>
  <si>
    <t>Soyuz TMA-18M</t>
  </si>
  <si>
    <t>Soyuz TMA-19M</t>
  </si>
  <si>
    <t>Soyuz TMA-20M</t>
  </si>
  <si>
    <t>Soyuz MS-01</t>
  </si>
  <si>
    <t>Shenzhou 11</t>
  </si>
  <si>
    <t>Tiangong-2</t>
  </si>
  <si>
    <t>Soyuz MS-02</t>
  </si>
  <si>
    <t>Soyuz MS-03</t>
  </si>
  <si>
    <t>Soyuz MS-04</t>
  </si>
  <si>
    <t>Soyuz MS-05</t>
  </si>
  <si>
    <t>Soyuz MS-06</t>
  </si>
  <si>
    <t>Soyuz MS-07</t>
  </si>
  <si>
    <t>Soyuz MS-08</t>
  </si>
  <si>
    <t>Soyuz MS-09</t>
  </si>
  <si>
    <t>Soyuz MS-10</t>
  </si>
  <si>
    <t>Soyuz MS-11</t>
  </si>
  <si>
    <t>Soyuz MS-12</t>
  </si>
  <si>
    <t>Soyuz MS-13</t>
  </si>
  <si>
    <t>Soyuz MS-15</t>
  </si>
  <si>
    <t>Soyuz MS-16</t>
  </si>
  <si>
    <t>Soyuz-2.1a</t>
  </si>
  <si>
    <t>Active</t>
  </si>
  <si>
    <t>SpaceX Demo-2</t>
  </si>
  <si>
    <t>Falcon 9 FT</t>
  </si>
  <si>
    <t>Crew Mission Name</t>
  </si>
  <si>
    <t>Name</t>
  </si>
  <si>
    <t>EVA Number</t>
  </si>
  <si>
    <t>Start Date</t>
  </si>
  <si>
    <t>End Date</t>
  </si>
  <si>
    <t>Duration</t>
  </si>
  <si>
    <t>Moonwalk</t>
  </si>
  <si>
    <t>Stand Up Only</t>
  </si>
  <si>
    <t>Deep Space</t>
  </si>
  <si>
    <t>Traveler launch date</t>
  </si>
  <si>
    <t>Launching spacecraft</t>
  </si>
  <si>
    <t>Alexei Leonov</t>
  </si>
  <si>
    <t>Ed White</t>
  </si>
  <si>
    <t>Gene Cernan</t>
  </si>
  <si>
    <t>Michael Collins</t>
  </si>
  <si>
    <t>Richard Gordon</t>
  </si>
  <si>
    <t>Buzz Aldrin</t>
  </si>
  <si>
    <t>Soyuz 4/5</t>
  </si>
  <si>
    <t>Yevgeny Khrunov</t>
  </si>
  <si>
    <t>Aleksei Yeliseyev</t>
  </si>
  <si>
    <t>Rusty Schweickart</t>
  </si>
  <si>
    <t>David Scott</t>
  </si>
  <si>
    <t>Neil Armstrong</t>
  </si>
  <si>
    <t>Pete Conrad</t>
  </si>
  <si>
    <t>Alan Bean</t>
  </si>
  <si>
    <t>Alan Shepard</t>
  </si>
  <si>
    <t>Edgar Mitchell</t>
  </si>
  <si>
    <t>James Irwin</t>
  </si>
  <si>
    <t>Alfred Worden</t>
  </si>
  <si>
    <t>John Young</t>
  </si>
  <si>
    <t>Charles Duke</t>
  </si>
  <si>
    <t>Thomas Kenneth Mattingly II</t>
  </si>
  <si>
    <t>Harrison Schmitt</t>
  </si>
  <si>
    <t>Ronald Evans</t>
  </si>
  <si>
    <t>Skylab 2 CM</t>
  </si>
  <si>
    <t>Paul Weitz</t>
  </si>
  <si>
    <t>Skylab 2 - EVA 2</t>
  </si>
  <si>
    <t>Joseph Kerwin</t>
  </si>
  <si>
    <t>Skylab 2 - EVA 3</t>
  </si>
  <si>
    <t>Owen Garriott</t>
  </si>
  <si>
    <t>Jack Lousma</t>
  </si>
  <si>
    <t>Edward Gibson</t>
  </si>
  <si>
    <t>William Pogue</t>
  </si>
  <si>
    <t>Gerald Carr</t>
  </si>
  <si>
    <t>Salyut 6 – PE-1</t>
  </si>
  <si>
    <t>Yuri Romanenko</t>
  </si>
  <si>
    <t>Georgi Grechko</t>
  </si>
  <si>
    <t>Salyut 6 – PE-2</t>
  </si>
  <si>
    <t>Vladimir Kovalyonok</t>
  </si>
  <si>
    <t>Aleksandr Ivanchenkov</t>
  </si>
  <si>
    <t>Salyut 6 – PE-3</t>
  </si>
  <si>
    <t>Valery Ryumin</t>
  </si>
  <si>
    <t>Vladimir Lyakhov</t>
  </si>
  <si>
    <t>Salyut 7 – PE-1</t>
  </si>
  <si>
    <t>Anatoli Berezovoy</t>
  </si>
  <si>
    <t>Valentin Lebedev</t>
  </si>
  <si>
    <t>STS-6</t>
  </si>
  <si>
    <t>Story Musgrave</t>
  </si>
  <si>
    <t>Donald Peterson</t>
  </si>
  <si>
    <t>Salyut 7 – PE-2</t>
  </si>
  <si>
    <t>Aleksandr Pavlovich Aleksandrov</t>
  </si>
  <si>
    <t>STS-41-B</t>
  </si>
  <si>
    <t>Bruce McCandless II</t>
  </si>
  <si>
    <t>Robert Stewart</t>
  </si>
  <si>
    <t>STS-41-C</t>
  </si>
  <si>
    <t>George Nelson</t>
  </si>
  <si>
    <t>James van Hoften</t>
  </si>
  <si>
    <t>Salyut 7 – PE-3</t>
  </si>
  <si>
    <t>Leonid Kizim</t>
  </si>
  <si>
    <t>Vladimir Solovyov</t>
  </si>
  <si>
    <t>Salyut 7 – PE-4</t>
  </si>
  <si>
    <t>Svetlana Savitskaya</t>
  </si>
  <si>
    <t>Vladimir Dzhanibekov</t>
  </si>
  <si>
    <t>STS-41-G</t>
  </si>
  <si>
    <t>David Leestma</t>
  </si>
  <si>
    <t>Kathryn D. Sullivan</t>
  </si>
  <si>
    <t>STS-51-A</t>
  </si>
  <si>
    <t>Joseph P. Allen</t>
  </si>
  <si>
    <t>Dale Gardner</t>
  </si>
  <si>
    <t>STS-51-D</t>
  </si>
  <si>
    <t>Jeffrey Hoffman</t>
  </si>
  <si>
    <t>Stanley Griggs</t>
  </si>
  <si>
    <t>Viktor Savinykh</t>
  </si>
  <si>
    <t>STS-51-I</t>
  </si>
  <si>
    <t>William Frederick Fisher</t>
  </si>
  <si>
    <t>STS-61-B</t>
  </si>
  <si>
    <t>Jerry L. Ross</t>
  </si>
  <si>
    <t>Sherwood Spring</t>
  </si>
  <si>
    <t>Salyut 7 – PE-6</t>
  </si>
  <si>
    <t>Mir PE-2</t>
  </si>
  <si>
    <t>Aleksandr Laveykin</t>
  </si>
  <si>
    <t>Mir PE-3</t>
  </si>
  <si>
    <t>Vladimir Titov</t>
  </si>
  <si>
    <t>Musa Manarov</t>
  </si>
  <si>
    <t>Mir PE-4</t>
  </si>
  <si>
    <t>Aleksandr Volkov</t>
  </si>
  <si>
    <t>Jean-Loup Chrétien</t>
  </si>
  <si>
    <t>Mir PE-5</t>
  </si>
  <si>
    <t>Aleksandr Viktorenko</t>
  </si>
  <si>
    <t>Aleksandr Serebrov</t>
  </si>
  <si>
    <t>Mir PE-6</t>
  </si>
  <si>
    <t>Anatoly Solovyev</t>
  </si>
  <si>
    <t>Aleksandr Balandin</t>
  </si>
  <si>
    <t>Mir PE-7</t>
  </si>
  <si>
    <t>Gennadi Manakov</t>
  </si>
  <si>
    <t>Gennadi Strekalov</t>
  </si>
  <si>
    <t>Mir PE-8</t>
  </si>
  <si>
    <t>Viktor M. Afanasyev</t>
  </si>
  <si>
    <t>STS-37</t>
  </si>
  <si>
    <t>Jerome Apt</t>
  </si>
  <si>
    <t>Mir PE-9</t>
  </si>
  <si>
    <t>Anatoly Artsebarsky</t>
  </si>
  <si>
    <t>Sergei Krikalev</t>
  </si>
  <si>
    <t>Mir PE-10</t>
  </si>
  <si>
    <t>STS-49</t>
  </si>
  <si>
    <t>Pierre Thuot</t>
  </si>
  <si>
    <t>Richard Hieb</t>
  </si>
  <si>
    <t>Thomas Akers</t>
  </si>
  <si>
    <t>Kathryn C. Thornton</t>
  </si>
  <si>
    <t>Mir PE-11</t>
  </si>
  <si>
    <t>Alexsandr Kaleri</t>
  </si>
  <si>
    <t>Mir PE-12</t>
  </si>
  <si>
    <t>Sergei Avdeyev</t>
  </si>
  <si>
    <t>STS-54</t>
  </si>
  <si>
    <t>Gregory Harbaugh</t>
  </si>
  <si>
    <t>Mario Runco</t>
  </si>
  <si>
    <t>Mir PE-13</t>
  </si>
  <si>
    <t>Aleksandr Poleshchuk</t>
  </si>
  <si>
    <t>STS-57</t>
  </si>
  <si>
    <t>G. David Low</t>
  </si>
  <si>
    <t>Peter Wisoff</t>
  </si>
  <si>
    <t>Mir PE-14</t>
  </si>
  <si>
    <t>Vasily Tsibliyev</t>
  </si>
  <si>
    <t>STS-51</t>
  </si>
  <si>
    <t>James H. Newman</t>
  </si>
  <si>
    <t>Carl E. Walz</t>
  </si>
  <si>
    <t>STS-61</t>
  </si>
  <si>
    <t>Mir PE-16</t>
  </si>
  <si>
    <t>Yuri Malenchenko</t>
  </si>
  <si>
    <t>STS-64</t>
  </si>
  <si>
    <t>Mark C. Lee</t>
  </si>
  <si>
    <t>Talgat Musabayev</t>
  </si>
  <si>
    <t>Carl Meade</t>
  </si>
  <si>
    <t>STS-63</t>
  </si>
  <si>
    <t>Michael Foale</t>
  </si>
  <si>
    <t>Bernard Harris</t>
  </si>
  <si>
    <t>Mir PE-18</t>
  </si>
  <si>
    <t>Vladimir N. Dezhurov</t>
  </si>
  <si>
    <t>Mir PE-19</t>
  </si>
  <si>
    <t>Nikolai Budarin</t>
  </si>
  <si>
    <t>STS-69</t>
  </si>
  <si>
    <t>James S. Voss</t>
  </si>
  <si>
    <t>Michael Gernhardt</t>
  </si>
  <si>
    <t>Mir PE-20</t>
  </si>
  <si>
    <t>Thomas Reiter</t>
  </si>
  <si>
    <t>Yuri Gidzenko</t>
  </si>
  <si>
    <t>STS-72</t>
  </si>
  <si>
    <t>Leroy Chiao</t>
  </si>
  <si>
    <t>Daniel Barry</t>
  </si>
  <si>
    <t>Winston Scott</t>
  </si>
  <si>
    <t>Mir PE-21</t>
  </si>
  <si>
    <t>Yuri Onufrienko</t>
  </si>
  <si>
    <t>Yury Usachov</t>
  </si>
  <si>
    <t>STS-76/Mir PE-21</t>
  </si>
  <si>
    <t>Michael Clifford</t>
  </si>
  <si>
    <t>Linda Godwin</t>
  </si>
  <si>
    <t>Mir PE-22</t>
  </si>
  <si>
    <t>Valery Korzun</t>
  </si>
  <si>
    <t>STS-82</t>
  </si>
  <si>
    <t>Steven Smith</t>
  </si>
  <si>
    <t>Joseph Tanner</t>
  </si>
  <si>
    <t>Mir PE-23</t>
  </si>
  <si>
    <t>Jerry Linenger</t>
  </si>
  <si>
    <t>Mir PE-24</t>
  </si>
  <si>
    <t>Pavel Vinogradov</t>
  </si>
  <si>
    <t>STS-86</t>
  </si>
  <si>
    <t>Scott Parazynski</t>
  </si>
  <si>
    <t>STS-87</t>
  </si>
  <si>
    <t>Takao Doi</t>
  </si>
  <si>
    <t>David Wolf</t>
  </si>
  <si>
    <t>Mir PE-25</t>
  </si>
  <si>
    <t>Mir PE-26</t>
  </si>
  <si>
    <t>Gennady Padalka</t>
  </si>
  <si>
    <t>STS-88</t>
  </si>
  <si>
    <t>Mir PE-27</t>
  </si>
  <si>
    <t>Jean-Pierre Haigneré</t>
  </si>
  <si>
    <t>STS-96</t>
  </si>
  <si>
    <t>Tamara E. Jernigan</t>
  </si>
  <si>
    <t>STS-103</t>
  </si>
  <si>
    <t>John Grunsfeld</t>
  </si>
  <si>
    <t>Claude Nicollier</t>
  </si>
  <si>
    <t>Mir PE-28</t>
  </si>
  <si>
    <t>Sergei Zalyotin</t>
  </si>
  <si>
    <t>STS-101</t>
  </si>
  <si>
    <t>Jeffrey Williams</t>
  </si>
  <si>
    <t>STS-106</t>
  </si>
  <si>
    <t>Edward Lu</t>
  </si>
  <si>
    <t>STS-92</t>
  </si>
  <si>
    <t>William S. McArthur</t>
  </si>
  <si>
    <t>Michael Lopez-Alegria</t>
  </si>
  <si>
    <t>STS-97</t>
  </si>
  <si>
    <t>Carlos I. Noriega</t>
  </si>
  <si>
    <t>STS-98</t>
  </si>
  <si>
    <t>Thomas D. Jones</t>
  </si>
  <si>
    <t>Robert Curbeam</t>
  </si>
  <si>
    <t>STS-102</t>
  </si>
  <si>
    <t>Susan Helms</t>
  </si>
  <si>
    <t>Andrew Thomas</t>
  </si>
  <si>
    <t>Paul W. Richards</t>
  </si>
  <si>
    <t>STS-100</t>
  </si>
  <si>
    <t>Chris Hadfield</t>
  </si>
  <si>
    <t>ISS Expedition 2</t>
  </si>
  <si>
    <t>STS-104</t>
  </si>
  <si>
    <t>James F. Reilly</t>
  </si>
  <si>
    <t>STS-105</t>
  </si>
  <si>
    <t>Patrick Forrester</t>
  </si>
  <si>
    <t>ISS Expedition 3</t>
  </si>
  <si>
    <t>Mikhail Tyurin</t>
  </si>
  <si>
    <t>Frank Culbertson</t>
  </si>
  <si>
    <t>STS-108</t>
  </si>
  <si>
    <t>Daniel Tani</t>
  </si>
  <si>
    <t>ISS Expedition 4</t>
  </si>
  <si>
    <t>Daniel Bursch</t>
  </si>
  <si>
    <t>STS-109</t>
  </si>
  <si>
    <t>Richard Linnehan</t>
  </si>
  <si>
    <t>Michael Massimino</t>
  </si>
  <si>
    <t>STS-110</t>
  </si>
  <si>
    <t>Rex Walheim</t>
  </si>
  <si>
    <t>Lee Morin</t>
  </si>
  <si>
    <t>STS-111</t>
  </si>
  <si>
    <t>Franklin Chang-Diaz</t>
  </si>
  <si>
    <t>Philippe Perrin</t>
  </si>
  <si>
    <t>ISS Expedition 5</t>
  </si>
  <si>
    <t>Peggy Whitson</t>
  </si>
  <si>
    <t>Sergei Treshchov</t>
  </si>
  <si>
    <t>STS-112</t>
  </si>
  <si>
    <t>Piers Sellers</t>
  </si>
  <si>
    <t>STS-113</t>
  </si>
  <si>
    <t>John Herrington</t>
  </si>
  <si>
    <t>ISS Expedition 6</t>
  </si>
  <si>
    <t>Kenneth Bowersox</t>
  </si>
  <si>
    <t>Donald Pettit</t>
  </si>
  <si>
    <t>ISS Expedition 8</t>
  </si>
  <si>
    <t>ISS Expedition 9</t>
  </si>
  <si>
    <t>Michael Fincke</t>
  </si>
  <si>
    <t>ISS Expedition 10</t>
  </si>
  <si>
    <t>Salizhan Sharipov</t>
  </si>
  <si>
    <t>STS-114</t>
  </si>
  <si>
    <t>Soichi Noguchi</t>
  </si>
  <si>
    <t>Stephen Robinson</t>
  </si>
  <si>
    <t>ISS Expedition 11</t>
  </si>
  <si>
    <t>John Phillips</t>
  </si>
  <si>
    <t>ISS Expedition 12</t>
  </si>
  <si>
    <t>Valeri Tokarev</t>
  </si>
  <si>
    <t>ISS Expedition 13</t>
  </si>
  <si>
    <t>STS-121</t>
  </si>
  <si>
    <t>Michael Fossum</t>
  </si>
  <si>
    <t>STS-115</t>
  </si>
  <si>
    <t>Heidemarie Stefanyshyn-Piper</t>
  </si>
  <si>
    <t>Daniel Burbank</t>
  </si>
  <si>
    <t>Steven MacLean</t>
  </si>
  <si>
    <t>Expedition 14</t>
  </si>
  <si>
    <t>STS-116</t>
  </si>
  <si>
    <t>Christer Fuglesang</t>
  </si>
  <si>
    <t>Sunita Williams</t>
  </si>
  <si>
    <t>Expedition 15</t>
  </si>
  <si>
    <t>Oleg Kotov</t>
  </si>
  <si>
    <t>Fyodor Yurchikhin</t>
  </si>
  <si>
    <t>STS-117</t>
  </si>
  <si>
    <t>John D. Olivas</t>
  </si>
  <si>
    <t>Steven Swanson</t>
  </si>
  <si>
    <t>Clayton Anderson</t>
  </si>
  <si>
    <t>STS-118</t>
  </si>
  <si>
    <t>Richard Mastracchio</t>
  </si>
  <si>
    <t>Dafydd Williams</t>
  </si>
  <si>
    <t>STS-120</t>
  </si>
  <si>
    <t>Douglas H. Wheelock</t>
  </si>
  <si>
    <t>Expedition 16</t>
  </si>
  <si>
    <t>STS-122</t>
  </si>
  <si>
    <t>Stanley G. Love</t>
  </si>
  <si>
    <t>Hans Schlegel</t>
  </si>
  <si>
    <t>STS-123</t>
  </si>
  <si>
    <t>Garrett Reisman</t>
  </si>
  <si>
    <t>Michael Foreman</t>
  </si>
  <si>
    <t>Robert L. Behnken</t>
  </si>
  <si>
    <t>STS-124</t>
  </si>
  <si>
    <t>Ronald Garan</t>
  </si>
  <si>
    <t>Expedition 17</t>
  </si>
  <si>
    <t>Sergey Volkov</t>
  </si>
  <si>
    <t>Oleg Kononenko</t>
  </si>
  <si>
    <t>Zhai Zhigang</t>
  </si>
  <si>
    <t>Liu Boming</t>
  </si>
  <si>
    <t>STS-126</t>
  </si>
  <si>
    <t>Stephen G. Bowen</t>
  </si>
  <si>
    <t>Robert S. Kimbrough</t>
  </si>
  <si>
    <t>Expedition 18</t>
  </si>
  <si>
    <t>Yuri Lonchakov</t>
  </si>
  <si>
    <t>STS-119</t>
  </si>
  <si>
    <t>Richard R. Arnold</t>
  </si>
  <si>
    <t>Joseph M. Acaba</t>
  </si>
  <si>
    <t>STS-125</t>
  </si>
  <si>
    <t>Andrew J. Feustel</t>
  </si>
  <si>
    <t>Michael T. Good</t>
  </si>
  <si>
    <t>Expedition 20</t>
  </si>
  <si>
    <t>Michael Barratt</t>
  </si>
  <si>
    <t>STS-127</t>
  </si>
  <si>
    <t>Timothy L. Kopra</t>
  </si>
  <si>
    <t>Thomas H. Marshburn</t>
  </si>
  <si>
    <t>Christopher J. Cassidy</t>
  </si>
  <si>
    <t>STS-128</t>
  </si>
  <si>
    <t>Nicole Stott</t>
  </si>
  <si>
    <t>STS-129</t>
  </si>
  <si>
    <t>Robert Satcher</t>
  </si>
  <si>
    <t>Randolph Bresnik</t>
  </si>
  <si>
    <t>Expedition 22</t>
  </si>
  <si>
    <t>Maksim Surayev</t>
  </si>
  <si>
    <t>STS-130</t>
  </si>
  <si>
    <t>Nicholas Patrick</t>
  </si>
  <si>
    <t>STS-131</t>
  </si>
  <si>
    <t>STS-132</t>
  </si>
  <si>
    <t>Expedition 24</t>
  </si>
  <si>
    <t>Mikhail Korniyenko</t>
  </si>
  <si>
    <t>Tracy Caldwell Dyson</t>
  </si>
  <si>
    <t>Expedition 25</t>
  </si>
  <si>
    <t>Oleg Skripochka</t>
  </si>
  <si>
    <t>Expedition 26</t>
  </si>
  <si>
    <t>Dmitri Kondratyev</t>
  </si>
  <si>
    <t>STS-133</t>
  </si>
  <si>
    <t>B. Alvin Drew</t>
  </si>
  <si>
    <t>STS-134</t>
  </si>
  <si>
    <t>Gregory Chamitoff</t>
  </si>
  <si>
    <t>Expedition 28</t>
  </si>
  <si>
    <t>Aleksandr Samokutyayev</t>
  </si>
  <si>
    <t>Expedition 30</t>
  </si>
  <si>
    <t>Anton Shkaplerov</t>
  </si>
  <si>
    <t>Expedition 32</t>
  </si>
  <si>
    <t>Akihiko Hoshide</t>
  </si>
  <si>
    <t>Expedition 33</t>
  </si>
  <si>
    <t>Expedition 35</t>
  </si>
  <si>
    <t>Roman Romanenko</t>
  </si>
  <si>
    <t>Expedition 36</t>
  </si>
  <si>
    <t>Alexander Misurkin</t>
  </si>
  <si>
    <t>Luca Parmitano</t>
  </si>
  <si>
    <t>Expedition 37</t>
  </si>
  <si>
    <t>Sergey Ryazansky</t>
  </si>
  <si>
    <t>Expedition 38</t>
  </si>
  <si>
    <t>Michael S. Hopkins</t>
  </si>
  <si>
    <t>Expedition 39</t>
  </si>
  <si>
    <t>Expedition 40</t>
  </si>
  <si>
    <t>Aleksandr Skvortsov</t>
  </si>
  <si>
    <t>Oleg Artemyev</t>
  </si>
  <si>
    <t>Expedition 41</t>
  </si>
  <si>
    <t>Gregory R. Wiseman</t>
  </si>
  <si>
    <t>Alexander Gerst</t>
  </si>
  <si>
    <t>Barry Wilmore</t>
  </si>
  <si>
    <t>Expedition 42/43</t>
  </si>
  <si>
    <t>Terry W. Virts</t>
  </si>
  <si>
    <t>Expedition 44/45</t>
  </si>
  <si>
    <t>Expedition 45</t>
  </si>
  <si>
    <t>Scott Kelly</t>
  </si>
  <si>
    <t>Kjell N. Lindgren</t>
  </si>
  <si>
    <t>Expedition 46</t>
  </si>
  <si>
    <t>Tim Peake</t>
  </si>
  <si>
    <t>Expedition 48</t>
  </si>
  <si>
    <t>Kathleen Rubins</t>
  </si>
  <si>
    <t>Expedition 50</t>
  </si>
  <si>
    <t>Thomas Pesquet</t>
  </si>
  <si>
    <t>Expedition 51</t>
  </si>
  <si>
    <t>Jack D. Fischer</t>
  </si>
  <si>
    <t>Expedition 52</t>
  </si>
  <si>
    <t>Expedition 53</t>
  </si>
  <si>
    <t>Mark T. Vande Hei</t>
  </si>
  <si>
    <t>Expedition 54</t>
  </si>
  <si>
    <t>Scott Tingle</t>
  </si>
  <si>
    <t>Norishige Kanai</t>
  </si>
  <si>
    <t>Expedition 55</t>
  </si>
  <si>
    <t>Expedition 56</t>
  </si>
  <si>
    <t>Sergey Prokopyev</t>
  </si>
  <si>
    <t>Expedition 57</t>
  </si>
  <si>
    <t>Expedition 59</t>
  </si>
  <si>
    <t>Anne McClain</t>
  </si>
  <si>
    <t>Nick Hague</t>
  </si>
  <si>
    <t>Christina Koch</t>
  </si>
  <si>
    <t>David Saint-Jacques</t>
  </si>
  <si>
    <t>Aleksey Ovchinin</t>
  </si>
  <si>
    <t>Expedition 60</t>
  </si>
  <si>
    <t>Andrew Morgan</t>
  </si>
  <si>
    <t>Expedition 61</t>
  </si>
  <si>
    <t>Jessica Meir</t>
  </si>
  <si>
    <t>Expedition 63</t>
  </si>
  <si>
    <t>Rocket</t>
  </si>
  <si>
    <t>Country</t>
  </si>
  <si>
    <t>LEO Payload</t>
  </si>
  <si>
    <t>GTO payload</t>
  </si>
  <si>
    <t>TLI/Mars payload</t>
  </si>
  <si>
    <t>Liftoff Height</t>
  </si>
  <si>
    <t>Liftoff Mass</t>
  </si>
  <si>
    <t>Successful flights</t>
  </si>
  <si>
    <t>Total flights</t>
  </si>
  <si>
    <t>First launch</t>
  </si>
  <si>
    <t>Last launch</t>
  </si>
  <si>
    <t>Class</t>
  </si>
  <si>
    <t>Carried Crews</t>
  </si>
  <si>
    <t>Angara 1.2</t>
  </si>
  <si>
    <t>ACTIVE</t>
  </si>
  <si>
    <t>Russia</t>
  </si>
  <si>
    <t>Angara A5</t>
  </si>
  <si>
    <t>Antares 110</t>
  </si>
  <si>
    <t>RETIRED</t>
  </si>
  <si>
    <t>United States</t>
  </si>
  <si>
    <t>Antares 120</t>
  </si>
  <si>
    <t>Antares 130</t>
  </si>
  <si>
    <t>Antares 230</t>
  </si>
  <si>
    <t>Antares 230+</t>
  </si>
  <si>
    <t>Ariane 1</t>
  </si>
  <si>
    <t>Europe</t>
  </si>
  <si>
    <t>Ariane 2</t>
  </si>
  <si>
    <t>Ariane 3</t>
  </si>
  <si>
    <t>Ariane 4 40</t>
  </si>
  <si>
    <t>Ariane 4 42L</t>
  </si>
  <si>
    <t>Ariane 4 42P</t>
  </si>
  <si>
    <t>Ariane 4 44L</t>
  </si>
  <si>
    <t>Ariane 4 44LP</t>
  </si>
  <si>
    <t>Ariane 4 44P</t>
  </si>
  <si>
    <t>Ariane 5 ECA</t>
  </si>
  <si>
    <t>Ariane 5 ES</t>
  </si>
  <si>
    <t>Ariane 5 G</t>
  </si>
  <si>
    <t>Ariane 5 G+</t>
  </si>
  <si>
    <t>Ariane 5 GS</t>
  </si>
  <si>
    <t>ASLV</t>
  </si>
  <si>
    <t>India</t>
  </si>
  <si>
    <t>Athena I</t>
  </si>
  <si>
    <t>Athena II</t>
  </si>
  <si>
    <t>Atlas G</t>
  </si>
  <si>
    <t>Atlas H/MSD</t>
  </si>
  <si>
    <t>Atlas I</t>
  </si>
  <si>
    <t>Atlas II</t>
  </si>
  <si>
    <t>Atlas IIA</t>
  </si>
  <si>
    <t>Atlas IIAS</t>
  </si>
  <si>
    <t>Atlas IIIA</t>
  </si>
  <si>
    <t>Atlas IIIB</t>
  </si>
  <si>
    <t>Atlas V 401</t>
  </si>
  <si>
    <t>Atlas V 411</t>
  </si>
  <si>
    <t>Atlas V 421</t>
  </si>
  <si>
    <t>Atlas V 431</t>
  </si>
  <si>
    <t>Atlas V 501</t>
  </si>
  <si>
    <t>Atlas V 521</t>
  </si>
  <si>
    <t>Atlas V 531</t>
  </si>
  <si>
    <t>Atlas V 541</t>
  </si>
  <si>
    <t>Atlas V 551</t>
  </si>
  <si>
    <t>Atlas V N22</t>
  </si>
  <si>
    <t>Atlas-Centaur</t>
  </si>
  <si>
    <t>Black Arrow</t>
  </si>
  <si>
    <t>United Kingdom</t>
  </si>
  <si>
    <t>Commercial Titan III</t>
  </si>
  <si>
    <t>Delta 0300</t>
  </si>
  <si>
    <t>Delta 1000</t>
  </si>
  <si>
    <t>Delta 2000</t>
  </si>
  <si>
    <t>Delta 3000</t>
  </si>
  <si>
    <t>Delta 4000</t>
  </si>
  <si>
    <t>Delta 5000</t>
  </si>
  <si>
    <t>Delta II 6000</t>
  </si>
  <si>
    <t>Delta II 7000</t>
  </si>
  <si>
    <t>Delta II 7000H</t>
  </si>
  <si>
    <t>Delta III 8930</t>
  </si>
  <si>
    <t>Delta IV Heavy</t>
  </si>
  <si>
    <t>Delta IV M</t>
  </si>
  <si>
    <t>Delta IV M+(4,2)</t>
  </si>
  <si>
    <t>Delta IV M+(5,2)</t>
  </si>
  <si>
    <t>Delta IV M+(5,4)</t>
  </si>
  <si>
    <t>Diamant</t>
  </si>
  <si>
    <t>France</t>
  </si>
  <si>
    <t>Dnepr</t>
  </si>
  <si>
    <t>Ukraine</t>
  </si>
  <si>
    <t>Electron</t>
  </si>
  <si>
    <t>New Zealand</t>
  </si>
  <si>
    <t>Energia</t>
  </si>
  <si>
    <t>Epsilon</t>
  </si>
  <si>
    <t>Japan</t>
  </si>
  <si>
    <t>Falcon 1</t>
  </si>
  <si>
    <t>Falcon 9 v1.0</t>
  </si>
  <si>
    <t>Falcon 9 v1.1</t>
  </si>
  <si>
    <t>Falcon Heavy</t>
  </si>
  <si>
    <t>Feng Bao 1</t>
  </si>
  <si>
    <t>China</t>
  </si>
  <si>
    <t>GSLV Mk 1</t>
  </si>
  <si>
    <t>GSLV Mk 2</t>
  </si>
  <si>
    <t>GSLV Mk 3</t>
  </si>
  <si>
    <t>H-I</t>
  </si>
  <si>
    <t>H-II / IIS</t>
  </si>
  <si>
    <t>H-IIA 202</t>
  </si>
  <si>
    <t>H-IIA 2022</t>
  </si>
  <si>
    <t>H-IIA 2024</t>
  </si>
  <si>
    <t>H-IIA 204</t>
  </si>
  <si>
    <t>H-IIB</t>
  </si>
  <si>
    <t>Hyperbola-1</t>
  </si>
  <si>
    <t>J-I</t>
  </si>
  <si>
    <t>Jielong-1</t>
  </si>
  <si>
    <t>Kaituozhe-1</t>
  </si>
  <si>
    <t>Kaituozhe-2</t>
  </si>
  <si>
    <t>Kosmos-3M</t>
  </si>
  <si>
    <t>Kuaizhou 1/1A</t>
  </si>
  <si>
    <t>Kuaizhou 11</t>
  </si>
  <si>
    <t>Lambda 4S</t>
  </si>
  <si>
    <t>LauncherOne</t>
  </si>
  <si>
    <t>Long March 1</t>
  </si>
  <si>
    <t>Long March 11</t>
  </si>
  <si>
    <t>Long March 1D</t>
  </si>
  <si>
    <t>Long March 2A</t>
  </si>
  <si>
    <t>Long March 2C</t>
  </si>
  <si>
    <t>Long March 2D</t>
  </si>
  <si>
    <t>Long March 2E</t>
  </si>
  <si>
    <t>Long March 3</t>
  </si>
  <si>
    <t>Long March 3A</t>
  </si>
  <si>
    <t>Long March 3B</t>
  </si>
  <si>
    <t>Long March 3B/E</t>
  </si>
  <si>
    <t>Long March 3C</t>
  </si>
  <si>
    <t>Long March 4A</t>
  </si>
  <si>
    <t>Long March 4B</t>
  </si>
  <si>
    <t>Long March 4C</t>
  </si>
  <si>
    <t>Long March 5</t>
  </si>
  <si>
    <t>Long March 5B</t>
  </si>
  <si>
    <t>Long March 6</t>
  </si>
  <si>
    <t>Long March 7</t>
  </si>
  <si>
    <t>Long March 7A</t>
  </si>
  <si>
    <t>Minotaur C</t>
  </si>
  <si>
    <t>Minotaur I</t>
  </si>
  <si>
    <t>Minotaur IV</t>
  </si>
  <si>
    <t>Minotaur V</t>
  </si>
  <si>
    <t>Molniya</t>
  </si>
  <si>
    <t>Molniya-M</t>
  </si>
  <si>
    <t>Mu-3C</t>
  </si>
  <si>
    <t>Mu-3H</t>
  </si>
  <si>
    <t>Mu-3S</t>
  </si>
  <si>
    <t>Mu-3SII</t>
  </si>
  <si>
    <t>Mu-4S</t>
  </si>
  <si>
    <t>M-V</t>
  </si>
  <si>
    <t>N1</t>
  </si>
  <si>
    <t>Naro-1</t>
  </si>
  <si>
    <t>South Korea</t>
  </si>
  <si>
    <t>N-I</t>
  </si>
  <si>
    <t>N-II</t>
  </si>
  <si>
    <t>NOTS-EV-1 Pilot</t>
  </si>
  <si>
    <t>OS-M1</t>
  </si>
  <si>
    <t>Paektusan</t>
  </si>
  <si>
    <t>North Korea</t>
  </si>
  <si>
    <t>Pegasus</t>
  </si>
  <si>
    <t>Polyot</t>
  </si>
  <si>
    <t>Proton-K</t>
  </si>
  <si>
    <t>Proton-M</t>
  </si>
  <si>
    <t>PSLV-CA</t>
  </si>
  <si>
    <t>PSLV-DL</t>
  </si>
  <si>
    <t>PSLV-G</t>
  </si>
  <si>
    <t>PSLV-QL</t>
  </si>
  <si>
    <t>PSLV-XL</t>
  </si>
  <si>
    <t>Qased</t>
  </si>
  <si>
    <t>Iran</t>
  </si>
  <si>
    <t>Rokot</t>
  </si>
  <si>
    <t>Safir</t>
  </si>
  <si>
    <t>Saturn I</t>
  </si>
  <si>
    <t>Scout</t>
  </si>
  <si>
    <t>Shavit 2</t>
  </si>
  <si>
    <t>Israel</t>
  </si>
  <si>
    <t>Shtil'</t>
  </si>
  <si>
    <t>Simorgh</t>
  </si>
  <si>
    <t>SLV</t>
  </si>
  <si>
    <t>Soyuz ST-A</t>
  </si>
  <si>
    <t>Soyuz ST-B</t>
  </si>
  <si>
    <t>Soyuz/Vostok</t>
  </si>
  <si>
    <t>Soyuz-2.1b</t>
  </si>
  <si>
    <t>Soyuz-L</t>
  </si>
  <si>
    <t>Soyuz-M</t>
  </si>
  <si>
    <t>Sputnik 8A91</t>
  </si>
  <si>
    <t>Sputnik 8K71PS</t>
  </si>
  <si>
    <t>SS-520</t>
  </si>
  <si>
    <t>Start-1</t>
  </si>
  <si>
    <t>Strela</t>
  </si>
  <si>
    <t>Titan 34D</t>
  </si>
  <si>
    <t>Titan II(23)G</t>
  </si>
  <si>
    <t>Titan IIIA</t>
  </si>
  <si>
    <t>Titan IIIB</t>
  </si>
  <si>
    <t>Titan IIIC</t>
  </si>
  <si>
    <t>Titan IIID</t>
  </si>
  <si>
    <t>Titan IIIE</t>
  </si>
  <si>
    <t>Titan IVA</t>
  </si>
  <si>
    <t>Titan IVB</t>
  </si>
  <si>
    <t>Tsyklon-2</t>
  </si>
  <si>
    <t>Tsyklon-2A</t>
  </si>
  <si>
    <t>Tsyklon-3</t>
  </si>
  <si>
    <t>Unha</t>
  </si>
  <si>
    <t>Vanguard</t>
  </si>
  <si>
    <t>Vector-R</t>
  </si>
  <si>
    <t>Vega</t>
  </si>
  <si>
    <t>VLS-1</t>
  </si>
  <si>
    <t>Brazil</t>
  </si>
  <si>
    <t>Volna</t>
  </si>
  <si>
    <t>Vostok-2</t>
  </si>
  <si>
    <t>Vostok-2M</t>
  </si>
  <si>
    <t>Vostok-L</t>
  </si>
  <si>
    <t>Zenit-2</t>
  </si>
  <si>
    <t>Zenit-2M / 2SLB</t>
  </si>
  <si>
    <t>Zenit-3F</t>
  </si>
  <si>
    <t>Zenit-3SL</t>
  </si>
  <si>
    <t>Zenit-3SLB / 3M</t>
  </si>
  <si>
    <t>Zhuque-1</t>
  </si>
  <si>
    <t>Crew Name</t>
  </si>
  <si>
    <t>Spacecraft (Launch)</t>
  </si>
  <si>
    <t>Spacecraft (Return)</t>
  </si>
  <si>
    <t>Changed craft</t>
  </si>
  <si>
    <t>Launch date</t>
  </si>
  <si>
    <t>Return date</t>
  </si>
  <si>
    <t>Space Station</t>
  </si>
  <si>
    <t>Mission Result</t>
  </si>
  <si>
    <t>Yuri Gagarin</t>
  </si>
  <si>
    <t>Virgil Grissom</t>
  </si>
  <si>
    <t>Gherman Titov</t>
  </si>
  <si>
    <t>John Glenn</t>
  </si>
  <si>
    <t>Scott Carpenter</t>
  </si>
  <si>
    <t>Andriyan Nikolayev</t>
  </si>
  <si>
    <t>Pavel Popovich</t>
  </si>
  <si>
    <t>Wally Schirra</t>
  </si>
  <si>
    <t>Gordon Cooper</t>
  </si>
  <si>
    <t>Valery Bykovsky</t>
  </si>
  <si>
    <t>Valentina Tereshkova</t>
  </si>
  <si>
    <t>Joseph A. Walker</t>
  </si>
  <si>
    <t>Boris Yegorov</t>
  </si>
  <si>
    <t>Konstantin Feoktistov</t>
  </si>
  <si>
    <t>Vladimir Komarov</t>
  </si>
  <si>
    <t>Pavel Belyayev</t>
  </si>
  <si>
    <t>James McDivitt</t>
  </si>
  <si>
    <t>Frank Borman</t>
  </si>
  <si>
    <t>Jim Lovell</t>
  </si>
  <si>
    <t>Thomas P. Stafford</t>
  </si>
  <si>
    <t>Donn F. Eisele</t>
  </si>
  <si>
    <t>Walter Cunningham</t>
  </si>
  <si>
    <t>Georgi Beregovoi</t>
  </si>
  <si>
    <t>William Anders</t>
  </si>
  <si>
    <t>Vladimir Shatalov</t>
  </si>
  <si>
    <t>Boris Volynov</t>
  </si>
  <si>
    <t>Georgy Shonin</t>
  </si>
  <si>
    <t>Valeri Kubasov</t>
  </si>
  <si>
    <t>Anatoly Filipchenko</t>
  </si>
  <si>
    <t>Viktor Gorbatko</t>
  </si>
  <si>
    <t>Vladislav Volkov</t>
  </si>
  <si>
    <t>Fred Haise</t>
  </si>
  <si>
    <t>John Swigert</t>
  </si>
  <si>
    <t>Vitaly Sevastyanov</t>
  </si>
  <si>
    <t>Stuart Roosa</t>
  </si>
  <si>
    <t>Nikolay Rukavishnikov</t>
  </si>
  <si>
    <t>Georgi Dobrovolski</t>
  </si>
  <si>
    <t>Viktor Patsayev</t>
  </si>
  <si>
    <t>Oleg Makarov</t>
  </si>
  <si>
    <t>Vasili Lazarev</t>
  </si>
  <si>
    <t>Pyotr Klimuk</t>
  </si>
  <si>
    <t>Yuri Artyukhin</t>
  </si>
  <si>
    <t>Gennadi Sarafanov</t>
  </si>
  <si>
    <t>Lev Dyomin</t>
  </si>
  <si>
    <t>Aleksei Gubarev</t>
  </si>
  <si>
    <t>Donald Slayton</t>
  </si>
  <si>
    <t>Vance Brand</t>
  </si>
  <si>
    <t>Vitaly Zholobov</t>
  </si>
  <si>
    <t>Vladimir Aksyonov</t>
  </si>
  <si>
    <t>Valery Rozhdestvensky</t>
  </si>
  <si>
    <t>Vyacheslav Zudov</t>
  </si>
  <si>
    <t>Yuri Glazkov</t>
  </si>
  <si>
    <t>Vladimír Remek</t>
  </si>
  <si>
    <t>Mirosław Hermaszewski</t>
  </si>
  <si>
    <t>Sigmund Jähn</t>
  </si>
  <si>
    <t>Georgi Ivanov</t>
  </si>
  <si>
    <t>Leonid Popov</t>
  </si>
  <si>
    <t>Bertalan Farkas</t>
  </si>
  <si>
    <t>Yuri Malyshev</t>
  </si>
  <si>
    <t>Pham Tuân</t>
  </si>
  <si>
    <t>Arnaldo Tamayo Méndez</t>
  </si>
  <si>
    <t>Jügderdemidiin Gürragchaa</t>
  </si>
  <si>
    <t>Robert Crippen</t>
  </si>
  <si>
    <t>Dumitru Prunariu</t>
  </si>
  <si>
    <t>Joseph H. Engle</t>
  </si>
  <si>
    <t>Richard H. Truly</t>
  </si>
  <si>
    <t>C. Gordon Fullerton</t>
  </si>
  <si>
    <t>Henry Hartsfield</t>
  </si>
  <si>
    <t>Robert Overmyer</t>
  </si>
  <si>
    <t>William B. Lenoir</t>
  </si>
  <si>
    <t>Karol Bobko</t>
  </si>
  <si>
    <t>Frederick Hauck</t>
  </si>
  <si>
    <t>John Fabian</t>
  </si>
  <si>
    <t>Norman Thagard</t>
  </si>
  <si>
    <t>Sally Ride</t>
  </si>
  <si>
    <t>Daniel Brandenstein</t>
  </si>
  <si>
    <t>Guion Bluford</t>
  </si>
  <si>
    <t>William Thornton</t>
  </si>
  <si>
    <t>Brewster Shaw</t>
  </si>
  <si>
    <t>Byron Lichtenberg</t>
  </si>
  <si>
    <t>Robert Parker</t>
  </si>
  <si>
    <t>Ulf Merbold</t>
  </si>
  <si>
    <t>Robert L. Gibson</t>
  </si>
  <si>
    <t>Ronald McNair</t>
  </si>
  <si>
    <t>Oleg Atkov</t>
  </si>
  <si>
    <t>Rakesh Sharma</t>
  </si>
  <si>
    <t>Francis Scobee</t>
  </si>
  <si>
    <t>Terry Hart</t>
  </si>
  <si>
    <t>Igor Volk</t>
  </si>
  <si>
    <t>Charles Walker</t>
  </si>
  <si>
    <t>Judith Resnik</t>
  </si>
  <si>
    <t>Michael Coats</t>
  </si>
  <si>
    <t>Richard Mullane</t>
  </si>
  <si>
    <t>Steven Hawley</t>
  </si>
  <si>
    <t>Jon McBride</t>
  </si>
  <si>
    <t>Marc Garneau</t>
  </si>
  <si>
    <t>Paul Scully-Power</t>
  </si>
  <si>
    <t>Anna Fisher</t>
  </si>
  <si>
    <t>David M. Walker</t>
  </si>
  <si>
    <t>Ellison Onizuka</t>
  </si>
  <si>
    <t>Gary Payton</t>
  </si>
  <si>
    <t>James Buchli</t>
  </si>
  <si>
    <t>Loren Shriver</t>
  </si>
  <si>
    <t>Donald Williams</t>
  </si>
  <si>
    <t>Jake Garn</t>
  </si>
  <si>
    <t>Margaret Rhea Seddon</t>
  </si>
  <si>
    <t>Don Lind</t>
  </si>
  <si>
    <t>Frederick Gregory</t>
  </si>
  <si>
    <t>Lodewijk van den Berg</t>
  </si>
  <si>
    <t>Taylor Wang</t>
  </si>
  <si>
    <t>John Creighton</t>
  </si>
  <si>
    <t>Patrick Baudry</t>
  </si>
  <si>
    <t>Shannon Lucid</t>
  </si>
  <si>
    <t>Steven R. Nagel</t>
  </si>
  <si>
    <t>Sultan Salman Al Saud</t>
  </si>
  <si>
    <t>Anthony W. England</t>
  </si>
  <si>
    <t>John-David F. Bartoe</t>
  </si>
  <si>
    <t>Karl Henize</t>
  </si>
  <si>
    <t>Loren Acton</t>
  </si>
  <si>
    <t>Roy Bridges</t>
  </si>
  <si>
    <t>John Lounge</t>
  </si>
  <si>
    <t>Richard Covey</t>
  </si>
  <si>
    <t>Vladimir Vasyutin</t>
  </si>
  <si>
    <t>David Hilmers</t>
  </si>
  <si>
    <t>Ronald Grabe</t>
  </si>
  <si>
    <t>William Pailes</t>
  </si>
  <si>
    <t>Bonnie J. Dunbar</t>
  </si>
  <si>
    <t>Ernst Messerschmid</t>
  </si>
  <si>
    <t>Reinhard Furrer</t>
  </si>
  <si>
    <t>Wubbo Ockels</t>
  </si>
  <si>
    <t>Bryan O'Connor</t>
  </si>
  <si>
    <t>Mary Cleave</t>
  </si>
  <si>
    <t>Rodolfo Neri Vela</t>
  </si>
  <si>
    <t>Bill Nelson</t>
  </si>
  <si>
    <t>Charles Bolden</t>
  </si>
  <si>
    <t>Robert Cenker</t>
  </si>
  <si>
    <t>Christa McAuliffe</t>
  </si>
  <si>
    <t>Gregory Jarvis</t>
  </si>
  <si>
    <t>Michael Smith</t>
  </si>
  <si>
    <t>Muhammed Faris</t>
  </si>
  <si>
    <t>Anatoli Levchenko</t>
  </si>
  <si>
    <t>Aleksandr Panayotov Aleksandrov</t>
  </si>
  <si>
    <t>Abdul Ahad Mohmand</t>
  </si>
  <si>
    <t>Valeri Polyakov</t>
  </si>
  <si>
    <t>Guy Gardner</t>
  </si>
  <si>
    <t>William Shepherd</t>
  </si>
  <si>
    <t>James Bagian</t>
  </si>
  <si>
    <t>John Blaha</t>
  </si>
  <si>
    <t>Robert Springer</t>
  </si>
  <si>
    <t>James Adamson</t>
  </si>
  <si>
    <t>Mark Brown</t>
  </si>
  <si>
    <t>Richard N. Richards</t>
  </si>
  <si>
    <t>Ellen Baker</t>
  </si>
  <si>
    <t>Michael J. McCulley</t>
  </si>
  <si>
    <t>Sonny Carter</t>
  </si>
  <si>
    <t>James Wetherbee</t>
  </si>
  <si>
    <t>Marsha Ivins</t>
  </si>
  <si>
    <t>John Casper</t>
  </si>
  <si>
    <t>Bruce Melnick</t>
  </si>
  <si>
    <t>Robert Cabana</t>
  </si>
  <si>
    <t>Charles Gemar</t>
  </si>
  <si>
    <t>Ronald A. Parise</t>
  </si>
  <si>
    <t>Samuel T. Durrance</t>
  </si>
  <si>
    <t>Toyohiro Akiyama</t>
  </si>
  <si>
    <t>Kenneth Cameron</t>
  </si>
  <si>
    <t>Charles L. Veach</t>
  </si>
  <si>
    <t>Donald McMonagle</t>
  </si>
  <si>
    <t>Lloyd Hammond</t>
  </si>
  <si>
    <t>Helen Sharman</t>
  </si>
  <si>
    <t>Francis Gaffney</t>
  </si>
  <si>
    <t>Millie Hughes-Fulford</t>
  </si>
  <si>
    <t>Sidney Gutierrez</t>
  </si>
  <si>
    <t>Michael Baker</t>
  </si>
  <si>
    <t>Kenneth Reightler</t>
  </si>
  <si>
    <t>Franz Viehböck</t>
  </si>
  <si>
    <t>Toktar Aubakirov</t>
  </si>
  <si>
    <t>Terence Henricks</t>
  </si>
  <si>
    <t>Thomas Hennen</t>
  </si>
  <si>
    <t>Roberta Bondar</t>
  </si>
  <si>
    <t>Stephen Oswald</t>
  </si>
  <si>
    <t>William Readdy</t>
  </si>
  <si>
    <t>Klaus-Dietrich Flade</t>
  </si>
  <si>
    <t>Brian Duffy</t>
  </si>
  <si>
    <t>Dirk Frimout</t>
  </si>
  <si>
    <t>Kevin Chilton</t>
  </si>
  <si>
    <t>Eugene H. Trinh</t>
  </si>
  <si>
    <t>Lawrence J. DeLucas</t>
  </si>
  <si>
    <t>Michel Tognini</t>
  </si>
  <si>
    <t>Andrew M. Allen</t>
  </si>
  <si>
    <t>Franco Malerba</t>
  </si>
  <si>
    <t>Curtis Brown</t>
  </si>
  <si>
    <t>Mae Jemison</t>
  </si>
  <si>
    <t>Mamoru Mohri</t>
  </si>
  <si>
    <t>Nancy Jan Davis</t>
  </si>
  <si>
    <t>Ellen Ochoa</t>
  </si>
  <si>
    <t>Kenneth Cockrell</t>
  </si>
  <si>
    <t>Charles Precourt</t>
  </si>
  <si>
    <t>Ulrich Walter</t>
  </si>
  <si>
    <t>Janice E. Voss</t>
  </si>
  <si>
    <t>Nancy J. Currie-Gregg</t>
  </si>
  <si>
    <t>Martin J. Fettman</t>
  </si>
  <si>
    <t>Richard A. Searfoss</t>
  </si>
  <si>
    <t>Ronald M. Sega</t>
  </si>
  <si>
    <t>Chiaki Mukai</t>
  </si>
  <si>
    <t>Donald Thomas</t>
  </si>
  <si>
    <t>James Halsell</t>
  </si>
  <si>
    <t>Terrence Wilcutt</t>
  </si>
  <si>
    <t>Yelena Kondakova</t>
  </si>
  <si>
    <t>Jean-François Clervoy</t>
  </si>
  <si>
    <t>Eileen Collins</t>
  </si>
  <si>
    <t>Wendy Lawrence</t>
  </si>
  <si>
    <t>William Gregory</t>
  </si>
  <si>
    <t>Kevin Kregel</t>
  </si>
  <si>
    <t>Mary Weber</t>
  </si>
  <si>
    <t>Albert Sacco</t>
  </si>
  <si>
    <t>Catherine Coleman</t>
  </si>
  <si>
    <t>Frederick W. Leslie</t>
  </si>
  <si>
    <t>Kent Rominger</t>
  </si>
  <si>
    <t>Brent W. Jett</t>
  </si>
  <si>
    <t>Koichi Wakata</t>
  </si>
  <si>
    <t>Maurizio Cheli</t>
  </si>
  <si>
    <t>Scott Horowitz</t>
  </si>
  <si>
    <t>Umberto Guidoni</t>
  </si>
  <si>
    <t>Charles Brady</t>
  </si>
  <si>
    <t>Jean-Jacques Favier</t>
  </si>
  <si>
    <t>Robert Thirsk</t>
  </si>
  <si>
    <t>Claudie Haigneré</t>
  </si>
  <si>
    <t>Aleksandr Lazutkin</t>
  </si>
  <si>
    <t>Reinhold Ewald</t>
  </si>
  <si>
    <t>Gregory Linteris</t>
  </si>
  <si>
    <t>Roger Crouch</t>
  </si>
  <si>
    <t>Susan Kilrain</t>
  </si>
  <si>
    <t>Bjarni Tryggvason</t>
  </si>
  <si>
    <t>Michael J. Bloomfield</t>
  </si>
  <si>
    <t>Kalpana Chawla</t>
  </si>
  <si>
    <t>Leonid Kadenyuk</t>
  </si>
  <si>
    <t>Steven Lindsey</t>
  </si>
  <si>
    <t>Joe Edwards</t>
  </si>
  <si>
    <t>Michael P. Anderson</t>
  </si>
  <si>
    <t>Léopold Eyharts</t>
  </si>
  <si>
    <t>James Pawelczyk</t>
  </si>
  <si>
    <t>Jay Buckey</t>
  </si>
  <si>
    <t>Kathryn Hire</t>
  </si>
  <si>
    <t>Scott Altman</t>
  </si>
  <si>
    <t>Dominic Gorie</t>
  </si>
  <si>
    <t>Janet L. Kavandi</t>
  </si>
  <si>
    <t>Yuri Baturin</t>
  </si>
  <si>
    <t>Pedro Duque</t>
  </si>
  <si>
    <t>Frederick Sturckow</t>
  </si>
  <si>
    <t>Ivan Bella</t>
  </si>
  <si>
    <t>Julie Payette</t>
  </si>
  <si>
    <t>Rick Husband</t>
  </si>
  <si>
    <t>Jeffrey Ashby</t>
  </si>
  <si>
    <t>Gerhard Thiele</t>
  </si>
  <si>
    <t>Boris Morukov</t>
  </si>
  <si>
    <t>Pamela Melroy</t>
  </si>
  <si>
    <t>Mark Polansky</t>
  </si>
  <si>
    <t>James M. Kelly</t>
  </si>
  <si>
    <t>Dennis Tito</t>
  </si>
  <si>
    <t>Charles Hobaugh</t>
  </si>
  <si>
    <t>Konstantin Kozeyev</t>
  </si>
  <si>
    <t>Mark Kelly</t>
  </si>
  <si>
    <t>Duane Carey</t>
  </si>
  <si>
    <t>Stephen Frick</t>
  </si>
  <si>
    <t>Mark Shuttleworth</t>
  </si>
  <si>
    <t>Roberto Vittori</t>
  </si>
  <si>
    <t>Paul Lockhart</t>
  </si>
  <si>
    <t>Sandra Magnus</t>
  </si>
  <si>
    <t>Frank De Winne</t>
  </si>
  <si>
    <t>David M. Brown</t>
  </si>
  <si>
    <t>Ilan Ramon</t>
  </si>
  <si>
    <t>Laurel B. Clark</t>
  </si>
  <si>
    <t>William C. McCool</t>
  </si>
  <si>
    <t>Yang Liwei</t>
  </si>
  <si>
    <t>André Kuipers</t>
  </si>
  <si>
    <t>Mike Melvill</t>
  </si>
  <si>
    <t>Brian Binnie</t>
  </si>
  <si>
    <t>Yuri Shargin</t>
  </si>
  <si>
    <t>Charles Camarda</t>
  </si>
  <si>
    <t>Gregory Olsen</t>
  </si>
  <si>
    <t>Fei Junlong</t>
  </si>
  <si>
    <t>Nie Haisheng</t>
  </si>
  <si>
    <t>Marcos Pontes</t>
  </si>
  <si>
    <t>Lisa Nowak</t>
  </si>
  <si>
    <t>Stephanie Wilson</t>
  </si>
  <si>
    <t>Christopher Ferguson</t>
  </si>
  <si>
    <t>Anousheh Ansari</t>
  </si>
  <si>
    <t>Joan Higginbotham</t>
  </si>
  <si>
    <t>William Oefelein</t>
  </si>
  <si>
    <t>Charles Simonyi</t>
  </si>
  <si>
    <t>Lee Archambault</t>
  </si>
  <si>
    <t>Barbara Morgan</t>
  </si>
  <si>
    <t>Sheikh Muszaphar Shukor</t>
  </si>
  <si>
    <t>George D. Zamka</t>
  </si>
  <si>
    <t>Paolo A. Nespoli</t>
  </si>
  <si>
    <t>Alan G. Poindexter</t>
  </si>
  <si>
    <t>Leland D. Melvin</t>
  </si>
  <si>
    <t>Gregory H. Johnson</t>
  </si>
  <si>
    <t>Yi So-yeon</t>
  </si>
  <si>
    <t>Karen Nyberg</t>
  </si>
  <si>
    <t>Kenneth Ham</t>
  </si>
  <si>
    <t>Jing Haipeng</t>
  </si>
  <si>
    <t>Richard Garriott</t>
  </si>
  <si>
    <t>Eric A. Boe</t>
  </si>
  <si>
    <t>Dominic A. Antonelli</t>
  </si>
  <si>
    <t>Gregory C. Johnson</t>
  </si>
  <si>
    <t>K. Megan McArthur</t>
  </si>
  <si>
    <t>Douglas G. Hurley</t>
  </si>
  <si>
    <t>José M. Hernández</t>
  </si>
  <si>
    <t>Kevin A. Ford</t>
  </si>
  <si>
    <t>Guy Laliberté</t>
  </si>
  <si>
    <t>Timothy Creamer</t>
  </si>
  <si>
    <t>Dorothy Metcalf-Lindenburger</t>
  </si>
  <si>
    <t>James Dutton</t>
  </si>
  <si>
    <t>Naoko Yamazaki</t>
  </si>
  <si>
    <t>Shannon Walker</t>
  </si>
  <si>
    <t>Andrei Borisenko</t>
  </si>
  <si>
    <t>Satoshi Furukawa</t>
  </si>
  <si>
    <t>Anatoli Ivanishin</t>
  </si>
  <si>
    <t>Sergei Revin</t>
  </si>
  <si>
    <t>Liu Wang</t>
  </si>
  <si>
    <t>Liu Yang</t>
  </si>
  <si>
    <t>Evgeny Tarelkin</t>
  </si>
  <si>
    <t>Oleg Novitskiy</t>
  </si>
  <si>
    <t>Wang Yaping</t>
  </si>
  <si>
    <t>Zhang Xiaoguang</t>
  </si>
  <si>
    <t>Yelena Serova</t>
  </si>
  <si>
    <t>Samantha Cristoforetti</t>
  </si>
  <si>
    <t>Kimiya Yui</t>
  </si>
  <si>
    <t>Andreas Mogensen</t>
  </si>
  <si>
    <t>Aydyn Aimbetov</t>
  </si>
  <si>
    <t>Takuya Onishi</t>
  </si>
  <si>
    <t>Chen Dong</t>
  </si>
  <si>
    <t>Sergey Nikolayevich Ryzhikov</t>
  </si>
  <si>
    <t>Serena Auñón-Chancellor</t>
  </si>
  <si>
    <t>Hazza Al Mansouri</t>
  </si>
  <si>
    <t>Ivan Vagner</t>
  </si>
  <si>
    <t>Gender</t>
  </si>
  <si>
    <t>Continent</t>
  </si>
  <si>
    <t>Birthday</t>
  </si>
  <si>
    <t>Mission Count</t>
  </si>
  <si>
    <t>Mission Time</t>
  </si>
  <si>
    <t>EVA count</t>
  </si>
  <si>
    <t>EVA duration (hours)</t>
  </si>
  <si>
    <t>Left LEO</t>
  </si>
  <si>
    <t>Walked on Moon</t>
  </si>
  <si>
    <t>Longest mission</t>
  </si>
  <si>
    <t>Shortest mission</t>
  </si>
  <si>
    <t>Male</t>
  </si>
  <si>
    <t>Afghanistan</t>
  </si>
  <si>
    <t>Asia</t>
  </si>
  <si>
    <t>North America</t>
  </si>
  <si>
    <t>Bulgaria</t>
  </si>
  <si>
    <t>Germany</t>
  </si>
  <si>
    <t>Netherlands</t>
  </si>
  <si>
    <t>Denmark</t>
  </si>
  <si>
    <t>Australia</t>
  </si>
  <si>
    <t>Oceania</t>
  </si>
  <si>
    <t>Female</t>
  </si>
  <si>
    <t>Cuba</t>
  </si>
  <si>
    <t>Kazakhstan</t>
  </si>
  <si>
    <t>Hungary</t>
  </si>
  <si>
    <t>Iceland</t>
  </si>
  <si>
    <t>Canada</t>
  </si>
  <si>
    <t>Sweden</t>
  </si>
  <si>
    <t>Switzerland</t>
  </si>
  <si>
    <t>Belgium</t>
  </si>
  <si>
    <t>Romania</t>
  </si>
  <si>
    <t>Italy</t>
  </si>
  <si>
    <t>Costa Rica</t>
  </si>
  <si>
    <t>Austria</t>
  </si>
  <si>
    <t>United Arab Emirates</t>
  </si>
  <si>
    <t>Slovakia</t>
  </si>
  <si>
    <t>Armenia</t>
  </si>
  <si>
    <t>Mongolia</t>
  </si>
  <si>
    <t>South America</t>
  </si>
  <si>
    <t>South Africa</t>
  </si>
  <si>
    <t>Africa</t>
  </si>
  <si>
    <t>Spain</t>
  </si>
  <si>
    <t>Poland</t>
  </si>
  <si>
    <t>Syria</t>
  </si>
  <si>
    <t>Vietnam</t>
  </si>
  <si>
    <t>Mexico</t>
  </si>
  <si>
    <t>Malaysia</t>
  </si>
  <si>
    <t>Saudi Arabia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</si>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</sst>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\ mmm\,\ yyyy\ h:mm;@"/>
    <numFmt numFmtId="165" formatCode="d\ mmm\,\ yyyy"/>
    <numFmt numFmtId="166" formatCode="d\ mmm\,\ yyyy;@"/>
  </numFmts>
  <fonts count="2">
    <font>
      <sz val="11"/>
      <color theme="1"/>
      <name val="Segoe UI"/>
      <family val="2"/>
      <scheme val="minor"/>
    </font>
    <font>
      <sz val="11"/>
      <color theme="0"/>
      <name val="Segoe U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NumberFormat="1"/>
    <xf numFmtId="165" fontId="0" fillId="0" borderId="0" xfId="0" applyNumberFormat="1"/>
    <xf numFmtId="21" fontId="0" fillId="0" borderId="0" xfId="0" applyNumberFormat="1"/>
    <xf numFmtId="14" fontId="0" fillId="0" borderId="0" xfId="0" applyNumberFormat="1"/>
    <xf numFmtId="166" fontId="0" fillId="0" borderId="0" xfId="0" applyNumberFormat="1"/>
    <xf numFmtId="3" fontId="0" fillId="0" borderId="0" xfId="0" applyNumberForma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43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19" formatCode="m/d/yyyy"/>
    </dxf>
    <dxf>
      <font>
        <strike val="0"/>
        <outline val="0"/>
        <shadow val="0"/>
        <u val="none"/>
        <vertAlign val="baseline"/>
        <sz val="11"/>
        <color theme="0"/>
        <name val="Segoe UI"/>
        <family val="2"/>
        <scheme val="minor"/>
      </font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\ mmm\,\ yyyy\ h:mm;@"/>
    </dxf>
    <dxf>
      <numFmt numFmtId="164" formatCode="d\ mmm\,\ yyyy\ h:mm;@"/>
    </dxf>
    <dxf>
      <numFmt numFmtId="2" formatCode="0.0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/>
        <name val="Segoe UI"/>
        <family val="2"/>
        <scheme val="minor"/>
      </font>
      <alignment horizontal="general" vertical="bottom" textRotation="0" wrapText="1" indent="0" justifyLastLine="0" shrinkToFit="0" readingOrder="0"/>
    </dxf>
    <dxf>
      <fill>
        <patternFill>
          <bgColor theme="8"/>
        </patternFill>
      </fill>
    </dxf>
    <dxf>
      <numFmt numFmtId="0" formatCode="General"/>
    </dxf>
    <dxf>
      <numFmt numFmtId="0" formatCode="General"/>
    </dxf>
    <dxf>
      <numFmt numFmtId="166" formatCode="d\ mmm\,\ yyyy;@"/>
    </dxf>
    <dxf>
      <numFmt numFmtId="166" formatCode="d\ mmm\,\ yyyy;@"/>
    </dxf>
    <dxf>
      <numFmt numFmtId="3" formatCode="#,##0"/>
    </dxf>
    <dxf>
      <numFmt numFmtId="3" formatCode="#,##0"/>
    </dxf>
    <dxf>
      <numFmt numFmtId="3" formatCode="#,##0"/>
    </dxf>
    <dxf>
      <font>
        <strike val="0"/>
        <outline val="0"/>
        <shadow val="0"/>
        <u val="none"/>
        <vertAlign val="baseline"/>
        <sz val="11"/>
        <color theme="0"/>
        <name val="Segoe UI"/>
        <family val="2"/>
        <scheme val="minor"/>
      </font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66" formatCode="d\ mmm\,\ yyyy;@"/>
    </dxf>
    <dxf>
      <numFmt numFmtId="0" formatCode="General"/>
    </dxf>
    <dxf>
      <numFmt numFmtId="26" formatCode="h:mm:ss"/>
    </dxf>
    <dxf>
      <numFmt numFmtId="165" formatCode="d\ mmm\,\ yyyy"/>
    </dxf>
    <dxf>
      <numFmt numFmtId="165" formatCode="d\ mmm\,\ yyyy"/>
    </dxf>
    <dxf>
      <numFmt numFmtId="164" formatCode="d\ mmm\,\ yyyy\ h:mm;@"/>
    </dxf>
    <dxf>
      <numFmt numFmtId="164" formatCode="d\ mmm\,\ yyyy\ h:mm;@"/>
    </dxf>
    <dxf>
      <font>
        <strike val="0"/>
        <outline val="0"/>
        <shadow val="0"/>
        <u val="none"/>
        <vertAlign val="baseline"/>
        <sz val="11"/>
        <color theme="0"/>
        <name val="Segoe UI"/>
        <family val="2"/>
        <scheme val="minor"/>
      </font>
      <alignment horizontal="general" vertical="bottom" textRotation="0" wrapText="1" indent="0" justifyLastLine="0" shrinkToFit="0" readingOrder="0"/>
    </dxf>
    <dxf>
      <numFmt numFmtId="2" formatCode="0.00"/>
    </dxf>
    <dxf>
      <numFmt numFmtId="0" formatCode="General"/>
    </dxf>
    <dxf>
      <numFmt numFmtId="164" formatCode="d\ mmm\,\ yyyy\ h:mm;@"/>
    </dxf>
    <dxf>
      <numFmt numFmtId="164" formatCode="d\ mmm\,\ yyyy\ h:mm;@"/>
    </dxf>
    <dxf>
      <numFmt numFmtId="164" formatCode="d\ mmm\,\ yyyy\ h:mm;@"/>
    </dxf>
    <dxf>
      <font>
        <strike val="0"/>
        <outline val="0"/>
        <shadow val="0"/>
        <u val="none"/>
        <vertAlign val="baseline"/>
        <sz val="11"/>
        <color theme="0"/>
        <name val="Segoe UI"/>
        <family val="2"/>
        <scheme val="minor"/>
      </font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A9475B91-6422-439D-93A3-A32052D8D88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A67F03-C47A-4D5D-AB31-EDF8F9D440C5}" name="Tbl_Missions" displayName="Tbl_Missions" ref="A1:K330" totalsRowShown="0" headerRowDxfId="42">
  <autoFilter ref="A1:K330" xr:uid="{E572132C-FCC6-4375-BDC7-0496D984D38A}"/>
  <tableColumns count="11">
    <tableColumn id="2" xr3:uid="{513CD02A-E6B3-452A-928D-D88CDEE070F0}" name="Spacecraft"/>
    <tableColumn id="3" xr3:uid="{76881FF0-BE2D-4CE3-8820-E6B0073C4A8F}" name="Vehicle"/>
    <tableColumn id="4" xr3:uid="{ACB33339-6E49-4475-B6ED-5EF682C6BB21}" name="Launch" dataDxfId="41"/>
    <tableColumn id="5" xr3:uid="{2965641A-B473-4689-B71C-8FC1FB92E120}" name="Return" dataDxfId="40"/>
    <tableColumn id="1" xr3:uid="{757368DB-31FE-4069-99F2-BB4D33B32791}" name="Mission Number" dataDxfId="39"/>
    <tableColumn id="6" xr3:uid="{CB32A541-1D73-4BCB-A672-56CCFCF52055}" name="Status"/>
    <tableColumn id="7" xr3:uid="{805EF908-2403-4871-BC36-795185E78920}" name="Earth Orbit"/>
    <tableColumn id="8" xr3:uid="{3B365AB3-5E42-41B2-B4C6-832FCAFAF00E}" name="Lunar Orbit"/>
    <tableColumn id="9" xr3:uid="{306B9C47-4743-459F-9FA7-C4EE6214DCEE}" name="Station Visited"/>
    <tableColumn id="10" xr3:uid="{CEA152FA-A3D2-483B-94CA-05215D2D33B9}" name="Destination" dataDxfId="38">
      <calculatedColumnFormula array="1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calculatedColumnFormula>
    </tableColumn>
    <tableColumn id="11" xr3:uid="{7E35C536-370B-4012-A76D-B875183DE8EA}" name="Duration (days)" dataDxfId="37">
      <calculatedColumnFormula>IF(Tbl_Missions[[#This Row],[Return]]="",NOW()-Tbl_Missions[[#This Row],[Launch]],Tbl_Missions[[#This Row],[Return]]-Tbl_Missions[[#This Row],[Launch]])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67124A-C088-46B6-BADF-B847AF7378AE}" name="Tbl_EVA" displayName="Tbl_EVA" ref="A1:L830" totalsRowShown="0" headerRowDxfId="36">
  <autoFilter ref="A1:L830" xr:uid="{E572132C-FCC6-4375-BDC7-0496D984D38A}"/>
  <tableColumns count="12">
    <tableColumn id="2" xr3:uid="{44CDF806-F0E3-432E-9032-92B28A74DC01}" name="Crew Mission Name"/>
    <tableColumn id="4" xr3:uid="{00D35549-693C-43F8-8C2E-8CEAF154F867}" name="Name" dataDxfId="35"/>
    <tableColumn id="1" xr3:uid="{216185F4-B484-4D94-8328-76DE4EAC727E}" name="EVA Number" dataDxfId="34"/>
    <tableColumn id="5" xr3:uid="{9CBE7CD1-89DD-4E52-9D36-9DB58E1FF18E}" name="Start Date" dataDxfId="33"/>
    <tableColumn id="6" xr3:uid="{74BAD63B-75A7-4493-B106-404B83472355}" name="End Date" dataDxfId="32"/>
    <tableColumn id="7" xr3:uid="{21457CDC-80F6-4C33-BC17-77268FFFF239}" name="Duration" dataDxfId="31"/>
    <tableColumn id="8" xr3:uid="{0BBEF926-B298-4011-BDCE-FA54511E81C1}" name="Moonwalk"/>
    <tableColumn id="9" xr3:uid="{9436DF41-CC3A-40BC-AA43-9ACAB69D638D}" name="Stand Up Only"/>
    <tableColumn id="10" xr3:uid="{73FD2EAC-BDD3-4BCC-B180-49AF20104E12}" name="Deep Space" dataDxfId="30"/>
    <tableColumn id="12" xr3:uid="{735CD5A6-28FA-4E20-871A-184E29326CFD}" name="Traveler launch date" dataDxfId="29">
      <calculatedColumnFormula>_xlfn.MAXIFS(Tbl_MissionCrew[Launch date],Tbl_MissionCrew[Launch date],"&lt;"&amp;Tbl_EVA[[#This Row],[Start Date]]+1,Tbl_MissionCrew[Crew Name],Tbl_EVA[[#This Row],[Name]])</calculatedColumnFormula>
    </tableColumn>
    <tableColumn id="14" xr3:uid="{17C7AC2E-ED04-4340-A961-055019A1514E}" name="Launching spacecraft" dataDxfId="28">
      <calculatedColumnFormula array="1">INDEX(Tbl_MissionCrew[Spacecraft (Launch)],MATCH(1,(Tbl_MissionCrew[Launch date]=Tbl_EVA[[#This Row],[Traveler launch date]])*(Tbl_MissionCrew[Crew Name]=Tbl_EVA[[#This Row],[Name]]),0))</calculatedColumnFormula>
    </tableColumn>
    <tableColumn id="13" xr3:uid="{39872DC8-7A87-46D9-B74D-A935BE5E8BAE}" name="Destination" dataDxfId="27">
      <calculatedColumnFormula>_xlfn.XLOOKUP(Tbl_EVA[[#This Row],[Launching spacecraft]],Tbl_Missions[Spacecraft],Tbl_Missions[Destination])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D19E83D-426F-4826-A28B-81682C93DFF3}" name="Tbl_Vehicles" displayName="Tbl_Vehicles" ref="A1:N203" totalsRowShown="0" headerRowDxfId="26">
  <autoFilter ref="A1:N203" xr:uid="{25BB5028-26C5-44EC-A799-13D8B398A5AA}"/>
  <tableColumns count="14">
    <tableColumn id="1" xr3:uid="{72B84F36-24AE-4CDC-8E0C-B2EF90A9E1E0}" name="Rocket"/>
    <tableColumn id="2" xr3:uid="{97ACE296-1E3B-4F83-8D52-A24068A1F0FA}" name="Active"/>
    <tableColumn id="3" xr3:uid="{CA578910-E402-488E-8A20-D4CADEA5824E}" name="Country"/>
    <tableColumn id="5" xr3:uid="{A3B221A2-C1F1-4227-870E-4697AD3F7526}" name="LEO Payload" dataDxfId="25"/>
    <tableColumn id="6" xr3:uid="{E29C6F6F-0AAE-4300-9CF7-1C1A4F0A0253}" name="GTO payload" dataDxfId="24"/>
    <tableColumn id="7" xr3:uid="{E0982194-0A57-4BF3-A26C-1B30A9F0687A}" name="TLI/Mars payload" dataDxfId="23"/>
    <tableColumn id="8" xr3:uid="{50DC72C9-C430-4C8A-A8E7-880411C5BB70}" name="Liftoff Height"/>
    <tableColumn id="9" xr3:uid="{19F0DA5D-94F9-492A-B1DB-BD7D0D35E14F}" name="Liftoff Mass"/>
    <tableColumn id="10" xr3:uid="{1E641E9C-2124-4351-9C0A-D6A817F88D7A}" name="Successful flights"/>
    <tableColumn id="11" xr3:uid="{97645DA3-EB00-41D3-918F-CFF03841F47D}" name="Total flights"/>
    <tableColumn id="12" xr3:uid="{EAE3D41F-2C31-4BD7-ABA1-DCCDF711E8BB}" name="First launch" dataDxfId="22"/>
    <tableColumn id="13" xr3:uid="{A56E19AD-29F3-416A-ACDC-303670E536FC}" name="Last launch" dataDxfId="21"/>
    <tableColumn id="4" xr3:uid="{19A067A5-B8AE-4FCE-90D8-11EDE91883A8}" name="Class" dataDxfId="20">
      <calculatedColumnFormula array="1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calculatedColumnFormula>
    </tableColumn>
    <tableColumn id="14" xr3:uid="{C3CFA298-012A-4A8A-B7C8-9BDD8966B6F9}" name="Carried Crews" dataDxfId="19">
      <calculatedColumnFormula>COUNTIF(Tbl_Missions[Vehicle],Tbl_Vehicles[[#This Row],[Rocket]])&gt;0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13C48C-A937-46CF-8E83-83A6EA538638}" name="Tbl_MissionCrew" displayName="Tbl_MissionCrew" ref="A1:J1292" totalsRowShown="0" headerRowDxfId="17">
  <autoFilter ref="A1:J1292" xr:uid="{C7CAED66-0F89-440E-BB90-260195B4DB10}"/>
  <tableColumns count="10">
    <tableColumn id="1" xr3:uid="{CCD40A19-4B44-4EDF-859C-5C3A77442CF4}" name="Crew Name"/>
    <tableColumn id="2" xr3:uid="{D38D5BC5-F387-4156-996B-A989A9587A26}" name="Spacecraft (Launch)"/>
    <tableColumn id="3" xr3:uid="{8BCAAAC5-72BD-4D82-A3D3-0F33AC248434}" name="Spacecraft (Return)"/>
    <tableColumn id="4" xr3:uid="{24C223D8-B4C7-486D-BC72-ABC28A3BFB86}" name="Changed craft" dataDxfId="16">
      <calculatedColumnFormula>NOT(Tbl_MissionCrew[[#This Row],[Spacecraft (Return)]]=Tbl_MissionCrew[[#This Row],[Spacecraft (Launch)]])</calculatedColumnFormula>
    </tableColumn>
    <tableColumn id="7" xr3:uid="{05494208-48BA-4D3C-8D2D-A09DD1FE7857}" name="Duration (days)" dataDxfId="15">
      <calculatedColumnFormula>IF(Tbl_MissionCrew[[#This Row],[Return date]]="",NOW(),Tbl_MissionCrew[[#This Row],[Return date]])-Tbl_MissionCrew[[#This Row],[Launch date]]</calculatedColumnFormula>
    </tableColumn>
    <tableColumn id="5" xr3:uid="{CC5A1DDB-4194-46A3-B068-5D8E30299161}" name="Launch date" dataDxfId="14">
      <calculatedColumnFormula>_xlfn.XLOOKUP(Tbl_MissionCrew[[#This Row],[Spacecraft (Launch)]],Tbl_Missions[Spacecraft],Tbl_Missions[Launch])</calculatedColumnFormula>
    </tableColumn>
    <tableColumn id="6" xr3:uid="{C75FB81D-93F6-410B-8A88-62C4BEDD9C24}" name="Return date" dataDxfId="13">
      <calculatedColumnFormula>IF(_xlfn.XLOOKUP(Tbl_MissionCrew[[#This Row],[Spacecraft (Return)]],Tbl_Missions[Spacecraft],Tbl_Missions[Return])="","",_xlfn.XLOOKUP(Tbl_MissionCrew[[#This Row],[Spacecraft (Return)]],Tbl_Missions[Spacecraft],Tbl_Missions[Return]))</calculatedColumnFormula>
    </tableColumn>
    <tableColumn id="8" xr3:uid="{90A8F59A-63C3-4F4B-A274-27EC93895537}" name="Destination" dataDxfId="12">
      <calculatedColumnFormula>_xlfn.XLOOKUP(Tbl_MissionCrew[[#This Row],[Spacecraft (Launch)]],Tbl_Missions[Spacecraft],Tbl_Missions[Destination])</calculatedColumnFormula>
    </tableColumn>
    <tableColumn id="9" xr3:uid="{5164B66F-961C-487B-BF17-E1982D41D04A}" name="Space Station" dataDxfId="11">
      <calculatedColumnFormula>IF(_xlfn.XLOOKUP(Tbl_MissionCrew[[#This Row],[Spacecraft (Launch)]],Tbl_Missions[Spacecraft],Tbl_Missions[Station Visited])="","None visited",_xlfn.XLOOKUP(Tbl_MissionCrew[[#This Row],[Spacecraft (Launch)]],Tbl_Missions[Spacecraft],Tbl_Missions[Station Visited]))</calculatedColumnFormula>
    </tableColumn>
    <tableColumn id="12" xr3:uid="{44880DDB-264A-418E-8CEB-EA85FEFC2C84}" name="Mission Result" dataDxfId="10">
      <calculatedColumnFormula>_xlfn.XLOOKUP(Tbl_MissionCrew[[#This Row],[Spacecraft (Return)]],Tbl_Missions[Spacecraft],Tbl_Missions[Status])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EA19C9-B331-4DC6-97EC-2743CFA13D21}" name="Tbl_People" displayName="Tbl_People" ref="A1:M570" totalsRowShown="0" headerRowDxfId="9">
  <autoFilter ref="A1:M570" xr:uid="{C509C5F5-5DBC-4D67-8A64-79F20AFD0C28}"/>
  <tableColumns count="13">
    <tableColumn id="1" xr3:uid="{C565773F-85D2-4636-91AF-7EE6F6C830A4}" name="Name"/>
    <tableColumn id="2" xr3:uid="{11592B17-FA1A-484D-B1BE-81613C9F0D02}" name="Gender"/>
    <tableColumn id="3" xr3:uid="{5517F9A6-2CED-47A6-881D-D6F5F33BD5C3}" name="Country"/>
    <tableColumn id="4" xr3:uid="{74896133-6154-42FE-9EFA-D1290201BF1A}" name="Continent"/>
    <tableColumn id="5" xr3:uid="{F436B200-859A-4994-92B1-EB002EB12534}" name="Birthday" dataDxfId="8"/>
    <tableColumn id="11" xr3:uid="{685AD6EC-44DC-405B-B9AB-A17ACB9A15E0}" name="Mission Count" dataDxfId="7">
      <calculatedColumnFormula>COUNTIF(Tbl_MissionCrew[Crew Name],Tbl_People[[#This Row],[Name]])</calculatedColumnFormula>
    </tableColumn>
    <tableColumn id="9" xr3:uid="{0773BA8A-C13C-443B-B1F9-B00B054C48F4}" name="Mission Time" dataDxfId="6">
      <calculatedColumnFormula>SUMIFS(Tbl_MissionCrew[Duration (days)],Tbl_MissionCrew[Crew Name],Tbl_People[[#This Row],[Name]])</calculatedColumnFormula>
    </tableColumn>
    <tableColumn id="14" xr3:uid="{1C34B22C-652E-404B-A2AF-8F4C7ECFFBD3}" name="EVA count" dataDxfId="5">
      <calculatedColumnFormula>COUNTIF(Tbl_EVA[Name],Tbl_People[[#This Row],[Name]])</calculatedColumnFormula>
    </tableColumn>
    <tableColumn id="15" xr3:uid="{8007C20D-0EED-46C0-AB16-0D9A2803233D}" name="EVA duration (hours)" dataDxfId="4">
      <calculatedColumnFormula>SUMIFS(Tbl_EVA[Duration],Tbl_EVA[Name],Tbl_People[[#This Row],[Name]])*24</calculatedColumnFormula>
    </tableColumn>
    <tableColumn id="16" xr3:uid="{B0987AED-198A-4197-8A25-CD8E6F5EE648}" name="Left LEO" dataDxfId="3">
      <calculatedColumnFormula>COUNTIFS(Tbl_MissionCrew[Destination],"Moon",Tbl_MissionCrew[Crew Name],Tbl_People[[#This Row],[Name]])</calculatedColumnFormula>
    </tableColumn>
    <tableColumn id="17" xr3:uid="{58F1F492-E825-4687-A11B-25BCA0B795A0}" name="Walked on Moon" dataDxfId="2">
      <calculatedColumnFormula>COUNTIFS(Tbl_EVA[Moonwalk],TRUE,Tbl_EVA[Name],Tbl_People[[#This Row],[Name]])</calculatedColumnFormula>
    </tableColumn>
    <tableColumn id="12" xr3:uid="{7C57892E-62A3-4B86-8D38-ACB4E9C03907}" name="Longest mission" dataDxfId="1">
      <calculatedColumnFormula>_xlfn.MAXIFS(Tbl_MissionCrew[Duration (days)],Tbl_MissionCrew[Crew Name],Tbl_People[[#This Row],[Name]])</calculatedColumnFormula>
    </tableColumn>
    <tableColumn id="13" xr3:uid="{854CD445-5239-47D1-ACB1-2D1FFED7BE93}" name="Shortest mission" dataDxfId="0">
      <calculatedColumnFormula>_xlfn.MINIFS(Tbl_MissionCrew[Duration (days)],Tbl_MissionCrew[Crew Name],Tbl_People[[#This Row],[Name]])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EDU">
  <a:themeElements>
    <a:clrScheme name="EDU">
      <a:dk1>
        <a:srgbClr val="2F2F2F"/>
      </a:dk1>
      <a:lt1>
        <a:srgbClr val="FFFFFF"/>
      </a:lt1>
      <a:dk2>
        <a:srgbClr val="747474"/>
      </a:dk2>
      <a:lt2>
        <a:srgbClr val="F2F2F2"/>
      </a:lt2>
      <a:accent1>
        <a:srgbClr val="2F80ED"/>
      </a:accent1>
      <a:accent2>
        <a:srgbClr val="F2994A"/>
      </a:accent2>
      <a:accent3>
        <a:srgbClr val="9B51E0"/>
      </a:accent3>
      <a:accent4>
        <a:srgbClr val="F2C94C"/>
      </a:accent4>
      <a:accent5>
        <a:srgbClr val="EB5757"/>
      </a:accent5>
      <a:accent6>
        <a:srgbClr val="219653"/>
      </a:accent6>
      <a:hlink>
        <a:srgbClr val="0078D4"/>
      </a:hlink>
      <a:folHlink>
        <a:srgbClr val="954F72"/>
      </a:folHlink>
    </a:clrScheme>
    <a:fontScheme name="Segoe UI">
      <a:majorFont>
        <a:latin typeface="Segoe UI Semibold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9428B-8C6C-4F38-95D8-37B584C7319C}">
  <sheetPr codeName="Sheet1"/>
  <dimension ref="A1:K330"/>
  <sheetViews>
    <sheetView tabSelected="1" workbookViewId="0">
      <pane xSplit="1" ySplit="1" topLeftCell="B2" activePane="bottomRight" state="frozen"/>
      <selection pane="bottomRight" activeCell="A2" sqref="A2"/>
      <selection pane="bottomLeft" activeCell="A2" sqref="A2"/>
      <selection pane="topRight" activeCell="B1" sqref="B1"/>
    </sheetView>
  </sheetViews>
  <sheetFormatPr defaultColWidth="12.5" defaultRowHeight="18.75" customHeight="1"/>
  <cols>
    <col min="1" max="1" width="21.25" bestFit="1" customWidth="1"/>
    <col min="2" max="2" width="29.25" bestFit="1" customWidth="1"/>
    <col min="3" max="4" width="16.75" bestFit="1" customWidth="1"/>
    <col min="5" max="5" width="12.625" customWidth="1"/>
    <col min="6" max="6" width="10.625" bestFit="1" customWidth="1"/>
    <col min="7" max="8" width="10.25" customWidth="1"/>
    <col min="9" max="9" width="11.375" customWidth="1"/>
    <col min="10" max="10" width="17.375" bestFit="1" customWidth="1"/>
    <col min="11" max="11" width="8.875" customWidth="1"/>
    <col min="12" max="12" width="18.75" customWidth="1"/>
  </cols>
  <sheetData>
    <row r="1" spans="1:11" ht="37.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10" t="s">
        <v>10</v>
      </c>
    </row>
    <row r="2" spans="1:11" ht="18.75" customHeight="1">
      <c r="A2" t="s">
        <v>11</v>
      </c>
      <c r="B2" t="s">
        <v>12</v>
      </c>
      <c r="C2" s="1">
        <v>22392.254861111112</v>
      </c>
      <c r="D2" s="1">
        <v>22392.329861111109</v>
      </c>
      <c r="E2">
        <v>1</v>
      </c>
      <c r="F2" t="s">
        <v>13</v>
      </c>
      <c r="G2" t="b">
        <v>1</v>
      </c>
      <c r="H2" t="b">
        <v>0</v>
      </c>
      <c r="J2" t="str" cm="1">
        <f t="array" ref="J2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2" s="2">
        <f ca="1">IF(Tbl_Missions[[#This Row],[Return]]="",NOW()-Tbl_Missions[[#This Row],[Launch]],Tbl_Missions[[#This Row],[Return]]-Tbl_Missions[[#This Row],[Launch]])</f>
        <v>7.4999999997089617E-2</v>
      </c>
    </row>
    <row r="3" spans="1:11" ht="18.75" customHeight="1">
      <c r="A3" t="s">
        <v>14</v>
      </c>
      <c r="B3" t="s">
        <v>15</v>
      </c>
      <c r="C3" s="1">
        <v>22406.607094907409</v>
      </c>
      <c r="D3" s="1">
        <v>22406.617766203704</v>
      </c>
      <c r="E3">
        <v>2</v>
      </c>
      <c r="F3" t="s">
        <v>13</v>
      </c>
      <c r="G3" t="b">
        <v>0</v>
      </c>
      <c r="H3" t="b">
        <v>0</v>
      </c>
      <c r="J3" t="str" cm="1">
        <f t="array" ref="J3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Non-orbital space</v>
      </c>
      <c r="K3" s="2">
        <f ca="1">IF(Tbl_Missions[[#This Row],[Return]]="",NOW()-Tbl_Missions[[#This Row],[Launch]],Tbl_Missions[[#This Row],[Return]]-Tbl_Missions[[#This Row],[Launch]])</f>
        <v>1.0671296295186039E-2</v>
      </c>
    </row>
    <row r="4" spans="1:11" ht="18.75" customHeight="1">
      <c r="A4" t="s">
        <v>16</v>
      </c>
      <c r="B4" t="s">
        <v>15</v>
      </c>
      <c r="C4" s="1">
        <v>22483.514305555556</v>
      </c>
      <c r="D4" s="1">
        <v>22483.525150462963</v>
      </c>
      <c r="E4">
        <v>3</v>
      </c>
      <c r="F4" t="s">
        <v>13</v>
      </c>
      <c r="G4" t="b">
        <v>0</v>
      </c>
      <c r="H4" t="b">
        <v>0</v>
      </c>
      <c r="J4" t="str" cm="1">
        <f t="array" ref="J4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Non-orbital space</v>
      </c>
      <c r="K4" s="2">
        <f ca="1">IF(Tbl_Missions[[#This Row],[Return]]="",NOW()-Tbl_Missions[[#This Row],[Launch]],Tbl_Missions[[#This Row],[Return]]-Tbl_Missions[[#This Row],[Launch]])</f>
        <v>1.0844907406863058E-2</v>
      </c>
    </row>
    <row r="5" spans="1:11" ht="18.75" customHeight="1">
      <c r="A5" t="s">
        <v>17</v>
      </c>
      <c r="B5" t="s">
        <v>12</v>
      </c>
      <c r="C5" s="1">
        <v>22499.25</v>
      </c>
      <c r="D5" s="1">
        <v>22500.304166666665</v>
      </c>
      <c r="E5">
        <v>4</v>
      </c>
      <c r="F5" t="s">
        <v>13</v>
      </c>
      <c r="G5" t="b">
        <v>1</v>
      </c>
      <c r="H5" t="b">
        <v>0</v>
      </c>
      <c r="J5" t="str" cm="1">
        <f t="array" ref="J5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5" s="2">
        <f ca="1">IF(Tbl_Missions[[#This Row],[Return]]="",NOW()-Tbl_Missions[[#This Row],[Launch]],Tbl_Missions[[#This Row],[Return]]-Tbl_Missions[[#This Row],[Launch]])</f>
        <v>1.0541666666649689</v>
      </c>
    </row>
    <row r="6" spans="1:11" ht="18.75" customHeight="1">
      <c r="A6" t="s">
        <v>18</v>
      </c>
      <c r="B6" t="s">
        <v>19</v>
      </c>
      <c r="C6" s="1">
        <v>22697.616423611111</v>
      </c>
      <c r="D6" s="1">
        <v>22697.821550925924</v>
      </c>
      <c r="E6">
        <v>5</v>
      </c>
      <c r="F6" t="s">
        <v>13</v>
      </c>
      <c r="G6" t="b">
        <v>1</v>
      </c>
      <c r="H6" t="b">
        <v>0</v>
      </c>
      <c r="J6" t="str" cm="1">
        <f t="array" ref="J6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6" s="2">
        <f ca="1">IF(Tbl_Missions[[#This Row],[Return]]="",NOW()-Tbl_Missions[[#This Row],[Launch]],Tbl_Missions[[#This Row],[Return]]-Tbl_Missions[[#This Row],[Launch]])</f>
        <v>0.2051273148135806</v>
      </c>
    </row>
    <row r="7" spans="1:11" ht="18.75" customHeight="1">
      <c r="A7" t="s">
        <v>20</v>
      </c>
      <c r="B7" t="s">
        <v>19</v>
      </c>
      <c r="C7" s="1">
        <v>22790.531435185185</v>
      </c>
      <c r="D7" s="1">
        <v>22790.73704861111</v>
      </c>
      <c r="E7">
        <v>6</v>
      </c>
      <c r="F7" t="s">
        <v>13</v>
      </c>
      <c r="G7" t="b">
        <v>1</v>
      </c>
      <c r="H7" t="b">
        <v>0</v>
      </c>
      <c r="J7" t="str" cm="1">
        <f t="array" ref="J7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7" s="2">
        <f ca="1">IF(Tbl_Missions[[#This Row],[Return]]="",NOW()-Tbl_Missions[[#This Row],[Launch]],Tbl_Missions[[#This Row],[Return]]-Tbl_Missions[[#This Row],[Launch]])</f>
        <v>0.20561342592554865</v>
      </c>
    </row>
    <row r="8" spans="1:11" ht="18.75" customHeight="1">
      <c r="A8" t="s">
        <v>21</v>
      </c>
      <c r="B8" t="s">
        <v>12</v>
      </c>
      <c r="C8" s="1">
        <v>22869.35</v>
      </c>
      <c r="D8" s="1">
        <v>22873.286111111112</v>
      </c>
      <c r="E8">
        <v>7</v>
      </c>
      <c r="F8" t="s">
        <v>13</v>
      </c>
      <c r="G8" t="b">
        <v>1</v>
      </c>
      <c r="H8" t="b">
        <v>0</v>
      </c>
      <c r="J8" t="str" cm="1">
        <f t="array" ref="J8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8" s="2">
        <f ca="1">IF(Tbl_Missions[[#This Row],[Return]]="",NOW()-Tbl_Missions[[#This Row],[Launch]],Tbl_Missions[[#This Row],[Return]]-Tbl_Missions[[#This Row],[Launch]])</f>
        <v>3.9361111111138598</v>
      </c>
    </row>
    <row r="9" spans="1:11" ht="18.75" customHeight="1">
      <c r="A9" t="s">
        <v>22</v>
      </c>
      <c r="B9" t="s">
        <v>12</v>
      </c>
      <c r="C9" s="1">
        <v>22870.335104166668</v>
      </c>
      <c r="D9" s="1">
        <v>22873.290972222221</v>
      </c>
      <c r="E9">
        <v>8</v>
      </c>
      <c r="F9" t="s">
        <v>13</v>
      </c>
      <c r="G9" t="b">
        <v>1</v>
      </c>
      <c r="H9" t="b">
        <v>0</v>
      </c>
      <c r="J9" t="str" cm="1">
        <f t="array" ref="J9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9" s="2">
        <f ca="1">IF(Tbl_Missions[[#This Row],[Return]]="",NOW()-Tbl_Missions[[#This Row],[Launch]],Tbl_Missions[[#This Row],[Return]]-Tbl_Missions[[#This Row],[Launch]])</f>
        <v>2.9558680555528554</v>
      </c>
    </row>
    <row r="10" spans="1:11" ht="18.75" customHeight="1">
      <c r="A10" t="s">
        <v>23</v>
      </c>
      <c r="B10" t="s">
        <v>19</v>
      </c>
      <c r="C10" s="1">
        <v>22922.510555555556</v>
      </c>
      <c r="D10" s="1">
        <v>22922.894699074073</v>
      </c>
      <c r="E10">
        <v>9</v>
      </c>
      <c r="F10" t="s">
        <v>13</v>
      </c>
      <c r="G10" t="b">
        <v>1</v>
      </c>
      <c r="H10" t="b">
        <v>0</v>
      </c>
      <c r="J10" t="str" cm="1">
        <f t="array" ref="J10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0" s="2">
        <f ca="1">IF(Tbl_Missions[[#This Row],[Return]]="",NOW()-Tbl_Missions[[#This Row],[Launch]],Tbl_Missions[[#This Row],[Return]]-Tbl_Missions[[#This Row],[Launch]])</f>
        <v>0.38414351851679385</v>
      </c>
    </row>
    <row r="11" spans="1:11" ht="18.75" customHeight="1">
      <c r="A11" t="s">
        <v>24</v>
      </c>
      <c r="B11" t="s">
        <v>19</v>
      </c>
      <c r="C11" s="1">
        <v>23146.544594907409</v>
      </c>
      <c r="D11" s="1">
        <v>23147.975023148148</v>
      </c>
      <c r="E11">
        <v>10</v>
      </c>
      <c r="F11" t="s">
        <v>13</v>
      </c>
      <c r="G11" t="b">
        <v>1</v>
      </c>
      <c r="H11" t="b">
        <v>0</v>
      </c>
      <c r="J11" t="str" cm="1">
        <f t="array" ref="J11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1" s="2">
        <f ca="1">IF(Tbl_Missions[[#This Row],[Return]]="",NOW()-Tbl_Missions[[#This Row],[Launch]],Tbl_Missions[[#This Row],[Return]]-Tbl_Missions[[#This Row],[Launch]])</f>
        <v>1.4304282407392748</v>
      </c>
    </row>
    <row r="12" spans="1:11" ht="18.75" customHeight="1">
      <c r="A12" t="s">
        <v>25</v>
      </c>
      <c r="B12" t="s">
        <v>12</v>
      </c>
      <c r="C12" s="1">
        <v>23176.499282407407</v>
      </c>
      <c r="D12" s="1">
        <v>23181.462500000001</v>
      </c>
      <c r="E12">
        <v>11</v>
      </c>
      <c r="F12" t="s">
        <v>13</v>
      </c>
      <c r="G12" t="b">
        <v>1</v>
      </c>
      <c r="H12" t="b">
        <v>0</v>
      </c>
      <c r="J12" t="str" cm="1">
        <f t="array" ref="J12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2" s="2">
        <f ca="1">IF(Tbl_Missions[[#This Row],[Return]]="",NOW()-Tbl_Missions[[#This Row],[Launch]],Tbl_Missions[[#This Row],[Return]]-Tbl_Missions[[#This Row],[Launch]])</f>
        <v>4.9632175925944466</v>
      </c>
    </row>
    <row r="13" spans="1:11" ht="18.75" customHeight="1">
      <c r="A13" t="s">
        <v>26</v>
      </c>
      <c r="B13" t="s">
        <v>12</v>
      </c>
      <c r="C13" s="1">
        <v>23178.39574074074</v>
      </c>
      <c r="D13" s="1">
        <v>23181.347222222223</v>
      </c>
      <c r="E13">
        <v>12</v>
      </c>
      <c r="F13" t="s">
        <v>13</v>
      </c>
      <c r="G13" t="b">
        <v>1</v>
      </c>
      <c r="H13" t="b">
        <v>0</v>
      </c>
      <c r="J13" t="str" cm="1">
        <f t="array" ref="J13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3" s="2">
        <f ca="1">IF(Tbl_Missions[[#This Row],[Return]]="",NOW()-Tbl_Missions[[#This Row],[Launch]],Tbl_Missions[[#This Row],[Return]]-Tbl_Missions[[#This Row],[Launch]])</f>
        <v>2.9514814814829151</v>
      </c>
    </row>
    <row r="14" spans="1:11" ht="18.75" customHeight="1">
      <c r="A14" t="s">
        <v>27</v>
      </c>
      <c r="B14" t="s">
        <v>28</v>
      </c>
      <c r="C14" s="1">
        <v>23211.76394675926</v>
      </c>
      <c r="D14" s="1">
        <v>23211.771863425925</v>
      </c>
      <c r="E14">
        <v>13</v>
      </c>
      <c r="F14" t="s">
        <v>13</v>
      </c>
      <c r="G14" t="b">
        <v>0</v>
      </c>
      <c r="H14" t="b">
        <v>0</v>
      </c>
      <c r="J14" t="str" cm="1">
        <f t="array" ref="J14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Non-orbital space</v>
      </c>
      <c r="K14" s="2">
        <f ca="1">IF(Tbl_Missions[[#This Row],[Return]]="",NOW()-Tbl_Missions[[#This Row],[Launch]],Tbl_Missions[[#This Row],[Return]]-Tbl_Missions[[#This Row],[Launch]])</f>
        <v>7.9166666655510198E-3</v>
      </c>
    </row>
    <row r="15" spans="1:11" ht="18.75" customHeight="1">
      <c r="A15" t="s">
        <v>29</v>
      </c>
      <c r="B15" t="s">
        <v>28</v>
      </c>
      <c r="C15" s="1">
        <v>23245.754131944443</v>
      </c>
      <c r="D15" s="1">
        <v>23245.761863425927</v>
      </c>
      <c r="E15">
        <v>14</v>
      </c>
      <c r="F15" t="s">
        <v>13</v>
      </c>
      <c r="G15" t="b">
        <v>0</v>
      </c>
      <c r="H15" t="b">
        <v>0</v>
      </c>
      <c r="J15" t="str" cm="1">
        <f t="array" ref="J15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Non-orbital space</v>
      </c>
      <c r="K15" s="2">
        <f ca="1">IF(Tbl_Missions[[#This Row],[Return]]="",NOW()-Tbl_Missions[[#This Row],[Launch]],Tbl_Missions[[#This Row],[Return]]-Tbl_Missions[[#This Row],[Launch]])</f>
        <v>7.7314814843703061E-3</v>
      </c>
    </row>
    <row r="16" spans="1:11" ht="18.75" customHeight="1">
      <c r="A16" t="s">
        <v>30</v>
      </c>
      <c r="B16" t="s">
        <v>31</v>
      </c>
      <c r="C16" s="1">
        <v>23662.312511574073</v>
      </c>
      <c r="D16" s="1">
        <v>23663.32435185185</v>
      </c>
      <c r="E16">
        <v>15</v>
      </c>
      <c r="F16" t="s">
        <v>13</v>
      </c>
      <c r="G16" t="b">
        <v>1</v>
      </c>
      <c r="H16" t="b">
        <v>0</v>
      </c>
      <c r="J16" t="str" cm="1">
        <f t="array" ref="J16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6" s="2">
        <f ca="1">IF(Tbl_Missions[[#This Row],[Return]]="",NOW()-Tbl_Missions[[#This Row],[Launch]],Tbl_Missions[[#This Row],[Return]]-Tbl_Missions[[#This Row],[Launch]])</f>
        <v>1.0118402777770825</v>
      </c>
    </row>
    <row r="17" spans="1:11" ht="18.75" customHeight="1">
      <c r="A17" t="s">
        <v>32</v>
      </c>
      <c r="B17" t="s">
        <v>31</v>
      </c>
      <c r="C17" s="1">
        <v>23819.291666666668</v>
      </c>
      <c r="D17" s="1">
        <v>23820.376585648148</v>
      </c>
      <c r="E17">
        <v>16</v>
      </c>
      <c r="F17" t="s">
        <v>13</v>
      </c>
      <c r="G17" t="b">
        <v>1</v>
      </c>
      <c r="H17" t="b">
        <v>0</v>
      </c>
      <c r="J17" t="str" cm="1">
        <f t="array" ref="J17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7" s="2">
        <f ca="1">IF(Tbl_Missions[[#This Row],[Return]]="",NOW()-Tbl_Missions[[#This Row],[Launch]],Tbl_Missions[[#This Row],[Return]]-Tbl_Missions[[#This Row],[Launch]])</f>
        <v>1.0849189814798592</v>
      </c>
    </row>
    <row r="18" spans="1:11" ht="18.75" customHeight="1">
      <c r="A18" t="s">
        <v>33</v>
      </c>
      <c r="B18" t="s">
        <v>34</v>
      </c>
      <c r="C18" s="1">
        <v>23824.6</v>
      </c>
      <c r="D18" s="1">
        <v>23824.803472222222</v>
      </c>
      <c r="E18">
        <v>17</v>
      </c>
      <c r="F18" t="s">
        <v>13</v>
      </c>
      <c r="G18" t="b">
        <v>1</v>
      </c>
      <c r="H18" t="b">
        <v>0</v>
      </c>
      <c r="J18" t="str" cm="1">
        <f t="array" ref="J18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8" s="2">
        <f ca="1">IF(Tbl_Missions[[#This Row],[Return]]="",NOW()-Tbl_Missions[[#This Row],[Launch]],Tbl_Missions[[#This Row],[Return]]-Tbl_Missions[[#This Row],[Launch]])</f>
        <v>0.20347222222335404</v>
      </c>
    </row>
    <row r="19" spans="1:11" ht="18.75" customHeight="1">
      <c r="A19" t="s">
        <v>35</v>
      </c>
      <c r="B19" t="s">
        <v>34</v>
      </c>
      <c r="C19" s="1">
        <v>23896.636111111111</v>
      </c>
      <c r="D19" s="1">
        <v>23900.716666666667</v>
      </c>
      <c r="E19">
        <v>18</v>
      </c>
      <c r="F19" t="s">
        <v>13</v>
      </c>
      <c r="G19" t="b">
        <v>1</v>
      </c>
      <c r="H19" t="b">
        <v>0</v>
      </c>
      <c r="J19" t="str" cm="1">
        <f t="array" ref="J19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9" s="2">
        <f ca="1">IF(Tbl_Missions[[#This Row],[Return]]="",NOW()-Tbl_Missions[[#This Row],[Launch]],Tbl_Missions[[#This Row],[Return]]-Tbl_Missions[[#This Row],[Launch]])</f>
        <v>4.0805555555562023</v>
      </c>
    </row>
    <row r="20" spans="1:11" ht="18.75" customHeight="1">
      <c r="A20" t="s">
        <v>36</v>
      </c>
      <c r="B20" t="s">
        <v>34</v>
      </c>
      <c r="C20" s="1">
        <v>23975.583333333332</v>
      </c>
      <c r="D20" s="1">
        <v>23983.538194444442</v>
      </c>
      <c r="E20">
        <v>19</v>
      </c>
      <c r="F20" t="s">
        <v>13</v>
      </c>
      <c r="G20" t="b">
        <v>1</v>
      </c>
      <c r="H20" t="b">
        <v>0</v>
      </c>
      <c r="J20" t="str" cm="1">
        <f t="array" ref="J20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20" s="2">
        <f ca="1">IF(Tbl_Missions[[#This Row],[Return]]="",NOW()-Tbl_Missions[[#This Row],[Launch]],Tbl_Missions[[#This Row],[Return]]-Tbl_Missions[[#This Row],[Launch]])</f>
        <v>7.9548611111094942</v>
      </c>
    </row>
    <row r="21" spans="1:11" ht="18.75" customHeight="1">
      <c r="A21" t="s">
        <v>37</v>
      </c>
      <c r="B21" t="s">
        <v>34</v>
      </c>
      <c r="C21" s="1">
        <v>24080.8125</v>
      </c>
      <c r="D21" s="1">
        <v>24094.586805555555</v>
      </c>
      <c r="E21">
        <v>20</v>
      </c>
      <c r="F21" t="s">
        <v>13</v>
      </c>
      <c r="G21" t="b">
        <v>1</v>
      </c>
      <c r="H21" t="b">
        <v>0</v>
      </c>
      <c r="J21" t="str" cm="1">
        <f t="array" ref="J21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21" s="2">
        <f ca="1">IF(Tbl_Missions[[#This Row],[Return]]="",NOW()-Tbl_Missions[[#This Row],[Launch]],Tbl_Missions[[#This Row],[Return]]-Tbl_Missions[[#This Row],[Launch]])</f>
        <v>13.774305555554747</v>
      </c>
    </row>
    <row r="22" spans="1:11" ht="18.75" customHeight="1">
      <c r="A22" t="s">
        <v>38</v>
      </c>
      <c r="B22" t="s">
        <v>34</v>
      </c>
      <c r="C22" s="1">
        <v>24091.567361111112</v>
      </c>
      <c r="D22" s="1">
        <v>24092.644444444446</v>
      </c>
      <c r="E22">
        <v>21</v>
      </c>
      <c r="F22" t="s">
        <v>13</v>
      </c>
      <c r="G22" t="b">
        <v>1</v>
      </c>
      <c r="H22" t="b">
        <v>0</v>
      </c>
      <c r="J22" t="str" cm="1">
        <f t="array" ref="J22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22" s="2">
        <f ca="1">IF(Tbl_Missions[[#This Row],[Return]]="",NOW()-Tbl_Missions[[#This Row],[Launch]],Tbl_Missions[[#This Row],[Return]]-Tbl_Missions[[#This Row],[Launch]])</f>
        <v>1.0770833333335759</v>
      </c>
    </row>
    <row r="23" spans="1:11" ht="18.75" customHeight="1">
      <c r="A23" t="s">
        <v>39</v>
      </c>
      <c r="B23" t="s">
        <v>34</v>
      </c>
      <c r="C23" s="1">
        <v>24182.695138888888</v>
      </c>
      <c r="D23" s="1">
        <v>24183.140277777777</v>
      </c>
      <c r="E23">
        <v>22</v>
      </c>
      <c r="F23" t="s">
        <v>13</v>
      </c>
      <c r="G23" t="b">
        <v>1</v>
      </c>
      <c r="H23" t="b">
        <v>0</v>
      </c>
      <c r="J23" t="str" cm="1">
        <f t="array" ref="J23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23" s="2">
        <f ca="1">IF(Tbl_Missions[[#This Row],[Return]]="",NOW()-Tbl_Missions[[#This Row],[Launch]],Tbl_Missions[[#This Row],[Return]]-Tbl_Missions[[#This Row],[Launch]])</f>
        <v>0.44513888888832298</v>
      </c>
    </row>
    <row r="24" spans="1:11" ht="18.75" customHeight="1">
      <c r="A24" t="s">
        <v>40</v>
      </c>
      <c r="B24" t="s">
        <v>34</v>
      </c>
      <c r="C24" s="1">
        <v>24261.568749999999</v>
      </c>
      <c r="D24" s="1">
        <v>24264.583333333332</v>
      </c>
      <c r="E24">
        <v>23</v>
      </c>
      <c r="F24" t="s">
        <v>13</v>
      </c>
      <c r="G24" t="b">
        <v>1</v>
      </c>
      <c r="H24" t="b">
        <v>0</v>
      </c>
      <c r="J24" t="str" cm="1">
        <f t="array" ref="J24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24" s="2">
        <f ca="1">IF(Tbl_Missions[[#This Row],[Return]]="",NOW()-Tbl_Missions[[#This Row],[Launch]],Tbl_Missions[[#This Row],[Return]]-Tbl_Missions[[#This Row],[Launch]])</f>
        <v>3.0145833333335759</v>
      </c>
    </row>
    <row r="25" spans="1:11" ht="18.75" customHeight="1">
      <c r="A25" t="s">
        <v>41</v>
      </c>
      <c r="B25" t="s">
        <v>34</v>
      </c>
      <c r="C25" s="1">
        <v>24306.930555555555</v>
      </c>
      <c r="D25" s="1">
        <v>24309.879861111109</v>
      </c>
      <c r="E25">
        <v>24</v>
      </c>
      <c r="F25" t="s">
        <v>13</v>
      </c>
      <c r="G25" t="b">
        <v>1</v>
      </c>
      <c r="H25" t="b">
        <v>0</v>
      </c>
      <c r="J25" t="str" cm="1">
        <f t="array" ref="J25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25" s="2">
        <f ca="1">IF(Tbl_Missions[[#This Row],[Return]]="",NOW()-Tbl_Missions[[#This Row],[Launch]],Tbl_Missions[[#This Row],[Return]]-Tbl_Missions[[#This Row],[Launch]])</f>
        <v>2.9493055555540195</v>
      </c>
    </row>
    <row r="26" spans="1:11" ht="18.75" customHeight="1">
      <c r="A26" t="s">
        <v>42</v>
      </c>
      <c r="B26" t="s">
        <v>34</v>
      </c>
      <c r="C26" s="1">
        <v>24362.612499999999</v>
      </c>
      <c r="D26" s="1">
        <v>24365.582638888889</v>
      </c>
      <c r="E26">
        <v>25</v>
      </c>
      <c r="F26" t="s">
        <v>13</v>
      </c>
      <c r="G26" t="b">
        <v>1</v>
      </c>
      <c r="H26" t="b">
        <v>0</v>
      </c>
      <c r="J26" t="str" cm="1">
        <f t="array" ref="J26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26" s="2">
        <f ca="1">IF(Tbl_Missions[[#This Row],[Return]]="",NOW()-Tbl_Missions[[#This Row],[Launch]],Tbl_Missions[[#This Row],[Return]]-Tbl_Missions[[#This Row],[Launch]])</f>
        <v>2.9701388888897782</v>
      </c>
    </row>
    <row r="27" spans="1:11" ht="18.75" customHeight="1">
      <c r="A27" t="s">
        <v>43</v>
      </c>
      <c r="B27" t="s">
        <v>34</v>
      </c>
      <c r="C27" s="1">
        <v>24422.865277777779</v>
      </c>
      <c r="D27" s="1">
        <v>24426.806250000001</v>
      </c>
      <c r="E27">
        <v>26</v>
      </c>
      <c r="F27" t="s">
        <v>13</v>
      </c>
      <c r="G27" t="b">
        <v>1</v>
      </c>
      <c r="H27" t="b">
        <v>0</v>
      </c>
      <c r="J27" t="str" cm="1">
        <f t="array" ref="J27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27" s="2">
        <f ca="1">IF(Tbl_Missions[[#This Row],[Return]]="",NOW()-Tbl_Missions[[#This Row],[Launch]],Tbl_Missions[[#This Row],[Return]]-Tbl_Missions[[#This Row],[Launch]])</f>
        <v>3.9409722222226264</v>
      </c>
    </row>
    <row r="28" spans="1:11" ht="18.75" customHeight="1">
      <c r="A28" t="s">
        <v>44</v>
      </c>
      <c r="B28" t="s">
        <v>45</v>
      </c>
      <c r="C28" s="1">
        <v>24585.024305555555</v>
      </c>
      <c r="D28" s="1">
        <v>24586.140879629631</v>
      </c>
      <c r="E28">
        <v>27</v>
      </c>
      <c r="F28" t="s">
        <v>46</v>
      </c>
      <c r="G28" t="b">
        <v>1</v>
      </c>
      <c r="H28" t="b">
        <v>0</v>
      </c>
      <c r="J28" t="str" cm="1">
        <f t="array" ref="J28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28" s="2">
        <f ca="1">IF(Tbl_Missions[[#This Row],[Return]]="",NOW()-Tbl_Missions[[#This Row],[Launch]],Tbl_Missions[[#This Row],[Return]]-Tbl_Missions[[#This Row],[Launch]])</f>
        <v>1.1165740740761976</v>
      </c>
    </row>
    <row r="29" spans="1:11" ht="18.75" customHeight="1">
      <c r="A29" t="s">
        <v>47</v>
      </c>
      <c r="B29" t="s">
        <v>48</v>
      </c>
      <c r="C29" s="1">
        <v>25122.62638888889</v>
      </c>
      <c r="D29" s="1">
        <v>25133.465972222224</v>
      </c>
      <c r="E29">
        <v>28</v>
      </c>
      <c r="F29" t="s">
        <v>13</v>
      </c>
      <c r="G29" t="b">
        <v>1</v>
      </c>
      <c r="H29" t="b">
        <v>0</v>
      </c>
      <c r="J29" t="str" cm="1">
        <f t="array" ref="J29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29" s="2">
        <f ca="1">IF(Tbl_Missions[[#This Row],[Return]]="",NOW()-Tbl_Missions[[#This Row],[Launch]],Tbl_Missions[[#This Row],[Return]]-Tbl_Missions[[#This Row],[Launch]])</f>
        <v>10.839583333334303</v>
      </c>
    </row>
    <row r="30" spans="1:11" ht="18.75" customHeight="1">
      <c r="A30" t="s">
        <v>49</v>
      </c>
      <c r="B30" t="s">
        <v>50</v>
      </c>
      <c r="C30" s="1">
        <v>25137.356944444444</v>
      </c>
      <c r="D30" s="1">
        <v>25141.309027777777</v>
      </c>
      <c r="E30">
        <v>29</v>
      </c>
      <c r="F30" t="s">
        <v>13</v>
      </c>
      <c r="G30" t="b">
        <v>1</v>
      </c>
      <c r="H30" t="b">
        <v>0</v>
      </c>
      <c r="J30" t="str" cm="1">
        <f t="array" ref="J30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30" s="2">
        <f ca="1">IF(Tbl_Missions[[#This Row],[Return]]="",NOW()-Tbl_Missions[[#This Row],[Launch]],Tbl_Missions[[#This Row],[Return]]-Tbl_Missions[[#This Row],[Launch]])</f>
        <v>3.9520833333335759</v>
      </c>
    </row>
    <row r="31" spans="1:11" ht="18.75" customHeight="1">
      <c r="A31" t="s">
        <v>51</v>
      </c>
      <c r="B31" t="s">
        <v>52</v>
      </c>
      <c r="C31" s="1">
        <v>25193.535416666666</v>
      </c>
      <c r="D31" s="1">
        <v>25199.661111111109</v>
      </c>
      <c r="E31">
        <v>30</v>
      </c>
      <c r="F31" t="s">
        <v>13</v>
      </c>
      <c r="G31" t="b">
        <v>1</v>
      </c>
      <c r="H31" t="b">
        <v>1</v>
      </c>
      <c r="J31" t="str" cm="1">
        <f t="array" ref="J31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Moon</v>
      </c>
      <c r="K31" s="2">
        <f ca="1">IF(Tbl_Missions[[#This Row],[Return]]="",NOW()-Tbl_Missions[[#This Row],[Launch]],Tbl_Missions[[#This Row],[Return]]-Tbl_Missions[[#This Row],[Launch]])</f>
        <v>6.1256944444430701</v>
      </c>
    </row>
    <row r="32" spans="1:11" ht="18.75" customHeight="1">
      <c r="A32" t="s">
        <v>53</v>
      </c>
      <c r="B32" t="s">
        <v>45</v>
      </c>
      <c r="C32" s="1">
        <v>25217.3125</v>
      </c>
      <c r="D32" s="1">
        <v>25220.285416666666</v>
      </c>
      <c r="E32">
        <v>31</v>
      </c>
      <c r="F32" t="s">
        <v>13</v>
      </c>
      <c r="G32" t="b">
        <v>1</v>
      </c>
      <c r="H32" t="b">
        <v>0</v>
      </c>
      <c r="J32" t="str" cm="1">
        <f t="array" ref="J32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32" s="2">
        <f ca="1">IF(Tbl_Missions[[#This Row],[Return]]="",NOW()-Tbl_Missions[[#This Row],[Launch]],Tbl_Missions[[#This Row],[Return]]-Tbl_Missions[[#This Row],[Launch]])</f>
        <v>2.9729166666656965</v>
      </c>
    </row>
    <row r="33" spans="1:11" ht="18.75" customHeight="1">
      <c r="A33" t="s">
        <v>54</v>
      </c>
      <c r="B33" t="s">
        <v>45</v>
      </c>
      <c r="C33" s="1">
        <v>25218.294444444444</v>
      </c>
      <c r="D33" s="1">
        <v>25221.331944444442</v>
      </c>
      <c r="E33">
        <v>32</v>
      </c>
      <c r="F33" t="s">
        <v>13</v>
      </c>
      <c r="G33" t="b">
        <v>1</v>
      </c>
      <c r="H33" t="b">
        <v>0</v>
      </c>
      <c r="J33" t="str" cm="1">
        <f t="array" ref="J33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33" s="2">
        <f ca="1">IF(Tbl_Missions[[#This Row],[Return]]="",NOW()-Tbl_Missions[[#This Row],[Launch]],Tbl_Missions[[#This Row],[Return]]-Tbl_Missions[[#This Row],[Launch]])</f>
        <v>3.0374999999985448</v>
      </c>
    </row>
    <row r="34" spans="1:11" ht="18.75" customHeight="1">
      <c r="A34" t="s">
        <v>55</v>
      </c>
      <c r="B34" t="s">
        <v>52</v>
      </c>
      <c r="C34" s="1">
        <v>25265.666666666668</v>
      </c>
      <c r="D34" s="1">
        <v>25275.709027777779</v>
      </c>
      <c r="E34">
        <v>33</v>
      </c>
      <c r="F34" t="s">
        <v>13</v>
      </c>
      <c r="G34" t="b">
        <v>1</v>
      </c>
      <c r="H34" t="b">
        <v>0</v>
      </c>
      <c r="J34" t="str" cm="1">
        <f t="array" ref="J34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34" s="2">
        <f ca="1">IF(Tbl_Missions[[#This Row],[Return]]="",NOW()-Tbl_Missions[[#This Row],[Launch]],Tbl_Missions[[#This Row],[Return]]-Tbl_Missions[[#This Row],[Launch]])</f>
        <v>10.042361111110949</v>
      </c>
    </row>
    <row r="35" spans="1:11" ht="18.75" customHeight="1">
      <c r="A35" t="s">
        <v>56</v>
      </c>
      <c r="B35" t="s">
        <v>52</v>
      </c>
      <c r="C35" s="1">
        <v>25341.700694444444</v>
      </c>
      <c r="D35" s="1">
        <v>25349.702777777777</v>
      </c>
      <c r="E35">
        <v>34</v>
      </c>
      <c r="F35" t="s">
        <v>13</v>
      </c>
      <c r="G35" t="b">
        <v>1</v>
      </c>
      <c r="H35" t="b">
        <v>1</v>
      </c>
      <c r="J35" t="str" cm="1">
        <f t="array" ref="J35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Moon</v>
      </c>
      <c r="K35" s="2">
        <f ca="1">IF(Tbl_Missions[[#This Row],[Return]]="",NOW()-Tbl_Missions[[#This Row],[Launch]],Tbl_Missions[[#This Row],[Return]]-Tbl_Missions[[#This Row],[Launch]])</f>
        <v>8.0020833333328483</v>
      </c>
    </row>
    <row r="36" spans="1:11" ht="18.75" customHeight="1">
      <c r="A36" t="s">
        <v>57</v>
      </c>
      <c r="B36" t="s">
        <v>52</v>
      </c>
      <c r="C36" s="1">
        <v>25400.56388888889</v>
      </c>
      <c r="D36" s="1">
        <v>25408.702083333334</v>
      </c>
      <c r="E36">
        <v>35</v>
      </c>
      <c r="F36" t="s">
        <v>13</v>
      </c>
      <c r="G36" t="b">
        <v>1</v>
      </c>
      <c r="H36" t="b">
        <v>1</v>
      </c>
      <c r="J36" t="str" cm="1">
        <f t="array" ref="J36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Moon</v>
      </c>
      <c r="K36" s="2">
        <f ca="1">IF(Tbl_Missions[[#This Row],[Return]]="",NOW()-Tbl_Missions[[#This Row],[Launch]],Tbl_Missions[[#This Row],[Return]]-Tbl_Missions[[#This Row],[Launch]])</f>
        <v>8.1381944444437977</v>
      </c>
    </row>
    <row r="37" spans="1:11" ht="18.75" customHeight="1">
      <c r="A37" t="s">
        <v>58</v>
      </c>
      <c r="B37" t="s">
        <v>45</v>
      </c>
      <c r="C37" s="1">
        <v>25487.465277777777</v>
      </c>
      <c r="D37" s="1">
        <v>25492.411805555555</v>
      </c>
      <c r="E37">
        <v>36</v>
      </c>
      <c r="F37" t="s">
        <v>13</v>
      </c>
      <c r="G37" t="b">
        <v>1</v>
      </c>
      <c r="H37" t="b">
        <v>0</v>
      </c>
      <c r="J37" t="str" cm="1">
        <f t="array" ref="J37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37" s="2">
        <f ca="1">IF(Tbl_Missions[[#This Row],[Return]]="",NOW()-Tbl_Missions[[#This Row],[Launch]],Tbl_Missions[[#This Row],[Return]]-Tbl_Missions[[#This Row],[Launch]])</f>
        <v>4.9465277777781012</v>
      </c>
    </row>
    <row r="38" spans="1:11" ht="18.75" customHeight="1">
      <c r="A38" t="s">
        <v>59</v>
      </c>
      <c r="B38" t="s">
        <v>45</v>
      </c>
      <c r="C38" s="1">
        <v>25488.447222222221</v>
      </c>
      <c r="D38" s="1">
        <v>25493.391666666666</v>
      </c>
      <c r="E38">
        <v>37</v>
      </c>
      <c r="F38" t="s">
        <v>13</v>
      </c>
      <c r="G38" t="b">
        <v>1</v>
      </c>
      <c r="H38" t="b">
        <v>0</v>
      </c>
      <c r="J38" t="str" cm="1">
        <f t="array" ref="J38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38" s="2">
        <f ca="1">IF(Tbl_Missions[[#This Row],[Return]]="",NOW()-Tbl_Missions[[#This Row],[Launch]],Tbl_Missions[[#This Row],[Return]]-Tbl_Missions[[#This Row],[Launch]])</f>
        <v>4.9444444444452529</v>
      </c>
    </row>
    <row r="39" spans="1:11" ht="18.75" customHeight="1">
      <c r="A39" t="s">
        <v>60</v>
      </c>
      <c r="B39" t="s">
        <v>45</v>
      </c>
      <c r="C39" s="1">
        <v>25489.429861111112</v>
      </c>
      <c r="D39" s="1">
        <v>25494.381944444445</v>
      </c>
      <c r="E39">
        <v>38</v>
      </c>
      <c r="F39" t="s">
        <v>13</v>
      </c>
      <c r="G39" t="b">
        <v>1</v>
      </c>
      <c r="H39" t="b">
        <v>0</v>
      </c>
      <c r="J39" t="str" cm="1">
        <f t="array" ref="J39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39" s="2">
        <f ca="1">IF(Tbl_Missions[[#This Row],[Return]]="",NOW()-Tbl_Missions[[#This Row],[Launch]],Tbl_Missions[[#This Row],[Return]]-Tbl_Missions[[#This Row],[Launch]])</f>
        <v>4.9520833333335759</v>
      </c>
    </row>
    <row r="40" spans="1:11" ht="18.75" customHeight="1">
      <c r="A40" t="s">
        <v>61</v>
      </c>
      <c r="B40" t="s">
        <v>52</v>
      </c>
      <c r="C40" s="1">
        <v>25521.681944444445</v>
      </c>
      <c r="D40" s="1">
        <v>25531.87361111111</v>
      </c>
      <c r="E40">
        <v>39</v>
      </c>
      <c r="F40" t="s">
        <v>13</v>
      </c>
      <c r="G40" t="b">
        <v>1</v>
      </c>
      <c r="H40" t="b">
        <v>1</v>
      </c>
      <c r="J40" t="str" cm="1">
        <f t="array" ref="J40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Moon</v>
      </c>
      <c r="K40" s="2">
        <f ca="1">IF(Tbl_Missions[[#This Row],[Return]]="",NOW()-Tbl_Missions[[#This Row],[Launch]],Tbl_Missions[[#This Row],[Return]]-Tbl_Missions[[#This Row],[Launch]])</f>
        <v>10.191666666665697</v>
      </c>
    </row>
    <row r="41" spans="1:11" ht="18.75" customHeight="1">
      <c r="A41" t="s">
        <v>62</v>
      </c>
      <c r="B41" t="s">
        <v>52</v>
      </c>
      <c r="C41" s="1">
        <v>25669.800694444446</v>
      </c>
      <c r="D41" s="1">
        <v>25675.755555555555</v>
      </c>
      <c r="E41">
        <v>40</v>
      </c>
      <c r="F41" t="s">
        <v>13</v>
      </c>
      <c r="G41" t="b">
        <v>1</v>
      </c>
      <c r="H41" t="b">
        <v>1</v>
      </c>
      <c r="J41" t="str" cm="1">
        <f t="array" ref="J41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Moon</v>
      </c>
      <c r="K41" s="2">
        <f ca="1">IF(Tbl_Missions[[#This Row],[Return]]="",NOW()-Tbl_Missions[[#This Row],[Launch]],Tbl_Missions[[#This Row],[Return]]-Tbl_Missions[[#This Row],[Launch]])</f>
        <v>5.9548611111094942</v>
      </c>
    </row>
    <row r="42" spans="1:11" ht="18.75" customHeight="1">
      <c r="A42" t="s">
        <v>63</v>
      </c>
      <c r="B42" t="s">
        <v>45</v>
      </c>
      <c r="C42" s="1">
        <v>25720.791666666668</v>
      </c>
      <c r="D42" s="1">
        <v>25738.499305555557</v>
      </c>
      <c r="E42">
        <v>41</v>
      </c>
      <c r="F42" t="s">
        <v>13</v>
      </c>
      <c r="G42" t="b">
        <v>1</v>
      </c>
      <c r="H42" t="b">
        <v>0</v>
      </c>
      <c r="J42" t="str" cm="1">
        <f t="array" ref="J42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42" s="2">
        <f ca="1">IF(Tbl_Missions[[#This Row],[Return]]="",NOW()-Tbl_Missions[[#This Row],[Launch]],Tbl_Missions[[#This Row],[Return]]-Tbl_Missions[[#This Row],[Launch]])</f>
        <v>17.707638888889051</v>
      </c>
    </row>
    <row r="43" spans="1:11" ht="18.75" customHeight="1">
      <c r="A43" t="s">
        <v>64</v>
      </c>
      <c r="B43" t="s">
        <v>52</v>
      </c>
      <c r="C43" s="1">
        <v>25964.877083333333</v>
      </c>
      <c r="D43" s="1">
        <v>25973.878472222223</v>
      </c>
      <c r="E43">
        <v>42</v>
      </c>
      <c r="F43" t="s">
        <v>13</v>
      </c>
      <c r="G43" t="b">
        <v>1</v>
      </c>
      <c r="H43" t="b">
        <v>1</v>
      </c>
      <c r="J43" t="str" cm="1">
        <f t="array" ref="J43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Moon</v>
      </c>
      <c r="K43" s="2">
        <f ca="1">IF(Tbl_Missions[[#This Row],[Return]]="",NOW()-Tbl_Missions[[#This Row],[Launch]],Tbl_Missions[[#This Row],[Return]]-Tbl_Missions[[#This Row],[Launch]])</f>
        <v>9.0013888888897782</v>
      </c>
    </row>
    <row r="44" spans="1:11" ht="18.75" customHeight="1">
      <c r="A44" t="s">
        <v>65</v>
      </c>
      <c r="B44" t="s">
        <v>45</v>
      </c>
      <c r="C44" s="1">
        <v>26045.995902777777</v>
      </c>
      <c r="D44" s="1">
        <v>26047.986111111109</v>
      </c>
      <c r="E44">
        <v>43</v>
      </c>
      <c r="F44" t="s">
        <v>13</v>
      </c>
      <c r="G44" t="b">
        <v>1</v>
      </c>
      <c r="H44" t="b">
        <v>0</v>
      </c>
      <c r="I44" t="s">
        <v>66</v>
      </c>
      <c r="J44" t="str" cm="1">
        <f t="array" ref="J44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44" s="2">
        <f ca="1">IF(Tbl_Missions[[#This Row],[Return]]="",NOW()-Tbl_Missions[[#This Row],[Launch]],Tbl_Missions[[#This Row],[Return]]-Tbl_Missions[[#This Row],[Launch]])</f>
        <v>1.9902083333327028</v>
      </c>
    </row>
    <row r="45" spans="1:11" ht="18.75" customHeight="1">
      <c r="A45" t="s">
        <v>67</v>
      </c>
      <c r="B45" t="s">
        <v>45</v>
      </c>
      <c r="C45" s="1">
        <v>26090.204965277779</v>
      </c>
      <c r="D45" s="1">
        <v>26113.970046296297</v>
      </c>
      <c r="E45">
        <v>44</v>
      </c>
      <c r="F45" t="s">
        <v>46</v>
      </c>
      <c r="G45" t="b">
        <v>1</v>
      </c>
      <c r="H45" t="b">
        <v>0</v>
      </c>
      <c r="I45" t="s">
        <v>66</v>
      </c>
      <c r="J45" t="str" cm="1">
        <f t="array" ref="J45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45" s="2">
        <f ca="1">IF(Tbl_Missions[[#This Row],[Return]]="",NOW()-Tbl_Missions[[#This Row],[Launch]],Tbl_Missions[[#This Row],[Return]]-Tbl_Missions[[#This Row],[Launch]])</f>
        <v>23.765081018518686</v>
      </c>
    </row>
    <row r="46" spans="1:11" ht="18.75" customHeight="1">
      <c r="A46" t="s">
        <v>68</v>
      </c>
      <c r="B46" t="s">
        <v>52</v>
      </c>
      <c r="C46" s="1">
        <v>26140.56527777778</v>
      </c>
      <c r="D46" s="1">
        <v>26152.865277777779</v>
      </c>
      <c r="E46">
        <v>45</v>
      </c>
      <c r="F46" t="s">
        <v>13</v>
      </c>
      <c r="G46" t="b">
        <v>1</v>
      </c>
      <c r="H46" t="b">
        <v>1</v>
      </c>
      <c r="J46" t="str" cm="1">
        <f t="array" ref="J46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Moon</v>
      </c>
      <c r="K46" s="2">
        <f ca="1">IF(Tbl_Missions[[#This Row],[Return]]="",NOW()-Tbl_Missions[[#This Row],[Launch]],Tbl_Missions[[#This Row],[Return]]-Tbl_Missions[[#This Row],[Launch]])</f>
        <v>12.299999999999272</v>
      </c>
    </row>
    <row r="47" spans="1:11" ht="18.75" customHeight="1">
      <c r="A47" t="s">
        <v>69</v>
      </c>
      <c r="B47" t="s">
        <v>52</v>
      </c>
      <c r="C47" s="1">
        <v>26405.745833333334</v>
      </c>
      <c r="D47" s="1">
        <v>26416.822916666668</v>
      </c>
      <c r="E47">
        <v>46</v>
      </c>
      <c r="F47" t="s">
        <v>13</v>
      </c>
      <c r="G47" t="b">
        <v>1</v>
      </c>
      <c r="H47" t="b">
        <v>1</v>
      </c>
      <c r="J47" t="str" cm="1">
        <f t="array" ref="J47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Moon</v>
      </c>
      <c r="K47" s="2">
        <f ca="1">IF(Tbl_Missions[[#This Row],[Return]]="",NOW()-Tbl_Missions[[#This Row],[Launch]],Tbl_Missions[[#This Row],[Return]]-Tbl_Missions[[#This Row],[Launch]])</f>
        <v>11.077083333333576</v>
      </c>
    </row>
    <row r="48" spans="1:11" ht="18.75" customHeight="1">
      <c r="A48" t="s">
        <v>70</v>
      </c>
      <c r="B48" t="s">
        <v>52</v>
      </c>
      <c r="C48" s="1">
        <v>26640.231250000001</v>
      </c>
      <c r="D48" s="1">
        <v>26652.809027777777</v>
      </c>
      <c r="E48">
        <v>47</v>
      </c>
      <c r="F48" t="s">
        <v>13</v>
      </c>
      <c r="G48" t="b">
        <v>1</v>
      </c>
      <c r="H48" t="b">
        <v>1</v>
      </c>
      <c r="J48" t="str" cm="1">
        <f t="array" ref="J48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Moon</v>
      </c>
      <c r="K48" s="2">
        <f ca="1">IF(Tbl_Missions[[#This Row],[Return]]="",NOW()-Tbl_Missions[[#This Row],[Launch]],Tbl_Missions[[#This Row],[Return]]-Tbl_Missions[[#This Row],[Launch]])</f>
        <v>12.577777777776646</v>
      </c>
    </row>
    <row r="49" spans="1:11" ht="18.75" customHeight="1">
      <c r="A49" t="s">
        <v>71</v>
      </c>
      <c r="B49" t="s">
        <v>48</v>
      </c>
      <c r="C49" s="1">
        <v>26809.541666666668</v>
      </c>
      <c r="D49" s="1">
        <v>26837.576388888891</v>
      </c>
      <c r="E49">
        <v>48</v>
      </c>
      <c r="F49" t="s">
        <v>13</v>
      </c>
      <c r="G49" t="b">
        <v>1</v>
      </c>
      <c r="H49" t="b">
        <v>0</v>
      </c>
      <c r="I49" t="s">
        <v>72</v>
      </c>
      <c r="J49" t="str" cm="1">
        <f t="array" ref="J49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49" s="2">
        <f ca="1">IF(Tbl_Missions[[#This Row],[Return]]="",NOW()-Tbl_Missions[[#This Row],[Launch]],Tbl_Missions[[#This Row],[Return]]-Tbl_Missions[[#This Row],[Launch]])</f>
        <v>28.034722222222626</v>
      </c>
    </row>
    <row r="50" spans="1:11" ht="18.75" customHeight="1">
      <c r="A50" t="s">
        <v>73</v>
      </c>
      <c r="B50" t="s">
        <v>48</v>
      </c>
      <c r="C50" s="1">
        <v>26873.465277777777</v>
      </c>
      <c r="D50" s="1">
        <v>26932.930555555555</v>
      </c>
      <c r="E50">
        <v>49</v>
      </c>
      <c r="F50" t="s">
        <v>13</v>
      </c>
      <c r="G50" t="b">
        <v>1</v>
      </c>
      <c r="H50" t="b">
        <v>0</v>
      </c>
      <c r="I50" t="s">
        <v>72</v>
      </c>
      <c r="J50" t="str" cm="1">
        <f t="array" ref="J50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50" s="2">
        <f ca="1">IF(Tbl_Missions[[#This Row],[Return]]="",NOW()-Tbl_Missions[[#This Row],[Launch]],Tbl_Missions[[#This Row],[Return]]-Tbl_Missions[[#This Row],[Launch]])</f>
        <v>59.465277777777374</v>
      </c>
    </row>
    <row r="51" spans="1:11" ht="18.75" customHeight="1">
      <c r="A51" t="s">
        <v>74</v>
      </c>
      <c r="B51" t="s">
        <v>45</v>
      </c>
      <c r="C51" s="1">
        <v>26934.512685185186</v>
      </c>
      <c r="D51" s="1">
        <v>26936.481805555555</v>
      </c>
      <c r="E51">
        <v>50</v>
      </c>
      <c r="F51" t="s">
        <v>13</v>
      </c>
      <c r="G51" t="b">
        <v>1</v>
      </c>
      <c r="H51" t="b">
        <v>0</v>
      </c>
      <c r="J51" t="str" cm="1">
        <f t="array" ref="J51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51" s="2">
        <f ca="1">IF(Tbl_Missions[[#This Row],[Return]]="",NOW()-Tbl_Missions[[#This Row],[Launch]],Tbl_Missions[[#This Row],[Return]]-Tbl_Missions[[#This Row],[Launch]])</f>
        <v>1.9691203703696374</v>
      </c>
    </row>
    <row r="52" spans="1:11" ht="18.75" customHeight="1">
      <c r="A52" t="s">
        <v>75</v>
      </c>
      <c r="B52" t="s">
        <v>48</v>
      </c>
      <c r="C52" s="1">
        <v>26984.584027777779</v>
      </c>
      <c r="D52" s="1">
        <v>27068.636111111111</v>
      </c>
      <c r="E52">
        <v>51</v>
      </c>
      <c r="F52" t="s">
        <v>13</v>
      </c>
      <c r="G52" t="b">
        <v>1</v>
      </c>
      <c r="H52" t="b">
        <v>0</v>
      </c>
      <c r="I52" t="s">
        <v>72</v>
      </c>
      <c r="J52" t="str" cm="1">
        <f t="array" ref="J52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52" s="2">
        <f ca="1">IF(Tbl_Missions[[#This Row],[Return]]="",NOW()-Tbl_Missions[[#This Row],[Launch]],Tbl_Missions[[#This Row],[Return]]-Tbl_Missions[[#This Row],[Launch]])</f>
        <v>84.052083333332121</v>
      </c>
    </row>
    <row r="53" spans="1:11" ht="18.75" customHeight="1">
      <c r="A53" t="s">
        <v>76</v>
      </c>
      <c r="B53" t="s">
        <v>45</v>
      </c>
      <c r="C53" s="1">
        <v>27016.496527777777</v>
      </c>
      <c r="D53" s="1">
        <v>27024.368749999998</v>
      </c>
      <c r="E53">
        <v>52</v>
      </c>
      <c r="F53" t="s">
        <v>13</v>
      </c>
      <c r="G53" t="b">
        <v>1</v>
      </c>
      <c r="H53" t="b">
        <v>0</v>
      </c>
      <c r="J53" t="str" cm="1">
        <f t="array" ref="J53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53" s="2">
        <f ca="1">IF(Tbl_Missions[[#This Row],[Return]]="",NOW()-Tbl_Missions[[#This Row],[Launch]],Tbl_Missions[[#This Row],[Return]]-Tbl_Missions[[#This Row],[Launch]])</f>
        <v>7.8722222222204437</v>
      </c>
    </row>
    <row r="54" spans="1:11" ht="18.75" customHeight="1">
      <c r="A54" t="s">
        <v>77</v>
      </c>
      <c r="B54" t="s">
        <v>45</v>
      </c>
      <c r="C54" s="1">
        <v>27213.785509259258</v>
      </c>
      <c r="D54" s="1">
        <v>27229.514999999999</v>
      </c>
      <c r="E54">
        <v>53</v>
      </c>
      <c r="F54" t="s">
        <v>13</v>
      </c>
      <c r="G54" t="b">
        <v>1</v>
      </c>
      <c r="H54" t="b">
        <v>0</v>
      </c>
      <c r="I54" t="s">
        <v>78</v>
      </c>
      <c r="J54" t="str" cm="1">
        <f t="array" ref="J54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54" s="2">
        <f ca="1">IF(Tbl_Missions[[#This Row],[Return]]="",NOW()-Tbl_Missions[[#This Row],[Launch]],Tbl_Missions[[#This Row],[Return]]-Tbl_Missions[[#This Row],[Launch]])</f>
        <v>15.729490740741312</v>
      </c>
    </row>
    <row r="55" spans="1:11" ht="18.75" customHeight="1">
      <c r="A55" t="s">
        <v>79</v>
      </c>
      <c r="B55" t="s">
        <v>45</v>
      </c>
      <c r="C55" s="1">
        <v>27267.422222222223</v>
      </c>
      <c r="D55" s="1">
        <v>27269.430555555558</v>
      </c>
      <c r="E55">
        <v>54</v>
      </c>
      <c r="F55" t="s">
        <v>13</v>
      </c>
      <c r="G55" t="b">
        <v>1</v>
      </c>
      <c r="H55" t="b">
        <v>0</v>
      </c>
      <c r="J55" t="str" cm="1">
        <f t="array" ref="J55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55" s="2">
        <f ca="1">IF(Tbl_Missions[[#This Row],[Return]]="",NOW()-Tbl_Missions[[#This Row],[Launch]],Tbl_Missions[[#This Row],[Return]]-Tbl_Missions[[#This Row],[Launch]])</f>
        <v>2.0083333333350311</v>
      </c>
    </row>
    <row r="56" spans="1:11" ht="18.75" customHeight="1">
      <c r="A56" t="s">
        <v>80</v>
      </c>
      <c r="B56" t="s">
        <v>50</v>
      </c>
      <c r="C56" s="1">
        <v>27365.625</v>
      </c>
      <c r="D56" s="1">
        <v>27371.558333333334</v>
      </c>
      <c r="E56">
        <v>55</v>
      </c>
      <c r="F56" t="s">
        <v>13</v>
      </c>
      <c r="G56" t="b">
        <v>1</v>
      </c>
      <c r="H56" t="b">
        <v>0</v>
      </c>
      <c r="J56" t="str" cm="1">
        <f t="array" ref="J56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56" s="2">
        <f ca="1">IF(Tbl_Missions[[#This Row],[Return]]="",NOW()-Tbl_Missions[[#This Row],[Launch]],Tbl_Missions[[#This Row],[Return]]-Tbl_Missions[[#This Row],[Launch]])</f>
        <v>5.9333333333343035</v>
      </c>
    </row>
    <row r="57" spans="1:11" ht="18.75" customHeight="1">
      <c r="A57" t="s">
        <v>81</v>
      </c>
      <c r="B57" t="s">
        <v>45</v>
      </c>
      <c r="C57" s="1">
        <v>27404.905289351853</v>
      </c>
      <c r="D57" s="1">
        <v>27434.460844907408</v>
      </c>
      <c r="E57">
        <v>56</v>
      </c>
      <c r="F57" t="s">
        <v>13</v>
      </c>
      <c r="G57" t="b">
        <v>1</v>
      </c>
      <c r="H57" t="b">
        <v>0</v>
      </c>
      <c r="I57" t="s">
        <v>82</v>
      </c>
      <c r="J57" t="str" cm="1">
        <f t="array" ref="J57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57" s="2">
        <f ca="1">IF(Tbl_Missions[[#This Row],[Return]]="",NOW()-Tbl_Missions[[#This Row],[Launch]],Tbl_Missions[[#This Row],[Return]]-Tbl_Missions[[#This Row],[Launch]])</f>
        <v>29.555555555554747</v>
      </c>
    </row>
    <row r="58" spans="1:11" ht="18.75" customHeight="1">
      <c r="A58" t="s">
        <v>83</v>
      </c>
      <c r="B58" t="s">
        <v>45</v>
      </c>
      <c r="C58" s="1">
        <v>27489.62363425926</v>
      </c>
      <c r="D58" s="1">
        <v>27489.638217592594</v>
      </c>
      <c r="E58">
        <v>57</v>
      </c>
      <c r="F58" t="s">
        <v>13</v>
      </c>
      <c r="G58" t="b">
        <v>0</v>
      </c>
      <c r="H58" t="b">
        <v>0</v>
      </c>
      <c r="J58" t="str" cm="1">
        <f t="array" ref="J58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Non-orbital space</v>
      </c>
      <c r="K58" s="2">
        <f ca="1">IF(Tbl_Missions[[#This Row],[Return]]="",NOW()-Tbl_Missions[[#This Row],[Launch]],Tbl_Missions[[#This Row],[Return]]-Tbl_Missions[[#This Row],[Launch]])</f>
        <v>1.4583333333575865E-2</v>
      </c>
    </row>
    <row r="59" spans="1:11" ht="18.75" customHeight="1">
      <c r="A59" t="s">
        <v>84</v>
      </c>
      <c r="B59" t="s">
        <v>45</v>
      </c>
      <c r="C59" s="1">
        <v>27538.623726851853</v>
      </c>
      <c r="D59" s="1">
        <v>27601.595949074075</v>
      </c>
      <c r="E59">
        <v>58</v>
      </c>
      <c r="F59" t="s">
        <v>13</v>
      </c>
      <c r="G59" t="b">
        <v>1</v>
      </c>
      <c r="H59" t="b">
        <v>0</v>
      </c>
      <c r="I59" t="s">
        <v>82</v>
      </c>
      <c r="J59" t="str" cm="1">
        <f t="array" ref="J59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59" s="2">
        <f ca="1">IF(Tbl_Missions[[#This Row],[Return]]="",NOW()-Tbl_Missions[[#This Row],[Launch]],Tbl_Missions[[#This Row],[Return]]-Tbl_Missions[[#This Row],[Launch]])</f>
        <v>62.972222222222626</v>
      </c>
    </row>
    <row r="60" spans="1:11" ht="18.75" customHeight="1">
      <c r="A60" t="s">
        <v>85</v>
      </c>
      <c r="B60" t="s">
        <v>48</v>
      </c>
      <c r="C60" s="1">
        <v>27590.513888888891</v>
      </c>
      <c r="D60" s="1">
        <v>27599.575000000001</v>
      </c>
      <c r="E60">
        <v>60</v>
      </c>
      <c r="F60" t="s">
        <v>13</v>
      </c>
      <c r="G60" t="b">
        <v>1</v>
      </c>
      <c r="H60" t="b">
        <v>0</v>
      </c>
      <c r="J60" t="str" cm="1">
        <f t="array" ref="J60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60" s="2">
        <f ca="1">IF(Tbl_Missions[[#This Row],[Return]]="",NOW()-Tbl_Missions[[#This Row],[Launch]],Tbl_Missions[[#This Row],[Return]]-Tbl_Missions[[#This Row],[Launch]])</f>
        <v>9.0611111111102218</v>
      </c>
    </row>
    <row r="61" spans="1:11" ht="18.75" customHeight="1">
      <c r="A61" t="s">
        <v>86</v>
      </c>
      <c r="B61" t="s">
        <v>50</v>
      </c>
      <c r="C61" s="1">
        <v>27590.623726851853</v>
      </c>
      <c r="D61" s="1">
        <v>27596.561921296296</v>
      </c>
      <c r="E61">
        <v>59</v>
      </c>
      <c r="F61" t="s">
        <v>13</v>
      </c>
      <c r="G61" t="b">
        <v>1</v>
      </c>
      <c r="H61" t="b">
        <v>0</v>
      </c>
      <c r="J61" t="str" cm="1">
        <f t="array" ref="J61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61" s="2">
        <f ca="1">IF(Tbl_Missions[[#This Row],[Return]]="",NOW()-Tbl_Missions[[#This Row],[Launch]],Tbl_Missions[[#This Row],[Return]]-Tbl_Missions[[#This Row],[Launch]])</f>
        <v>5.9381944444430701</v>
      </c>
    </row>
    <row r="62" spans="1:11" ht="18.75" customHeight="1">
      <c r="A62" t="s">
        <v>87</v>
      </c>
      <c r="B62" t="s">
        <v>45</v>
      </c>
      <c r="C62" s="1">
        <v>27947.506076388891</v>
      </c>
      <c r="D62" s="1">
        <v>27996.772743055557</v>
      </c>
      <c r="E62">
        <v>61</v>
      </c>
      <c r="F62" t="s">
        <v>13</v>
      </c>
      <c r="G62" t="b">
        <v>1</v>
      </c>
      <c r="H62" t="b">
        <v>0</v>
      </c>
      <c r="I62" t="s">
        <v>88</v>
      </c>
      <c r="J62" t="str" cm="1">
        <f t="array" ref="J62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62" s="2">
        <f ca="1">IF(Tbl_Missions[[#This Row],[Return]]="",NOW()-Tbl_Missions[[#This Row],[Launch]],Tbl_Missions[[#This Row],[Return]]-Tbl_Missions[[#This Row],[Launch]])</f>
        <v>49.266666666666424</v>
      </c>
    </row>
    <row r="63" spans="1:11" ht="18.75" customHeight="1">
      <c r="A63" t="s">
        <v>89</v>
      </c>
      <c r="B63" t="s">
        <v>45</v>
      </c>
      <c r="C63" s="1">
        <v>28018.408680555556</v>
      </c>
      <c r="D63" s="1">
        <v>28026.319791666669</v>
      </c>
      <c r="E63">
        <v>62</v>
      </c>
      <c r="F63" t="s">
        <v>13</v>
      </c>
      <c r="G63" t="b">
        <v>1</v>
      </c>
      <c r="H63" t="b">
        <v>0</v>
      </c>
      <c r="J63" t="str" cm="1">
        <f t="array" ref="J63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63" s="2">
        <f ca="1">IF(Tbl_Missions[[#This Row],[Return]]="",NOW()-Tbl_Missions[[#This Row],[Launch]],Tbl_Missions[[#This Row],[Return]]-Tbl_Missions[[#This Row],[Launch]])</f>
        <v>7.9111111111124046</v>
      </c>
    </row>
    <row r="64" spans="1:11" ht="18.75" customHeight="1">
      <c r="A64" t="s">
        <v>90</v>
      </c>
      <c r="B64" t="s">
        <v>45</v>
      </c>
      <c r="C64" s="1">
        <v>28047.735625000001</v>
      </c>
      <c r="D64" s="1">
        <v>28049.740486111114</v>
      </c>
      <c r="E64">
        <v>63</v>
      </c>
      <c r="F64" t="s">
        <v>13</v>
      </c>
      <c r="G64" t="b">
        <v>1</v>
      </c>
      <c r="H64" t="b">
        <v>0</v>
      </c>
      <c r="J64" t="str" cm="1">
        <f t="array" ref="J64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64" s="2">
        <f ca="1">IF(Tbl_Missions[[#This Row],[Return]]="",NOW()-Tbl_Missions[[#This Row],[Launch]],Tbl_Missions[[#This Row],[Return]]-Tbl_Missions[[#This Row],[Launch]])</f>
        <v>2.0048611111124046</v>
      </c>
    </row>
    <row r="65" spans="1:11" ht="18.75" customHeight="1">
      <c r="A65" t="s">
        <v>91</v>
      </c>
      <c r="B65" t="s">
        <v>50</v>
      </c>
      <c r="C65" s="1">
        <v>28163.674305555556</v>
      </c>
      <c r="D65" s="1">
        <v>28181.401388888888</v>
      </c>
      <c r="E65">
        <v>64</v>
      </c>
      <c r="F65" t="s">
        <v>13</v>
      </c>
      <c r="G65" t="b">
        <v>1</v>
      </c>
      <c r="H65" t="b">
        <v>0</v>
      </c>
      <c r="I65" t="s">
        <v>88</v>
      </c>
      <c r="J65" t="str" cm="1">
        <f t="array" ref="J65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65" s="2">
        <f ca="1">IF(Tbl_Missions[[#This Row],[Return]]="",NOW()-Tbl_Missions[[#This Row],[Launch]],Tbl_Missions[[#This Row],[Return]]-Tbl_Missions[[#This Row],[Launch]])</f>
        <v>17.727083333331393</v>
      </c>
    </row>
    <row r="66" spans="1:11" ht="18.75" customHeight="1">
      <c r="A66" t="s">
        <v>92</v>
      </c>
      <c r="B66" t="s">
        <v>50</v>
      </c>
      <c r="C66" s="1">
        <v>28407.111516203702</v>
      </c>
      <c r="D66" s="1">
        <v>28409.142592592594</v>
      </c>
      <c r="E66">
        <v>65</v>
      </c>
      <c r="F66" t="s">
        <v>13</v>
      </c>
      <c r="G66" t="b">
        <v>1</v>
      </c>
      <c r="H66" t="b">
        <v>0</v>
      </c>
      <c r="J66" t="str" cm="1">
        <f t="array" ref="J66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66" s="2">
        <f ca="1">IF(Tbl_Missions[[#This Row],[Return]]="",NOW()-Tbl_Missions[[#This Row],[Launch]],Tbl_Missions[[#This Row],[Return]]-Tbl_Missions[[#This Row],[Launch]])</f>
        <v>2.031076388891961</v>
      </c>
    </row>
    <row r="67" spans="1:11" ht="18.75" customHeight="1">
      <c r="A67" t="s">
        <v>93</v>
      </c>
      <c r="B67" t="s">
        <v>50</v>
      </c>
      <c r="C67" s="1">
        <v>28469.054629629631</v>
      </c>
      <c r="D67" s="1">
        <v>28506.475671296295</v>
      </c>
      <c r="E67">
        <v>66</v>
      </c>
      <c r="F67" t="s">
        <v>13</v>
      </c>
      <c r="G67" t="b">
        <v>1</v>
      </c>
      <c r="H67" t="b">
        <v>0</v>
      </c>
      <c r="I67" t="s">
        <v>94</v>
      </c>
      <c r="J67" t="str" cm="1">
        <f t="array" ref="J67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67" s="2">
        <f ca="1">IF(Tbl_Missions[[#This Row],[Return]]="",NOW()-Tbl_Missions[[#This Row],[Launch]],Tbl_Missions[[#This Row],[Return]]-Tbl_Missions[[#This Row],[Launch]])</f>
        <v>37.421041666664678</v>
      </c>
    </row>
    <row r="68" spans="1:11" ht="18.75" customHeight="1">
      <c r="A68" t="s">
        <v>95</v>
      </c>
      <c r="B68" t="s">
        <v>50</v>
      </c>
      <c r="C68" s="1">
        <v>28500.518055555556</v>
      </c>
      <c r="D68" s="1">
        <v>28565.47152777778</v>
      </c>
      <c r="E68">
        <v>67</v>
      </c>
      <c r="F68" t="s">
        <v>13</v>
      </c>
      <c r="G68" t="b">
        <v>1</v>
      </c>
      <c r="H68" t="b">
        <v>0</v>
      </c>
      <c r="I68" t="s">
        <v>94</v>
      </c>
      <c r="J68" t="str" cm="1">
        <f t="array" ref="J68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68" s="2">
        <f ca="1">IF(Tbl_Missions[[#This Row],[Return]]="",NOW()-Tbl_Missions[[#This Row],[Launch]],Tbl_Missions[[#This Row],[Return]]-Tbl_Missions[[#This Row],[Launch]])</f>
        <v>64.953472222223354</v>
      </c>
    </row>
    <row r="69" spans="1:11" ht="18.75" customHeight="1">
      <c r="A69" t="s">
        <v>96</v>
      </c>
      <c r="B69" t="s">
        <v>50</v>
      </c>
      <c r="C69" s="1">
        <v>28551.644560185185</v>
      </c>
      <c r="D69" s="1">
        <v>28559.572337962964</v>
      </c>
      <c r="E69">
        <v>68</v>
      </c>
      <c r="F69" t="s">
        <v>13</v>
      </c>
      <c r="G69" t="b">
        <v>1</v>
      </c>
      <c r="H69" t="b">
        <v>0</v>
      </c>
      <c r="I69" t="s">
        <v>94</v>
      </c>
      <c r="J69" t="str" cm="1">
        <f t="array" ref="J69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69" s="2">
        <f ca="1">IF(Tbl_Missions[[#This Row],[Return]]="",NOW()-Tbl_Missions[[#This Row],[Launch]],Tbl_Missions[[#This Row],[Return]]-Tbl_Missions[[#This Row],[Launch]])</f>
        <v>7.9277777777788287</v>
      </c>
    </row>
    <row r="70" spans="1:11" ht="18.75" customHeight="1">
      <c r="A70" t="s">
        <v>97</v>
      </c>
      <c r="B70" t="s">
        <v>50</v>
      </c>
      <c r="C70" s="1">
        <v>28656.844965277778</v>
      </c>
      <c r="D70" s="1">
        <v>28736.486631944445</v>
      </c>
      <c r="E70">
        <v>69</v>
      </c>
      <c r="F70" t="s">
        <v>13</v>
      </c>
      <c r="G70" t="b">
        <v>1</v>
      </c>
      <c r="H70" t="b">
        <v>0</v>
      </c>
      <c r="I70" t="s">
        <v>94</v>
      </c>
      <c r="J70" t="str" cm="1">
        <f t="array" ref="J70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70" s="2">
        <f ca="1">IF(Tbl_Missions[[#This Row],[Return]]="",NOW()-Tbl_Missions[[#This Row],[Launch]],Tbl_Missions[[#This Row],[Return]]-Tbl_Missions[[#This Row],[Launch]])</f>
        <v>79.641666666666424</v>
      </c>
    </row>
    <row r="71" spans="1:11" ht="18.75" customHeight="1">
      <c r="A71" t="s">
        <v>98</v>
      </c>
      <c r="B71" t="s">
        <v>50</v>
      </c>
      <c r="C71" s="1">
        <v>28668.643993055557</v>
      </c>
      <c r="D71" s="1">
        <v>28676.562743055558</v>
      </c>
      <c r="E71">
        <v>70</v>
      </c>
      <c r="F71" t="s">
        <v>13</v>
      </c>
      <c r="G71" t="b">
        <v>1</v>
      </c>
      <c r="H71" t="b">
        <v>0</v>
      </c>
      <c r="I71" t="s">
        <v>94</v>
      </c>
      <c r="J71" t="str" cm="1">
        <f t="array" ref="J71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71" s="2">
        <f ca="1">IF(Tbl_Missions[[#This Row],[Return]]="",NOW()-Tbl_Missions[[#This Row],[Launch]],Tbl_Missions[[#This Row],[Return]]-Tbl_Missions[[#This Row],[Launch]])</f>
        <v>7.9187500000007276</v>
      </c>
    </row>
    <row r="72" spans="1:11" ht="18.75" customHeight="1">
      <c r="A72" t="s">
        <v>99</v>
      </c>
      <c r="B72" t="s">
        <v>50</v>
      </c>
      <c r="C72" s="1">
        <v>28728.619097222221</v>
      </c>
      <c r="D72" s="1">
        <v>28796.461458333331</v>
      </c>
      <c r="E72">
        <v>71</v>
      </c>
      <c r="F72" t="s">
        <v>13</v>
      </c>
      <c r="G72" t="b">
        <v>1</v>
      </c>
      <c r="H72" t="b">
        <v>0</v>
      </c>
      <c r="I72" t="s">
        <v>94</v>
      </c>
      <c r="J72" t="str" cm="1">
        <f t="array" ref="J72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72" s="2">
        <f ca="1">IF(Tbl_Missions[[#This Row],[Return]]="",NOW()-Tbl_Missions[[#This Row],[Launch]],Tbl_Missions[[#This Row],[Return]]-Tbl_Missions[[#This Row],[Launch]])</f>
        <v>67.842361111110222</v>
      </c>
    </row>
    <row r="73" spans="1:11" ht="18.75" customHeight="1">
      <c r="A73" t="s">
        <v>100</v>
      </c>
      <c r="B73" t="s">
        <v>50</v>
      </c>
      <c r="C73" s="1">
        <v>28911.495706018519</v>
      </c>
      <c r="D73" s="1">
        <v>29019.679733796296</v>
      </c>
      <c r="E73">
        <v>72</v>
      </c>
      <c r="F73" t="s">
        <v>13</v>
      </c>
      <c r="G73" t="b">
        <v>1</v>
      </c>
      <c r="H73" t="b">
        <v>0</v>
      </c>
      <c r="I73" t="s">
        <v>94</v>
      </c>
      <c r="J73" t="str" cm="1">
        <f t="array" ref="J73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73" s="2">
        <f ca="1">IF(Tbl_Missions[[#This Row],[Return]]="",NOW()-Tbl_Missions[[#This Row],[Launch]],Tbl_Missions[[#This Row],[Return]]-Tbl_Missions[[#This Row],[Launch]])</f>
        <v>108.18402777777737</v>
      </c>
    </row>
    <row r="74" spans="1:11" ht="18.75" customHeight="1">
      <c r="A74" t="s">
        <v>101</v>
      </c>
      <c r="B74" t="s">
        <v>50</v>
      </c>
      <c r="C74" s="1">
        <v>28955.732337962963</v>
      </c>
      <c r="D74" s="1">
        <v>28957.691365740742</v>
      </c>
      <c r="E74">
        <v>73</v>
      </c>
      <c r="F74" t="s">
        <v>13</v>
      </c>
      <c r="G74" t="b">
        <v>1</v>
      </c>
      <c r="H74" t="b">
        <v>0</v>
      </c>
      <c r="J74" t="str" cm="1">
        <f t="array" ref="J74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74" s="2">
        <f ca="1">IF(Tbl_Missions[[#This Row],[Return]]="",NOW()-Tbl_Missions[[#This Row],[Launch]],Tbl_Missions[[#This Row],[Return]]-Tbl_Missions[[#This Row],[Launch]])</f>
        <v>1.9590277777788287</v>
      </c>
    </row>
    <row r="75" spans="1:11" ht="18.75" customHeight="1">
      <c r="A75" t="s">
        <v>102</v>
      </c>
      <c r="B75" t="s">
        <v>50</v>
      </c>
      <c r="C75" s="1">
        <v>29012.75880787037</v>
      </c>
      <c r="D75" s="1">
        <v>29086.520613425924</v>
      </c>
      <c r="E75">
        <v>74</v>
      </c>
      <c r="F75" t="s">
        <v>13</v>
      </c>
      <c r="G75" t="b">
        <v>1</v>
      </c>
      <c r="H75" t="b">
        <v>0</v>
      </c>
      <c r="I75" t="s">
        <v>94</v>
      </c>
      <c r="J75" t="str" cm="1">
        <f t="array" ref="J75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75" s="2">
        <f ca="1">IF(Tbl_Missions[[#This Row],[Return]]="",NOW()-Tbl_Missions[[#This Row],[Launch]],Tbl_Missions[[#This Row],[Return]]-Tbl_Missions[[#This Row],[Launch]])</f>
        <v>73.76180555555402</v>
      </c>
    </row>
    <row r="76" spans="1:11" ht="18.75" customHeight="1">
      <c r="A76" t="s">
        <v>103</v>
      </c>
      <c r="B76" t="s">
        <v>50</v>
      </c>
      <c r="C76" s="1">
        <v>29321.053287037037</v>
      </c>
      <c r="D76" s="1">
        <v>29376.114398148147</v>
      </c>
      <c r="E76">
        <v>75</v>
      </c>
      <c r="F76" t="s">
        <v>13</v>
      </c>
      <c r="G76" t="b">
        <v>1</v>
      </c>
      <c r="H76" t="b">
        <v>0</v>
      </c>
      <c r="I76" t="s">
        <v>94</v>
      </c>
      <c r="J76" t="str" cm="1">
        <f t="array" ref="J76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76" s="2">
        <f ca="1">IF(Tbl_Missions[[#This Row],[Return]]="",NOW()-Tbl_Missions[[#This Row],[Launch]],Tbl_Missions[[#This Row],[Return]]-Tbl_Missions[[#This Row],[Launch]])</f>
        <v>55.061111111110222</v>
      </c>
    </row>
    <row r="77" spans="1:11" ht="18.75" customHeight="1">
      <c r="A77" t="s">
        <v>104</v>
      </c>
      <c r="B77" t="s">
        <v>50</v>
      </c>
      <c r="C77" s="1">
        <v>29367.763888888891</v>
      </c>
      <c r="D77" s="1">
        <v>29433.634722222225</v>
      </c>
      <c r="E77">
        <v>76</v>
      </c>
      <c r="F77" t="s">
        <v>13</v>
      </c>
      <c r="G77" t="b">
        <v>1</v>
      </c>
      <c r="H77" t="b">
        <v>0</v>
      </c>
      <c r="I77" t="s">
        <v>94</v>
      </c>
      <c r="J77" t="str" cm="1">
        <f t="array" ref="J77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77" s="2">
        <f ca="1">IF(Tbl_Missions[[#This Row],[Return]]="",NOW()-Tbl_Missions[[#This Row],[Launch]],Tbl_Missions[[#This Row],[Return]]-Tbl_Missions[[#This Row],[Launch]])</f>
        <v>65.870833333334303</v>
      </c>
    </row>
    <row r="78" spans="1:11" ht="18.75" customHeight="1">
      <c r="A78" t="s">
        <v>105</v>
      </c>
      <c r="B78" t="s">
        <v>50</v>
      </c>
      <c r="C78" s="1">
        <v>29377.596874999999</v>
      </c>
      <c r="D78" s="1">
        <v>29381.527430555554</v>
      </c>
      <c r="E78">
        <v>77</v>
      </c>
      <c r="F78" t="s">
        <v>13</v>
      </c>
      <c r="G78" t="b">
        <v>1</v>
      </c>
      <c r="H78" t="b">
        <v>0</v>
      </c>
      <c r="I78" t="s">
        <v>94</v>
      </c>
      <c r="J78" t="str" cm="1">
        <f t="array" ref="J78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78" s="2">
        <f ca="1">IF(Tbl_Missions[[#This Row],[Return]]="",NOW()-Tbl_Missions[[#This Row],[Launch]],Tbl_Missions[[#This Row],[Return]]-Tbl_Missions[[#This Row],[Launch]])</f>
        <v>3.9305555555547471</v>
      </c>
    </row>
    <row r="79" spans="1:11" ht="18.75" customHeight="1">
      <c r="A79" t="s">
        <v>106</v>
      </c>
      <c r="B79" t="s">
        <v>50</v>
      </c>
      <c r="C79" s="1">
        <v>29425.772951388888</v>
      </c>
      <c r="D79" s="1">
        <v>29505.409756944442</v>
      </c>
      <c r="E79">
        <v>78</v>
      </c>
      <c r="F79" t="s">
        <v>13</v>
      </c>
      <c r="G79" t="b">
        <v>1</v>
      </c>
      <c r="H79" t="b">
        <v>0</v>
      </c>
      <c r="I79" t="s">
        <v>94</v>
      </c>
      <c r="J79" t="str" cm="1">
        <f t="array" ref="J79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79" s="2">
        <f ca="1">IF(Tbl_Missions[[#This Row],[Return]]="",NOW()-Tbl_Missions[[#This Row],[Launch]],Tbl_Missions[[#This Row],[Return]]-Tbl_Missions[[#This Row],[Launch]])</f>
        <v>79.63680555555402</v>
      </c>
    </row>
    <row r="80" spans="1:11" ht="18.75" customHeight="1">
      <c r="A80" t="s">
        <v>107</v>
      </c>
      <c r="B80" t="s">
        <v>50</v>
      </c>
      <c r="C80" s="1">
        <v>29482.799340277779</v>
      </c>
      <c r="D80" s="1">
        <v>29490.662534722225</v>
      </c>
      <c r="E80">
        <v>79</v>
      </c>
      <c r="F80" t="s">
        <v>13</v>
      </c>
      <c r="G80" t="b">
        <v>1</v>
      </c>
      <c r="H80" t="b">
        <v>0</v>
      </c>
      <c r="I80" t="s">
        <v>94</v>
      </c>
      <c r="J80" t="str" cm="1">
        <f t="array" ref="J80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80" s="2">
        <f ca="1">IF(Tbl_Missions[[#This Row],[Return]]="",NOW()-Tbl_Missions[[#This Row],[Launch]],Tbl_Missions[[#This Row],[Return]]-Tbl_Missions[[#This Row],[Launch]])</f>
        <v>7.8631944444459805</v>
      </c>
    </row>
    <row r="81" spans="1:11" ht="18.75" customHeight="1">
      <c r="A81" t="s">
        <v>108</v>
      </c>
      <c r="B81" t="s">
        <v>50</v>
      </c>
      <c r="C81" s="1">
        <v>29552.596157407406</v>
      </c>
      <c r="D81" s="1">
        <v>29565.39337962963</v>
      </c>
      <c r="E81">
        <v>80</v>
      </c>
      <c r="F81" t="s">
        <v>13</v>
      </c>
      <c r="G81" t="b">
        <v>1</v>
      </c>
      <c r="H81" t="b">
        <v>0</v>
      </c>
      <c r="I81" t="s">
        <v>94</v>
      </c>
      <c r="J81" t="str" cm="1">
        <f t="array" ref="J81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81" s="2">
        <f ca="1">IF(Tbl_Missions[[#This Row],[Return]]="",NOW()-Tbl_Missions[[#This Row],[Launch]],Tbl_Missions[[#This Row],[Return]]-Tbl_Missions[[#This Row],[Launch]])</f>
        <v>12.797222222223354</v>
      </c>
    </row>
    <row r="82" spans="1:11" ht="18.75" customHeight="1">
      <c r="A82" t="s">
        <v>109</v>
      </c>
      <c r="B82" t="s">
        <v>50</v>
      </c>
      <c r="C82" s="1">
        <v>29657.79179398148</v>
      </c>
      <c r="D82" s="1">
        <v>29732.525821759256</v>
      </c>
      <c r="E82">
        <v>81</v>
      </c>
      <c r="F82" t="s">
        <v>13</v>
      </c>
      <c r="G82" t="b">
        <v>1</v>
      </c>
      <c r="H82" t="b">
        <v>0</v>
      </c>
      <c r="I82" t="s">
        <v>94</v>
      </c>
      <c r="J82" t="str" cm="1">
        <f t="array" ref="J82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82" s="2">
        <f ca="1">IF(Tbl_Missions[[#This Row],[Return]]="",NOW()-Tbl_Missions[[#This Row],[Launch]],Tbl_Missions[[#This Row],[Return]]-Tbl_Missions[[#This Row],[Launch]])</f>
        <v>74.734027777776646</v>
      </c>
    </row>
    <row r="83" spans="1:11" ht="18.75" customHeight="1">
      <c r="A83" t="s">
        <v>110</v>
      </c>
      <c r="B83" t="s">
        <v>50</v>
      </c>
      <c r="C83" s="1">
        <v>29667.624247685184</v>
      </c>
      <c r="D83" s="1">
        <v>29675.486747685183</v>
      </c>
      <c r="E83">
        <v>82</v>
      </c>
      <c r="F83" t="s">
        <v>13</v>
      </c>
      <c r="G83" t="b">
        <v>1</v>
      </c>
      <c r="H83" t="b">
        <v>0</v>
      </c>
      <c r="I83" t="s">
        <v>94</v>
      </c>
      <c r="J83" t="str" cm="1">
        <f t="array" ref="J83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83" s="2">
        <f ca="1">IF(Tbl_Missions[[#This Row],[Return]]="",NOW()-Tbl_Missions[[#This Row],[Launch]],Tbl_Missions[[#This Row],[Return]]-Tbl_Missions[[#This Row],[Launch]])</f>
        <v>7.8624999999992724</v>
      </c>
    </row>
    <row r="84" spans="1:11" ht="18.75" customHeight="1">
      <c r="A84" t="s">
        <v>111</v>
      </c>
      <c r="B84" t="s">
        <v>112</v>
      </c>
      <c r="C84" s="1">
        <v>29688.500046296296</v>
      </c>
      <c r="D84" s="1">
        <v>29690.765324074073</v>
      </c>
      <c r="E84">
        <v>83</v>
      </c>
      <c r="F84" t="s">
        <v>13</v>
      </c>
      <c r="G84" t="b">
        <v>1</v>
      </c>
      <c r="H84" t="b">
        <v>0</v>
      </c>
      <c r="J84" t="str" cm="1">
        <f t="array" ref="J84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84" s="2">
        <f ca="1">IF(Tbl_Missions[[#This Row],[Return]]="",NOW()-Tbl_Missions[[#This Row],[Launch]],Tbl_Missions[[#This Row],[Return]]-Tbl_Missions[[#This Row],[Launch]])</f>
        <v>2.265277777776646</v>
      </c>
    </row>
    <row r="85" spans="1:11" ht="18.75" customHeight="1">
      <c r="A85" t="s">
        <v>113</v>
      </c>
      <c r="B85" t="s">
        <v>50</v>
      </c>
      <c r="C85" s="1">
        <v>29720.719884259259</v>
      </c>
      <c r="D85" s="1">
        <v>29728.624050925926</v>
      </c>
      <c r="E85">
        <v>84</v>
      </c>
      <c r="F85" t="s">
        <v>13</v>
      </c>
      <c r="G85" t="b">
        <v>1</v>
      </c>
      <c r="H85" t="b">
        <v>0</v>
      </c>
      <c r="I85" t="s">
        <v>94</v>
      </c>
      <c r="J85" t="str" cm="1">
        <f t="array" ref="J85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85" s="2">
        <f ca="1">IF(Tbl_Missions[[#This Row],[Return]]="",NOW()-Tbl_Missions[[#This Row],[Launch]],Tbl_Missions[[#This Row],[Return]]-Tbl_Missions[[#This Row],[Launch]])</f>
        <v>7.9041666666671517</v>
      </c>
    </row>
    <row r="86" spans="1:11" ht="18.75" customHeight="1">
      <c r="A86" t="s">
        <v>114</v>
      </c>
      <c r="B86" t="s">
        <v>112</v>
      </c>
      <c r="C86" s="1">
        <v>29902.631944444445</v>
      </c>
      <c r="D86" s="1">
        <v>29904.891666666666</v>
      </c>
      <c r="E86">
        <v>85</v>
      </c>
      <c r="F86" t="s">
        <v>13</v>
      </c>
      <c r="G86" t="b">
        <v>1</v>
      </c>
      <c r="H86" t="b">
        <v>0</v>
      </c>
      <c r="J86" t="str" cm="1">
        <f t="array" ref="J86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86" s="2">
        <f ca="1">IF(Tbl_Missions[[#This Row],[Return]]="",NOW()-Tbl_Missions[[#This Row],[Launch]],Tbl_Missions[[#This Row],[Return]]-Tbl_Missions[[#This Row],[Launch]])</f>
        <v>2.2597222222211713</v>
      </c>
    </row>
    <row r="87" spans="1:11" ht="18.75" customHeight="1">
      <c r="A87" t="s">
        <v>115</v>
      </c>
      <c r="B87" t="s">
        <v>112</v>
      </c>
      <c r="C87" s="1">
        <v>30032.666666666668</v>
      </c>
      <c r="D87" s="1">
        <v>30040.670833333334</v>
      </c>
      <c r="E87">
        <v>86</v>
      </c>
      <c r="F87" t="s">
        <v>13</v>
      </c>
      <c r="G87" t="b">
        <v>1</v>
      </c>
      <c r="H87" t="b">
        <v>0</v>
      </c>
      <c r="J87" t="str" cm="1">
        <f t="array" ref="J87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87" s="2">
        <f ca="1">IF(Tbl_Missions[[#This Row],[Return]]="",NOW()-Tbl_Missions[[#This Row],[Launch]],Tbl_Missions[[#This Row],[Return]]-Tbl_Missions[[#This Row],[Launch]])</f>
        <v>8.0041666666656965</v>
      </c>
    </row>
    <row r="88" spans="1:11" ht="18.75" customHeight="1">
      <c r="A88" t="s">
        <v>116</v>
      </c>
      <c r="B88" t="s">
        <v>50</v>
      </c>
      <c r="C88" s="1">
        <v>30084.415277777778</v>
      </c>
      <c r="D88" s="1">
        <v>30190.62777777778</v>
      </c>
      <c r="E88">
        <v>87</v>
      </c>
      <c r="F88" t="s">
        <v>13</v>
      </c>
      <c r="G88" t="b">
        <v>1</v>
      </c>
      <c r="H88" t="b">
        <v>0</v>
      </c>
      <c r="I88" t="s">
        <v>117</v>
      </c>
      <c r="J88" t="str" cm="1">
        <f t="array" ref="J88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88" s="2">
        <f ca="1">IF(Tbl_Missions[[#This Row],[Return]]="",NOW()-Tbl_Missions[[#This Row],[Launch]],Tbl_Missions[[#This Row],[Return]]-Tbl_Missions[[#This Row],[Launch]])</f>
        <v>106.21250000000146</v>
      </c>
    </row>
    <row r="89" spans="1:11" ht="18.75" customHeight="1">
      <c r="A89" t="s">
        <v>118</v>
      </c>
      <c r="B89" t="s">
        <v>50</v>
      </c>
      <c r="C89" s="1">
        <v>30126.686805555557</v>
      </c>
      <c r="D89" s="1">
        <v>30134.597222222223</v>
      </c>
      <c r="E89">
        <v>88</v>
      </c>
      <c r="F89" t="s">
        <v>13</v>
      </c>
      <c r="G89" t="b">
        <v>1</v>
      </c>
      <c r="H89" t="b">
        <v>0</v>
      </c>
      <c r="I89" t="s">
        <v>117</v>
      </c>
      <c r="J89" t="str" cm="1">
        <f t="array" ref="J89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89" s="2">
        <f ca="1">IF(Tbl_Missions[[#This Row],[Return]]="",NOW()-Tbl_Missions[[#This Row],[Launch]],Tbl_Missions[[#This Row],[Return]]-Tbl_Missions[[#This Row],[Launch]])</f>
        <v>7.9104166666656965</v>
      </c>
    </row>
    <row r="90" spans="1:11" ht="18.75" customHeight="1">
      <c r="A90" t="s">
        <v>119</v>
      </c>
      <c r="B90" t="s">
        <v>112</v>
      </c>
      <c r="C90" s="1">
        <v>30129.625</v>
      </c>
      <c r="D90" s="1">
        <v>30136.674305555556</v>
      </c>
      <c r="E90">
        <v>89</v>
      </c>
      <c r="F90" t="s">
        <v>13</v>
      </c>
      <c r="G90" t="b">
        <v>1</v>
      </c>
      <c r="H90" t="b">
        <v>0</v>
      </c>
      <c r="J90" t="str" cm="1">
        <f t="array" ref="J90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90" s="2">
        <f ca="1">IF(Tbl_Missions[[#This Row],[Return]]="",NOW()-Tbl_Missions[[#This Row],[Launch]],Tbl_Missions[[#This Row],[Return]]-Tbl_Missions[[#This Row],[Launch]])</f>
        <v>7.0493055555562023</v>
      </c>
    </row>
    <row r="91" spans="1:11" ht="18.75" customHeight="1">
      <c r="A91" t="s">
        <v>120</v>
      </c>
      <c r="B91" t="s">
        <v>50</v>
      </c>
      <c r="C91" s="1">
        <v>30182.71597222222</v>
      </c>
      <c r="D91" s="1">
        <v>30295.793055555554</v>
      </c>
      <c r="E91">
        <v>90</v>
      </c>
      <c r="F91" t="s">
        <v>13</v>
      </c>
      <c r="G91" t="b">
        <v>1</v>
      </c>
      <c r="H91" t="b">
        <v>0</v>
      </c>
      <c r="I91" t="s">
        <v>117</v>
      </c>
      <c r="J91" t="str" cm="1">
        <f t="array" ref="J91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91" s="2">
        <f ca="1">IF(Tbl_Missions[[#This Row],[Return]]="",NOW()-Tbl_Missions[[#This Row],[Launch]],Tbl_Missions[[#This Row],[Return]]-Tbl_Missions[[#This Row],[Launch]])</f>
        <v>113.07708333333358</v>
      </c>
    </row>
    <row r="92" spans="1:11" ht="18.75" customHeight="1">
      <c r="A92" t="s">
        <v>121</v>
      </c>
      <c r="B92" t="s">
        <v>112</v>
      </c>
      <c r="C92" s="1">
        <v>30266.513194444444</v>
      </c>
      <c r="D92" s="1">
        <v>30271.606944444444</v>
      </c>
      <c r="E92">
        <v>91</v>
      </c>
      <c r="F92" t="s">
        <v>13</v>
      </c>
      <c r="G92" t="b">
        <v>1</v>
      </c>
      <c r="H92" t="b">
        <v>0</v>
      </c>
      <c r="J92" t="str" cm="1">
        <f t="array" ref="J92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92" s="2">
        <f ca="1">IF(Tbl_Missions[[#This Row],[Return]]="",NOW()-Tbl_Missions[[#This Row],[Launch]],Tbl_Missions[[#This Row],[Return]]-Tbl_Missions[[#This Row],[Launch]])</f>
        <v>5.09375</v>
      </c>
    </row>
    <row r="93" spans="1:11" ht="18.75" customHeight="1">
      <c r="A93" t="s">
        <v>122</v>
      </c>
      <c r="B93" t="s">
        <v>112</v>
      </c>
      <c r="C93" s="1">
        <v>30410.770833333332</v>
      </c>
      <c r="D93" s="1">
        <v>30415.788194444442</v>
      </c>
      <c r="E93">
        <v>92</v>
      </c>
      <c r="F93" t="s">
        <v>13</v>
      </c>
      <c r="G93" t="b">
        <v>1</v>
      </c>
      <c r="H93" t="b">
        <v>0</v>
      </c>
      <c r="J93" t="str" cm="1">
        <f t="array" ref="J93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93" s="2">
        <f ca="1">IF(Tbl_Missions[[#This Row],[Return]]="",NOW()-Tbl_Missions[[#This Row],[Launch]],Tbl_Missions[[#This Row],[Return]]-Tbl_Missions[[#This Row],[Launch]])</f>
        <v>5.0173611111094942</v>
      </c>
    </row>
    <row r="94" spans="1:11" ht="18.75" customHeight="1">
      <c r="A94" t="s">
        <v>123</v>
      </c>
      <c r="B94" t="s">
        <v>50</v>
      </c>
      <c r="C94" s="1">
        <v>30426.548611111109</v>
      </c>
      <c r="D94" s="1">
        <v>30428.56111111111</v>
      </c>
      <c r="E94">
        <v>93</v>
      </c>
      <c r="F94" t="s">
        <v>13</v>
      </c>
      <c r="G94" t="b">
        <v>1</v>
      </c>
      <c r="H94" t="b">
        <v>0</v>
      </c>
      <c r="J94" t="str" cm="1">
        <f t="array" ref="J94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94" s="2">
        <f ca="1">IF(Tbl_Missions[[#This Row],[Return]]="",NOW()-Tbl_Missions[[#This Row],[Launch]],Tbl_Missions[[#This Row],[Return]]-Tbl_Missions[[#This Row],[Launch]])</f>
        <v>2.0125000000007276</v>
      </c>
    </row>
    <row r="95" spans="1:11" ht="18.75" customHeight="1">
      <c r="A95" t="s">
        <v>124</v>
      </c>
      <c r="B95" t="s">
        <v>112</v>
      </c>
      <c r="C95" s="1">
        <v>30485.481250000001</v>
      </c>
      <c r="D95" s="1">
        <v>30491.581944444446</v>
      </c>
      <c r="E95">
        <v>94</v>
      </c>
      <c r="F95" t="s">
        <v>13</v>
      </c>
      <c r="G95" t="b">
        <v>1</v>
      </c>
      <c r="H95" t="b">
        <v>0</v>
      </c>
      <c r="J95" t="str" cm="1">
        <f t="array" ref="J95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95" s="2">
        <f ca="1">IF(Tbl_Missions[[#This Row],[Return]]="",NOW()-Tbl_Missions[[#This Row],[Launch]],Tbl_Missions[[#This Row],[Return]]-Tbl_Missions[[#This Row],[Launch]])</f>
        <v>6.1006944444452529</v>
      </c>
    </row>
    <row r="96" spans="1:11" ht="18.75" customHeight="1">
      <c r="A96" t="s">
        <v>125</v>
      </c>
      <c r="B96" t="s">
        <v>50</v>
      </c>
      <c r="C96" s="1">
        <v>30494.383333333335</v>
      </c>
      <c r="D96" s="1">
        <v>30643.831944444446</v>
      </c>
      <c r="E96">
        <v>95</v>
      </c>
      <c r="F96" t="s">
        <v>13</v>
      </c>
      <c r="G96" t="b">
        <v>1</v>
      </c>
      <c r="H96" t="b">
        <v>0</v>
      </c>
      <c r="I96" t="s">
        <v>117</v>
      </c>
      <c r="J96" t="str" cm="1">
        <f t="array" ref="J96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96" s="2">
        <f ca="1">IF(Tbl_Missions[[#This Row],[Return]]="",NOW()-Tbl_Missions[[#This Row],[Launch]],Tbl_Missions[[#This Row],[Return]]-Tbl_Missions[[#This Row],[Launch]])</f>
        <v>149.44861111111095</v>
      </c>
    </row>
    <row r="97" spans="1:11" ht="18.75" customHeight="1">
      <c r="A97" t="s">
        <v>126</v>
      </c>
      <c r="B97" t="s">
        <v>112</v>
      </c>
      <c r="C97" s="1">
        <v>30558.272222222222</v>
      </c>
      <c r="D97" s="1">
        <v>30564.320833333331</v>
      </c>
      <c r="E97">
        <v>96</v>
      </c>
      <c r="F97" t="s">
        <v>13</v>
      </c>
      <c r="G97" t="b">
        <v>1</v>
      </c>
      <c r="H97" t="b">
        <v>0</v>
      </c>
      <c r="J97" t="str" cm="1">
        <f t="array" ref="J97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97" s="2">
        <f ca="1">IF(Tbl_Missions[[#This Row],[Return]]="",NOW()-Tbl_Missions[[#This Row],[Launch]],Tbl_Missions[[#This Row],[Return]]-Tbl_Missions[[#This Row],[Launch]])</f>
        <v>6.0486111111094942</v>
      </c>
    </row>
    <row r="98" spans="1:11" ht="18.75" customHeight="1">
      <c r="A98" t="s">
        <v>127</v>
      </c>
      <c r="B98" t="s">
        <v>112</v>
      </c>
      <c r="C98" s="1">
        <v>30648.666666666668</v>
      </c>
      <c r="D98" s="1">
        <v>30658.991666666669</v>
      </c>
      <c r="E98">
        <v>97</v>
      </c>
      <c r="F98" t="s">
        <v>13</v>
      </c>
      <c r="G98" t="b">
        <v>1</v>
      </c>
      <c r="H98" t="b">
        <v>0</v>
      </c>
      <c r="J98" t="str" cm="1">
        <f t="array" ref="J98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98" s="2">
        <f ca="1">IF(Tbl_Missions[[#This Row],[Return]]="",NOW()-Tbl_Missions[[#This Row],[Launch]],Tbl_Missions[[#This Row],[Return]]-Tbl_Missions[[#This Row],[Launch]])</f>
        <v>10.325000000000728</v>
      </c>
    </row>
    <row r="99" spans="1:11" ht="18.75" customHeight="1">
      <c r="A99" t="s">
        <v>128</v>
      </c>
      <c r="B99" t="s">
        <v>112</v>
      </c>
      <c r="C99" s="1">
        <v>30715.541666666668</v>
      </c>
      <c r="D99" s="1">
        <v>30723.511805555558</v>
      </c>
      <c r="E99">
        <v>98</v>
      </c>
      <c r="F99" t="s">
        <v>13</v>
      </c>
      <c r="G99" t="b">
        <v>1</v>
      </c>
      <c r="H99" t="b">
        <v>0</v>
      </c>
      <c r="J99" t="str" cm="1">
        <f t="array" ref="J99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99" s="2">
        <f ca="1">IF(Tbl_Missions[[#This Row],[Return]]="",NOW()-Tbl_Missions[[#This Row],[Launch]],Tbl_Missions[[#This Row],[Return]]-Tbl_Missions[[#This Row],[Launch]])</f>
        <v>7.9701388888897782</v>
      </c>
    </row>
    <row r="100" spans="1:11" ht="18.75" customHeight="1">
      <c r="A100" t="s">
        <v>129</v>
      </c>
      <c r="B100" t="s">
        <v>50</v>
      </c>
      <c r="C100" s="1">
        <v>30720.504861111112</v>
      </c>
      <c r="D100" s="1">
        <v>30783.45</v>
      </c>
      <c r="E100">
        <v>99</v>
      </c>
      <c r="F100" t="s">
        <v>13</v>
      </c>
      <c r="G100" t="b">
        <v>1</v>
      </c>
      <c r="H100" t="b">
        <v>0</v>
      </c>
      <c r="I100" t="s">
        <v>117</v>
      </c>
      <c r="J100" t="str" cm="1">
        <f t="array" ref="J100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100" s="2">
        <f ca="1">IF(Tbl_Missions[[#This Row],[Return]]="",NOW()-Tbl_Missions[[#This Row],[Launch]],Tbl_Missions[[#This Row],[Return]]-Tbl_Missions[[#This Row],[Launch]])</f>
        <v>62.945138888888323</v>
      </c>
    </row>
    <row r="101" spans="1:11" ht="18.75" customHeight="1">
      <c r="A101" t="s">
        <v>130</v>
      </c>
      <c r="B101" t="s">
        <v>50</v>
      </c>
      <c r="C101" s="1">
        <v>30775.547222222223</v>
      </c>
      <c r="D101" s="1">
        <v>30957.456250000003</v>
      </c>
      <c r="E101">
        <v>100</v>
      </c>
      <c r="F101" t="s">
        <v>13</v>
      </c>
      <c r="G101" t="b">
        <v>1</v>
      </c>
      <c r="H101" t="b">
        <v>0</v>
      </c>
      <c r="I101" t="s">
        <v>117</v>
      </c>
      <c r="J101" t="str" cm="1">
        <f t="array" ref="J101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101" s="2">
        <f ca="1">IF(Tbl_Missions[[#This Row],[Return]]="",NOW()-Tbl_Missions[[#This Row],[Launch]],Tbl_Missions[[#This Row],[Return]]-Tbl_Missions[[#This Row],[Launch]])</f>
        <v>181.90902777777956</v>
      </c>
    </row>
    <row r="102" spans="1:11" ht="18.75" customHeight="1">
      <c r="A102" t="s">
        <v>131</v>
      </c>
      <c r="B102" t="s">
        <v>112</v>
      </c>
      <c r="C102" s="1">
        <v>30778.581944444446</v>
      </c>
      <c r="D102" s="1">
        <v>30785.568750000002</v>
      </c>
      <c r="E102">
        <v>101</v>
      </c>
      <c r="F102" t="s">
        <v>13</v>
      </c>
      <c r="G102" t="b">
        <v>1</v>
      </c>
      <c r="H102" t="b">
        <v>0</v>
      </c>
      <c r="J102" t="str" cm="1">
        <f t="array" ref="J102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02" s="2">
        <f ca="1">IF(Tbl_Missions[[#This Row],[Return]]="",NOW()-Tbl_Missions[[#This Row],[Launch]],Tbl_Missions[[#This Row],[Return]]-Tbl_Missions[[#This Row],[Launch]])</f>
        <v>6.9868055555562023</v>
      </c>
    </row>
    <row r="103" spans="1:11" ht="18.75" customHeight="1">
      <c r="A103" t="s">
        <v>132</v>
      </c>
      <c r="B103" t="s">
        <v>133</v>
      </c>
      <c r="C103" s="1">
        <v>30880.736111111109</v>
      </c>
      <c r="D103" s="1">
        <v>30892.538194444442</v>
      </c>
      <c r="E103">
        <v>102</v>
      </c>
      <c r="F103" t="s">
        <v>13</v>
      </c>
      <c r="G103" t="b">
        <v>1</v>
      </c>
      <c r="H103" t="b">
        <v>0</v>
      </c>
      <c r="I103" t="s">
        <v>117</v>
      </c>
      <c r="J103" t="str" cm="1">
        <f t="array" ref="J103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103" s="2">
        <f ca="1">IF(Tbl_Missions[[#This Row],[Return]]="",NOW()-Tbl_Missions[[#This Row],[Launch]],Tbl_Missions[[#This Row],[Return]]-Tbl_Missions[[#This Row],[Launch]])</f>
        <v>11.802083333332121</v>
      </c>
    </row>
    <row r="104" spans="1:11" ht="18.75" customHeight="1">
      <c r="A104" t="s">
        <v>134</v>
      </c>
      <c r="B104" t="s">
        <v>112</v>
      </c>
      <c r="C104" s="1">
        <v>30924.529050925925</v>
      </c>
      <c r="D104" s="1">
        <v>30930.56863425926</v>
      </c>
      <c r="E104">
        <v>103</v>
      </c>
      <c r="F104" t="s">
        <v>13</v>
      </c>
      <c r="G104" t="b">
        <v>1</v>
      </c>
      <c r="H104" t="b">
        <v>0</v>
      </c>
      <c r="J104" t="str" cm="1">
        <f t="array" ref="J104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04" s="2">
        <f ca="1">IF(Tbl_Missions[[#This Row],[Return]]="",NOW()-Tbl_Missions[[#This Row],[Launch]],Tbl_Missions[[#This Row],[Return]]-Tbl_Missions[[#This Row],[Launch]])</f>
        <v>6.0395833333350311</v>
      </c>
    </row>
    <row r="105" spans="1:11" ht="18.75" customHeight="1">
      <c r="A105" t="s">
        <v>135</v>
      </c>
      <c r="B105" t="s">
        <v>112</v>
      </c>
      <c r="C105" s="1">
        <v>30960.460416666665</v>
      </c>
      <c r="D105" s="1">
        <v>30968.68611111111</v>
      </c>
      <c r="E105">
        <v>104</v>
      </c>
      <c r="F105" t="s">
        <v>13</v>
      </c>
      <c r="G105" t="b">
        <v>1</v>
      </c>
      <c r="H105" t="b">
        <v>0</v>
      </c>
      <c r="J105" t="str" cm="1">
        <f t="array" ref="J105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05" s="2">
        <f ca="1">IF(Tbl_Missions[[#This Row],[Return]]="",NOW()-Tbl_Missions[[#This Row],[Launch]],Tbl_Missions[[#This Row],[Return]]-Tbl_Missions[[#This Row],[Launch]])</f>
        <v>8.2256944444452529</v>
      </c>
    </row>
    <row r="106" spans="1:11" ht="18.75" customHeight="1">
      <c r="A106" t="s">
        <v>136</v>
      </c>
      <c r="B106" t="s">
        <v>112</v>
      </c>
      <c r="C106" s="1">
        <v>30994.510416666668</v>
      </c>
      <c r="D106" s="1">
        <v>31002.500694444447</v>
      </c>
      <c r="E106">
        <v>105</v>
      </c>
      <c r="F106" t="s">
        <v>13</v>
      </c>
      <c r="G106" t="b">
        <v>1</v>
      </c>
      <c r="H106" t="b">
        <v>0</v>
      </c>
      <c r="J106" t="str" cm="1">
        <f t="array" ref="J106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06" s="2">
        <f ca="1">IF(Tbl_Missions[[#This Row],[Return]]="",NOW()-Tbl_Missions[[#This Row],[Launch]],Tbl_Missions[[#This Row],[Return]]-Tbl_Missions[[#This Row],[Launch]])</f>
        <v>7.9902777777788287</v>
      </c>
    </row>
    <row r="107" spans="1:11" ht="18.75" customHeight="1">
      <c r="A107" t="s">
        <v>137</v>
      </c>
      <c r="B107" t="s">
        <v>112</v>
      </c>
      <c r="C107" s="1">
        <v>31071.826388888891</v>
      </c>
      <c r="D107" s="1">
        <v>31074.89166666667</v>
      </c>
      <c r="E107">
        <v>106</v>
      </c>
      <c r="F107" t="s">
        <v>13</v>
      </c>
      <c r="G107" t="b">
        <v>1</v>
      </c>
      <c r="H107" t="b">
        <v>0</v>
      </c>
      <c r="J107" t="str" cm="1">
        <f t="array" ref="J107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07" s="2">
        <f ca="1">IF(Tbl_Missions[[#This Row],[Return]]="",NOW()-Tbl_Missions[[#This Row],[Launch]],Tbl_Missions[[#This Row],[Return]]-Tbl_Missions[[#This Row],[Launch]])</f>
        <v>3.0652777777795563</v>
      </c>
    </row>
    <row r="108" spans="1:11" ht="18.75" customHeight="1">
      <c r="A108" t="s">
        <v>138</v>
      </c>
      <c r="B108" t="s">
        <v>112</v>
      </c>
      <c r="C108" s="1">
        <v>31149.582696759258</v>
      </c>
      <c r="D108" s="1">
        <v>31156.579918981479</v>
      </c>
      <c r="E108">
        <v>107</v>
      </c>
      <c r="F108" t="s">
        <v>13</v>
      </c>
      <c r="G108" t="b">
        <v>1</v>
      </c>
      <c r="H108" t="b">
        <v>0</v>
      </c>
      <c r="J108" t="str" cm="1">
        <f t="array" ref="J108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08" s="2">
        <f ca="1">IF(Tbl_Missions[[#This Row],[Return]]="",NOW()-Tbl_Missions[[#This Row],[Launch]],Tbl_Missions[[#This Row],[Return]]-Tbl_Missions[[#This Row],[Launch]])</f>
        <v>6.9972222222204437</v>
      </c>
    </row>
    <row r="109" spans="1:11" ht="18.75" customHeight="1">
      <c r="A109" t="s">
        <v>139</v>
      </c>
      <c r="B109" t="s">
        <v>112</v>
      </c>
      <c r="C109" s="1">
        <v>31166.668263888889</v>
      </c>
      <c r="D109" s="1">
        <v>31173.675208333334</v>
      </c>
      <c r="E109">
        <v>108</v>
      </c>
      <c r="F109" t="s">
        <v>13</v>
      </c>
      <c r="G109" t="b">
        <v>1</v>
      </c>
      <c r="H109" t="b">
        <v>0</v>
      </c>
      <c r="J109" t="str" cm="1">
        <f t="array" ref="J109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09" s="2">
        <f ca="1">IF(Tbl_Missions[[#This Row],[Return]]="",NOW()-Tbl_Missions[[#This Row],[Launch]],Tbl_Missions[[#This Row],[Return]]-Tbl_Missions[[#This Row],[Launch]])</f>
        <v>7.0069444444452529</v>
      </c>
    </row>
    <row r="110" spans="1:11" ht="18.75" customHeight="1">
      <c r="A110" t="s">
        <v>140</v>
      </c>
      <c r="B110" t="s">
        <v>133</v>
      </c>
      <c r="C110" s="1">
        <v>31204.277685185185</v>
      </c>
      <c r="D110" s="1">
        <v>31316.41101851852</v>
      </c>
      <c r="E110">
        <v>109</v>
      </c>
      <c r="F110" t="s">
        <v>13</v>
      </c>
      <c r="G110" t="b">
        <v>1</v>
      </c>
      <c r="H110" t="b">
        <v>0</v>
      </c>
      <c r="I110" t="s">
        <v>117</v>
      </c>
      <c r="J110" t="str" cm="1">
        <f t="array" ref="J110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110" s="2">
        <f ca="1">IF(Tbl_Missions[[#This Row],[Return]]="",NOW()-Tbl_Missions[[#This Row],[Launch]],Tbl_Missions[[#This Row],[Return]]-Tbl_Missions[[#This Row],[Launch]])</f>
        <v>112.13333333333503</v>
      </c>
    </row>
    <row r="111" spans="1:11" ht="18.75" customHeight="1">
      <c r="A111" t="s">
        <v>141</v>
      </c>
      <c r="B111" t="s">
        <v>112</v>
      </c>
      <c r="C111" s="1">
        <v>31215.481250000001</v>
      </c>
      <c r="D111" s="1">
        <v>31222.550694444446</v>
      </c>
      <c r="E111">
        <v>110</v>
      </c>
      <c r="F111" t="s">
        <v>13</v>
      </c>
      <c r="G111" t="b">
        <v>1</v>
      </c>
      <c r="H111" t="b">
        <v>0</v>
      </c>
      <c r="J111" t="str" cm="1">
        <f t="array" ref="J111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11" s="2">
        <f ca="1">IF(Tbl_Missions[[#This Row],[Return]]="",NOW()-Tbl_Missions[[#This Row],[Launch]],Tbl_Missions[[#This Row],[Return]]-Tbl_Missions[[#This Row],[Launch]])</f>
        <v>7.0694444444452529</v>
      </c>
    </row>
    <row r="112" spans="1:11" ht="18.75" customHeight="1">
      <c r="A112" t="s">
        <v>142</v>
      </c>
      <c r="B112" t="s">
        <v>112</v>
      </c>
      <c r="C112" s="1">
        <v>31257.916666666668</v>
      </c>
      <c r="D112" s="1">
        <v>31265.865277777779</v>
      </c>
      <c r="E112">
        <v>111</v>
      </c>
      <c r="F112" t="s">
        <v>13</v>
      </c>
      <c r="G112" t="b">
        <v>1</v>
      </c>
      <c r="H112" t="b">
        <v>0</v>
      </c>
      <c r="J112" t="str" cm="1">
        <f t="array" ref="J112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12" s="2">
        <f ca="1">IF(Tbl_Missions[[#This Row],[Return]]="",NOW()-Tbl_Missions[[#This Row],[Launch]],Tbl_Missions[[#This Row],[Return]]-Tbl_Missions[[#This Row],[Launch]])</f>
        <v>7.9486111111109494</v>
      </c>
    </row>
    <row r="113" spans="1:11" ht="18.75" customHeight="1">
      <c r="A113" t="s">
        <v>143</v>
      </c>
      <c r="B113" t="s">
        <v>112</v>
      </c>
      <c r="C113" s="1">
        <v>31286.456956018519</v>
      </c>
      <c r="D113" s="1">
        <v>31293.552789351852</v>
      </c>
      <c r="E113">
        <v>112</v>
      </c>
      <c r="F113" t="s">
        <v>13</v>
      </c>
      <c r="G113" t="b">
        <v>1</v>
      </c>
      <c r="H113" t="b">
        <v>0</v>
      </c>
      <c r="J113" t="str" cm="1">
        <f t="array" ref="J113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13" s="2">
        <f ca="1">IF(Tbl_Missions[[#This Row],[Return]]="",NOW()-Tbl_Missions[[#This Row],[Launch]],Tbl_Missions[[#This Row],[Return]]-Tbl_Missions[[#This Row],[Launch]])</f>
        <v>7.0958333333328483</v>
      </c>
    </row>
    <row r="114" spans="1:11" ht="18.75" customHeight="1">
      <c r="A114" t="s">
        <v>144</v>
      </c>
      <c r="B114" t="s">
        <v>133</v>
      </c>
      <c r="C114" s="1">
        <v>31307.526388888888</v>
      </c>
      <c r="D114" s="1">
        <v>31372.4375</v>
      </c>
      <c r="E114">
        <v>113</v>
      </c>
      <c r="F114" t="s">
        <v>13</v>
      </c>
      <c r="G114" t="b">
        <v>1</v>
      </c>
      <c r="H114" t="b">
        <v>0</v>
      </c>
      <c r="I114" t="s">
        <v>117</v>
      </c>
      <c r="J114" t="str" cm="1">
        <f t="array" ref="J114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114" s="2">
        <f ca="1">IF(Tbl_Missions[[#This Row],[Return]]="",NOW()-Tbl_Missions[[#This Row],[Launch]],Tbl_Missions[[#This Row],[Return]]-Tbl_Missions[[#This Row],[Launch]])</f>
        <v>64.911111111112405</v>
      </c>
    </row>
    <row r="115" spans="1:11" ht="18.75" customHeight="1">
      <c r="A115" t="s">
        <v>145</v>
      </c>
      <c r="B115" t="s">
        <v>112</v>
      </c>
      <c r="C115" s="1">
        <v>31323.635763888888</v>
      </c>
      <c r="D115" s="1">
        <v>31327.709374999999</v>
      </c>
      <c r="E115">
        <v>114</v>
      </c>
      <c r="F115" t="s">
        <v>13</v>
      </c>
      <c r="G115" t="b">
        <v>1</v>
      </c>
      <c r="H115" t="b">
        <v>0</v>
      </c>
      <c r="J115" t="str" cm="1">
        <f t="array" ref="J115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15" s="2">
        <f ca="1">IF(Tbl_Missions[[#This Row],[Return]]="",NOW()-Tbl_Missions[[#This Row],[Launch]],Tbl_Missions[[#This Row],[Return]]-Tbl_Missions[[#This Row],[Launch]])</f>
        <v>4.0736111111109494</v>
      </c>
    </row>
    <row r="116" spans="1:11" ht="18.75" customHeight="1">
      <c r="A116" t="s">
        <v>146</v>
      </c>
      <c r="B116" t="s">
        <v>112</v>
      </c>
      <c r="C116" s="1">
        <v>31350.708333333332</v>
      </c>
      <c r="D116" s="1">
        <v>31357.740277777775</v>
      </c>
      <c r="E116">
        <v>115</v>
      </c>
      <c r="F116" t="s">
        <v>13</v>
      </c>
      <c r="G116" t="b">
        <v>1</v>
      </c>
      <c r="H116" t="b">
        <v>0</v>
      </c>
      <c r="J116" t="str" cm="1">
        <f t="array" ref="J116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16" s="2">
        <f ca="1">IF(Tbl_Missions[[#This Row],[Return]]="",NOW()-Tbl_Missions[[#This Row],[Launch]],Tbl_Missions[[#This Row],[Return]]-Tbl_Missions[[#This Row],[Launch]])</f>
        <v>7.0319444444430701</v>
      </c>
    </row>
    <row r="117" spans="1:11" ht="18.75" customHeight="1">
      <c r="A117" t="s">
        <v>147</v>
      </c>
      <c r="B117" t="s">
        <v>112</v>
      </c>
      <c r="C117" s="1">
        <v>31378.020138888889</v>
      </c>
      <c r="D117" s="1">
        <v>31384.899305555555</v>
      </c>
      <c r="E117">
        <v>116</v>
      </c>
      <c r="F117" t="s">
        <v>13</v>
      </c>
      <c r="G117" t="b">
        <v>1</v>
      </c>
      <c r="H117" t="b">
        <v>0</v>
      </c>
      <c r="J117" t="str" cm="1">
        <f t="array" ref="J117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17" s="2">
        <f ca="1">IF(Tbl_Missions[[#This Row],[Return]]="",NOW()-Tbl_Missions[[#This Row],[Launch]],Tbl_Missions[[#This Row],[Return]]-Tbl_Missions[[#This Row],[Launch]])</f>
        <v>6.8791666666656965</v>
      </c>
    </row>
    <row r="118" spans="1:11" ht="18.75" customHeight="1">
      <c r="A118" t="s">
        <v>148</v>
      </c>
      <c r="B118" t="s">
        <v>112</v>
      </c>
      <c r="C118" s="1">
        <v>31424.496527777777</v>
      </c>
      <c r="D118" s="1">
        <v>31430.583333333332</v>
      </c>
      <c r="E118">
        <v>117</v>
      </c>
      <c r="F118" t="s">
        <v>13</v>
      </c>
      <c r="G118" t="b">
        <v>1</v>
      </c>
      <c r="H118" t="b">
        <v>0</v>
      </c>
      <c r="J118" t="str" cm="1">
        <f t="array" ref="J118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18" s="2">
        <f ca="1">IF(Tbl_Missions[[#This Row],[Return]]="",NOW()-Tbl_Missions[[#This Row],[Launch]],Tbl_Missions[[#This Row],[Return]]-Tbl_Missions[[#This Row],[Launch]])</f>
        <v>6.0868055555547471</v>
      </c>
    </row>
    <row r="119" spans="1:11" ht="18.75" customHeight="1">
      <c r="A119" t="s">
        <v>149</v>
      </c>
      <c r="B119" t="s">
        <v>112</v>
      </c>
      <c r="C119" s="1">
        <v>31440.693055555555</v>
      </c>
      <c r="D119" s="1">
        <v>31440.693749999999</v>
      </c>
      <c r="E119">
        <v>118</v>
      </c>
      <c r="F119" t="s">
        <v>46</v>
      </c>
      <c r="G119" t="b">
        <v>0</v>
      </c>
      <c r="H119" t="b">
        <v>0</v>
      </c>
      <c r="J119" t="str" cm="1">
        <f t="array" ref="J119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Non-orbital space</v>
      </c>
      <c r="K119" s="2">
        <f ca="1">IF(Tbl_Missions[[#This Row],[Return]]="",NOW()-Tbl_Missions[[#This Row],[Launch]],Tbl_Missions[[#This Row],[Return]]-Tbl_Missions[[#This Row],[Launch]])</f>
        <v>6.944444430700969E-4</v>
      </c>
    </row>
    <row r="120" spans="1:11" ht="18.75" customHeight="1">
      <c r="A120" t="s">
        <v>150</v>
      </c>
      <c r="B120" t="s">
        <v>133</v>
      </c>
      <c r="C120" s="1">
        <v>31484.522916666665</v>
      </c>
      <c r="D120" s="1">
        <v>31609.523611111108</v>
      </c>
      <c r="E120">
        <v>119</v>
      </c>
      <c r="F120" t="s">
        <v>13</v>
      </c>
      <c r="G120" t="b">
        <v>1</v>
      </c>
      <c r="H120" t="b">
        <v>0</v>
      </c>
      <c r="I120" t="s">
        <v>151</v>
      </c>
      <c r="J120" t="str" cm="1">
        <f t="array" ref="J120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120" s="2">
        <f ca="1">IF(Tbl_Missions[[#This Row],[Return]]="",NOW()-Tbl_Missions[[#This Row],[Launch]],Tbl_Missions[[#This Row],[Return]]-Tbl_Missions[[#This Row],[Launch]])</f>
        <v>125.00069444444307</v>
      </c>
    </row>
    <row r="121" spans="1:11" ht="18.75" customHeight="1">
      <c r="A121" t="s">
        <v>152</v>
      </c>
      <c r="B121" t="s">
        <v>133</v>
      </c>
      <c r="C121" s="1">
        <v>31813.901574074072</v>
      </c>
      <c r="D121" s="1">
        <v>31988.044629629629</v>
      </c>
      <c r="E121">
        <v>120</v>
      </c>
      <c r="F121" t="s">
        <v>13</v>
      </c>
      <c r="G121" t="b">
        <v>1</v>
      </c>
      <c r="H121" t="b">
        <v>0</v>
      </c>
      <c r="I121" t="s">
        <v>153</v>
      </c>
      <c r="J121" t="str" cm="1">
        <f t="array" ref="J121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121" s="2">
        <f ca="1">IF(Tbl_Missions[[#This Row],[Return]]="",NOW()-Tbl_Missions[[#This Row],[Launch]],Tbl_Missions[[#This Row],[Return]]-Tbl_Missions[[#This Row],[Launch]])</f>
        <v>174.1430555555562</v>
      </c>
    </row>
    <row r="122" spans="1:11" ht="18.75" customHeight="1">
      <c r="A122" t="s">
        <v>154</v>
      </c>
      <c r="B122" t="s">
        <v>133</v>
      </c>
      <c r="C122" s="1">
        <v>31980.082835648147</v>
      </c>
      <c r="D122" s="1">
        <v>32140.386307870369</v>
      </c>
      <c r="E122">
        <v>121</v>
      </c>
      <c r="F122" t="s">
        <v>13</v>
      </c>
      <c r="G122" t="b">
        <v>1</v>
      </c>
      <c r="H122" t="b">
        <v>0</v>
      </c>
      <c r="I122" t="s">
        <v>153</v>
      </c>
      <c r="J122" t="str" cm="1">
        <f t="array" ref="J122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122" s="2">
        <f ca="1">IF(Tbl_Missions[[#This Row],[Return]]="",NOW()-Tbl_Missions[[#This Row],[Launch]],Tbl_Missions[[#This Row],[Return]]-Tbl_Missions[[#This Row],[Launch]])</f>
        <v>160.3034722222219</v>
      </c>
    </row>
    <row r="123" spans="1:11" ht="18.75" customHeight="1">
      <c r="A123" t="s">
        <v>155</v>
      </c>
      <c r="B123" t="s">
        <v>133</v>
      </c>
      <c r="C123" s="1">
        <v>32132.470868055556</v>
      </c>
      <c r="D123" s="1">
        <v>32311.425034722222</v>
      </c>
      <c r="E123">
        <v>122</v>
      </c>
      <c r="F123" t="s">
        <v>13</v>
      </c>
      <c r="G123" t="b">
        <v>1</v>
      </c>
      <c r="H123" t="b">
        <v>0</v>
      </c>
      <c r="I123" t="s">
        <v>153</v>
      </c>
      <c r="J123" t="str" cm="1">
        <f t="array" ref="J123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123" s="2">
        <f ca="1">IF(Tbl_Missions[[#This Row],[Return]]="",NOW()-Tbl_Missions[[#This Row],[Launch]],Tbl_Missions[[#This Row],[Return]]-Tbl_Missions[[#This Row],[Launch]])</f>
        <v>178.95416666666642</v>
      </c>
    </row>
    <row r="124" spans="1:11" ht="18.75" customHeight="1">
      <c r="A124" t="s">
        <v>156</v>
      </c>
      <c r="B124" t="s">
        <v>133</v>
      </c>
      <c r="C124" s="1">
        <v>32301.901574074072</v>
      </c>
      <c r="D124" s="1">
        <v>32393.350185185183</v>
      </c>
      <c r="E124">
        <v>123</v>
      </c>
      <c r="F124" t="s">
        <v>13</v>
      </c>
      <c r="G124" t="b">
        <v>1</v>
      </c>
      <c r="H124" t="b">
        <v>0</v>
      </c>
      <c r="I124" t="s">
        <v>153</v>
      </c>
      <c r="J124" t="str" cm="1">
        <f t="array" ref="J124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124" s="2">
        <f ca="1">IF(Tbl_Missions[[#This Row],[Return]]="",NOW()-Tbl_Missions[[#This Row],[Launch]],Tbl_Missions[[#This Row],[Return]]-Tbl_Missions[[#This Row],[Launch]])</f>
        <v>91.448611111110949</v>
      </c>
    </row>
    <row r="125" spans="1:11" ht="18.75" customHeight="1">
      <c r="A125" t="s">
        <v>157</v>
      </c>
      <c r="B125" t="s">
        <v>133</v>
      </c>
      <c r="C125" s="1">
        <v>32384.182766203703</v>
      </c>
      <c r="D125" s="1">
        <v>32498.414710648147</v>
      </c>
      <c r="E125">
        <v>124</v>
      </c>
      <c r="F125" t="s">
        <v>13</v>
      </c>
      <c r="G125" t="b">
        <v>1</v>
      </c>
      <c r="H125" t="b">
        <v>0</v>
      </c>
      <c r="I125" t="s">
        <v>153</v>
      </c>
      <c r="J125" t="str" cm="1">
        <f t="array" ref="J125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125" s="2">
        <f ca="1">IF(Tbl_Missions[[#This Row],[Return]]="",NOW()-Tbl_Missions[[#This Row],[Launch]],Tbl_Missions[[#This Row],[Return]]-Tbl_Missions[[#This Row],[Launch]])</f>
        <v>114.2319444444438</v>
      </c>
    </row>
    <row r="126" spans="1:11" ht="18.75" customHeight="1">
      <c r="A126" t="s">
        <v>158</v>
      </c>
      <c r="B126" t="s">
        <v>112</v>
      </c>
      <c r="C126" s="1">
        <v>32415.650694444445</v>
      </c>
      <c r="D126" s="1">
        <v>32419.693055555555</v>
      </c>
      <c r="E126">
        <v>125</v>
      </c>
      <c r="F126" t="s">
        <v>13</v>
      </c>
      <c r="G126" t="b">
        <v>1</v>
      </c>
      <c r="H126" t="b">
        <v>0</v>
      </c>
      <c r="J126" t="str" cm="1">
        <f t="array" ref="J126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26" s="2">
        <f ca="1">IF(Tbl_Missions[[#This Row],[Return]]="",NOW()-Tbl_Missions[[#This Row],[Launch]],Tbl_Missions[[#This Row],[Return]]-Tbl_Missions[[#This Row],[Launch]])</f>
        <v>4.0423611111109494</v>
      </c>
    </row>
    <row r="127" spans="1:11" ht="18.75" customHeight="1">
      <c r="A127" t="s">
        <v>159</v>
      </c>
      <c r="B127" t="s">
        <v>133</v>
      </c>
      <c r="C127" s="1">
        <v>32473.617754629631</v>
      </c>
      <c r="D127" s="1">
        <v>32625.081643518519</v>
      </c>
      <c r="E127">
        <v>126</v>
      </c>
      <c r="F127" t="s">
        <v>13</v>
      </c>
      <c r="G127" t="b">
        <v>1</v>
      </c>
      <c r="H127" t="b">
        <v>0</v>
      </c>
      <c r="I127" t="s">
        <v>153</v>
      </c>
      <c r="J127" t="str" cm="1">
        <f t="array" ref="J127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127" s="2">
        <f ca="1">IF(Tbl_Missions[[#This Row],[Return]]="",NOW()-Tbl_Missions[[#This Row],[Launch]],Tbl_Missions[[#This Row],[Return]]-Tbl_Missions[[#This Row],[Launch]])</f>
        <v>151.4638888888876</v>
      </c>
    </row>
    <row r="128" spans="1:11" ht="18.75" customHeight="1">
      <c r="A128" t="s">
        <v>160</v>
      </c>
      <c r="B128" t="s">
        <v>112</v>
      </c>
      <c r="C128" s="1">
        <v>32479.604560185184</v>
      </c>
      <c r="D128" s="1">
        <v>32483.983726851849</v>
      </c>
      <c r="E128">
        <v>127</v>
      </c>
      <c r="F128" t="s">
        <v>13</v>
      </c>
      <c r="G128" t="b">
        <v>1</v>
      </c>
      <c r="H128" t="b">
        <v>0</v>
      </c>
      <c r="J128" t="str" cm="1">
        <f t="array" ref="J128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28" s="2">
        <f ca="1">IF(Tbl_Missions[[#This Row],[Return]]="",NOW()-Tbl_Missions[[#This Row],[Launch]],Tbl_Missions[[#This Row],[Return]]-Tbl_Missions[[#This Row],[Launch]])</f>
        <v>4.3791666666656965</v>
      </c>
    </row>
    <row r="129" spans="1:11" ht="18.75" customHeight="1">
      <c r="A129" t="s">
        <v>161</v>
      </c>
      <c r="B129" t="s">
        <v>112</v>
      </c>
      <c r="C129" s="1">
        <v>32580.622916666667</v>
      </c>
      <c r="D129" s="1">
        <v>32585.609027777777</v>
      </c>
      <c r="E129">
        <v>128</v>
      </c>
      <c r="F129" t="s">
        <v>13</v>
      </c>
      <c r="G129" t="b">
        <v>1</v>
      </c>
      <c r="H129" t="b">
        <v>0</v>
      </c>
      <c r="J129" t="str" cm="1">
        <f t="array" ref="J129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29" s="2">
        <f ca="1">IF(Tbl_Missions[[#This Row],[Return]]="",NOW()-Tbl_Missions[[#This Row],[Launch]],Tbl_Missions[[#This Row],[Return]]-Tbl_Missions[[#This Row],[Launch]])</f>
        <v>4.9861111111094942</v>
      </c>
    </row>
    <row r="130" spans="1:11" ht="18.75" customHeight="1">
      <c r="A130" t="s">
        <v>162</v>
      </c>
      <c r="B130" t="s">
        <v>112</v>
      </c>
      <c r="C130" s="1">
        <v>32632.782627314813</v>
      </c>
      <c r="D130" s="1">
        <v>32636.822905092591</v>
      </c>
      <c r="E130">
        <v>129</v>
      </c>
      <c r="F130" t="s">
        <v>13</v>
      </c>
      <c r="G130" t="b">
        <v>1</v>
      </c>
      <c r="H130" t="b">
        <v>0</v>
      </c>
      <c r="J130" t="str" cm="1">
        <f t="array" ref="J130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30" s="2">
        <f ca="1">IF(Tbl_Missions[[#This Row],[Return]]="",NOW()-Tbl_Missions[[#This Row],[Launch]],Tbl_Missions[[#This Row],[Return]]-Tbl_Missions[[#This Row],[Launch]])</f>
        <v>4.0402777777781012</v>
      </c>
    </row>
    <row r="131" spans="1:11" ht="18.75" customHeight="1">
      <c r="A131" t="s">
        <v>163</v>
      </c>
      <c r="B131" t="s">
        <v>112</v>
      </c>
      <c r="C131" s="1">
        <v>32728.525694444445</v>
      </c>
      <c r="D131" s="1">
        <v>32733.568055555555</v>
      </c>
      <c r="E131">
        <v>130</v>
      </c>
      <c r="F131" t="s">
        <v>13</v>
      </c>
      <c r="G131" t="b">
        <v>1</v>
      </c>
      <c r="H131" t="b">
        <v>0</v>
      </c>
      <c r="J131" t="str" cm="1">
        <f t="array" ref="J131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31" s="2">
        <f ca="1">IF(Tbl_Missions[[#This Row],[Return]]="",NOW()-Tbl_Missions[[#This Row],[Launch]],Tbl_Missions[[#This Row],[Return]]-Tbl_Missions[[#This Row],[Launch]])</f>
        <v>5.0423611111109494</v>
      </c>
    </row>
    <row r="132" spans="1:11" ht="18.75" customHeight="1">
      <c r="A132" t="s">
        <v>164</v>
      </c>
      <c r="B132" t="s">
        <v>133</v>
      </c>
      <c r="C132" s="1">
        <v>32756.901388888888</v>
      </c>
      <c r="D132" s="1">
        <v>32923.191666666666</v>
      </c>
      <c r="E132">
        <v>131</v>
      </c>
      <c r="F132" t="s">
        <v>13</v>
      </c>
      <c r="G132" t="b">
        <v>1</v>
      </c>
      <c r="H132" t="b">
        <v>0</v>
      </c>
      <c r="I132" t="s">
        <v>153</v>
      </c>
      <c r="J132" t="str" cm="1">
        <f t="array" ref="J132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132" s="2">
        <f ca="1">IF(Tbl_Missions[[#This Row],[Return]]="",NOW()-Tbl_Missions[[#This Row],[Launch]],Tbl_Missions[[#This Row],[Return]]-Tbl_Missions[[#This Row],[Launch]])</f>
        <v>166.2902777777781</v>
      </c>
    </row>
    <row r="133" spans="1:11" ht="18.75" customHeight="1">
      <c r="A133" t="s">
        <v>165</v>
      </c>
      <c r="B133" t="s">
        <v>112</v>
      </c>
      <c r="C133" s="1">
        <v>32799.703935185185</v>
      </c>
      <c r="D133" s="1">
        <v>32804.690046296295</v>
      </c>
      <c r="E133">
        <v>132</v>
      </c>
      <c r="F133" t="s">
        <v>13</v>
      </c>
      <c r="G133" t="b">
        <v>1</v>
      </c>
      <c r="H133" t="b">
        <v>0</v>
      </c>
      <c r="J133" t="str" cm="1">
        <f t="array" ref="J133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33" s="2">
        <f ca="1">IF(Tbl_Missions[[#This Row],[Return]]="",NOW()-Tbl_Missions[[#This Row],[Launch]],Tbl_Missions[[#This Row],[Return]]-Tbl_Missions[[#This Row],[Launch]])</f>
        <v>4.9861111111094942</v>
      </c>
    </row>
    <row r="134" spans="1:11" ht="18.75" customHeight="1">
      <c r="A134" t="s">
        <v>166</v>
      </c>
      <c r="B134" t="s">
        <v>112</v>
      </c>
      <c r="C134" s="1">
        <v>32835.016319444447</v>
      </c>
      <c r="D134" s="1">
        <v>32840.021875000006</v>
      </c>
      <c r="E134">
        <v>133</v>
      </c>
      <c r="F134" t="s">
        <v>13</v>
      </c>
      <c r="G134" t="b">
        <v>1</v>
      </c>
      <c r="H134" t="b">
        <v>0</v>
      </c>
      <c r="J134" t="str" cm="1">
        <f t="array" ref="J134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34" s="2">
        <f ca="1">IF(Tbl_Missions[[#This Row],[Return]]="",NOW()-Tbl_Missions[[#This Row],[Launch]],Tbl_Missions[[#This Row],[Return]]-Tbl_Missions[[#This Row],[Launch]])</f>
        <v>5.0055555555591127</v>
      </c>
    </row>
    <row r="135" spans="1:11" ht="18.75" customHeight="1">
      <c r="A135" t="s">
        <v>167</v>
      </c>
      <c r="B135" t="s">
        <v>112</v>
      </c>
      <c r="C135" s="1">
        <v>32882.524305555555</v>
      </c>
      <c r="D135" s="1">
        <v>32893.400694444441</v>
      </c>
      <c r="E135">
        <v>134</v>
      </c>
      <c r="F135" t="s">
        <v>13</v>
      </c>
      <c r="G135" t="b">
        <v>1</v>
      </c>
      <c r="H135" t="b">
        <v>0</v>
      </c>
      <c r="J135" t="str" cm="1">
        <f t="array" ref="J135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35" s="2">
        <f ca="1">IF(Tbl_Missions[[#This Row],[Return]]="",NOW()-Tbl_Missions[[#This Row],[Launch]],Tbl_Missions[[#This Row],[Return]]-Tbl_Missions[[#This Row],[Launch]])</f>
        <v>10.87638888888614</v>
      </c>
    </row>
    <row r="136" spans="1:11" ht="18.75" customHeight="1">
      <c r="A136" t="s">
        <v>168</v>
      </c>
      <c r="B136" t="s">
        <v>133</v>
      </c>
      <c r="C136" s="1">
        <v>32915.261111111111</v>
      </c>
      <c r="D136" s="1">
        <v>33094.31527777778</v>
      </c>
      <c r="E136">
        <v>135</v>
      </c>
      <c r="F136" t="s">
        <v>13</v>
      </c>
      <c r="G136" t="b">
        <v>1</v>
      </c>
      <c r="H136" t="b">
        <v>0</v>
      </c>
      <c r="I136" t="s">
        <v>153</v>
      </c>
      <c r="J136" t="str" cm="1">
        <f t="array" ref="J136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136" s="2">
        <f ca="1">IF(Tbl_Missions[[#This Row],[Return]]="",NOW()-Tbl_Missions[[#This Row],[Launch]],Tbl_Missions[[#This Row],[Return]]-Tbl_Missions[[#This Row],[Launch]])</f>
        <v>179.05416666666861</v>
      </c>
    </row>
    <row r="137" spans="1:11" ht="18.75" customHeight="1">
      <c r="A137" t="s">
        <v>169</v>
      </c>
      <c r="B137" t="s">
        <v>112</v>
      </c>
      <c r="C137" s="1">
        <v>32932.326643518521</v>
      </c>
      <c r="D137" s="1">
        <v>32936.756504629629</v>
      </c>
      <c r="E137">
        <v>136</v>
      </c>
      <c r="F137" t="s">
        <v>13</v>
      </c>
      <c r="G137" t="b">
        <v>1</v>
      </c>
      <c r="H137" t="b">
        <v>0</v>
      </c>
      <c r="J137" t="str" cm="1">
        <f t="array" ref="J137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37" s="2">
        <f ca="1">IF(Tbl_Missions[[#This Row],[Return]]="",NOW()-Tbl_Missions[[#This Row],[Launch]],Tbl_Missions[[#This Row],[Return]]-Tbl_Missions[[#This Row],[Launch]])</f>
        <v>4.429861111108039</v>
      </c>
    </row>
    <row r="138" spans="1:11" ht="18.75" customHeight="1">
      <c r="A138" t="s">
        <v>170</v>
      </c>
      <c r="B138" t="s">
        <v>112</v>
      </c>
      <c r="C138" s="1">
        <v>32987.523506944446</v>
      </c>
      <c r="D138" s="1">
        <v>32992.576979166668</v>
      </c>
      <c r="E138">
        <v>137</v>
      </c>
      <c r="F138" t="s">
        <v>13</v>
      </c>
      <c r="G138" t="b">
        <v>1</v>
      </c>
      <c r="H138" t="b">
        <v>0</v>
      </c>
      <c r="J138" t="str" cm="1">
        <f t="array" ref="J138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38" s="2">
        <f ca="1">IF(Tbl_Missions[[#This Row],[Return]]="",NOW()-Tbl_Missions[[#This Row],[Launch]],Tbl_Missions[[#This Row],[Return]]-Tbl_Missions[[#This Row],[Launch]])</f>
        <v>5.0534722222218988</v>
      </c>
    </row>
    <row r="139" spans="1:11" ht="18.75" customHeight="1">
      <c r="A139" t="s">
        <v>171</v>
      </c>
      <c r="B139" t="s">
        <v>133</v>
      </c>
      <c r="C139" s="1">
        <v>33086.397222222222</v>
      </c>
      <c r="D139" s="1">
        <v>33217.255555555552</v>
      </c>
      <c r="E139">
        <v>138</v>
      </c>
      <c r="F139" t="s">
        <v>13</v>
      </c>
      <c r="G139" t="b">
        <v>1</v>
      </c>
      <c r="H139" t="b">
        <v>0</v>
      </c>
      <c r="I139" t="s">
        <v>153</v>
      </c>
      <c r="J139" t="str" cm="1">
        <f t="array" ref="J139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139" s="2">
        <f ca="1">IF(Tbl_Missions[[#This Row],[Return]]="",NOW()-Tbl_Missions[[#This Row],[Launch]],Tbl_Missions[[#This Row],[Return]]-Tbl_Missions[[#This Row],[Launch]])</f>
        <v>130.85833333332994</v>
      </c>
    </row>
    <row r="140" spans="1:11" ht="18.75" customHeight="1">
      <c r="A140" t="s">
        <v>172</v>
      </c>
      <c r="B140" t="s">
        <v>112</v>
      </c>
      <c r="C140" s="1">
        <v>33152.49114583333</v>
      </c>
      <c r="D140" s="1">
        <v>33156.58211805555</v>
      </c>
      <c r="E140">
        <v>139</v>
      </c>
      <c r="F140" t="s">
        <v>13</v>
      </c>
      <c r="G140" t="b">
        <v>1</v>
      </c>
      <c r="H140" t="b">
        <v>0</v>
      </c>
      <c r="J140" t="str" cm="1">
        <f t="array" ref="J140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40" s="2">
        <f ca="1">IF(Tbl_Missions[[#This Row],[Return]]="",NOW()-Tbl_Missions[[#This Row],[Launch]],Tbl_Missions[[#This Row],[Return]]-Tbl_Missions[[#This Row],[Launch]])</f>
        <v>4.0909722222204437</v>
      </c>
    </row>
    <row r="141" spans="1:11" ht="18.75" customHeight="1">
      <c r="A141" t="s">
        <v>173</v>
      </c>
      <c r="B141" t="s">
        <v>112</v>
      </c>
      <c r="C141" s="1">
        <v>33192.991840277777</v>
      </c>
      <c r="D141" s="1">
        <v>33197.905034722222</v>
      </c>
      <c r="E141">
        <v>140</v>
      </c>
      <c r="F141" t="s">
        <v>13</v>
      </c>
      <c r="G141" t="b">
        <v>1</v>
      </c>
      <c r="H141" t="b">
        <v>0</v>
      </c>
      <c r="J141" t="str" cm="1">
        <f t="array" ref="J141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41" s="2">
        <f ca="1">IF(Tbl_Missions[[#This Row],[Return]]="",NOW()-Tbl_Missions[[#This Row],[Launch]],Tbl_Missions[[#This Row],[Return]]-Tbl_Missions[[#This Row],[Launch]])</f>
        <v>4.9131944444452529</v>
      </c>
    </row>
    <row r="142" spans="1:11" ht="18.75" customHeight="1">
      <c r="A142" t="s">
        <v>174</v>
      </c>
      <c r="B142" t="s">
        <v>112</v>
      </c>
      <c r="C142" s="1">
        <v>33209.284039351849</v>
      </c>
      <c r="D142" s="1">
        <v>33218.246539351851</v>
      </c>
      <c r="E142">
        <v>141</v>
      </c>
      <c r="F142" t="s">
        <v>13</v>
      </c>
      <c r="G142" t="b">
        <v>1</v>
      </c>
      <c r="H142" t="b">
        <v>0</v>
      </c>
      <c r="J142" t="str" cm="1">
        <f t="array" ref="J142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42" s="2">
        <f ca="1">IF(Tbl_Missions[[#This Row],[Return]]="",NOW()-Tbl_Missions[[#This Row],[Launch]],Tbl_Missions[[#This Row],[Return]]-Tbl_Missions[[#This Row],[Launch]])</f>
        <v>8.9625000000014552</v>
      </c>
    </row>
    <row r="143" spans="1:11" ht="18.75" customHeight="1">
      <c r="A143" t="s">
        <v>175</v>
      </c>
      <c r="B143" t="s">
        <v>133</v>
      </c>
      <c r="C143" s="1">
        <v>33209.342361111114</v>
      </c>
      <c r="D143" s="1">
        <v>33384.419444444444</v>
      </c>
      <c r="E143">
        <v>142</v>
      </c>
      <c r="F143" t="s">
        <v>13</v>
      </c>
      <c r="G143" t="b">
        <v>1</v>
      </c>
      <c r="H143" t="b">
        <v>0</v>
      </c>
      <c r="I143" t="s">
        <v>153</v>
      </c>
      <c r="J143" t="str" cm="1">
        <f t="array" ref="J143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143" s="2">
        <f ca="1">IF(Tbl_Missions[[#This Row],[Return]]="",NOW()-Tbl_Missions[[#This Row],[Launch]],Tbl_Missions[[#This Row],[Return]]-Tbl_Missions[[#This Row],[Launch]])</f>
        <v>175.07708333332994</v>
      </c>
    </row>
    <row r="144" spans="1:11" ht="18.75" customHeight="1">
      <c r="A144" t="s">
        <v>176</v>
      </c>
      <c r="B144" t="s">
        <v>112</v>
      </c>
      <c r="C144" s="1">
        <v>33333.599131944444</v>
      </c>
      <c r="D144" s="1">
        <v>33339.581076388888</v>
      </c>
      <c r="E144">
        <v>143</v>
      </c>
      <c r="F144" t="s">
        <v>13</v>
      </c>
      <c r="G144" t="b">
        <v>1</v>
      </c>
      <c r="H144" t="b">
        <v>0</v>
      </c>
      <c r="J144" t="str" cm="1">
        <f t="array" ref="J144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44" s="2">
        <f ca="1">IF(Tbl_Missions[[#This Row],[Return]]="",NOW()-Tbl_Missions[[#This Row],[Launch]],Tbl_Missions[[#This Row],[Return]]-Tbl_Missions[[#This Row],[Launch]])</f>
        <v>5.9819444444437977</v>
      </c>
    </row>
    <row r="145" spans="1:11" ht="18.75" customHeight="1">
      <c r="A145" t="s">
        <v>177</v>
      </c>
      <c r="B145" t="s">
        <v>112</v>
      </c>
      <c r="C145" s="1">
        <v>33356.481412037036</v>
      </c>
      <c r="D145" s="1">
        <v>33364.789050925923</v>
      </c>
      <c r="E145">
        <v>144</v>
      </c>
      <c r="F145" t="s">
        <v>13</v>
      </c>
      <c r="G145" t="b">
        <v>1</v>
      </c>
      <c r="H145" t="b">
        <v>0</v>
      </c>
      <c r="J145" t="str" cm="1">
        <f t="array" ref="J145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45" s="2">
        <f ca="1">IF(Tbl_Missions[[#This Row],[Return]]="",NOW()-Tbl_Missions[[#This Row],[Launch]],Tbl_Missions[[#This Row],[Return]]-Tbl_Missions[[#This Row],[Launch]])</f>
        <v>8.3076388888875954</v>
      </c>
    </row>
    <row r="146" spans="1:11" ht="18.75" customHeight="1">
      <c r="A146" t="s">
        <v>178</v>
      </c>
      <c r="B146" t="s">
        <v>133</v>
      </c>
      <c r="C146" s="1">
        <v>33376.535046296296</v>
      </c>
      <c r="D146" s="1">
        <v>33521.175208333334</v>
      </c>
      <c r="E146">
        <v>145</v>
      </c>
      <c r="F146" t="s">
        <v>13</v>
      </c>
      <c r="G146" t="b">
        <v>1</v>
      </c>
      <c r="H146" t="b">
        <v>0</v>
      </c>
      <c r="I146" t="s">
        <v>153</v>
      </c>
      <c r="J146" t="str" cm="1">
        <f t="array" ref="J146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146" s="2">
        <f ca="1">IF(Tbl_Missions[[#This Row],[Return]]="",NOW()-Tbl_Missions[[#This Row],[Launch]],Tbl_Missions[[#This Row],[Return]]-Tbl_Missions[[#This Row],[Launch]])</f>
        <v>144.64016203703795</v>
      </c>
    </row>
    <row r="147" spans="1:11" ht="18.75" customHeight="1">
      <c r="A147" t="s">
        <v>179</v>
      </c>
      <c r="B147" t="s">
        <v>112</v>
      </c>
      <c r="C147" s="1">
        <v>33394.558923611112</v>
      </c>
      <c r="D147" s="1">
        <v>33403.652673611112</v>
      </c>
      <c r="E147">
        <v>146</v>
      </c>
      <c r="F147" t="s">
        <v>13</v>
      </c>
      <c r="G147" t="b">
        <v>1</v>
      </c>
      <c r="H147" t="b">
        <v>0</v>
      </c>
      <c r="J147" t="str" cm="1">
        <f t="array" ref="J147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47" s="2">
        <f ca="1">IF(Tbl_Missions[[#This Row],[Return]]="",NOW()-Tbl_Missions[[#This Row],[Launch]],Tbl_Missions[[#This Row],[Return]]-Tbl_Missions[[#This Row],[Launch]])</f>
        <v>9.09375</v>
      </c>
    </row>
    <row r="148" spans="1:11" ht="18.75" customHeight="1">
      <c r="A148" t="s">
        <v>180</v>
      </c>
      <c r="B148" t="s">
        <v>112</v>
      </c>
      <c r="C148" s="1">
        <v>33452.626388888886</v>
      </c>
      <c r="D148" s="1">
        <v>33461.516666666663</v>
      </c>
      <c r="E148">
        <v>147</v>
      </c>
      <c r="F148" t="s">
        <v>13</v>
      </c>
      <c r="G148" t="b">
        <v>1</v>
      </c>
      <c r="H148" t="b">
        <v>0</v>
      </c>
      <c r="J148" t="str" cm="1">
        <f t="array" ref="J148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48" s="2">
        <f ca="1">IF(Tbl_Missions[[#This Row],[Return]]="",NOW()-Tbl_Missions[[#This Row],[Launch]],Tbl_Missions[[#This Row],[Return]]-Tbl_Missions[[#This Row],[Launch]])</f>
        <v>8.890277777776646</v>
      </c>
    </row>
    <row r="149" spans="1:11" ht="18.75" customHeight="1">
      <c r="A149" t="s">
        <v>181</v>
      </c>
      <c r="B149" t="s">
        <v>112</v>
      </c>
      <c r="C149" s="1">
        <v>33493.96601851852</v>
      </c>
      <c r="D149" s="1">
        <v>33499.318796296298</v>
      </c>
      <c r="E149">
        <v>148</v>
      </c>
      <c r="F149" t="s">
        <v>13</v>
      </c>
      <c r="G149" t="b">
        <v>1</v>
      </c>
      <c r="H149" t="b">
        <v>0</v>
      </c>
      <c r="J149" t="str" cm="1">
        <f t="array" ref="J149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49" s="2">
        <f ca="1">IF(Tbl_Missions[[#This Row],[Return]]="",NOW()-Tbl_Missions[[#This Row],[Launch]],Tbl_Missions[[#This Row],[Return]]-Tbl_Missions[[#This Row],[Launch]])</f>
        <v>5.3527777777781012</v>
      </c>
    </row>
    <row r="150" spans="1:11" ht="18.75" customHeight="1">
      <c r="A150" t="s">
        <v>182</v>
      </c>
      <c r="B150" t="s">
        <v>133</v>
      </c>
      <c r="C150" s="1">
        <v>33513.249745370369</v>
      </c>
      <c r="D150" s="1">
        <v>33688.369004629632</v>
      </c>
      <c r="E150">
        <v>149</v>
      </c>
      <c r="F150" t="s">
        <v>13</v>
      </c>
      <c r="G150" t="b">
        <v>1</v>
      </c>
      <c r="H150" t="b">
        <v>0</v>
      </c>
      <c r="I150" t="s">
        <v>153</v>
      </c>
      <c r="J150" t="str" cm="1">
        <f t="array" ref="J150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150" s="2">
        <f ca="1">IF(Tbl_Missions[[#This Row],[Return]]="",NOW()-Tbl_Missions[[#This Row],[Launch]],Tbl_Missions[[#This Row],[Return]]-Tbl_Missions[[#This Row],[Launch]])</f>
        <v>175.11925925926334</v>
      </c>
    </row>
    <row r="151" spans="1:11" ht="18.75" customHeight="1">
      <c r="A151" t="s">
        <v>183</v>
      </c>
      <c r="B151" t="s">
        <v>112</v>
      </c>
      <c r="C151" s="1">
        <v>33566.988888888889</v>
      </c>
      <c r="D151" s="1">
        <v>33573.941666666666</v>
      </c>
      <c r="E151">
        <v>150</v>
      </c>
      <c r="F151" t="s">
        <v>13</v>
      </c>
      <c r="G151" t="b">
        <v>1</v>
      </c>
      <c r="H151" t="b">
        <v>0</v>
      </c>
      <c r="J151" t="str" cm="1">
        <f t="array" ref="J151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51" s="2">
        <f ca="1">IF(Tbl_Missions[[#This Row],[Return]]="",NOW()-Tbl_Missions[[#This Row],[Launch]],Tbl_Missions[[#This Row],[Return]]-Tbl_Missions[[#This Row],[Launch]])</f>
        <v>6.952777777776646</v>
      </c>
    </row>
    <row r="152" spans="1:11" ht="18.75" customHeight="1">
      <c r="A152" t="s">
        <v>184</v>
      </c>
      <c r="B152" t="s">
        <v>112</v>
      </c>
      <c r="C152" s="1">
        <v>33625.619826388887</v>
      </c>
      <c r="D152" s="1">
        <v>33633.672604166662</v>
      </c>
      <c r="E152">
        <v>151</v>
      </c>
      <c r="F152" t="s">
        <v>13</v>
      </c>
      <c r="G152" t="b">
        <v>1</v>
      </c>
      <c r="H152" t="b">
        <v>0</v>
      </c>
      <c r="J152" t="str" cm="1">
        <f t="array" ref="J152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52" s="2">
        <f ca="1">IF(Tbl_Missions[[#This Row],[Return]]="",NOW()-Tbl_Missions[[#This Row],[Launch]],Tbl_Missions[[#This Row],[Return]]-Tbl_Missions[[#This Row],[Launch]])</f>
        <v>8.0527777777751908</v>
      </c>
    </row>
    <row r="153" spans="1:11" ht="18.75" customHeight="1">
      <c r="A153" t="s">
        <v>185</v>
      </c>
      <c r="B153" t="s">
        <v>133</v>
      </c>
      <c r="C153" s="1">
        <v>33680.454513888886</v>
      </c>
      <c r="D153" s="1">
        <v>33826.045486111107</v>
      </c>
      <c r="E153">
        <v>152</v>
      </c>
      <c r="F153" t="s">
        <v>13</v>
      </c>
      <c r="G153" t="b">
        <v>1</v>
      </c>
      <c r="H153" t="b">
        <v>0</v>
      </c>
      <c r="I153" t="s">
        <v>153</v>
      </c>
      <c r="J153" t="str" cm="1">
        <f t="array" ref="J153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153" s="2">
        <f ca="1">IF(Tbl_Missions[[#This Row],[Return]]="",NOW()-Tbl_Missions[[#This Row],[Launch]],Tbl_Missions[[#This Row],[Return]]-Tbl_Missions[[#This Row],[Launch]])</f>
        <v>145.59097222222044</v>
      </c>
    </row>
    <row r="154" spans="1:11" ht="18.75" customHeight="1">
      <c r="A154" t="s">
        <v>186</v>
      </c>
      <c r="B154" t="s">
        <v>112</v>
      </c>
      <c r="C154" s="1">
        <v>33687.551157407404</v>
      </c>
      <c r="D154" s="1">
        <v>33696.474768518514</v>
      </c>
      <c r="E154">
        <v>153</v>
      </c>
      <c r="F154" t="s">
        <v>13</v>
      </c>
      <c r="G154" t="b">
        <v>1</v>
      </c>
      <c r="H154" t="b">
        <v>0</v>
      </c>
      <c r="J154" t="str" cm="1">
        <f t="array" ref="J154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54" s="2">
        <f ca="1">IF(Tbl_Missions[[#This Row],[Return]]="",NOW()-Tbl_Missions[[#This Row],[Launch]],Tbl_Missions[[#This Row],[Return]]-Tbl_Missions[[#This Row],[Launch]])</f>
        <v>8.9236111111094942</v>
      </c>
    </row>
    <row r="155" spans="1:11" ht="18.75" customHeight="1">
      <c r="A155" t="s">
        <v>187</v>
      </c>
      <c r="B155" t="s">
        <v>112</v>
      </c>
      <c r="C155" s="1">
        <v>33731.986111111109</v>
      </c>
      <c r="D155" s="1">
        <v>33740.874305555553</v>
      </c>
      <c r="E155">
        <v>154</v>
      </c>
      <c r="F155" t="s">
        <v>13</v>
      </c>
      <c r="G155" t="b">
        <v>1</v>
      </c>
      <c r="H155" t="b">
        <v>0</v>
      </c>
      <c r="J155" t="str" cm="1">
        <f t="array" ref="J155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55" s="2">
        <f ca="1">IF(Tbl_Missions[[#This Row],[Return]]="",NOW()-Tbl_Missions[[#This Row],[Launch]],Tbl_Missions[[#This Row],[Return]]-Tbl_Missions[[#This Row],[Launch]])</f>
        <v>8.8881944444437977</v>
      </c>
    </row>
    <row r="156" spans="1:11" ht="18.75" customHeight="1">
      <c r="A156" t="s">
        <v>188</v>
      </c>
      <c r="B156" t="s">
        <v>112</v>
      </c>
      <c r="C156" s="1">
        <v>33780.675266203703</v>
      </c>
      <c r="D156" s="1">
        <v>33794.48846064815</v>
      </c>
      <c r="E156">
        <v>155</v>
      </c>
      <c r="F156" t="s">
        <v>13</v>
      </c>
      <c r="G156" t="b">
        <v>1</v>
      </c>
      <c r="H156" t="b">
        <v>0</v>
      </c>
      <c r="J156" t="str" cm="1">
        <f t="array" ref="J156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56" s="2">
        <f ca="1">IF(Tbl_Missions[[#This Row],[Return]]="",NOW()-Tbl_Missions[[#This Row],[Launch]],Tbl_Missions[[#This Row],[Return]]-Tbl_Missions[[#This Row],[Launch]])</f>
        <v>13.813194444446708</v>
      </c>
    </row>
    <row r="157" spans="1:11" ht="18.75" customHeight="1">
      <c r="A157" t="s">
        <v>189</v>
      </c>
      <c r="B157" t="s">
        <v>133</v>
      </c>
      <c r="C157" s="1">
        <v>33812.256041666667</v>
      </c>
      <c r="D157" s="1">
        <v>34001.159513888888</v>
      </c>
      <c r="E157">
        <v>156</v>
      </c>
      <c r="F157" t="s">
        <v>13</v>
      </c>
      <c r="G157" t="b">
        <v>1</v>
      </c>
      <c r="H157" t="b">
        <v>0</v>
      </c>
      <c r="I157" t="s">
        <v>153</v>
      </c>
      <c r="J157" t="str" cm="1">
        <f t="array" ref="J157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157" s="2">
        <f ca="1">IF(Tbl_Missions[[#This Row],[Return]]="",NOW()-Tbl_Missions[[#This Row],[Launch]],Tbl_Missions[[#This Row],[Return]]-Tbl_Missions[[#This Row],[Launch]])</f>
        <v>188.90347222222044</v>
      </c>
    </row>
    <row r="158" spans="1:11" ht="18.75" customHeight="1">
      <c r="A158" t="s">
        <v>190</v>
      </c>
      <c r="B158" t="s">
        <v>112</v>
      </c>
      <c r="C158" s="1">
        <v>33816.581111111111</v>
      </c>
      <c r="D158" s="1">
        <v>33824.550555555557</v>
      </c>
      <c r="E158">
        <v>157</v>
      </c>
      <c r="F158" t="s">
        <v>13</v>
      </c>
      <c r="G158" t="b">
        <v>1</v>
      </c>
      <c r="H158" t="b">
        <v>0</v>
      </c>
      <c r="J158" t="str" cm="1">
        <f t="array" ref="J158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58" s="2">
        <f ca="1">IF(Tbl_Missions[[#This Row],[Return]]="",NOW()-Tbl_Missions[[#This Row],[Launch]],Tbl_Missions[[#This Row],[Return]]-Tbl_Missions[[#This Row],[Launch]])</f>
        <v>7.9694444444467081</v>
      </c>
    </row>
    <row r="159" spans="1:11" ht="18.75" customHeight="1">
      <c r="A159" t="s">
        <v>191</v>
      </c>
      <c r="B159" t="s">
        <v>112</v>
      </c>
      <c r="C159" s="1">
        <v>33859.599305555559</v>
      </c>
      <c r="D159" s="1">
        <v>33867.537500000006</v>
      </c>
      <c r="E159">
        <v>158</v>
      </c>
      <c r="F159" t="s">
        <v>13</v>
      </c>
      <c r="G159" t="b">
        <v>1</v>
      </c>
      <c r="H159" t="b">
        <v>0</v>
      </c>
      <c r="J159" t="str" cm="1">
        <f t="array" ref="J159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59" s="2">
        <f ca="1">IF(Tbl_Missions[[#This Row],[Return]]="",NOW()-Tbl_Missions[[#This Row],[Launch]],Tbl_Missions[[#This Row],[Return]]-Tbl_Missions[[#This Row],[Launch]])</f>
        <v>7.9381944444467081</v>
      </c>
    </row>
    <row r="160" spans="1:11" ht="18.75" customHeight="1">
      <c r="A160" t="s">
        <v>192</v>
      </c>
      <c r="B160" t="s">
        <v>112</v>
      </c>
      <c r="C160" s="1">
        <v>33899.71503472222</v>
      </c>
      <c r="D160" s="1">
        <v>33909.587951388887</v>
      </c>
      <c r="E160">
        <v>159</v>
      </c>
      <c r="F160" t="s">
        <v>13</v>
      </c>
      <c r="G160" t="b">
        <v>1</v>
      </c>
      <c r="H160" t="b">
        <v>0</v>
      </c>
      <c r="J160" t="str" cm="1">
        <f t="array" ref="J160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60" s="2">
        <f ca="1">IF(Tbl_Missions[[#This Row],[Return]]="",NOW()-Tbl_Missions[[#This Row],[Launch]],Tbl_Missions[[#This Row],[Return]]-Tbl_Missions[[#This Row],[Launch]])</f>
        <v>9.8729166666671517</v>
      </c>
    </row>
    <row r="161" spans="1:11" ht="18.75" customHeight="1">
      <c r="A161" t="s">
        <v>193</v>
      </c>
      <c r="B161" t="s">
        <v>112</v>
      </c>
      <c r="C161" s="1">
        <v>33940.558333333334</v>
      </c>
      <c r="D161" s="1">
        <v>33947.864583333336</v>
      </c>
      <c r="E161">
        <v>160</v>
      </c>
      <c r="F161" t="s">
        <v>13</v>
      </c>
      <c r="G161" t="b">
        <v>1</v>
      </c>
      <c r="H161" t="b">
        <v>0</v>
      </c>
      <c r="J161" t="str" cm="1">
        <f t="array" ref="J161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61" s="2">
        <f ca="1">IF(Tbl_Missions[[#This Row],[Return]]="",NOW()-Tbl_Missions[[#This Row],[Launch]],Tbl_Missions[[#This Row],[Return]]-Tbl_Missions[[#This Row],[Launch]])</f>
        <v>7.3062500000014552</v>
      </c>
    </row>
    <row r="162" spans="1:11" ht="18.75" customHeight="1">
      <c r="A162" t="s">
        <v>194</v>
      </c>
      <c r="B162" t="s">
        <v>112</v>
      </c>
      <c r="C162" s="1">
        <v>33982.582986111112</v>
      </c>
      <c r="D162" s="1">
        <v>33988.568402777782</v>
      </c>
      <c r="E162">
        <v>161</v>
      </c>
      <c r="F162" t="s">
        <v>13</v>
      </c>
      <c r="G162" t="b">
        <v>1</v>
      </c>
      <c r="H162" t="b">
        <v>0</v>
      </c>
      <c r="J162" t="str" cm="1">
        <f t="array" ref="J162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62" s="2">
        <f ca="1">IF(Tbl_Missions[[#This Row],[Return]]="",NOW()-Tbl_Missions[[#This Row],[Launch]],Tbl_Missions[[#This Row],[Return]]-Tbl_Missions[[#This Row],[Launch]])</f>
        <v>5.9854166666700621</v>
      </c>
    </row>
    <row r="163" spans="1:11" ht="18.75" customHeight="1">
      <c r="A163" t="s">
        <v>195</v>
      </c>
      <c r="B163" t="s">
        <v>133</v>
      </c>
      <c r="C163" s="1">
        <v>33993.040335648147</v>
      </c>
      <c r="D163" s="1">
        <v>34172.070891203701</v>
      </c>
      <c r="E163">
        <v>162</v>
      </c>
      <c r="F163" t="s">
        <v>13</v>
      </c>
      <c r="G163" t="b">
        <v>1</v>
      </c>
      <c r="H163" t="b">
        <v>0</v>
      </c>
      <c r="I163" t="s">
        <v>153</v>
      </c>
      <c r="J163" t="str" cm="1">
        <f t="array" ref="J163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163" s="2">
        <f ca="1">IF(Tbl_Missions[[#This Row],[Return]]="",NOW()-Tbl_Missions[[#This Row],[Launch]],Tbl_Missions[[#This Row],[Return]]-Tbl_Missions[[#This Row],[Launch]])</f>
        <v>179.03055555555329</v>
      </c>
    </row>
    <row r="164" spans="1:11" ht="18.75" customHeight="1">
      <c r="A164" t="s">
        <v>196</v>
      </c>
      <c r="B164" t="s">
        <v>112</v>
      </c>
      <c r="C164" s="1">
        <v>34067.228472222225</v>
      </c>
      <c r="D164" s="1">
        <v>34076.484722222223</v>
      </c>
      <c r="E164">
        <v>163</v>
      </c>
      <c r="F164" t="s">
        <v>13</v>
      </c>
      <c r="G164" t="b">
        <v>1</v>
      </c>
      <c r="H164" t="b">
        <v>0</v>
      </c>
      <c r="J164" t="str" cm="1">
        <f t="array" ref="J164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64" s="2">
        <f ca="1">IF(Tbl_Missions[[#This Row],[Return]]="",NOW()-Tbl_Missions[[#This Row],[Launch]],Tbl_Missions[[#This Row],[Return]]-Tbl_Missions[[#This Row],[Launch]])</f>
        <v>9.2562499999985448</v>
      </c>
    </row>
    <row r="165" spans="1:11" ht="18.75" customHeight="1">
      <c r="A165" t="s">
        <v>197</v>
      </c>
      <c r="B165" t="s">
        <v>112</v>
      </c>
      <c r="C165" s="1">
        <v>34085.618055555555</v>
      </c>
      <c r="D165" s="1">
        <v>34095.604861111111</v>
      </c>
      <c r="E165">
        <v>164</v>
      </c>
      <c r="F165" t="s">
        <v>13</v>
      </c>
      <c r="G165" t="b">
        <v>1</v>
      </c>
      <c r="H165" t="b">
        <v>0</v>
      </c>
      <c r="J165" t="str" cm="1">
        <f t="array" ref="J165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65" s="2">
        <f ca="1">IF(Tbl_Missions[[#This Row],[Return]]="",NOW()-Tbl_Missions[[#This Row],[Launch]],Tbl_Missions[[#This Row],[Return]]-Tbl_Missions[[#This Row],[Launch]])</f>
        <v>9.9868055555562023</v>
      </c>
    </row>
    <row r="166" spans="1:11" ht="18.75" customHeight="1">
      <c r="A166" t="s">
        <v>198</v>
      </c>
      <c r="B166" t="s">
        <v>112</v>
      </c>
      <c r="C166" s="1">
        <v>34141.546782407408</v>
      </c>
      <c r="D166" s="1">
        <v>34151.537060185183</v>
      </c>
      <c r="E166">
        <v>165</v>
      </c>
      <c r="F166" t="s">
        <v>13</v>
      </c>
      <c r="G166" t="b">
        <v>1</v>
      </c>
      <c r="H166" t="b">
        <v>0</v>
      </c>
      <c r="J166" t="str" cm="1">
        <f t="array" ref="J166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66" s="2">
        <f ca="1">IF(Tbl_Missions[[#This Row],[Return]]="",NOW()-Tbl_Missions[[#This Row],[Launch]],Tbl_Missions[[#This Row],[Return]]-Tbl_Missions[[#This Row],[Launch]])</f>
        <v>9.9902777777751908</v>
      </c>
    </row>
    <row r="167" spans="1:11" ht="18.75" customHeight="1">
      <c r="A167" t="s">
        <v>199</v>
      </c>
      <c r="B167" t="s">
        <v>133</v>
      </c>
      <c r="C167" s="1">
        <v>34151.606226851851</v>
      </c>
      <c r="D167" s="1">
        <v>34348.345810185187</v>
      </c>
      <c r="E167">
        <v>166</v>
      </c>
      <c r="F167" t="s">
        <v>13</v>
      </c>
      <c r="G167" t="b">
        <v>1</v>
      </c>
      <c r="H167" t="b">
        <v>0</v>
      </c>
      <c r="I167" t="s">
        <v>153</v>
      </c>
      <c r="J167" t="str" cm="1">
        <f t="array" ref="J167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167" s="2">
        <f ca="1">IF(Tbl_Missions[[#This Row],[Return]]="",NOW()-Tbl_Missions[[#This Row],[Launch]],Tbl_Missions[[#This Row],[Return]]-Tbl_Missions[[#This Row],[Launch]])</f>
        <v>196.73958333333576</v>
      </c>
    </row>
    <row r="168" spans="1:11" ht="18.75" customHeight="1">
      <c r="A168" t="s">
        <v>200</v>
      </c>
      <c r="B168" t="s">
        <v>112</v>
      </c>
      <c r="C168" s="1">
        <v>34224.489583333336</v>
      </c>
      <c r="D168" s="1">
        <v>34234.331250000003</v>
      </c>
      <c r="E168">
        <v>167</v>
      </c>
      <c r="F168" t="s">
        <v>13</v>
      </c>
      <c r="G168" t="b">
        <v>1</v>
      </c>
      <c r="H168" t="b">
        <v>0</v>
      </c>
      <c r="J168" t="str" cm="1">
        <f t="array" ref="J168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68" s="2">
        <f ca="1">IF(Tbl_Missions[[#This Row],[Return]]="",NOW()-Tbl_Missions[[#This Row],[Launch]],Tbl_Missions[[#This Row],[Return]]-Tbl_Missions[[#This Row],[Launch]])</f>
        <v>9.8416666666671517</v>
      </c>
    </row>
    <row r="169" spans="1:11" ht="18.75" customHeight="1">
      <c r="A169" t="s">
        <v>201</v>
      </c>
      <c r="B169" t="s">
        <v>112</v>
      </c>
      <c r="C169" s="1">
        <v>34260.620254629626</v>
      </c>
      <c r="D169" s="1">
        <v>34274.629976851851</v>
      </c>
      <c r="E169">
        <v>168</v>
      </c>
      <c r="F169" t="s">
        <v>13</v>
      </c>
      <c r="G169" t="b">
        <v>1</v>
      </c>
      <c r="H169" t="b">
        <v>0</v>
      </c>
      <c r="J169" t="str" cm="1">
        <f t="array" ref="J169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69" s="2">
        <f ca="1">IF(Tbl_Missions[[#This Row],[Return]]="",NOW()-Tbl_Missions[[#This Row],[Launch]],Tbl_Missions[[#This Row],[Return]]-Tbl_Missions[[#This Row],[Launch]])</f>
        <v>14.009722222224809</v>
      </c>
    </row>
    <row r="170" spans="1:11" ht="18.75" customHeight="1">
      <c r="A170" t="s">
        <v>202</v>
      </c>
      <c r="B170" t="s">
        <v>112</v>
      </c>
      <c r="C170" s="1">
        <v>34305.393750000003</v>
      </c>
      <c r="D170" s="1">
        <v>34316.226388888892</v>
      </c>
      <c r="E170">
        <v>169</v>
      </c>
      <c r="F170" t="s">
        <v>13</v>
      </c>
      <c r="G170" t="b">
        <v>1</v>
      </c>
      <c r="H170" t="b">
        <v>0</v>
      </c>
      <c r="J170" t="str" cm="1">
        <f t="array" ref="J170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70" s="2">
        <f ca="1">IF(Tbl_Missions[[#This Row],[Return]]="",NOW()-Tbl_Missions[[#This Row],[Launch]],Tbl_Missions[[#This Row],[Return]]-Tbl_Missions[[#This Row],[Launch]])</f>
        <v>10.832638888889051</v>
      </c>
    </row>
    <row r="171" spans="1:11" ht="18.75" customHeight="1">
      <c r="A171" t="s">
        <v>203</v>
      </c>
      <c r="B171" t="s">
        <v>133</v>
      </c>
      <c r="C171" s="1">
        <v>34342.420532407406</v>
      </c>
      <c r="D171" s="1">
        <v>34524.439282407409</v>
      </c>
      <c r="E171">
        <v>170</v>
      </c>
      <c r="F171" t="s">
        <v>13</v>
      </c>
      <c r="G171" t="b">
        <v>1</v>
      </c>
      <c r="H171" t="b">
        <v>0</v>
      </c>
      <c r="I171" t="s">
        <v>153</v>
      </c>
      <c r="J171" t="str" cm="1">
        <f t="array" ref="J171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171" s="2">
        <f ca="1">IF(Tbl_Missions[[#This Row],[Return]]="",NOW()-Tbl_Missions[[#This Row],[Launch]],Tbl_Missions[[#This Row],[Return]]-Tbl_Missions[[#This Row],[Launch]])</f>
        <v>182.01875000000291</v>
      </c>
    </row>
    <row r="172" spans="1:11" ht="18.75" customHeight="1">
      <c r="A172" t="s">
        <v>204</v>
      </c>
      <c r="B172" t="s">
        <v>112</v>
      </c>
      <c r="C172" s="1">
        <v>34368.506944444445</v>
      </c>
      <c r="D172" s="1">
        <v>34376.805555555555</v>
      </c>
      <c r="E172">
        <v>171</v>
      </c>
      <c r="F172" t="s">
        <v>13</v>
      </c>
      <c r="G172" t="b">
        <v>1</v>
      </c>
      <c r="H172" t="b">
        <v>0</v>
      </c>
      <c r="J172" t="str" cm="1">
        <f t="array" ref="J172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72" s="2">
        <f ca="1">IF(Tbl_Missions[[#This Row],[Return]]="",NOW()-Tbl_Missions[[#This Row],[Launch]],Tbl_Missions[[#This Row],[Return]]-Tbl_Missions[[#This Row],[Launch]])</f>
        <v>8.2986111111094942</v>
      </c>
    </row>
    <row r="173" spans="1:11" ht="18.75" customHeight="1">
      <c r="A173" t="s">
        <v>205</v>
      </c>
      <c r="B173" t="s">
        <v>112</v>
      </c>
      <c r="C173" s="1">
        <v>34397.578472222223</v>
      </c>
      <c r="D173" s="1">
        <v>34411.549305555556</v>
      </c>
      <c r="E173">
        <v>172</v>
      </c>
      <c r="F173" t="s">
        <v>13</v>
      </c>
      <c r="G173" t="b">
        <v>1</v>
      </c>
      <c r="H173" t="b">
        <v>0</v>
      </c>
      <c r="J173" t="str" cm="1">
        <f t="array" ref="J173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73" s="2">
        <f ca="1">IF(Tbl_Missions[[#This Row],[Return]]="",NOW()-Tbl_Missions[[#This Row],[Launch]],Tbl_Missions[[#This Row],[Return]]-Tbl_Missions[[#This Row],[Launch]])</f>
        <v>13.970833333332848</v>
      </c>
    </row>
    <row r="174" spans="1:11" ht="18.75" customHeight="1">
      <c r="A174" t="s">
        <v>206</v>
      </c>
      <c r="B174" t="s">
        <v>112</v>
      </c>
      <c r="C174" s="1">
        <v>34433.461805555555</v>
      </c>
      <c r="D174" s="1">
        <v>34444.704861111109</v>
      </c>
      <c r="E174">
        <v>173</v>
      </c>
      <c r="F174" t="s">
        <v>13</v>
      </c>
      <c r="G174" t="b">
        <v>1</v>
      </c>
      <c r="H174" t="b">
        <v>0</v>
      </c>
      <c r="J174" t="str" cm="1">
        <f t="array" ref="J174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74" s="2">
        <f ca="1">IF(Tbl_Missions[[#This Row],[Return]]="",NOW()-Tbl_Missions[[#This Row],[Launch]],Tbl_Missions[[#This Row],[Return]]-Tbl_Missions[[#This Row],[Launch]])</f>
        <v>11.243055555554747</v>
      </c>
    </row>
    <row r="175" spans="1:11" ht="18.75" customHeight="1">
      <c r="A175" t="s">
        <v>207</v>
      </c>
      <c r="B175" t="s">
        <v>133</v>
      </c>
      <c r="C175" s="1">
        <v>34516.51666666667</v>
      </c>
      <c r="D175" s="1">
        <v>34642.47083333334</v>
      </c>
      <c r="E175">
        <v>174</v>
      </c>
      <c r="F175" t="s">
        <v>13</v>
      </c>
      <c r="G175" t="b">
        <v>1</v>
      </c>
      <c r="H175" t="b">
        <v>0</v>
      </c>
      <c r="I175" t="s">
        <v>153</v>
      </c>
      <c r="J175" t="str" cm="1">
        <f t="array" ref="J175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175" s="2">
        <f ca="1">IF(Tbl_Missions[[#This Row],[Return]]="",NOW()-Tbl_Missions[[#This Row],[Launch]],Tbl_Missions[[#This Row],[Return]]-Tbl_Missions[[#This Row],[Launch]])</f>
        <v>125.95416666667006</v>
      </c>
    </row>
    <row r="176" spans="1:11" ht="18.75" customHeight="1">
      <c r="A176" t="s">
        <v>208</v>
      </c>
      <c r="B176" t="s">
        <v>112</v>
      </c>
      <c r="C176" s="1">
        <v>34523.196527777778</v>
      </c>
      <c r="D176" s="1">
        <v>34537.943749999999</v>
      </c>
      <c r="E176">
        <v>175</v>
      </c>
      <c r="F176" t="s">
        <v>13</v>
      </c>
      <c r="G176" t="b">
        <v>1</v>
      </c>
      <c r="H176" t="b">
        <v>0</v>
      </c>
      <c r="J176" t="str" cm="1">
        <f t="array" ref="J176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76" s="2">
        <f ca="1">IF(Tbl_Missions[[#This Row],[Return]]="",NOW()-Tbl_Missions[[#This Row],[Launch]],Tbl_Missions[[#This Row],[Return]]-Tbl_Missions[[#This Row],[Launch]])</f>
        <v>14.747222222220444</v>
      </c>
    </row>
    <row r="177" spans="1:11" ht="18.75" customHeight="1">
      <c r="A177" t="s">
        <v>209</v>
      </c>
      <c r="B177" t="s">
        <v>112</v>
      </c>
      <c r="C177" s="1">
        <v>34586.932002314818</v>
      </c>
      <c r="D177" s="1">
        <v>34597.884085648147</v>
      </c>
      <c r="E177">
        <v>176</v>
      </c>
      <c r="F177" t="s">
        <v>13</v>
      </c>
      <c r="G177" t="b">
        <v>1</v>
      </c>
      <c r="H177" t="b">
        <v>0</v>
      </c>
      <c r="J177" t="str" cm="1">
        <f t="array" ref="J177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77" s="2">
        <f ca="1">IF(Tbl_Missions[[#This Row],[Return]]="",NOW()-Tbl_Missions[[#This Row],[Launch]],Tbl_Missions[[#This Row],[Return]]-Tbl_Missions[[#This Row],[Launch]])</f>
        <v>10.952083333329938</v>
      </c>
    </row>
    <row r="178" spans="1:11" ht="18.75" customHeight="1">
      <c r="A178" t="s">
        <v>210</v>
      </c>
      <c r="B178" t="s">
        <v>112</v>
      </c>
      <c r="C178" s="1">
        <v>34607.469444444447</v>
      </c>
      <c r="D178" s="1">
        <v>34618.710416666669</v>
      </c>
      <c r="E178">
        <v>177</v>
      </c>
      <c r="F178" t="s">
        <v>13</v>
      </c>
      <c r="G178" t="b">
        <v>1</v>
      </c>
      <c r="H178" t="b">
        <v>0</v>
      </c>
      <c r="J178" t="str" cm="1">
        <f t="array" ref="J178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78" s="2">
        <f ca="1">IF(Tbl_Missions[[#This Row],[Return]]="",NOW()-Tbl_Missions[[#This Row],[Launch]],Tbl_Missions[[#This Row],[Return]]-Tbl_Missions[[#This Row],[Launch]])</f>
        <v>11.240972222221899</v>
      </c>
    </row>
    <row r="179" spans="1:11" ht="18.75" customHeight="1">
      <c r="A179" t="s">
        <v>211</v>
      </c>
      <c r="B179" t="s">
        <v>133</v>
      </c>
      <c r="C179" s="1">
        <v>34610.945833333331</v>
      </c>
      <c r="D179" s="1">
        <v>34780.169444444444</v>
      </c>
      <c r="E179">
        <v>178</v>
      </c>
      <c r="F179" t="s">
        <v>13</v>
      </c>
      <c r="G179" t="b">
        <v>1</v>
      </c>
      <c r="H179" t="b">
        <v>0</v>
      </c>
      <c r="I179" t="s">
        <v>153</v>
      </c>
      <c r="J179" t="str" cm="1">
        <f t="array" ref="J179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179" s="2">
        <f ca="1">IF(Tbl_Missions[[#This Row],[Return]]="",NOW()-Tbl_Missions[[#This Row],[Launch]],Tbl_Missions[[#This Row],[Return]]-Tbl_Missions[[#This Row],[Launch]])</f>
        <v>169.2236111111124</v>
      </c>
    </row>
    <row r="180" spans="1:11" ht="18.75" customHeight="1">
      <c r="A180" t="s">
        <v>212</v>
      </c>
      <c r="B180" t="s">
        <v>112</v>
      </c>
      <c r="C180" s="1">
        <v>34641.708136574074</v>
      </c>
      <c r="D180" s="1">
        <v>34652.649108796293</v>
      </c>
      <c r="E180">
        <v>179</v>
      </c>
      <c r="F180" t="s">
        <v>13</v>
      </c>
      <c r="G180" t="b">
        <v>1</v>
      </c>
      <c r="H180" t="b">
        <v>0</v>
      </c>
      <c r="J180" t="str" cm="1">
        <f t="array" ref="J180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80" s="2">
        <f ca="1">IF(Tbl_Missions[[#This Row],[Return]]="",NOW()-Tbl_Missions[[#This Row],[Launch]],Tbl_Missions[[#This Row],[Return]]-Tbl_Missions[[#This Row],[Launch]])</f>
        <v>10.940972222218988</v>
      </c>
    </row>
    <row r="181" spans="1:11" ht="18.75" customHeight="1">
      <c r="A181" t="s">
        <v>213</v>
      </c>
      <c r="B181" t="s">
        <v>112</v>
      </c>
      <c r="C181" s="1">
        <v>34733.223657407405</v>
      </c>
      <c r="D181" s="1">
        <v>34741.494490740741</v>
      </c>
      <c r="E181">
        <v>180</v>
      </c>
      <c r="F181" t="s">
        <v>13</v>
      </c>
      <c r="G181" t="b">
        <v>1</v>
      </c>
      <c r="H181" t="b">
        <v>0</v>
      </c>
      <c r="J181" t="str" cm="1">
        <f t="array" ref="J181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81" s="2">
        <f ca="1">IF(Tbl_Missions[[#This Row],[Return]]="",NOW()-Tbl_Missions[[#This Row],[Launch]],Tbl_Missions[[#This Row],[Return]]-Tbl_Missions[[#This Row],[Launch]])</f>
        <v>8.2708333333357587</v>
      </c>
    </row>
    <row r="182" spans="1:11" ht="18.75" customHeight="1">
      <c r="A182" t="s">
        <v>214</v>
      </c>
      <c r="B182" t="s">
        <v>112</v>
      </c>
      <c r="C182" s="1">
        <v>34760.276539351849</v>
      </c>
      <c r="D182" s="1">
        <v>34776.908483796295</v>
      </c>
      <c r="E182">
        <v>181</v>
      </c>
      <c r="F182" t="s">
        <v>13</v>
      </c>
      <c r="G182" t="b">
        <v>1</v>
      </c>
      <c r="H182" t="b">
        <v>0</v>
      </c>
      <c r="J182" t="str" cm="1">
        <f t="array" ref="J182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82" s="2">
        <f ca="1">IF(Tbl_Missions[[#This Row],[Return]]="",NOW()-Tbl_Missions[[#This Row],[Launch]],Tbl_Missions[[#This Row],[Return]]-Tbl_Missions[[#This Row],[Launch]])</f>
        <v>16.631944444445253</v>
      </c>
    </row>
    <row r="183" spans="1:11" ht="18.75" customHeight="1">
      <c r="A183" t="s">
        <v>215</v>
      </c>
      <c r="B183" t="s">
        <v>133</v>
      </c>
      <c r="C183" s="1">
        <v>34772.257638888892</v>
      </c>
      <c r="D183" s="1">
        <v>34953.286111111112</v>
      </c>
      <c r="E183">
        <v>182</v>
      </c>
      <c r="F183" t="s">
        <v>13</v>
      </c>
      <c r="G183" t="b">
        <v>1</v>
      </c>
      <c r="H183" t="b">
        <v>0</v>
      </c>
      <c r="I183" t="s">
        <v>153</v>
      </c>
      <c r="J183" t="str" cm="1">
        <f t="array" ref="J183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183" s="2">
        <f ca="1">IF(Tbl_Missions[[#This Row],[Return]]="",NOW()-Tbl_Missions[[#This Row],[Launch]],Tbl_Missions[[#This Row],[Return]]-Tbl_Missions[[#This Row],[Launch]])</f>
        <v>181.02847222222044</v>
      </c>
    </row>
    <row r="184" spans="1:11" ht="18.75" customHeight="1">
      <c r="A184" t="s">
        <v>216</v>
      </c>
      <c r="B184" t="s">
        <v>112</v>
      </c>
      <c r="C184" s="1">
        <v>34877.814108796294</v>
      </c>
      <c r="D184" s="1">
        <v>34887.621747685182</v>
      </c>
      <c r="E184">
        <v>183</v>
      </c>
      <c r="F184" t="s">
        <v>13</v>
      </c>
      <c r="G184" t="b">
        <v>1</v>
      </c>
      <c r="H184" t="b">
        <v>0</v>
      </c>
      <c r="I184" t="s">
        <v>153</v>
      </c>
      <c r="J184" t="str" cm="1">
        <f t="array" ref="J184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184" s="2">
        <f ca="1">IF(Tbl_Missions[[#This Row],[Return]]="",NOW()-Tbl_Missions[[#This Row],[Launch]],Tbl_Missions[[#This Row],[Return]]-Tbl_Missions[[#This Row],[Launch]])</f>
        <v>9.8076388888875954</v>
      </c>
    </row>
    <row r="185" spans="1:11" ht="18.75" customHeight="1">
      <c r="A185" t="s">
        <v>217</v>
      </c>
      <c r="B185" t="s">
        <v>112</v>
      </c>
      <c r="C185" s="1">
        <v>34893.570775462962</v>
      </c>
      <c r="D185" s="1">
        <v>34902.502025462964</v>
      </c>
      <c r="E185">
        <v>184</v>
      </c>
      <c r="F185" t="s">
        <v>13</v>
      </c>
      <c r="G185" t="b">
        <v>1</v>
      </c>
      <c r="H185" t="b">
        <v>0</v>
      </c>
      <c r="J185" t="str" cm="1">
        <f t="array" ref="J185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85" s="2">
        <f ca="1">IF(Tbl_Missions[[#This Row],[Return]]="",NOW()-Tbl_Missions[[#This Row],[Launch]],Tbl_Missions[[#This Row],[Return]]-Tbl_Missions[[#This Row],[Launch]])</f>
        <v>8.9312500000014552</v>
      </c>
    </row>
    <row r="186" spans="1:11" ht="18.75" customHeight="1">
      <c r="A186" t="s">
        <v>218</v>
      </c>
      <c r="B186" t="s">
        <v>133</v>
      </c>
      <c r="C186" s="1">
        <v>34945.375</v>
      </c>
      <c r="D186" s="1">
        <v>35124.445833333331</v>
      </c>
      <c r="E186">
        <v>185</v>
      </c>
      <c r="F186" t="s">
        <v>13</v>
      </c>
      <c r="G186" t="b">
        <v>1</v>
      </c>
      <c r="H186" t="b">
        <v>0</v>
      </c>
      <c r="I186" t="s">
        <v>153</v>
      </c>
      <c r="J186" t="str" cm="1">
        <f t="array" ref="J186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186" s="2">
        <f ca="1">IF(Tbl_Missions[[#This Row],[Return]]="",NOW()-Tbl_Missions[[#This Row],[Launch]],Tbl_Missions[[#This Row],[Return]]-Tbl_Missions[[#This Row],[Launch]])</f>
        <v>179.07083333333139</v>
      </c>
    </row>
    <row r="187" spans="1:11" ht="18.75" customHeight="1">
      <c r="A187" t="s">
        <v>219</v>
      </c>
      <c r="B187" t="s">
        <v>112</v>
      </c>
      <c r="C187" s="1">
        <v>34949.631249999999</v>
      </c>
      <c r="D187" s="1">
        <v>34960.485416666663</v>
      </c>
      <c r="E187">
        <v>186</v>
      </c>
      <c r="F187" t="s">
        <v>13</v>
      </c>
      <c r="G187" t="b">
        <v>1</v>
      </c>
      <c r="H187" t="b">
        <v>0</v>
      </c>
      <c r="J187" t="str" cm="1">
        <f t="array" ref="J187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87" s="2">
        <f ca="1">IF(Tbl_Missions[[#This Row],[Return]]="",NOW()-Tbl_Missions[[#This Row],[Launch]],Tbl_Missions[[#This Row],[Return]]-Tbl_Missions[[#This Row],[Launch]])</f>
        <v>10.854166666664241</v>
      </c>
    </row>
    <row r="188" spans="1:11" ht="18.75" customHeight="1">
      <c r="A188" t="s">
        <v>220</v>
      </c>
      <c r="B188" t="s">
        <v>112</v>
      </c>
      <c r="C188" s="1">
        <v>34992.578472222223</v>
      </c>
      <c r="D188" s="1">
        <v>35008.490277777782</v>
      </c>
      <c r="E188">
        <v>187</v>
      </c>
      <c r="F188" t="s">
        <v>13</v>
      </c>
      <c r="G188" t="b">
        <v>1</v>
      </c>
      <c r="H188" t="b">
        <v>0</v>
      </c>
      <c r="J188" t="str" cm="1">
        <f t="array" ref="J188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88" s="2">
        <f ca="1">IF(Tbl_Missions[[#This Row],[Return]]="",NOW()-Tbl_Missions[[#This Row],[Launch]],Tbl_Missions[[#This Row],[Return]]-Tbl_Missions[[#This Row],[Launch]])</f>
        <v>15.911805555559113</v>
      </c>
    </row>
    <row r="189" spans="1:11" ht="18.75" customHeight="1">
      <c r="A189" t="s">
        <v>221</v>
      </c>
      <c r="B189" t="s">
        <v>112</v>
      </c>
      <c r="C189" s="1">
        <v>35015.521331018521</v>
      </c>
      <c r="D189" s="1">
        <v>35023.710219907407</v>
      </c>
      <c r="E189">
        <v>188</v>
      </c>
      <c r="F189" t="s">
        <v>13</v>
      </c>
      <c r="G189" t="b">
        <v>1</v>
      </c>
      <c r="H189" t="b">
        <v>0</v>
      </c>
      <c r="I189" t="s">
        <v>153</v>
      </c>
      <c r="J189" t="str" cm="1">
        <f t="array" ref="J189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189" s="2">
        <f ca="1">IF(Tbl_Missions[[#This Row],[Return]]="",NOW()-Tbl_Missions[[#This Row],[Launch]],Tbl_Missions[[#This Row],[Return]]-Tbl_Missions[[#This Row],[Launch]])</f>
        <v>8.1888888888861402</v>
      </c>
    </row>
    <row r="190" spans="1:11" ht="18.75" customHeight="1">
      <c r="A190" t="s">
        <v>222</v>
      </c>
      <c r="B190" t="s">
        <v>112</v>
      </c>
      <c r="C190" s="1">
        <v>35075.40347222222</v>
      </c>
      <c r="D190" s="1">
        <v>35084.321527777778</v>
      </c>
      <c r="E190">
        <v>189</v>
      </c>
      <c r="F190" t="s">
        <v>13</v>
      </c>
      <c r="G190" t="b">
        <v>1</v>
      </c>
      <c r="H190" t="b">
        <v>0</v>
      </c>
      <c r="J190" t="str" cm="1">
        <f t="array" ref="J190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90" s="2">
        <f ca="1">IF(Tbl_Missions[[#This Row],[Return]]="",NOW()-Tbl_Missions[[#This Row],[Launch]],Tbl_Missions[[#This Row],[Return]]-Tbl_Missions[[#This Row],[Launch]])</f>
        <v>8.9180555555576575</v>
      </c>
    </row>
    <row r="191" spans="1:11" ht="18.75" customHeight="1">
      <c r="A191" t="s">
        <v>223</v>
      </c>
      <c r="B191" t="s">
        <v>50</v>
      </c>
      <c r="C191" s="1">
        <v>35116.523611111108</v>
      </c>
      <c r="D191" s="1">
        <v>35310.320833333331</v>
      </c>
      <c r="E191">
        <v>190</v>
      </c>
      <c r="F191" t="s">
        <v>13</v>
      </c>
      <c r="G191" t="b">
        <v>1</v>
      </c>
      <c r="H191" t="b">
        <v>0</v>
      </c>
      <c r="I191" t="s">
        <v>153</v>
      </c>
      <c r="J191" t="str" cm="1">
        <f t="array" ref="J191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191" s="2">
        <f ca="1">IF(Tbl_Missions[[#This Row],[Return]]="",NOW()-Tbl_Missions[[#This Row],[Launch]],Tbl_Missions[[#This Row],[Return]]-Tbl_Missions[[#This Row],[Launch]])</f>
        <v>193.79722222222335</v>
      </c>
    </row>
    <row r="192" spans="1:11" ht="18.75" customHeight="1">
      <c r="A192" t="s">
        <v>224</v>
      </c>
      <c r="B192" t="s">
        <v>112</v>
      </c>
      <c r="C192" s="1">
        <v>35117.845833333333</v>
      </c>
      <c r="D192" s="1">
        <v>35133.582638888889</v>
      </c>
      <c r="E192">
        <v>191</v>
      </c>
      <c r="F192" t="s">
        <v>13</v>
      </c>
      <c r="G192" t="b">
        <v>1</v>
      </c>
      <c r="H192" t="b">
        <v>0</v>
      </c>
      <c r="J192" t="str" cm="1">
        <f t="array" ref="J192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92" s="2">
        <f ca="1">IF(Tbl_Missions[[#This Row],[Return]]="",NOW()-Tbl_Missions[[#This Row],[Launch]],Tbl_Missions[[#This Row],[Return]]-Tbl_Missions[[#This Row],[Launch]])</f>
        <v>15.736805555556202</v>
      </c>
    </row>
    <row r="193" spans="1:11" ht="18.75" customHeight="1">
      <c r="A193" t="s">
        <v>225</v>
      </c>
      <c r="B193" t="s">
        <v>112</v>
      </c>
      <c r="C193" s="1">
        <v>35146.342407407406</v>
      </c>
      <c r="D193" s="1">
        <v>35155.562546296293</v>
      </c>
      <c r="E193">
        <v>192</v>
      </c>
      <c r="F193" t="s">
        <v>13</v>
      </c>
      <c r="G193" t="b">
        <v>1</v>
      </c>
      <c r="H193" t="b">
        <v>0</v>
      </c>
      <c r="I193" t="s">
        <v>153</v>
      </c>
      <c r="J193" t="str" cm="1">
        <f t="array" ref="J193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193" s="2">
        <f ca="1">IF(Tbl_Missions[[#This Row],[Return]]="",NOW()-Tbl_Missions[[#This Row],[Launch]],Tbl_Missions[[#This Row],[Return]]-Tbl_Missions[[#This Row],[Launch]])</f>
        <v>9.2201388888861402</v>
      </c>
    </row>
    <row r="194" spans="1:11" ht="18.75" customHeight="1">
      <c r="A194" t="s">
        <v>226</v>
      </c>
      <c r="B194" t="s">
        <v>112</v>
      </c>
      <c r="C194" s="1">
        <v>35204.4375</v>
      </c>
      <c r="D194" s="1">
        <v>35214.465277777781</v>
      </c>
      <c r="E194">
        <v>193</v>
      </c>
      <c r="F194" t="s">
        <v>13</v>
      </c>
      <c r="G194" t="b">
        <v>1</v>
      </c>
      <c r="H194" t="b">
        <v>0</v>
      </c>
      <c r="J194" t="str" cm="1">
        <f t="array" ref="J194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94" s="2">
        <f ca="1">IF(Tbl_Missions[[#This Row],[Return]]="",NOW()-Tbl_Missions[[#This Row],[Launch]],Tbl_Missions[[#This Row],[Return]]-Tbl_Missions[[#This Row],[Launch]])</f>
        <v>10.027777777781012</v>
      </c>
    </row>
    <row r="195" spans="1:11" ht="18.75" customHeight="1">
      <c r="A195" t="s">
        <v>227</v>
      </c>
      <c r="B195" t="s">
        <v>112</v>
      </c>
      <c r="C195" s="1">
        <v>35236.617361111108</v>
      </c>
      <c r="D195" s="1">
        <v>35253.526388888888</v>
      </c>
      <c r="E195">
        <v>194</v>
      </c>
      <c r="F195" t="s">
        <v>13</v>
      </c>
      <c r="G195" t="b">
        <v>1</v>
      </c>
      <c r="H195" t="b">
        <v>0</v>
      </c>
      <c r="J195" t="str" cm="1">
        <f t="array" ref="J195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95" s="2">
        <f ca="1">IF(Tbl_Missions[[#This Row],[Return]]="",NOW()-Tbl_Missions[[#This Row],[Launch]],Tbl_Missions[[#This Row],[Return]]-Tbl_Missions[[#This Row],[Launch]])</f>
        <v>16.909027777779556</v>
      </c>
    </row>
    <row r="196" spans="1:11" ht="18.75" customHeight="1">
      <c r="A196" t="s">
        <v>228</v>
      </c>
      <c r="B196" t="s">
        <v>50</v>
      </c>
      <c r="C196" s="1">
        <v>35294.554166666669</v>
      </c>
      <c r="D196" s="1">
        <v>35491.280555555561</v>
      </c>
      <c r="E196">
        <v>195</v>
      </c>
      <c r="F196" t="s">
        <v>13</v>
      </c>
      <c r="G196" t="b">
        <v>1</v>
      </c>
      <c r="H196" t="b">
        <v>0</v>
      </c>
      <c r="I196" t="s">
        <v>153</v>
      </c>
      <c r="J196" t="str" cm="1">
        <f t="array" ref="J196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196" s="2">
        <f ca="1">IF(Tbl_Missions[[#This Row],[Return]]="",NOW()-Tbl_Missions[[#This Row],[Launch]],Tbl_Missions[[#This Row],[Return]]-Tbl_Missions[[#This Row],[Launch]])</f>
        <v>196.72638888889196</v>
      </c>
    </row>
    <row r="197" spans="1:11" ht="18.75" customHeight="1">
      <c r="A197" t="s">
        <v>229</v>
      </c>
      <c r="B197" t="s">
        <v>112</v>
      </c>
      <c r="C197" s="1">
        <v>35324.371400462966</v>
      </c>
      <c r="D197" s="1">
        <v>35334.510289351856</v>
      </c>
      <c r="E197">
        <v>196</v>
      </c>
      <c r="F197" t="s">
        <v>13</v>
      </c>
      <c r="G197" t="b">
        <v>1</v>
      </c>
      <c r="H197" t="b">
        <v>0</v>
      </c>
      <c r="I197" t="s">
        <v>153</v>
      </c>
      <c r="J197" t="str" cm="1">
        <f t="array" ref="J197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197" s="2">
        <f ca="1">IF(Tbl_Missions[[#This Row],[Return]]="",NOW()-Tbl_Missions[[#This Row],[Launch]],Tbl_Missions[[#This Row],[Return]]-Tbl_Missions[[#This Row],[Launch]])</f>
        <v>10.138888888890506</v>
      </c>
    </row>
    <row r="198" spans="1:11" ht="18.75" customHeight="1">
      <c r="A198" t="s">
        <v>230</v>
      </c>
      <c r="B198" t="s">
        <v>112</v>
      </c>
      <c r="C198" s="1">
        <v>35388.830405092594</v>
      </c>
      <c r="D198" s="1">
        <v>35406.492905092593</v>
      </c>
      <c r="E198">
        <v>197</v>
      </c>
      <c r="F198" t="s">
        <v>13</v>
      </c>
      <c r="G198" t="b">
        <v>1</v>
      </c>
      <c r="H198" t="b">
        <v>0</v>
      </c>
      <c r="J198" t="str" cm="1">
        <f t="array" ref="J198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198" s="2">
        <f ca="1">IF(Tbl_Missions[[#This Row],[Return]]="",NOW()-Tbl_Missions[[#This Row],[Launch]],Tbl_Missions[[#This Row],[Return]]-Tbl_Missions[[#This Row],[Launch]])</f>
        <v>17.662499999998545</v>
      </c>
    </row>
    <row r="199" spans="1:11" ht="18.75" customHeight="1">
      <c r="A199" t="s">
        <v>231</v>
      </c>
      <c r="B199" t="s">
        <v>112</v>
      </c>
      <c r="C199" s="1">
        <v>35442.394016203703</v>
      </c>
      <c r="D199" s="1">
        <v>35452.59957175926</v>
      </c>
      <c r="E199">
        <v>198</v>
      </c>
      <c r="F199" t="s">
        <v>13</v>
      </c>
      <c r="G199" t="b">
        <v>1</v>
      </c>
      <c r="H199" t="b">
        <v>0</v>
      </c>
      <c r="I199" t="s">
        <v>153</v>
      </c>
      <c r="J199" t="str" cm="1">
        <f t="array" ref="J199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199" s="2">
        <f ca="1">IF(Tbl_Missions[[#This Row],[Return]]="",NOW()-Tbl_Missions[[#This Row],[Launch]],Tbl_Missions[[#This Row],[Return]]-Tbl_Missions[[#This Row],[Launch]])</f>
        <v>10.205555555556202</v>
      </c>
    </row>
    <row r="200" spans="1:11" ht="18.75" customHeight="1">
      <c r="A200" t="s">
        <v>232</v>
      </c>
      <c r="B200" t="s">
        <v>50</v>
      </c>
      <c r="C200" s="1">
        <v>35471.589583333334</v>
      </c>
      <c r="D200" s="1">
        <v>35656.511805555558</v>
      </c>
      <c r="E200">
        <v>199</v>
      </c>
      <c r="F200" t="s">
        <v>13</v>
      </c>
      <c r="G200" t="b">
        <v>1</v>
      </c>
      <c r="H200" t="b">
        <v>0</v>
      </c>
      <c r="I200" t="s">
        <v>153</v>
      </c>
      <c r="J200" t="str" cm="1">
        <f t="array" ref="J200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200" s="2">
        <f ca="1">IF(Tbl_Missions[[#This Row],[Return]]="",NOW()-Tbl_Missions[[#This Row],[Launch]],Tbl_Missions[[#This Row],[Return]]-Tbl_Missions[[#This Row],[Launch]])</f>
        <v>184.92222222222335</v>
      </c>
    </row>
    <row r="201" spans="1:11" ht="18.75" customHeight="1">
      <c r="A201" t="s">
        <v>233</v>
      </c>
      <c r="B201" t="s">
        <v>112</v>
      </c>
      <c r="C201" s="1">
        <v>35472.371724537035</v>
      </c>
      <c r="D201" s="1">
        <v>35482.356446759259</v>
      </c>
      <c r="E201">
        <v>200</v>
      </c>
      <c r="F201" t="s">
        <v>13</v>
      </c>
      <c r="G201" t="b">
        <v>1</v>
      </c>
      <c r="H201" t="b">
        <v>0</v>
      </c>
      <c r="J201" t="str" cm="1">
        <f t="array" ref="J201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201" s="2">
        <f ca="1">IF(Tbl_Missions[[#This Row],[Return]]="",NOW()-Tbl_Missions[[#This Row],[Launch]],Tbl_Missions[[#This Row],[Return]]-Tbl_Missions[[#This Row],[Launch]])</f>
        <v>9.984722222223354</v>
      </c>
    </row>
    <row r="202" spans="1:11" ht="18.75" customHeight="1">
      <c r="A202" t="s">
        <v>234</v>
      </c>
      <c r="B202" t="s">
        <v>112</v>
      </c>
      <c r="C202" s="1">
        <v>35524.805925925924</v>
      </c>
      <c r="D202" s="1">
        <v>35528.773981481478</v>
      </c>
      <c r="E202">
        <v>201</v>
      </c>
      <c r="F202" t="s">
        <v>13</v>
      </c>
      <c r="G202" t="b">
        <v>1</v>
      </c>
      <c r="H202" t="b">
        <v>0</v>
      </c>
      <c r="J202" t="str" cm="1">
        <f t="array" ref="J202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202" s="2">
        <f ca="1">IF(Tbl_Missions[[#This Row],[Return]]="",NOW()-Tbl_Missions[[#This Row],[Launch]],Tbl_Missions[[#This Row],[Return]]-Tbl_Missions[[#This Row],[Launch]])</f>
        <v>3.9680555555532919</v>
      </c>
    </row>
    <row r="203" spans="1:11" ht="18.75" customHeight="1">
      <c r="A203" t="s">
        <v>235</v>
      </c>
      <c r="B203" t="s">
        <v>112</v>
      </c>
      <c r="C203" s="1">
        <v>35565.338750000003</v>
      </c>
      <c r="D203" s="1">
        <v>35574.561666666668</v>
      </c>
      <c r="E203">
        <v>202</v>
      </c>
      <c r="F203" t="s">
        <v>13</v>
      </c>
      <c r="G203" t="b">
        <v>1</v>
      </c>
      <c r="H203" t="b">
        <v>0</v>
      </c>
      <c r="I203" t="s">
        <v>153</v>
      </c>
      <c r="J203" t="str" cm="1">
        <f t="array" ref="J203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203" s="2">
        <f ca="1">IF(Tbl_Missions[[#This Row],[Return]]="",NOW()-Tbl_Missions[[#This Row],[Launch]],Tbl_Missions[[#This Row],[Return]]-Tbl_Missions[[#This Row],[Launch]])</f>
        <v>9.2229166666656965</v>
      </c>
    </row>
    <row r="204" spans="1:11" ht="18.75" customHeight="1">
      <c r="A204" t="s">
        <v>236</v>
      </c>
      <c r="B204" t="s">
        <v>112</v>
      </c>
      <c r="C204" s="1">
        <v>35612.751388888886</v>
      </c>
      <c r="D204" s="1">
        <v>35628.449999999997</v>
      </c>
      <c r="E204">
        <v>203</v>
      </c>
      <c r="F204" t="s">
        <v>13</v>
      </c>
      <c r="G204" t="b">
        <v>1</v>
      </c>
      <c r="H204" t="b">
        <v>0</v>
      </c>
      <c r="J204" t="str" cm="1">
        <f t="array" ref="J204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204" s="2">
        <f ca="1">IF(Tbl_Missions[[#This Row],[Return]]="",NOW()-Tbl_Missions[[#This Row],[Launch]],Tbl_Missions[[#This Row],[Return]]-Tbl_Missions[[#This Row],[Launch]])</f>
        <v>15.698611111110949</v>
      </c>
    </row>
    <row r="205" spans="1:11" ht="18.75" customHeight="1">
      <c r="A205" t="s">
        <v>237</v>
      </c>
      <c r="B205" t="s">
        <v>50</v>
      </c>
      <c r="C205" s="1">
        <v>35647.649305555555</v>
      </c>
      <c r="D205" s="1">
        <v>35845.381944444445</v>
      </c>
      <c r="E205">
        <v>204</v>
      </c>
      <c r="F205" t="s">
        <v>13</v>
      </c>
      <c r="G205" t="b">
        <v>1</v>
      </c>
      <c r="H205" t="b">
        <v>0</v>
      </c>
      <c r="I205" t="s">
        <v>153</v>
      </c>
      <c r="J205" t="str" cm="1">
        <f t="array" ref="J205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205" s="2">
        <f ca="1">IF(Tbl_Missions[[#This Row],[Return]]="",NOW()-Tbl_Missions[[#This Row],[Launch]],Tbl_Missions[[#This Row],[Return]]-Tbl_Missions[[#This Row],[Launch]])</f>
        <v>197.73263888889051</v>
      </c>
    </row>
    <row r="206" spans="1:11" ht="18.75" customHeight="1">
      <c r="A206" t="s">
        <v>238</v>
      </c>
      <c r="B206" t="s">
        <v>112</v>
      </c>
      <c r="C206" s="1">
        <v>35649.611805555556</v>
      </c>
      <c r="D206" s="1">
        <v>35661.464583333334</v>
      </c>
      <c r="E206">
        <v>205</v>
      </c>
      <c r="F206" t="s">
        <v>13</v>
      </c>
      <c r="G206" t="b">
        <v>1</v>
      </c>
      <c r="H206" t="b">
        <v>0</v>
      </c>
      <c r="J206" t="str" cm="1">
        <f t="array" ref="J206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206" s="2">
        <f ca="1">IF(Tbl_Missions[[#This Row],[Return]]="",NOW()-Tbl_Missions[[#This Row],[Launch]],Tbl_Missions[[#This Row],[Return]]-Tbl_Missions[[#This Row],[Launch]])</f>
        <v>11.852777777778101</v>
      </c>
    </row>
    <row r="207" spans="1:11" ht="18.75" customHeight="1">
      <c r="A207" t="s">
        <v>239</v>
      </c>
      <c r="B207" t="s">
        <v>112</v>
      </c>
      <c r="C207" s="1">
        <v>35698.607164351852</v>
      </c>
      <c r="D207" s="1">
        <v>35709.414108796293</v>
      </c>
      <c r="E207">
        <v>206</v>
      </c>
      <c r="F207" t="s">
        <v>13</v>
      </c>
      <c r="G207" t="b">
        <v>1</v>
      </c>
      <c r="H207" t="b">
        <v>0</v>
      </c>
      <c r="I207" t="s">
        <v>153</v>
      </c>
      <c r="J207" t="str" cm="1">
        <f t="array" ref="J207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207" s="2">
        <f ca="1">IF(Tbl_Missions[[#This Row],[Return]]="",NOW()-Tbl_Missions[[#This Row],[Launch]],Tbl_Missions[[#This Row],[Return]]-Tbl_Missions[[#This Row],[Launch]])</f>
        <v>10.806944444440887</v>
      </c>
    </row>
    <row r="208" spans="1:11" ht="18.75" customHeight="1">
      <c r="A208" t="s">
        <v>240</v>
      </c>
      <c r="B208" t="s">
        <v>112</v>
      </c>
      <c r="C208" s="1">
        <v>35753.823611111111</v>
      </c>
      <c r="D208" s="1">
        <v>35769.51458333333</v>
      </c>
      <c r="E208">
        <v>207</v>
      </c>
      <c r="F208" t="s">
        <v>13</v>
      </c>
      <c r="G208" t="b">
        <v>1</v>
      </c>
      <c r="H208" t="b">
        <v>0</v>
      </c>
      <c r="J208" t="str" cm="1">
        <f t="array" ref="J208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208" s="2">
        <f ca="1">IF(Tbl_Missions[[#This Row],[Return]]="",NOW()-Tbl_Missions[[#This Row],[Launch]],Tbl_Missions[[#This Row],[Return]]-Tbl_Missions[[#This Row],[Launch]])</f>
        <v>15.690972222218988</v>
      </c>
    </row>
    <row r="209" spans="1:11" ht="18.75" customHeight="1">
      <c r="A209" t="s">
        <v>241</v>
      </c>
      <c r="B209" t="s">
        <v>112</v>
      </c>
      <c r="C209" s="1">
        <v>35818.116840277777</v>
      </c>
      <c r="D209" s="1">
        <v>35826.941840277774</v>
      </c>
      <c r="E209">
        <v>208</v>
      </c>
      <c r="F209" t="s">
        <v>13</v>
      </c>
      <c r="G209" t="b">
        <v>1</v>
      </c>
      <c r="H209" t="b">
        <v>0</v>
      </c>
      <c r="I209" t="s">
        <v>153</v>
      </c>
      <c r="J209" t="str" cm="1">
        <f t="array" ref="J209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209" s="2">
        <f ca="1">IF(Tbl_Missions[[#This Row],[Return]]="",NOW()-Tbl_Missions[[#This Row],[Launch]],Tbl_Missions[[#This Row],[Return]]-Tbl_Missions[[#This Row],[Launch]])</f>
        <v>8.8249999999970896</v>
      </c>
    </row>
    <row r="210" spans="1:11" ht="18.75" customHeight="1">
      <c r="A210" t="s">
        <v>242</v>
      </c>
      <c r="B210" t="s">
        <v>50</v>
      </c>
      <c r="C210" s="1">
        <v>35824.689583333333</v>
      </c>
      <c r="D210" s="1">
        <v>36032.224999999999</v>
      </c>
      <c r="E210">
        <v>209</v>
      </c>
      <c r="F210" t="s">
        <v>13</v>
      </c>
      <c r="G210" t="b">
        <v>1</v>
      </c>
      <c r="H210" t="b">
        <v>0</v>
      </c>
      <c r="I210" t="s">
        <v>153</v>
      </c>
      <c r="J210" t="str" cm="1">
        <f t="array" ref="J210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210" s="2">
        <f ca="1">IF(Tbl_Missions[[#This Row],[Return]]="",NOW()-Tbl_Missions[[#This Row],[Launch]],Tbl_Missions[[#This Row],[Return]]-Tbl_Missions[[#This Row],[Launch]])</f>
        <v>207.5354166666657</v>
      </c>
    </row>
    <row r="211" spans="1:11" ht="18.75" customHeight="1">
      <c r="A211" t="s">
        <v>243</v>
      </c>
      <c r="B211" t="s">
        <v>112</v>
      </c>
      <c r="C211" s="1">
        <v>35902.763194444444</v>
      </c>
      <c r="D211" s="1">
        <v>35918.673611111109</v>
      </c>
      <c r="E211">
        <v>210</v>
      </c>
      <c r="F211" t="s">
        <v>13</v>
      </c>
      <c r="G211" t="b">
        <v>1</v>
      </c>
      <c r="H211" t="b">
        <v>0</v>
      </c>
      <c r="J211" t="str" cm="1">
        <f t="array" ref="J211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211" s="2">
        <f ca="1">IF(Tbl_Missions[[#This Row],[Return]]="",NOW()-Tbl_Missions[[#This Row],[Launch]],Tbl_Missions[[#This Row],[Return]]-Tbl_Missions[[#This Row],[Launch]])</f>
        <v>15.910416666665697</v>
      </c>
    </row>
    <row r="212" spans="1:11" ht="18.75" customHeight="1">
      <c r="A212" t="s">
        <v>244</v>
      </c>
      <c r="B212" t="s">
        <v>112</v>
      </c>
      <c r="C212" s="1">
        <v>35948.921111111114</v>
      </c>
      <c r="D212" s="1">
        <v>35958.750972222224</v>
      </c>
      <c r="E212">
        <v>211</v>
      </c>
      <c r="F212" t="s">
        <v>13</v>
      </c>
      <c r="G212" t="b">
        <v>1</v>
      </c>
      <c r="H212" t="b">
        <v>0</v>
      </c>
      <c r="I212" t="s">
        <v>153</v>
      </c>
      <c r="J212" t="str" cm="1">
        <f t="array" ref="J212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212" s="2">
        <f ca="1">IF(Tbl_Missions[[#This Row],[Return]]="",NOW()-Tbl_Missions[[#This Row],[Launch]],Tbl_Missions[[#This Row],[Return]]-Tbl_Missions[[#This Row],[Launch]])</f>
        <v>9.8298611111094942</v>
      </c>
    </row>
    <row r="213" spans="1:11" ht="18.75" customHeight="1">
      <c r="A213" t="s">
        <v>245</v>
      </c>
      <c r="B213" t="s">
        <v>50</v>
      </c>
      <c r="C213" s="1">
        <v>36020.404861111114</v>
      </c>
      <c r="D213" s="1">
        <v>36219.093055555561</v>
      </c>
      <c r="E213">
        <v>212</v>
      </c>
      <c r="F213" t="s">
        <v>13</v>
      </c>
      <c r="G213" t="b">
        <v>1</v>
      </c>
      <c r="H213" t="b">
        <v>0</v>
      </c>
      <c r="I213" t="s">
        <v>153</v>
      </c>
      <c r="J213" t="str" cm="1">
        <f t="array" ref="J213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213" s="2">
        <f ca="1">IF(Tbl_Missions[[#This Row],[Return]]="",NOW()-Tbl_Missions[[#This Row],[Launch]],Tbl_Missions[[#This Row],[Return]]-Tbl_Missions[[#This Row],[Launch]])</f>
        <v>198.68819444444671</v>
      </c>
    </row>
    <row r="214" spans="1:11" ht="18.75" customHeight="1">
      <c r="A214" t="s">
        <v>246</v>
      </c>
      <c r="B214" t="s">
        <v>112</v>
      </c>
      <c r="C214" s="1">
        <v>36097.805254629631</v>
      </c>
      <c r="D214" s="1">
        <v>36106.711504629631</v>
      </c>
      <c r="E214">
        <v>213</v>
      </c>
      <c r="F214" t="s">
        <v>13</v>
      </c>
      <c r="G214" t="b">
        <v>1</v>
      </c>
      <c r="H214" t="b">
        <v>0</v>
      </c>
      <c r="J214" t="str" cm="1">
        <f t="array" ref="J214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214" s="2">
        <f ca="1">IF(Tbl_Missions[[#This Row],[Return]]="",NOW()-Tbl_Missions[[#This Row],[Launch]],Tbl_Missions[[#This Row],[Return]]-Tbl_Missions[[#This Row],[Launch]])</f>
        <v>8.90625</v>
      </c>
    </row>
    <row r="215" spans="1:11" ht="18.75" customHeight="1">
      <c r="A215" t="s">
        <v>247</v>
      </c>
      <c r="B215" t="s">
        <v>112</v>
      </c>
      <c r="C215" s="1">
        <v>36133.358032407406</v>
      </c>
      <c r="D215" s="1">
        <v>36145.162893518514</v>
      </c>
      <c r="E215">
        <v>214</v>
      </c>
      <c r="F215" t="s">
        <v>13</v>
      </c>
      <c r="G215" t="b">
        <v>1</v>
      </c>
      <c r="H215" t="b">
        <v>0</v>
      </c>
      <c r="I215" t="s">
        <v>248</v>
      </c>
      <c r="J215" t="str" cm="1">
        <f t="array" ref="J215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15" s="2">
        <f ca="1">IF(Tbl_Missions[[#This Row],[Return]]="",NOW()-Tbl_Missions[[#This Row],[Launch]],Tbl_Missions[[#This Row],[Return]]-Tbl_Missions[[#This Row],[Launch]])</f>
        <v>11.804861111108039</v>
      </c>
    </row>
    <row r="216" spans="1:11" ht="18.75" customHeight="1">
      <c r="A216" t="s">
        <v>249</v>
      </c>
      <c r="B216" t="s">
        <v>50</v>
      </c>
      <c r="C216" s="1">
        <v>36211.179166666669</v>
      </c>
      <c r="D216" s="1">
        <v>36400.023611111115</v>
      </c>
      <c r="E216">
        <v>215</v>
      </c>
      <c r="F216" t="s">
        <v>13</v>
      </c>
      <c r="G216" t="b">
        <v>1</v>
      </c>
      <c r="H216" t="b">
        <v>0</v>
      </c>
      <c r="I216" t="s">
        <v>153</v>
      </c>
      <c r="J216" t="str" cm="1">
        <f t="array" ref="J216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216" s="2">
        <f ca="1">IF(Tbl_Missions[[#This Row],[Return]]="",NOW()-Tbl_Missions[[#This Row],[Launch]],Tbl_Missions[[#This Row],[Return]]-Tbl_Missions[[#This Row],[Launch]])</f>
        <v>188.84444444444671</v>
      </c>
    </row>
    <row r="217" spans="1:11" ht="18.75" customHeight="1">
      <c r="A217" t="s">
        <v>250</v>
      </c>
      <c r="B217" t="s">
        <v>112</v>
      </c>
      <c r="C217" s="1">
        <v>36307.451180555552</v>
      </c>
      <c r="D217" s="1">
        <v>36317.252569444441</v>
      </c>
      <c r="E217">
        <v>216</v>
      </c>
      <c r="F217" t="s">
        <v>13</v>
      </c>
      <c r="G217" t="b">
        <v>1</v>
      </c>
      <c r="H217" t="b">
        <v>0</v>
      </c>
      <c r="I217" t="s">
        <v>248</v>
      </c>
      <c r="J217" t="str" cm="1">
        <f t="array" ref="J217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17" s="2">
        <f ca="1">IF(Tbl_Missions[[#This Row],[Return]]="",NOW()-Tbl_Missions[[#This Row],[Launch]],Tbl_Missions[[#This Row],[Return]]-Tbl_Missions[[#This Row],[Launch]])</f>
        <v>9.8013888888890506</v>
      </c>
    </row>
    <row r="218" spans="1:11" ht="18.75" customHeight="1">
      <c r="A218" t="s">
        <v>251</v>
      </c>
      <c r="B218" t="s">
        <v>112</v>
      </c>
      <c r="C218" s="1">
        <v>36364.188194444447</v>
      </c>
      <c r="D218" s="1">
        <v>36369.139583333337</v>
      </c>
      <c r="E218">
        <v>217</v>
      </c>
      <c r="F218" t="s">
        <v>13</v>
      </c>
      <c r="G218" t="b">
        <v>1</v>
      </c>
      <c r="H218" t="b">
        <v>0</v>
      </c>
      <c r="J218" t="str" cm="1">
        <f t="array" ref="J218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218" s="2">
        <f ca="1">IF(Tbl_Missions[[#This Row],[Return]]="",NOW()-Tbl_Missions[[#This Row],[Launch]],Tbl_Missions[[#This Row],[Return]]-Tbl_Missions[[#This Row],[Launch]])</f>
        <v>4.9513888888905058</v>
      </c>
    </row>
    <row r="219" spans="1:11" ht="18.75" customHeight="1">
      <c r="A219" t="s">
        <v>252</v>
      </c>
      <c r="B219" t="s">
        <v>112</v>
      </c>
      <c r="C219" s="1">
        <v>36514.034722222219</v>
      </c>
      <c r="D219" s="1">
        <v>36522.001388888886</v>
      </c>
      <c r="E219">
        <v>218</v>
      </c>
      <c r="F219" t="s">
        <v>13</v>
      </c>
      <c r="G219" t="b">
        <v>1</v>
      </c>
      <c r="H219" t="b">
        <v>0</v>
      </c>
      <c r="J219" t="str" cm="1">
        <f t="array" ref="J219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219" s="2">
        <f ca="1">IF(Tbl_Missions[[#This Row],[Return]]="",NOW()-Tbl_Missions[[#This Row],[Launch]],Tbl_Missions[[#This Row],[Return]]-Tbl_Missions[[#This Row],[Launch]])</f>
        <v>7.9666666666671517</v>
      </c>
    </row>
    <row r="220" spans="1:11" ht="18.75" customHeight="1">
      <c r="A220" t="s">
        <v>253</v>
      </c>
      <c r="B220" t="s">
        <v>112</v>
      </c>
      <c r="C220" s="1">
        <v>36567.69699074074</v>
      </c>
      <c r="D220" s="1">
        <v>36578.93310185185</v>
      </c>
      <c r="E220">
        <v>219</v>
      </c>
      <c r="F220" t="s">
        <v>13</v>
      </c>
      <c r="G220" t="b">
        <v>1</v>
      </c>
      <c r="H220" t="b">
        <v>0</v>
      </c>
      <c r="J220" t="str" cm="1">
        <f t="array" ref="J220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220" s="2">
        <f ca="1">IF(Tbl_Missions[[#This Row],[Return]]="",NOW()-Tbl_Missions[[#This Row],[Launch]],Tbl_Missions[[#This Row],[Return]]-Tbl_Missions[[#This Row],[Launch]])</f>
        <v>11.236111111109494</v>
      </c>
    </row>
    <row r="221" spans="1:11" ht="18.75" customHeight="1">
      <c r="A221" t="s">
        <v>254</v>
      </c>
      <c r="B221" t="s">
        <v>50</v>
      </c>
      <c r="C221" s="1">
        <v>36620.209027777775</v>
      </c>
      <c r="D221" s="1">
        <v>36693.029861111107</v>
      </c>
      <c r="E221">
        <v>220</v>
      </c>
      <c r="F221" t="s">
        <v>13</v>
      </c>
      <c r="G221" t="b">
        <v>1</v>
      </c>
      <c r="H221" t="b">
        <v>0</v>
      </c>
      <c r="I221" t="s">
        <v>153</v>
      </c>
      <c r="J221" t="str" cm="1">
        <f t="array" ref="J221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Mir</v>
      </c>
      <c r="K221" s="2">
        <f ca="1">IF(Tbl_Missions[[#This Row],[Return]]="",NOW()-Tbl_Missions[[#This Row],[Launch]],Tbl_Missions[[#This Row],[Return]]-Tbl_Missions[[#This Row],[Launch]])</f>
        <v>72.820833333331393</v>
      </c>
    </row>
    <row r="222" spans="1:11" ht="18.75" customHeight="1">
      <c r="A222" t="s">
        <v>255</v>
      </c>
      <c r="B222" t="s">
        <v>112</v>
      </c>
      <c r="C222" s="1">
        <v>36665.424421296295</v>
      </c>
      <c r="D222" s="1">
        <v>36675.264699074076</v>
      </c>
      <c r="E222">
        <v>221</v>
      </c>
      <c r="F222" t="s">
        <v>13</v>
      </c>
      <c r="G222" t="b">
        <v>1</v>
      </c>
      <c r="H222" t="b">
        <v>0</v>
      </c>
      <c r="I222" t="s">
        <v>248</v>
      </c>
      <c r="J222" t="str" cm="1">
        <f t="array" ref="J222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22" s="2">
        <f ca="1">IF(Tbl_Missions[[#This Row],[Return]]="",NOW()-Tbl_Missions[[#This Row],[Launch]],Tbl_Missions[[#This Row],[Return]]-Tbl_Missions[[#This Row],[Launch]])</f>
        <v>9.8402777777810115</v>
      </c>
    </row>
    <row r="223" spans="1:11" ht="18.75" customHeight="1">
      <c r="A223" t="s">
        <v>256</v>
      </c>
      <c r="B223" t="s">
        <v>112</v>
      </c>
      <c r="C223" s="1">
        <v>36777.531793981485</v>
      </c>
      <c r="D223" s="1">
        <v>36789.331793981488</v>
      </c>
      <c r="E223">
        <v>222</v>
      </c>
      <c r="F223" t="s">
        <v>13</v>
      </c>
      <c r="G223" t="b">
        <v>1</v>
      </c>
      <c r="H223" t="b">
        <v>0</v>
      </c>
      <c r="I223" t="s">
        <v>248</v>
      </c>
      <c r="J223" t="str" cm="1">
        <f t="array" ref="J223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23" s="2">
        <f ca="1">IF(Tbl_Missions[[#This Row],[Return]]="",NOW()-Tbl_Missions[[#This Row],[Launch]],Tbl_Missions[[#This Row],[Return]]-Tbl_Missions[[#This Row],[Launch]])</f>
        <v>11.80000000000291</v>
      </c>
    </row>
    <row r="224" spans="1:11" ht="18.75" customHeight="1">
      <c r="A224" t="s">
        <v>257</v>
      </c>
      <c r="B224" t="s">
        <v>112</v>
      </c>
      <c r="C224" s="1">
        <v>36810.970138888886</v>
      </c>
      <c r="D224" s="1">
        <v>36823.875694444439</v>
      </c>
      <c r="E224">
        <v>223</v>
      </c>
      <c r="F224" t="s">
        <v>13</v>
      </c>
      <c r="G224" t="b">
        <v>1</v>
      </c>
      <c r="H224" t="b">
        <v>0</v>
      </c>
      <c r="I224" t="s">
        <v>248</v>
      </c>
      <c r="J224" t="str" cm="1">
        <f t="array" ref="J224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24" s="2">
        <f ca="1">IF(Tbl_Missions[[#This Row],[Return]]="",NOW()-Tbl_Missions[[#This Row],[Launch]],Tbl_Missions[[#This Row],[Return]]-Tbl_Missions[[#This Row],[Launch]])</f>
        <v>12.905555555553292</v>
      </c>
    </row>
    <row r="225" spans="1:11" ht="18.75" customHeight="1">
      <c r="A225" t="s">
        <v>258</v>
      </c>
      <c r="B225" t="s">
        <v>50</v>
      </c>
      <c r="C225" s="1">
        <v>36830.327777777777</v>
      </c>
      <c r="D225" s="1">
        <v>37017.236805555556</v>
      </c>
      <c r="E225">
        <v>224</v>
      </c>
      <c r="F225" t="s">
        <v>13</v>
      </c>
      <c r="G225" t="b">
        <v>1</v>
      </c>
      <c r="H225" t="b">
        <v>0</v>
      </c>
      <c r="I225" t="s">
        <v>248</v>
      </c>
      <c r="J225" t="str" cm="1">
        <f t="array" ref="J225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25" s="2">
        <f ca="1">IF(Tbl_Missions[[#This Row],[Return]]="",NOW()-Tbl_Missions[[#This Row],[Launch]],Tbl_Missions[[#This Row],[Return]]-Tbl_Missions[[#This Row],[Launch]])</f>
        <v>186.90902777777956</v>
      </c>
    </row>
    <row r="226" spans="1:11" ht="18.75" customHeight="1">
      <c r="A226" t="s">
        <v>259</v>
      </c>
      <c r="B226" t="s">
        <v>112</v>
      </c>
      <c r="C226" s="1">
        <v>36861.129178240742</v>
      </c>
      <c r="D226" s="1">
        <v>36871.961122685185</v>
      </c>
      <c r="E226">
        <v>225</v>
      </c>
      <c r="F226" t="s">
        <v>13</v>
      </c>
      <c r="G226" t="b">
        <v>1</v>
      </c>
      <c r="H226" t="b">
        <v>0</v>
      </c>
      <c r="I226" t="s">
        <v>248</v>
      </c>
      <c r="J226" t="str" cm="1">
        <f t="array" ref="J226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26" s="2">
        <f ca="1">IF(Tbl_Missions[[#This Row],[Return]]="",NOW()-Tbl_Missions[[#This Row],[Launch]],Tbl_Missions[[#This Row],[Return]]-Tbl_Missions[[#This Row],[Launch]])</f>
        <v>10.831944444442343</v>
      </c>
    </row>
    <row r="227" spans="1:11" ht="18.75" customHeight="1">
      <c r="A227" t="s">
        <v>260</v>
      </c>
      <c r="B227" t="s">
        <v>112</v>
      </c>
      <c r="C227" s="1">
        <v>36929.96738425926</v>
      </c>
      <c r="D227" s="1">
        <v>36942.85696759259</v>
      </c>
      <c r="E227">
        <v>226</v>
      </c>
      <c r="F227" t="s">
        <v>13</v>
      </c>
      <c r="G227" t="b">
        <v>1</v>
      </c>
      <c r="H227" t="b">
        <v>0</v>
      </c>
      <c r="I227" t="s">
        <v>248</v>
      </c>
      <c r="J227" t="str" cm="1">
        <f t="array" ref="J227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27" s="2">
        <f ca="1">IF(Tbl_Missions[[#This Row],[Return]]="",NOW()-Tbl_Missions[[#This Row],[Launch]],Tbl_Missions[[#This Row],[Return]]-Tbl_Missions[[#This Row],[Launch]])</f>
        <v>12.889583333329938</v>
      </c>
    </row>
    <row r="228" spans="1:11" ht="18.75" customHeight="1">
      <c r="A228" t="s">
        <v>261</v>
      </c>
      <c r="B228" t="s">
        <v>112</v>
      </c>
      <c r="C228" s="1">
        <v>36958.487604166665</v>
      </c>
      <c r="D228" s="1">
        <v>36971.314687499995</v>
      </c>
      <c r="E228">
        <v>227</v>
      </c>
      <c r="F228" t="s">
        <v>13</v>
      </c>
      <c r="G228" t="b">
        <v>1</v>
      </c>
      <c r="H228" t="b">
        <v>0</v>
      </c>
      <c r="I228" t="s">
        <v>248</v>
      </c>
      <c r="J228" t="str" cm="1">
        <f t="array" ref="J228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28" s="2">
        <f ca="1">IF(Tbl_Missions[[#This Row],[Return]]="",NOW()-Tbl_Missions[[#This Row],[Launch]],Tbl_Missions[[#This Row],[Return]]-Tbl_Missions[[#This Row],[Launch]])</f>
        <v>12.827083333329938</v>
      </c>
    </row>
    <row r="229" spans="1:11" ht="18.75" customHeight="1">
      <c r="A229" t="s">
        <v>262</v>
      </c>
      <c r="B229" t="s">
        <v>112</v>
      </c>
      <c r="C229" s="1">
        <v>37000.778263888889</v>
      </c>
      <c r="D229" s="1">
        <v>37012.674791666665</v>
      </c>
      <c r="E229">
        <v>228</v>
      </c>
      <c r="F229" t="s">
        <v>13</v>
      </c>
      <c r="G229" t="b">
        <v>1</v>
      </c>
      <c r="H229" t="b">
        <v>0</v>
      </c>
      <c r="I229" t="s">
        <v>248</v>
      </c>
      <c r="J229" t="str" cm="1">
        <f t="array" ref="J229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29" s="2">
        <f ca="1">IF(Tbl_Missions[[#This Row],[Return]]="",NOW()-Tbl_Missions[[#This Row],[Launch]],Tbl_Missions[[#This Row],[Return]]-Tbl_Missions[[#This Row],[Launch]])</f>
        <v>11.896527777775191</v>
      </c>
    </row>
    <row r="230" spans="1:11" ht="18.75" customHeight="1">
      <c r="A230" t="s">
        <v>263</v>
      </c>
      <c r="B230" t="s">
        <v>50</v>
      </c>
      <c r="C230" s="1">
        <v>37009.317361111112</v>
      </c>
      <c r="D230" s="1">
        <v>37195.208333333336</v>
      </c>
      <c r="E230">
        <v>229</v>
      </c>
      <c r="F230" t="s">
        <v>13</v>
      </c>
      <c r="G230" t="b">
        <v>1</v>
      </c>
      <c r="H230" t="b">
        <v>0</v>
      </c>
      <c r="I230" t="s">
        <v>248</v>
      </c>
      <c r="J230" t="str" cm="1">
        <f t="array" ref="J230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30" s="2">
        <f ca="1">IF(Tbl_Missions[[#This Row],[Return]]="",NOW()-Tbl_Missions[[#This Row],[Launch]],Tbl_Missions[[#This Row],[Return]]-Tbl_Missions[[#This Row],[Launch]])</f>
        <v>185.89097222222335</v>
      </c>
    </row>
    <row r="231" spans="1:11" ht="18.75" customHeight="1">
      <c r="A231" t="s">
        <v>264</v>
      </c>
      <c r="B231" t="s">
        <v>112</v>
      </c>
      <c r="C231" s="1">
        <v>37084.377766203703</v>
      </c>
      <c r="D231" s="1">
        <v>37097.153460648144</v>
      </c>
      <c r="E231">
        <v>230</v>
      </c>
      <c r="F231" t="s">
        <v>13</v>
      </c>
      <c r="G231" t="b">
        <v>1</v>
      </c>
      <c r="H231" t="b">
        <v>0</v>
      </c>
      <c r="I231" t="s">
        <v>248</v>
      </c>
      <c r="J231" t="str" cm="1">
        <f t="array" ref="J231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31" s="2">
        <f ca="1">IF(Tbl_Missions[[#This Row],[Return]]="",NOW()-Tbl_Missions[[#This Row],[Launch]],Tbl_Missions[[#This Row],[Return]]-Tbl_Missions[[#This Row],[Launch]])</f>
        <v>12.775694444440887</v>
      </c>
    </row>
    <row r="232" spans="1:11" ht="18.75" customHeight="1">
      <c r="A232" t="s">
        <v>265</v>
      </c>
      <c r="B232" t="s">
        <v>112</v>
      </c>
      <c r="C232" s="1">
        <v>37113.882106481484</v>
      </c>
      <c r="D232" s="1">
        <v>37125.766828703709</v>
      </c>
      <c r="E232">
        <v>231</v>
      </c>
      <c r="F232" t="s">
        <v>13</v>
      </c>
      <c r="G232" t="b">
        <v>1</v>
      </c>
      <c r="H232" t="b">
        <v>0</v>
      </c>
      <c r="I232" t="s">
        <v>248</v>
      </c>
      <c r="J232" t="str" cm="1">
        <f t="array" ref="J232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32" s="2">
        <f ca="1">IF(Tbl_Missions[[#This Row],[Return]]="",NOW()-Tbl_Missions[[#This Row],[Launch]],Tbl_Missions[[#This Row],[Return]]-Tbl_Missions[[#This Row],[Launch]])</f>
        <v>11.884722222224809</v>
      </c>
    </row>
    <row r="233" spans="1:11" ht="18.75" customHeight="1">
      <c r="A233" t="s">
        <v>266</v>
      </c>
      <c r="B233" t="s">
        <v>50</v>
      </c>
      <c r="C233" s="1">
        <v>37185.374305555553</v>
      </c>
      <c r="D233" s="1">
        <v>37381.160416666666</v>
      </c>
      <c r="E233">
        <v>232</v>
      </c>
      <c r="F233" t="s">
        <v>13</v>
      </c>
      <c r="G233" t="b">
        <v>1</v>
      </c>
      <c r="H233" t="b">
        <v>0</v>
      </c>
      <c r="I233" t="s">
        <v>248</v>
      </c>
      <c r="J233" t="str" cm="1">
        <f t="array" ref="J233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33" s="2">
        <f ca="1">IF(Tbl_Missions[[#This Row],[Return]]="",NOW()-Tbl_Missions[[#This Row],[Launch]],Tbl_Missions[[#This Row],[Return]]-Tbl_Missions[[#This Row],[Launch]])</f>
        <v>195.7861111111124</v>
      </c>
    </row>
    <row r="234" spans="1:11" ht="18.75" customHeight="1">
      <c r="A234" t="s">
        <v>267</v>
      </c>
      <c r="B234" t="s">
        <v>112</v>
      </c>
      <c r="C234" s="1">
        <v>37230.930185185185</v>
      </c>
      <c r="D234" s="1">
        <v>37242.747546296298</v>
      </c>
      <c r="E234">
        <v>233</v>
      </c>
      <c r="F234" t="s">
        <v>13</v>
      </c>
      <c r="G234" t="b">
        <v>1</v>
      </c>
      <c r="H234" t="b">
        <v>0</v>
      </c>
      <c r="I234" t="s">
        <v>248</v>
      </c>
      <c r="J234" t="str" cm="1">
        <f t="array" ref="J234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34" s="2">
        <f ca="1">IF(Tbl_Missions[[#This Row],[Return]]="",NOW()-Tbl_Missions[[#This Row],[Launch]],Tbl_Missions[[#This Row],[Return]]-Tbl_Missions[[#This Row],[Launch]])</f>
        <v>11.817361111112405</v>
      </c>
    </row>
    <row r="235" spans="1:11" ht="18.75" customHeight="1">
      <c r="A235" t="s">
        <v>268</v>
      </c>
      <c r="B235" t="s">
        <v>112</v>
      </c>
      <c r="C235" s="1">
        <v>37316.473634259259</v>
      </c>
      <c r="D235" s="1">
        <v>37327.397939814815</v>
      </c>
      <c r="E235">
        <v>234</v>
      </c>
      <c r="F235" t="s">
        <v>13</v>
      </c>
      <c r="G235" t="b">
        <v>1</v>
      </c>
      <c r="H235" t="b">
        <v>0</v>
      </c>
      <c r="J235" t="str" cm="1">
        <f t="array" ref="J235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235" s="2">
        <f ca="1">IF(Tbl_Missions[[#This Row],[Return]]="",NOW()-Tbl_Missions[[#This Row],[Launch]],Tbl_Missions[[#This Row],[Return]]-Tbl_Missions[[#This Row],[Launch]])</f>
        <v>10.924305555556202</v>
      </c>
    </row>
    <row r="236" spans="1:11" ht="18.75" customHeight="1">
      <c r="A236" t="s">
        <v>269</v>
      </c>
      <c r="B236" t="s">
        <v>112</v>
      </c>
      <c r="C236" s="1">
        <v>37354.864108796297</v>
      </c>
      <c r="D236" s="1">
        <v>37365.686331018522</v>
      </c>
      <c r="E236">
        <v>235</v>
      </c>
      <c r="F236" t="s">
        <v>13</v>
      </c>
      <c r="G236" t="b">
        <v>1</v>
      </c>
      <c r="H236" t="b">
        <v>0</v>
      </c>
      <c r="I236" t="s">
        <v>248</v>
      </c>
      <c r="J236" t="str" cm="1">
        <f t="array" ref="J236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36" s="2">
        <f ca="1">IF(Tbl_Missions[[#This Row],[Return]]="",NOW()-Tbl_Missions[[#This Row],[Launch]],Tbl_Missions[[#This Row],[Return]]-Tbl_Missions[[#This Row],[Launch]])</f>
        <v>10.822222222224809</v>
      </c>
    </row>
    <row r="237" spans="1:11" ht="18.75" customHeight="1">
      <c r="A237" t="s">
        <v>270</v>
      </c>
      <c r="B237" t="s">
        <v>50</v>
      </c>
      <c r="C237" s="1">
        <v>37371.268055555556</v>
      </c>
      <c r="D237" s="1">
        <v>37570.00277777778</v>
      </c>
      <c r="E237">
        <v>236</v>
      </c>
      <c r="F237" t="s">
        <v>13</v>
      </c>
      <c r="G237" t="b">
        <v>1</v>
      </c>
      <c r="H237" t="b">
        <v>0</v>
      </c>
      <c r="I237" t="s">
        <v>248</v>
      </c>
      <c r="J237" t="str" cm="1">
        <f t="array" ref="J237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37" s="2">
        <f ca="1">IF(Tbl_Missions[[#This Row],[Return]]="",NOW()-Tbl_Missions[[#This Row],[Launch]],Tbl_Missions[[#This Row],[Return]]-Tbl_Missions[[#This Row],[Launch]])</f>
        <v>198.73472222222335</v>
      </c>
    </row>
    <row r="238" spans="1:11" ht="18.75" customHeight="1">
      <c r="A238" t="s">
        <v>271</v>
      </c>
      <c r="B238" t="s">
        <v>112</v>
      </c>
      <c r="C238" s="1">
        <v>37412.890844907408</v>
      </c>
      <c r="D238" s="1">
        <v>37426.749178240738</v>
      </c>
      <c r="E238">
        <v>237</v>
      </c>
      <c r="F238" t="s">
        <v>13</v>
      </c>
      <c r="G238" t="b">
        <v>1</v>
      </c>
      <c r="H238" t="b">
        <v>0</v>
      </c>
      <c r="I238" t="s">
        <v>248</v>
      </c>
      <c r="J238" t="str" cm="1">
        <f t="array" ref="J238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38" s="2">
        <f ca="1">IF(Tbl_Missions[[#This Row],[Return]]="",NOW()-Tbl_Missions[[#This Row],[Launch]],Tbl_Missions[[#This Row],[Return]]-Tbl_Missions[[#This Row],[Launch]])</f>
        <v>13.858333333329938</v>
      </c>
    </row>
    <row r="239" spans="1:11" ht="18.75" customHeight="1">
      <c r="A239" t="s">
        <v>272</v>
      </c>
      <c r="B239" t="s">
        <v>112</v>
      </c>
      <c r="C239" s="1">
        <v>37536.823506944442</v>
      </c>
      <c r="D239" s="1">
        <v>37547.656145833331</v>
      </c>
      <c r="E239">
        <v>238</v>
      </c>
      <c r="F239" t="s">
        <v>13</v>
      </c>
      <c r="G239" t="b">
        <v>1</v>
      </c>
      <c r="H239" t="b">
        <v>0</v>
      </c>
      <c r="I239" t="s">
        <v>248</v>
      </c>
      <c r="J239" t="str" cm="1">
        <f t="array" ref="J239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39" s="2">
        <f ca="1">IF(Tbl_Missions[[#This Row],[Return]]="",NOW()-Tbl_Missions[[#This Row],[Launch]],Tbl_Missions[[#This Row],[Return]]-Tbl_Missions[[#This Row],[Launch]])</f>
        <v>10.832638888889051</v>
      </c>
    </row>
    <row r="240" spans="1:11" ht="18.75" customHeight="1">
      <c r="A240" t="s">
        <v>273</v>
      </c>
      <c r="B240" t="s">
        <v>274</v>
      </c>
      <c r="C240" s="1">
        <v>37559.132638888892</v>
      </c>
      <c r="D240" s="1">
        <v>37745.086111111115</v>
      </c>
      <c r="E240">
        <v>239</v>
      </c>
      <c r="F240" t="s">
        <v>13</v>
      </c>
      <c r="G240" t="b">
        <v>1</v>
      </c>
      <c r="H240" t="b">
        <v>0</v>
      </c>
      <c r="I240" t="s">
        <v>248</v>
      </c>
      <c r="J240" t="str" cm="1">
        <f t="array" ref="J240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40" s="2">
        <f ca="1">IF(Tbl_Missions[[#This Row],[Return]]="",NOW()-Tbl_Missions[[#This Row],[Launch]],Tbl_Missions[[#This Row],[Return]]-Tbl_Missions[[#This Row],[Launch]])</f>
        <v>185.95347222222335</v>
      </c>
    </row>
    <row r="241" spans="1:11" ht="18.75" customHeight="1">
      <c r="A241" t="s">
        <v>275</v>
      </c>
      <c r="B241" t="s">
        <v>112</v>
      </c>
      <c r="C241" s="1">
        <v>37584.034571759257</v>
      </c>
      <c r="D241" s="1">
        <v>37597.818599537037</v>
      </c>
      <c r="E241">
        <v>240</v>
      </c>
      <c r="F241" t="s">
        <v>13</v>
      </c>
      <c r="G241" t="b">
        <v>1</v>
      </c>
      <c r="H241" t="b">
        <v>0</v>
      </c>
      <c r="I241" t="s">
        <v>248</v>
      </c>
      <c r="J241" t="str" cm="1">
        <f t="array" ref="J241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41" s="2">
        <f ca="1">IF(Tbl_Missions[[#This Row],[Return]]="",NOW()-Tbl_Missions[[#This Row],[Launch]],Tbl_Missions[[#This Row],[Return]]-Tbl_Missions[[#This Row],[Launch]])</f>
        <v>13.784027777779556</v>
      </c>
    </row>
    <row r="242" spans="1:11" ht="18.75" customHeight="1">
      <c r="A242" t="s">
        <v>276</v>
      </c>
      <c r="B242" t="s">
        <v>112</v>
      </c>
      <c r="C242" s="1">
        <v>37637.652083333334</v>
      </c>
      <c r="D242" s="1">
        <v>37653.582638888889</v>
      </c>
      <c r="E242">
        <v>241</v>
      </c>
      <c r="F242" t="s">
        <v>46</v>
      </c>
      <c r="G242" t="b">
        <v>1</v>
      </c>
      <c r="H242" t="b">
        <v>0</v>
      </c>
      <c r="J242" t="str" cm="1">
        <f t="array" ref="J242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242" s="2">
        <f ca="1">IF(Tbl_Missions[[#This Row],[Return]]="",NOW()-Tbl_Missions[[#This Row],[Launch]],Tbl_Missions[[#This Row],[Return]]-Tbl_Missions[[#This Row],[Launch]])</f>
        <v>15.930555555554747</v>
      </c>
    </row>
    <row r="243" spans="1:11" ht="18.75" customHeight="1">
      <c r="A243" t="s">
        <v>277</v>
      </c>
      <c r="B243" t="s">
        <v>274</v>
      </c>
      <c r="C243" s="1">
        <v>37737.161805555559</v>
      </c>
      <c r="D243" s="1">
        <v>37921.11041666667</v>
      </c>
      <c r="E243">
        <v>242</v>
      </c>
      <c r="F243" t="s">
        <v>13</v>
      </c>
      <c r="G243" t="b">
        <v>1</v>
      </c>
      <c r="H243" t="b">
        <v>0</v>
      </c>
      <c r="I243" t="s">
        <v>248</v>
      </c>
      <c r="J243" t="str" cm="1">
        <f t="array" ref="J243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43" s="2">
        <f ca="1">IF(Tbl_Missions[[#This Row],[Return]]="",NOW()-Tbl_Missions[[#This Row],[Launch]],Tbl_Missions[[#This Row],[Return]]-Tbl_Missions[[#This Row],[Launch]])</f>
        <v>183.94861111111095</v>
      </c>
    </row>
    <row r="244" spans="1:11" ht="18.75" customHeight="1">
      <c r="A244" t="s">
        <v>278</v>
      </c>
      <c r="B244" t="s">
        <v>279</v>
      </c>
      <c r="C244" s="1">
        <v>37909.041701388887</v>
      </c>
      <c r="D244" s="1">
        <v>37909.932500000003</v>
      </c>
      <c r="E244">
        <v>243</v>
      </c>
      <c r="F244" t="s">
        <v>13</v>
      </c>
      <c r="G244" t="b">
        <v>1</v>
      </c>
      <c r="H244" t="b">
        <v>0</v>
      </c>
      <c r="J244" t="str" cm="1">
        <f t="array" ref="J244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244" s="2">
        <f ca="1">IF(Tbl_Missions[[#This Row],[Return]]="",NOW()-Tbl_Missions[[#This Row],[Launch]],Tbl_Missions[[#This Row],[Return]]-Tbl_Missions[[#This Row],[Launch]])</f>
        <v>0.890798611115315</v>
      </c>
    </row>
    <row r="245" spans="1:11" ht="18.75" customHeight="1">
      <c r="A245" t="s">
        <v>280</v>
      </c>
      <c r="B245" t="s">
        <v>274</v>
      </c>
      <c r="C245" s="1">
        <v>37912.234722222223</v>
      </c>
      <c r="D245" s="1">
        <v>38107.007638888892</v>
      </c>
      <c r="E245">
        <v>244</v>
      </c>
      <c r="F245" t="s">
        <v>13</v>
      </c>
      <c r="G245" t="b">
        <v>1</v>
      </c>
      <c r="H245" t="b">
        <v>0</v>
      </c>
      <c r="I245" t="s">
        <v>248</v>
      </c>
      <c r="J245" t="str" cm="1">
        <f t="array" ref="J245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45" s="2">
        <f ca="1">IF(Tbl_Missions[[#This Row],[Return]]="",NOW()-Tbl_Missions[[#This Row],[Launch]],Tbl_Missions[[#This Row],[Return]]-Tbl_Missions[[#This Row],[Launch]])</f>
        <v>194.77291666666861</v>
      </c>
    </row>
    <row r="246" spans="1:11" ht="18.75" customHeight="1">
      <c r="A246" t="s">
        <v>281</v>
      </c>
      <c r="B246" t="s">
        <v>274</v>
      </c>
      <c r="C246" s="1">
        <v>38096.138194444444</v>
      </c>
      <c r="D246" s="1">
        <v>38284.024305555555</v>
      </c>
      <c r="E246">
        <v>245</v>
      </c>
      <c r="F246" t="s">
        <v>13</v>
      </c>
      <c r="G246" t="b">
        <v>1</v>
      </c>
      <c r="H246" t="b">
        <v>0</v>
      </c>
      <c r="I246" t="s">
        <v>248</v>
      </c>
      <c r="J246" t="str" cm="1">
        <f t="array" ref="J246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46" s="2">
        <f ca="1">IF(Tbl_Missions[[#This Row],[Return]]="",NOW()-Tbl_Missions[[#This Row],[Launch]],Tbl_Missions[[#This Row],[Return]]-Tbl_Missions[[#This Row],[Launch]])</f>
        <v>187.88611111111095</v>
      </c>
    </row>
    <row r="247" spans="1:11" ht="18.75" customHeight="1">
      <c r="A247" t="s">
        <v>282</v>
      </c>
      <c r="B247" t="s">
        <v>283</v>
      </c>
      <c r="C247" s="1">
        <v>38159.615972222222</v>
      </c>
      <c r="D247" s="1">
        <v>38159.632638888892</v>
      </c>
      <c r="E247">
        <v>246</v>
      </c>
      <c r="F247" t="s">
        <v>13</v>
      </c>
      <c r="G247" t="b">
        <v>0</v>
      </c>
      <c r="H247" t="b">
        <v>0</v>
      </c>
      <c r="J247" t="str" cm="1">
        <f t="array" ref="J247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Non-orbital space</v>
      </c>
      <c r="K247" s="2">
        <f ca="1">IF(Tbl_Missions[[#This Row],[Return]]="",NOW()-Tbl_Missions[[#This Row],[Launch]],Tbl_Missions[[#This Row],[Return]]-Tbl_Missions[[#This Row],[Launch]])</f>
        <v>1.6666666670062114E-2</v>
      </c>
    </row>
    <row r="248" spans="1:11" ht="18.75" customHeight="1">
      <c r="A248" t="s">
        <v>284</v>
      </c>
      <c r="B248" t="s">
        <v>283</v>
      </c>
      <c r="C248" s="1">
        <v>38259.633333333331</v>
      </c>
      <c r="D248" s="1">
        <v>38259.65</v>
      </c>
      <c r="E248">
        <v>247</v>
      </c>
      <c r="F248" t="s">
        <v>13</v>
      </c>
      <c r="G248" t="b">
        <v>0</v>
      </c>
      <c r="H248" t="b">
        <v>0</v>
      </c>
      <c r="J248" t="str" cm="1">
        <f t="array" ref="J248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Non-orbital space</v>
      </c>
      <c r="K248" s="2">
        <f ca="1">IF(Tbl_Missions[[#This Row],[Return]]="",NOW()-Tbl_Missions[[#This Row],[Launch]],Tbl_Missions[[#This Row],[Return]]-Tbl_Missions[[#This Row],[Launch]])</f>
        <v>1.6666666670062114E-2</v>
      </c>
    </row>
    <row r="249" spans="1:11" ht="18.75" customHeight="1">
      <c r="A249" t="s">
        <v>285</v>
      </c>
      <c r="B249" t="s">
        <v>283</v>
      </c>
      <c r="C249" s="1">
        <v>38264.617361111108</v>
      </c>
      <c r="D249" s="1">
        <v>38264.633333333331</v>
      </c>
      <c r="E249">
        <v>248</v>
      </c>
      <c r="F249" t="s">
        <v>13</v>
      </c>
      <c r="G249" t="b">
        <v>0</v>
      </c>
      <c r="H249" t="b">
        <v>0</v>
      </c>
      <c r="J249" t="str" cm="1">
        <f t="array" ref="J249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Non-orbital space</v>
      </c>
      <c r="K249" s="2">
        <f ca="1">IF(Tbl_Missions[[#This Row],[Return]]="",NOW()-Tbl_Missions[[#This Row],[Launch]],Tbl_Missions[[#This Row],[Return]]-Tbl_Missions[[#This Row],[Launch]])</f>
        <v>1.5972222223354038E-2</v>
      </c>
    </row>
    <row r="250" spans="1:11" ht="18.75" customHeight="1">
      <c r="A250" t="s">
        <v>286</v>
      </c>
      <c r="B250" t="s">
        <v>274</v>
      </c>
      <c r="C250" s="1">
        <v>38274.129166666666</v>
      </c>
      <c r="D250" s="1">
        <v>38466.922222222223</v>
      </c>
      <c r="E250">
        <v>249</v>
      </c>
      <c r="F250" t="s">
        <v>13</v>
      </c>
      <c r="G250" t="b">
        <v>1</v>
      </c>
      <c r="H250" t="b">
        <v>0</v>
      </c>
      <c r="I250" t="s">
        <v>248</v>
      </c>
      <c r="J250" t="str" cm="1">
        <f t="array" ref="J250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50" s="2">
        <f ca="1">IF(Tbl_Missions[[#This Row],[Return]]="",NOW()-Tbl_Missions[[#This Row],[Launch]],Tbl_Missions[[#This Row],[Return]]-Tbl_Missions[[#This Row],[Launch]])</f>
        <v>192.79305555555766</v>
      </c>
    </row>
    <row r="251" spans="1:11" ht="18.75" customHeight="1">
      <c r="A251" t="s">
        <v>287</v>
      </c>
      <c r="B251" t="s">
        <v>274</v>
      </c>
      <c r="C251" s="1">
        <v>38457.032233796293</v>
      </c>
      <c r="D251" s="1">
        <v>38636.048206018517</v>
      </c>
      <c r="E251">
        <v>250</v>
      </c>
      <c r="F251" t="s">
        <v>13</v>
      </c>
      <c r="G251" t="b">
        <v>1</v>
      </c>
      <c r="H251" t="b">
        <v>0</v>
      </c>
      <c r="I251" t="s">
        <v>248</v>
      </c>
      <c r="J251" t="str" cm="1">
        <f t="array" ref="J251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51" s="2">
        <f ca="1">IF(Tbl_Missions[[#This Row],[Return]]="",NOW()-Tbl_Missions[[#This Row],[Launch]],Tbl_Missions[[#This Row],[Return]]-Tbl_Missions[[#This Row],[Launch]])</f>
        <v>179.01597222222335</v>
      </c>
    </row>
    <row r="252" spans="1:11" ht="18.75" customHeight="1">
      <c r="A252" t="s">
        <v>288</v>
      </c>
      <c r="B252" t="s">
        <v>112</v>
      </c>
      <c r="C252" s="1">
        <v>38559.61041666667</v>
      </c>
      <c r="D252" s="1">
        <v>38573.508333333339</v>
      </c>
      <c r="E252">
        <v>251</v>
      </c>
      <c r="F252" t="s">
        <v>13</v>
      </c>
      <c r="G252" t="b">
        <v>1</v>
      </c>
      <c r="H252" t="b">
        <v>0</v>
      </c>
      <c r="I252" t="s">
        <v>248</v>
      </c>
      <c r="J252" t="str" cm="1">
        <f t="array" ref="J252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52" s="2">
        <f ca="1">IF(Tbl_Missions[[#This Row],[Return]]="",NOW()-Tbl_Missions[[#This Row],[Launch]],Tbl_Missions[[#This Row],[Return]]-Tbl_Missions[[#This Row],[Launch]])</f>
        <v>13.897916666668607</v>
      </c>
    </row>
    <row r="253" spans="1:11" ht="18.75" customHeight="1">
      <c r="A253" t="s">
        <v>289</v>
      </c>
      <c r="B253" t="s">
        <v>274</v>
      </c>
      <c r="C253" s="1">
        <v>38626.163113425922</v>
      </c>
      <c r="D253" s="1">
        <v>38815.991585648146</v>
      </c>
      <c r="E253">
        <v>252</v>
      </c>
      <c r="F253" t="s">
        <v>13</v>
      </c>
      <c r="G253" t="b">
        <v>1</v>
      </c>
      <c r="H253" t="b">
        <v>0</v>
      </c>
      <c r="I253" t="s">
        <v>248</v>
      </c>
      <c r="J253" t="str" cm="1">
        <f t="array" ref="J253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53" s="2">
        <f ca="1">IF(Tbl_Missions[[#This Row],[Return]]="",NOW()-Tbl_Missions[[#This Row],[Launch]],Tbl_Missions[[#This Row],[Return]]-Tbl_Missions[[#This Row],[Launch]])</f>
        <v>189.82847222222335</v>
      </c>
    </row>
    <row r="254" spans="1:11" ht="18.75" customHeight="1">
      <c r="A254" t="s">
        <v>290</v>
      </c>
      <c r="B254" t="s">
        <v>279</v>
      </c>
      <c r="C254" s="1">
        <v>38637.04173128472</v>
      </c>
      <c r="D254" s="1">
        <v>38641.856249999997</v>
      </c>
      <c r="E254">
        <v>253</v>
      </c>
      <c r="F254" t="s">
        <v>13</v>
      </c>
      <c r="G254" t="b">
        <v>1</v>
      </c>
      <c r="H254" t="b">
        <v>0</v>
      </c>
      <c r="J254" t="str" cm="1">
        <f t="array" ref="J254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254" s="2">
        <f ca="1">IF(Tbl_Missions[[#This Row],[Return]]="",NOW()-Tbl_Missions[[#This Row],[Launch]],Tbl_Missions[[#This Row],[Return]]-Tbl_Missions[[#This Row],[Launch]])</f>
        <v>4.8145187152767903</v>
      </c>
    </row>
    <row r="255" spans="1:11" ht="18.75" customHeight="1">
      <c r="A255" t="s">
        <v>291</v>
      </c>
      <c r="B255" t="s">
        <v>274</v>
      </c>
      <c r="C255" s="1">
        <v>38806.104398148149</v>
      </c>
      <c r="D255" s="1">
        <v>38989.050925925927</v>
      </c>
      <c r="E255">
        <v>254</v>
      </c>
      <c r="F255" t="s">
        <v>13</v>
      </c>
      <c r="G255" t="b">
        <v>1</v>
      </c>
      <c r="H255" t="b">
        <v>0</v>
      </c>
      <c r="I255" t="s">
        <v>248</v>
      </c>
      <c r="J255" t="str" cm="1">
        <f t="array" ref="J255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55" s="2">
        <f ca="1">IF(Tbl_Missions[[#This Row],[Return]]="",NOW()-Tbl_Missions[[#This Row],[Launch]],Tbl_Missions[[#This Row],[Return]]-Tbl_Missions[[#This Row],[Launch]])</f>
        <v>182.9465277777781</v>
      </c>
    </row>
    <row r="256" spans="1:11" ht="18.75" customHeight="1">
      <c r="A256" t="s">
        <v>292</v>
      </c>
      <c r="B256" t="s">
        <v>112</v>
      </c>
      <c r="C256" s="1">
        <v>38902.776331018518</v>
      </c>
      <c r="D256" s="1">
        <v>38915.552025462959</v>
      </c>
      <c r="E256">
        <v>255</v>
      </c>
      <c r="F256" t="s">
        <v>13</v>
      </c>
      <c r="G256" t="b">
        <v>1</v>
      </c>
      <c r="H256" t="b">
        <v>0</v>
      </c>
      <c r="I256" t="s">
        <v>248</v>
      </c>
      <c r="J256" t="str" cm="1">
        <f t="array" ref="J256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56" s="2">
        <f ca="1">IF(Tbl_Missions[[#This Row],[Return]]="",NOW()-Tbl_Missions[[#This Row],[Launch]],Tbl_Missions[[#This Row],[Return]]-Tbl_Missions[[#This Row],[Launch]])</f>
        <v>12.775694444440887</v>
      </c>
    </row>
    <row r="257" spans="1:11" ht="18.75" customHeight="1">
      <c r="A257" t="s">
        <v>293</v>
      </c>
      <c r="B257" t="s">
        <v>112</v>
      </c>
      <c r="C257" s="1">
        <v>38969.635358796295</v>
      </c>
      <c r="D257" s="1">
        <v>38981.431886574072</v>
      </c>
      <c r="E257">
        <v>256</v>
      </c>
      <c r="F257" t="s">
        <v>13</v>
      </c>
      <c r="G257" t="b">
        <v>1</v>
      </c>
      <c r="H257" t="b">
        <v>0</v>
      </c>
      <c r="I257" t="s">
        <v>248</v>
      </c>
      <c r="J257" t="str" cm="1">
        <f t="array" ref="J257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57" s="2">
        <f ca="1">IF(Tbl_Missions[[#This Row],[Return]]="",NOW()-Tbl_Missions[[#This Row],[Launch]],Tbl_Missions[[#This Row],[Return]]-Tbl_Missions[[#This Row],[Launch]])</f>
        <v>11.796527777776646</v>
      </c>
    </row>
    <row r="258" spans="1:11" ht="18.75" customHeight="1">
      <c r="A258" t="s">
        <v>294</v>
      </c>
      <c r="B258" t="s">
        <v>274</v>
      </c>
      <c r="C258" s="1">
        <v>38978.172708333332</v>
      </c>
      <c r="D258" s="1">
        <v>39193.522013888891</v>
      </c>
      <c r="E258">
        <v>257</v>
      </c>
      <c r="F258" t="s">
        <v>13</v>
      </c>
      <c r="G258" t="b">
        <v>1</v>
      </c>
      <c r="H258" t="b">
        <v>0</v>
      </c>
      <c r="I258" t="s">
        <v>248</v>
      </c>
      <c r="J258" t="str" cm="1">
        <f t="array" ref="J258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58" s="2">
        <f ca="1">IF(Tbl_Missions[[#This Row],[Return]]="",NOW()-Tbl_Missions[[#This Row],[Launch]],Tbl_Missions[[#This Row],[Return]]-Tbl_Missions[[#This Row],[Launch]])</f>
        <v>215.34930555555911</v>
      </c>
    </row>
    <row r="259" spans="1:11" ht="18.75" customHeight="1">
      <c r="A259" t="s">
        <v>295</v>
      </c>
      <c r="B259" t="s">
        <v>112</v>
      </c>
      <c r="C259" s="1">
        <v>39060.033043981479</v>
      </c>
      <c r="D259" s="1">
        <v>39072.897627314815</v>
      </c>
      <c r="E259">
        <v>258</v>
      </c>
      <c r="F259" t="s">
        <v>13</v>
      </c>
      <c r="G259" t="b">
        <v>1</v>
      </c>
      <c r="H259" t="b">
        <v>0</v>
      </c>
      <c r="I259" t="s">
        <v>248</v>
      </c>
      <c r="J259" t="str" cm="1">
        <f t="array" ref="J259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59" s="2">
        <f ca="1">IF(Tbl_Missions[[#This Row],[Return]]="",NOW()-Tbl_Missions[[#This Row],[Launch]],Tbl_Missions[[#This Row],[Return]]-Tbl_Missions[[#This Row],[Launch]])</f>
        <v>12.864583333335759</v>
      </c>
    </row>
    <row r="260" spans="1:11" ht="18.75" customHeight="1">
      <c r="A260" t="s">
        <v>296</v>
      </c>
      <c r="B260" t="s">
        <v>274</v>
      </c>
      <c r="C260" s="1">
        <v>39179.729861111111</v>
      </c>
      <c r="D260" s="1">
        <v>39376.441666666666</v>
      </c>
      <c r="E260">
        <v>259</v>
      </c>
      <c r="F260" t="s">
        <v>13</v>
      </c>
      <c r="G260" t="b">
        <v>1</v>
      </c>
      <c r="H260" t="b">
        <v>0</v>
      </c>
      <c r="I260" t="s">
        <v>248</v>
      </c>
      <c r="J260" t="str" cm="1">
        <f t="array" ref="J260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60" s="2">
        <f ca="1">IF(Tbl_Missions[[#This Row],[Return]]="",NOW()-Tbl_Missions[[#This Row],[Launch]],Tbl_Missions[[#This Row],[Return]]-Tbl_Missions[[#This Row],[Launch]])</f>
        <v>196.71180555555475</v>
      </c>
    </row>
    <row r="261" spans="1:11" ht="18.75" customHeight="1">
      <c r="A261" t="s">
        <v>297</v>
      </c>
      <c r="B261" t="s">
        <v>112</v>
      </c>
      <c r="C261" s="1">
        <v>39241.984768518516</v>
      </c>
      <c r="D261" s="1">
        <v>39255.826435185183</v>
      </c>
      <c r="E261">
        <v>260</v>
      </c>
      <c r="F261" t="s">
        <v>13</v>
      </c>
      <c r="G261" t="b">
        <v>1</v>
      </c>
      <c r="H261" t="b">
        <v>0</v>
      </c>
      <c r="I261" t="s">
        <v>248</v>
      </c>
      <c r="J261" t="str" cm="1">
        <f t="array" ref="J261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61" s="2">
        <f ca="1">IF(Tbl_Missions[[#This Row],[Return]]="",NOW()-Tbl_Missions[[#This Row],[Launch]],Tbl_Missions[[#This Row],[Return]]-Tbl_Missions[[#This Row],[Launch]])</f>
        <v>13.841666666667152</v>
      </c>
    </row>
    <row r="262" spans="1:11" ht="18.75" customHeight="1">
      <c r="A262" t="s">
        <v>298</v>
      </c>
      <c r="B262" t="s">
        <v>112</v>
      </c>
      <c r="C262" s="1">
        <v>39302.942152777781</v>
      </c>
      <c r="D262" s="1">
        <v>39315.689375000002</v>
      </c>
      <c r="E262">
        <v>261</v>
      </c>
      <c r="F262" t="s">
        <v>13</v>
      </c>
      <c r="G262" t="b">
        <v>1</v>
      </c>
      <c r="H262" t="b">
        <v>0</v>
      </c>
      <c r="I262" t="s">
        <v>248</v>
      </c>
      <c r="J262" t="str" cm="1">
        <f t="array" ref="J262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62" s="2">
        <f ca="1">IF(Tbl_Missions[[#This Row],[Return]]="",NOW()-Tbl_Missions[[#This Row],[Launch]],Tbl_Missions[[#This Row],[Return]]-Tbl_Missions[[#This Row],[Launch]])</f>
        <v>12.747222222220444</v>
      </c>
    </row>
    <row r="263" spans="1:11" ht="18.75" customHeight="1">
      <c r="A263" t="s">
        <v>299</v>
      </c>
      <c r="B263" t="s">
        <v>274</v>
      </c>
      <c r="C263" s="1">
        <v>39365.557395833333</v>
      </c>
      <c r="D263" s="1">
        <v>39557.35392361111</v>
      </c>
      <c r="E263">
        <v>262</v>
      </c>
      <c r="F263" t="s">
        <v>13</v>
      </c>
      <c r="G263" t="b">
        <v>1</v>
      </c>
      <c r="H263" t="b">
        <v>0</v>
      </c>
      <c r="I263" t="s">
        <v>248</v>
      </c>
      <c r="J263" t="str" cm="1">
        <f t="array" ref="J263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63" s="2">
        <f ca="1">IF(Tbl_Missions[[#This Row],[Return]]="",NOW()-Tbl_Missions[[#This Row],[Launch]],Tbl_Missions[[#This Row],[Return]]-Tbl_Missions[[#This Row],[Launch]])</f>
        <v>191.79652777777665</v>
      </c>
    </row>
    <row r="264" spans="1:11" ht="18.75" customHeight="1">
      <c r="A264" t="s">
        <v>300</v>
      </c>
      <c r="B264" t="s">
        <v>112</v>
      </c>
      <c r="C264" s="1">
        <v>39378.151608796295</v>
      </c>
      <c r="D264" s="1">
        <v>39393.251608796294</v>
      </c>
      <c r="E264">
        <v>263</v>
      </c>
      <c r="F264" t="s">
        <v>13</v>
      </c>
      <c r="G264" t="b">
        <v>1</v>
      </c>
      <c r="H264" t="b">
        <v>0</v>
      </c>
      <c r="I264" t="s">
        <v>248</v>
      </c>
      <c r="J264" t="str" cm="1">
        <f t="array" ref="J264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64" s="2">
        <f ca="1">IF(Tbl_Missions[[#This Row],[Return]]="",NOW()-Tbl_Missions[[#This Row],[Launch]],Tbl_Missions[[#This Row],[Return]]-Tbl_Missions[[#This Row],[Launch]])</f>
        <v>15.099999999998545</v>
      </c>
    </row>
    <row r="265" spans="1:11" ht="18.75" customHeight="1">
      <c r="A265" t="s">
        <v>301</v>
      </c>
      <c r="B265" t="s">
        <v>112</v>
      </c>
      <c r="C265" s="1">
        <v>39485.823263888888</v>
      </c>
      <c r="D265" s="1">
        <v>39498.588541666664</v>
      </c>
      <c r="E265">
        <v>264</v>
      </c>
      <c r="F265" t="s">
        <v>13</v>
      </c>
      <c r="G265" t="b">
        <v>1</v>
      </c>
      <c r="H265" t="b">
        <v>0</v>
      </c>
      <c r="I265" t="s">
        <v>248</v>
      </c>
      <c r="J265" t="str" cm="1">
        <f t="array" ref="J265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65" s="2">
        <f ca="1">IF(Tbl_Missions[[#This Row],[Return]]="",NOW()-Tbl_Missions[[#This Row],[Launch]],Tbl_Missions[[#This Row],[Return]]-Tbl_Missions[[#This Row],[Launch]])</f>
        <v>12.765277777776646</v>
      </c>
    </row>
    <row r="266" spans="1:11" ht="18.75" customHeight="1">
      <c r="A266" t="s">
        <v>302</v>
      </c>
      <c r="B266" t="s">
        <v>112</v>
      </c>
      <c r="C266" s="1">
        <v>39518.269606481481</v>
      </c>
      <c r="D266" s="1">
        <v>39534.027939814812</v>
      </c>
      <c r="E266">
        <v>265</v>
      </c>
      <c r="F266" t="s">
        <v>13</v>
      </c>
      <c r="G266" t="b">
        <v>1</v>
      </c>
      <c r="H266" t="b">
        <v>0</v>
      </c>
      <c r="I266" t="s">
        <v>248</v>
      </c>
      <c r="J266" t="str" cm="1">
        <f t="array" ref="J266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66" s="2">
        <f ca="1">IF(Tbl_Missions[[#This Row],[Return]]="",NOW()-Tbl_Missions[[#This Row],[Launch]],Tbl_Missions[[#This Row],[Return]]-Tbl_Missions[[#This Row],[Launch]])</f>
        <v>15.758333333331393</v>
      </c>
    </row>
    <row r="267" spans="1:11" ht="18.75" customHeight="1">
      <c r="A267" t="s">
        <v>303</v>
      </c>
      <c r="B267" t="s">
        <v>274</v>
      </c>
      <c r="C267" s="1">
        <v>39546.469895833332</v>
      </c>
      <c r="D267" s="1">
        <v>39745.150451388887</v>
      </c>
      <c r="E267">
        <v>266</v>
      </c>
      <c r="F267" t="s">
        <v>13</v>
      </c>
      <c r="G267" t="b">
        <v>1</v>
      </c>
      <c r="H267" t="b">
        <v>0</v>
      </c>
      <c r="I267" t="s">
        <v>248</v>
      </c>
      <c r="J267" t="str" cm="1">
        <f t="array" ref="J267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67" s="2">
        <f ca="1">IF(Tbl_Missions[[#This Row],[Return]]="",NOW()-Tbl_Missions[[#This Row],[Launch]],Tbl_Missions[[#This Row],[Return]]-Tbl_Missions[[#This Row],[Launch]])</f>
        <v>198.68055555555475</v>
      </c>
    </row>
    <row r="268" spans="1:11" ht="18.75" customHeight="1">
      <c r="A268" t="s">
        <v>304</v>
      </c>
      <c r="B268" t="s">
        <v>112</v>
      </c>
      <c r="C268" s="1">
        <v>39599.876527777778</v>
      </c>
      <c r="D268" s="1">
        <v>39613.635555555556</v>
      </c>
      <c r="E268">
        <v>267</v>
      </c>
      <c r="F268" t="s">
        <v>13</v>
      </c>
      <c r="G268" t="b">
        <v>1</v>
      </c>
      <c r="H268" t="b">
        <v>0</v>
      </c>
      <c r="I268" t="s">
        <v>248</v>
      </c>
      <c r="J268" t="str" cm="1">
        <f t="array" ref="J268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68" s="2">
        <f ca="1">IF(Tbl_Missions[[#This Row],[Return]]="",NOW()-Tbl_Missions[[#This Row],[Launch]],Tbl_Missions[[#This Row],[Return]]-Tbl_Missions[[#This Row],[Launch]])</f>
        <v>13.759027777778101</v>
      </c>
    </row>
    <row r="269" spans="1:11" ht="18.75" customHeight="1">
      <c r="A269" t="s">
        <v>305</v>
      </c>
      <c r="B269" t="s">
        <v>279</v>
      </c>
      <c r="C269" s="1">
        <v>39716.548668842595</v>
      </c>
      <c r="D269" s="1">
        <v>39719.400694444441</v>
      </c>
      <c r="E269">
        <v>268</v>
      </c>
      <c r="F269" t="s">
        <v>13</v>
      </c>
      <c r="G269" t="b">
        <v>1</v>
      </c>
      <c r="H269" t="b">
        <v>0</v>
      </c>
      <c r="J269" t="str" cm="1">
        <f t="array" ref="J269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269" s="2">
        <f ca="1">IF(Tbl_Missions[[#This Row],[Return]]="",NOW()-Tbl_Missions[[#This Row],[Launch]],Tbl_Missions[[#This Row],[Return]]-Tbl_Missions[[#This Row],[Launch]])</f>
        <v>2.8520256018455257</v>
      </c>
    </row>
    <row r="270" spans="1:11" ht="18.75" customHeight="1">
      <c r="A270" t="s">
        <v>306</v>
      </c>
      <c r="B270" t="s">
        <v>274</v>
      </c>
      <c r="C270" s="1">
        <v>39733.292361111111</v>
      </c>
      <c r="D270" s="1">
        <v>39911.302083333336</v>
      </c>
      <c r="E270">
        <v>269</v>
      </c>
      <c r="F270" t="s">
        <v>13</v>
      </c>
      <c r="G270" t="b">
        <v>1</v>
      </c>
      <c r="H270" t="b">
        <v>0</v>
      </c>
      <c r="I270" t="s">
        <v>248</v>
      </c>
      <c r="J270" t="str" cm="1">
        <f t="array" ref="J270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70" s="2">
        <f ca="1">IF(Tbl_Missions[[#This Row],[Return]]="",NOW()-Tbl_Missions[[#This Row],[Launch]],Tbl_Missions[[#This Row],[Return]]-Tbl_Missions[[#This Row],[Launch]])</f>
        <v>178.00972222222481</v>
      </c>
    </row>
    <row r="271" spans="1:11" ht="18.75" customHeight="1">
      <c r="A271" t="s">
        <v>307</v>
      </c>
      <c r="B271" t="s">
        <v>112</v>
      </c>
      <c r="C271" s="1">
        <v>39767.038645833331</v>
      </c>
      <c r="D271" s="1">
        <v>39782.892812499995</v>
      </c>
      <c r="E271">
        <v>270</v>
      </c>
      <c r="F271" t="s">
        <v>13</v>
      </c>
      <c r="G271" t="b">
        <v>1</v>
      </c>
      <c r="H271" t="b">
        <v>0</v>
      </c>
      <c r="I271" t="s">
        <v>248</v>
      </c>
      <c r="J271" t="str" cm="1">
        <f t="array" ref="J271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71" s="2">
        <f ca="1">IF(Tbl_Missions[[#This Row],[Return]]="",NOW()-Tbl_Missions[[#This Row],[Launch]],Tbl_Missions[[#This Row],[Return]]-Tbl_Missions[[#This Row],[Launch]])</f>
        <v>15.854166666664241</v>
      </c>
    </row>
    <row r="272" spans="1:11" ht="18.75" customHeight="1">
      <c r="A272" t="s">
        <v>308</v>
      </c>
      <c r="B272" t="s">
        <v>112</v>
      </c>
      <c r="C272" s="1">
        <v>39887.988703703704</v>
      </c>
      <c r="D272" s="1">
        <v>39900.801203703704</v>
      </c>
      <c r="E272">
        <v>271</v>
      </c>
      <c r="F272" t="s">
        <v>13</v>
      </c>
      <c r="G272" t="b">
        <v>1</v>
      </c>
      <c r="H272" t="b">
        <v>0</v>
      </c>
      <c r="I272" t="s">
        <v>248</v>
      </c>
      <c r="J272" t="str" cm="1">
        <f t="array" ref="J272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72" s="2">
        <f ca="1">IF(Tbl_Missions[[#This Row],[Return]]="",NOW()-Tbl_Missions[[#This Row],[Launch]],Tbl_Missions[[#This Row],[Return]]-Tbl_Missions[[#This Row],[Launch]])</f>
        <v>12.8125</v>
      </c>
    </row>
    <row r="273" spans="1:11" ht="18.75" customHeight="1">
      <c r="A273" t="s">
        <v>309</v>
      </c>
      <c r="B273" t="s">
        <v>274</v>
      </c>
      <c r="C273" s="1">
        <v>39898.492430555554</v>
      </c>
      <c r="D273" s="1">
        <v>40097.188263888886</v>
      </c>
      <c r="E273">
        <v>272</v>
      </c>
      <c r="F273" t="s">
        <v>13</v>
      </c>
      <c r="G273" t="b">
        <v>1</v>
      </c>
      <c r="H273" t="b">
        <v>0</v>
      </c>
      <c r="I273" t="s">
        <v>248</v>
      </c>
      <c r="J273" t="str" cm="1">
        <f t="array" ref="J273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73" s="2">
        <f ca="1">IF(Tbl_Missions[[#This Row],[Return]]="",NOW()-Tbl_Missions[[#This Row],[Launch]],Tbl_Missions[[#This Row],[Return]]-Tbl_Missions[[#This Row],[Launch]])</f>
        <v>198.69583333333139</v>
      </c>
    </row>
    <row r="274" spans="1:11" ht="18.75" customHeight="1">
      <c r="A274" t="s">
        <v>310</v>
      </c>
      <c r="B274" t="s">
        <v>112</v>
      </c>
      <c r="C274" s="1">
        <v>39944.751342592594</v>
      </c>
      <c r="D274" s="1">
        <v>39957.652037037034</v>
      </c>
      <c r="E274">
        <v>273</v>
      </c>
      <c r="F274" t="s">
        <v>13</v>
      </c>
      <c r="G274" t="b">
        <v>1</v>
      </c>
      <c r="H274" t="b">
        <v>0</v>
      </c>
      <c r="J274" t="str" cm="1">
        <f t="array" ref="J274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Earth Orbit</v>
      </c>
      <c r="K274" s="2">
        <f ca="1">IF(Tbl_Missions[[#This Row],[Return]]="",NOW()-Tbl_Missions[[#This Row],[Launch]],Tbl_Missions[[#This Row],[Return]]-Tbl_Missions[[#This Row],[Launch]])</f>
        <v>12.900694444440887</v>
      </c>
    </row>
    <row r="275" spans="1:11" ht="18.75" customHeight="1">
      <c r="A275" t="s">
        <v>311</v>
      </c>
      <c r="B275" t="s">
        <v>274</v>
      </c>
      <c r="C275" s="1">
        <v>39960.440763888888</v>
      </c>
      <c r="D275" s="1">
        <v>40148.302569444444</v>
      </c>
      <c r="E275">
        <v>274</v>
      </c>
      <c r="F275" t="s">
        <v>13</v>
      </c>
      <c r="G275" t="b">
        <v>1</v>
      </c>
      <c r="H275" t="b">
        <v>0</v>
      </c>
      <c r="I275" t="s">
        <v>248</v>
      </c>
      <c r="J275" t="str" cm="1">
        <f t="array" ref="J275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75" s="2">
        <f ca="1">IF(Tbl_Missions[[#This Row],[Return]]="",NOW()-Tbl_Missions[[#This Row],[Launch]],Tbl_Missions[[#This Row],[Return]]-Tbl_Missions[[#This Row],[Launch]])</f>
        <v>187.8618055555562</v>
      </c>
    </row>
    <row r="276" spans="1:11" ht="18.75" customHeight="1">
      <c r="A276" t="s">
        <v>312</v>
      </c>
      <c r="B276" t="s">
        <v>112</v>
      </c>
      <c r="C276" s="1">
        <v>40009.918865740743</v>
      </c>
      <c r="D276" s="1">
        <v>40025.616782407407</v>
      </c>
      <c r="E276">
        <v>275</v>
      </c>
      <c r="F276" t="s">
        <v>13</v>
      </c>
      <c r="G276" t="b">
        <v>1</v>
      </c>
      <c r="H276" t="b">
        <v>0</v>
      </c>
      <c r="I276" t="s">
        <v>248</v>
      </c>
      <c r="J276" t="str" cm="1">
        <f t="array" ref="J276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76" s="2">
        <f ca="1">IF(Tbl_Missions[[#This Row],[Return]]="",NOW()-Tbl_Missions[[#This Row],[Launch]],Tbl_Missions[[#This Row],[Return]]-Tbl_Missions[[#This Row],[Launch]])</f>
        <v>15.697916666664241</v>
      </c>
    </row>
    <row r="277" spans="1:11" ht="18.75" customHeight="1">
      <c r="A277" t="s">
        <v>313</v>
      </c>
      <c r="B277" t="s">
        <v>112</v>
      </c>
      <c r="C277" s="1">
        <v>40054.166400462964</v>
      </c>
      <c r="D277" s="1">
        <v>40068.037233796298</v>
      </c>
      <c r="E277">
        <v>276</v>
      </c>
      <c r="F277" t="s">
        <v>13</v>
      </c>
      <c r="G277" t="b">
        <v>1</v>
      </c>
      <c r="H277" t="b">
        <v>0</v>
      </c>
      <c r="I277" t="s">
        <v>248</v>
      </c>
      <c r="J277" t="str" cm="1">
        <f t="array" ref="J277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77" s="2">
        <f ca="1">IF(Tbl_Missions[[#This Row],[Return]]="",NOW()-Tbl_Missions[[#This Row],[Launch]],Tbl_Missions[[#This Row],[Return]]-Tbl_Missions[[#This Row],[Launch]])</f>
        <v>13.870833333334303</v>
      </c>
    </row>
    <row r="278" spans="1:11" ht="18.75" customHeight="1">
      <c r="A278" t="s">
        <v>314</v>
      </c>
      <c r="B278" t="s">
        <v>274</v>
      </c>
      <c r="C278" s="1">
        <v>40086.301388888889</v>
      </c>
      <c r="D278" s="1">
        <v>40255.474999999999</v>
      </c>
      <c r="E278">
        <v>277</v>
      </c>
      <c r="F278" t="s">
        <v>13</v>
      </c>
      <c r="G278" t="b">
        <v>1</v>
      </c>
      <c r="H278" t="b">
        <v>0</v>
      </c>
      <c r="I278" t="s">
        <v>248</v>
      </c>
      <c r="J278" t="str" cm="1">
        <f t="array" ref="J278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78" s="2">
        <f ca="1">IF(Tbl_Missions[[#This Row],[Return]]="",NOW()-Tbl_Missions[[#This Row],[Launch]],Tbl_Missions[[#This Row],[Return]]-Tbl_Missions[[#This Row],[Launch]])</f>
        <v>169.17361111110949</v>
      </c>
    </row>
    <row r="279" spans="1:11" ht="18.75" customHeight="1">
      <c r="A279" t="s">
        <v>315</v>
      </c>
      <c r="B279" t="s">
        <v>112</v>
      </c>
      <c r="C279" s="1">
        <v>40133.811122685183</v>
      </c>
      <c r="D279" s="1">
        <v>40144.613900462959</v>
      </c>
      <c r="E279">
        <v>278</v>
      </c>
      <c r="F279" t="s">
        <v>13</v>
      </c>
      <c r="G279" t="b">
        <v>1</v>
      </c>
      <c r="H279" t="b">
        <v>0</v>
      </c>
      <c r="I279" t="s">
        <v>248</v>
      </c>
      <c r="J279" t="str" cm="1">
        <f t="array" ref="J279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79" s="2">
        <f ca="1">IF(Tbl_Missions[[#This Row],[Return]]="",NOW()-Tbl_Missions[[#This Row],[Launch]],Tbl_Missions[[#This Row],[Return]]-Tbl_Missions[[#This Row],[Launch]])</f>
        <v>10.802777777775191</v>
      </c>
    </row>
    <row r="280" spans="1:11" ht="18.75" customHeight="1">
      <c r="A280" t="s">
        <v>316</v>
      </c>
      <c r="B280" t="s">
        <v>274</v>
      </c>
      <c r="C280" s="1">
        <v>40167.911111111112</v>
      </c>
      <c r="D280" s="1">
        <v>40331.14166666667</v>
      </c>
      <c r="E280">
        <v>279</v>
      </c>
      <c r="F280" t="s">
        <v>13</v>
      </c>
      <c r="G280" t="b">
        <v>1</v>
      </c>
      <c r="H280" t="b">
        <v>0</v>
      </c>
      <c r="I280" t="s">
        <v>248</v>
      </c>
      <c r="J280" t="str" cm="1">
        <f t="array" ref="J280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80" s="2">
        <f ca="1">IF(Tbl_Missions[[#This Row],[Return]]="",NOW()-Tbl_Missions[[#This Row],[Launch]],Tbl_Missions[[#This Row],[Return]]-Tbl_Missions[[#This Row],[Launch]])</f>
        <v>163.23055555555766</v>
      </c>
    </row>
    <row r="281" spans="1:11" ht="18.75" customHeight="1">
      <c r="A281" t="s">
        <v>317</v>
      </c>
      <c r="B281" t="s">
        <v>112</v>
      </c>
      <c r="C281" s="1">
        <v>40217.38480324074</v>
      </c>
      <c r="D281" s="1">
        <v>40231.1403587963</v>
      </c>
      <c r="E281">
        <v>280</v>
      </c>
      <c r="F281" t="s">
        <v>13</v>
      </c>
      <c r="G281" t="b">
        <v>1</v>
      </c>
      <c r="H281" t="b">
        <v>0</v>
      </c>
      <c r="I281" t="s">
        <v>248</v>
      </c>
      <c r="J281" t="str" cm="1">
        <f t="array" ref="J281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81" s="2">
        <f ca="1">IF(Tbl_Missions[[#This Row],[Return]]="",NOW()-Tbl_Missions[[#This Row],[Launch]],Tbl_Missions[[#This Row],[Return]]-Tbl_Missions[[#This Row],[Launch]])</f>
        <v>13.755555555559113</v>
      </c>
    </row>
    <row r="282" spans="1:11" ht="18.75" customHeight="1">
      <c r="A282" t="s">
        <v>318</v>
      </c>
      <c r="B282" t="s">
        <v>274</v>
      </c>
      <c r="C282" s="1">
        <v>40270.169444444444</v>
      </c>
      <c r="D282" s="1">
        <v>40446.224305555552</v>
      </c>
      <c r="E282">
        <v>281</v>
      </c>
      <c r="F282" t="s">
        <v>13</v>
      </c>
      <c r="G282" t="b">
        <v>1</v>
      </c>
      <c r="H282" t="b">
        <v>0</v>
      </c>
      <c r="I282" t="s">
        <v>248</v>
      </c>
      <c r="J282" t="str" cm="1">
        <f t="array" ref="J282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82" s="2">
        <f ca="1">IF(Tbl_Missions[[#This Row],[Return]]="",NOW()-Tbl_Missions[[#This Row],[Launch]],Tbl_Missions[[#This Row],[Return]]-Tbl_Missions[[#This Row],[Launch]])</f>
        <v>176.05486111110804</v>
      </c>
    </row>
    <row r="283" spans="1:11" ht="18.75" customHeight="1">
      <c r="A283" t="s">
        <v>319</v>
      </c>
      <c r="B283" t="s">
        <v>112</v>
      </c>
      <c r="C283" s="1">
        <v>40273.431539351855</v>
      </c>
      <c r="D283" s="1">
        <v>40288.547511574077</v>
      </c>
      <c r="E283">
        <v>282</v>
      </c>
      <c r="F283" t="s">
        <v>13</v>
      </c>
      <c r="G283" t="b">
        <v>1</v>
      </c>
      <c r="H283" t="b">
        <v>0</v>
      </c>
      <c r="I283" t="s">
        <v>248</v>
      </c>
      <c r="J283" t="str" cm="1">
        <f t="array" ref="J283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83" s="2">
        <f ca="1">IF(Tbl_Missions[[#This Row],[Return]]="",NOW()-Tbl_Missions[[#This Row],[Launch]],Tbl_Missions[[#This Row],[Return]]-Tbl_Missions[[#This Row],[Launch]])</f>
        <v>15.115972222221899</v>
      </c>
    </row>
    <row r="284" spans="1:11" ht="18.75" customHeight="1">
      <c r="A284" t="s">
        <v>320</v>
      </c>
      <c r="B284" t="s">
        <v>112</v>
      </c>
      <c r="C284" s="1">
        <v>40312.763993055552</v>
      </c>
      <c r="D284" s="1">
        <v>40324.534131944441</v>
      </c>
      <c r="E284">
        <v>283</v>
      </c>
      <c r="F284" t="s">
        <v>13</v>
      </c>
      <c r="G284" t="b">
        <v>1</v>
      </c>
      <c r="H284" t="b">
        <v>0</v>
      </c>
      <c r="I284" t="s">
        <v>248</v>
      </c>
      <c r="J284" t="str" cm="1">
        <f t="array" ref="J284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84" s="2">
        <f ca="1">IF(Tbl_Missions[[#This Row],[Return]]="",NOW()-Tbl_Missions[[#This Row],[Launch]],Tbl_Missions[[#This Row],[Return]]-Tbl_Missions[[#This Row],[Launch]])</f>
        <v>11.770138888889051</v>
      </c>
    </row>
    <row r="285" spans="1:11" ht="18.75" customHeight="1">
      <c r="A285" t="s">
        <v>321</v>
      </c>
      <c r="B285" t="s">
        <v>274</v>
      </c>
      <c r="C285" s="1">
        <v>40344.899305555555</v>
      </c>
      <c r="D285" s="1">
        <v>40508.198611111111</v>
      </c>
      <c r="E285">
        <v>284</v>
      </c>
      <c r="F285" t="s">
        <v>13</v>
      </c>
      <c r="G285" t="b">
        <v>1</v>
      </c>
      <c r="H285" t="b">
        <v>0</v>
      </c>
      <c r="I285" t="s">
        <v>248</v>
      </c>
      <c r="J285" t="str" cm="1">
        <f t="array" ref="J285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85" s="2">
        <f ca="1">IF(Tbl_Missions[[#This Row],[Return]]="",NOW()-Tbl_Missions[[#This Row],[Launch]],Tbl_Missions[[#This Row],[Return]]-Tbl_Missions[[#This Row],[Launch]])</f>
        <v>163.2993055555562</v>
      </c>
    </row>
    <row r="286" spans="1:11" ht="18.75" customHeight="1">
      <c r="A286" t="s">
        <v>322</v>
      </c>
      <c r="B286" t="s">
        <v>274</v>
      </c>
      <c r="C286" s="1">
        <v>40458.965937499997</v>
      </c>
      <c r="D286" s="1">
        <v>40618.32913194444</v>
      </c>
      <c r="E286">
        <v>285</v>
      </c>
      <c r="F286" t="s">
        <v>13</v>
      </c>
      <c r="G286" t="b">
        <v>1</v>
      </c>
      <c r="H286" t="b">
        <v>0</v>
      </c>
      <c r="I286" t="s">
        <v>248</v>
      </c>
      <c r="J286" t="str" cm="1">
        <f t="array" ref="J286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86" s="2">
        <f ca="1">IF(Tbl_Missions[[#This Row],[Return]]="",NOW()-Tbl_Missions[[#This Row],[Launch]],Tbl_Missions[[#This Row],[Return]]-Tbl_Missions[[#This Row],[Launch]])</f>
        <v>159.36319444444234</v>
      </c>
    </row>
    <row r="287" spans="1:11" ht="18.75" customHeight="1">
      <c r="A287" t="s">
        <v>323</v>
      </c>
      <c r="B287" t="s">
        <v>274</v>
      </c>
      <c r="C287" s="1">
        <v>40527.79791666667</v>
      </c>
      <c r="D287" s="1">
        <v>40687.102083333339</v>
      </c>
      <c r="E287">
        <v>286</v>
      </c>
      <c r="F287" t="s">
        <v>13</v>
      </c>
      <c r="G287" t="b">
        <v>1</v>
      </c>
      <c r="H287" t="b">
        <v>0</v>
      </c>
      <c r="I287" t="s">
        <v>248</v>
      </c>
      <c r="J287" t="str" cm="1">
        <f t="array" ref="J287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87" s="2">
        <f ca="1">IF(Tbl_Missions[[#This Row],[Return]]="",NOW()-Tbl_Missions[[#This Row],[Launch]],Tbl_Missions[[#This Row],[Return]]-Tbl_Missions[[#This Row],[Launch]])</f>
        <v>159.30416666666861</v>
      </c>
    </row>
    <row r="288" spans="1:11" ht="18.75" customHeight="1">
      <c r="A288" t="s">
        <v>324</v>
      </c>
      <c r="B288" t="s">
        <v>112</v>
      </c>
      <c r="C288" s="1">
        <v>40598.912083333336</v>
      </c>
      <c r="D288" s="1">
        <v>40611.707222222227</v>
      </c>
      <c r="E288">
        <v>287</v>
      </c>
      <c r="F288" t="s">
        <v>13</v>
      </c>
      <c r="G288" t="b">
        <v>1</v>
      </c>
      <c r="H288" t="b">
        <v>0</v>
      </c>
      <c r="I288" t="s">
        <v>248</v>
      </c>
      <c r="J288" t="str" cm="1">
        <f t="array" ref="J288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88" s="2">
        <f ca="1">IF(Tbl_Missions[[#This Row],[Return]]="",NOW()-Tbl_Missions[[#This Row],[Launch]],Tbl_Missions[[#This Row],[Return]]-Tbl_Missions[[#This Row],[Launch]])</f>
        <v>12.795138888890506</v>
      </c>
    </row>
    <row r="289" spans="1:11" ht="18.75" customHeight="1">
      <c r="A289" t="s">
        <v>325</v>
      </c>
      <c r="B289" t="s">
        <v>274</v>
      </c>
      <c r="C289" s="1">
        <v>40637.929398148146</v>
      </c>
      <c r="D289" s="1">
        <v>40802.166203703702</v>
      </c>
      <c r="E289">
        <v>288</v>
      </c>
      <c r="F289" t="s">
        <v>13</v>
      </c>
      <c r="G289" t="b">
        <v>1</v>
      </c>
      <c r="H289" t="b">
        <v>0</v>
      </c>
      <c r="I289" t="s">
        <v>248</v>
      </c>
      <c r="J289" t="str" cm="1">
        <f t="array" ref="J289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89" s="2">
        <f ca="1">IF(Tbl_Missions[[#This Row],[Return]]="",NOW()-Tbl_Missions[[#This Row],[Launch]],Tbl_Missions[[#This Row],[Return]]-Tbl_Missions[[#This Row],[Launch]])</f>
        <v>164.2368055555562</v>
      </c>
    </row>
    <row r="290" spans="1:11" ht="18.75" customHeight="1">
      <c r="A290" t="s">
        <v>326</v>
      </c>
      <c r="B290" t="s">
        <v>112</v>
      </c>
      <c r="C290" s="1">
        <v>40679.539212962962</v>
      </c>
      <c r="D290" s="1">
        <v>40695.274629629632</v>
      </c>
      <c r="E290">
        <v>289</v>
      </c>
      <c r="F290" t="s">
        <v>13</v>
      </c>
      <c r="G290" t="b">
        <v>1</v>
      </c>
      <c r="H290" t="b">
        <v>0</v>
      </c>
      <c r="I290" t="s">
        <v>248</v>
      </c>
      <c r="J290" t="str" cm="1">
        <f t="array" ref="J290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90" s="2">
        <f ca="1">IF(Tbl_Missions[[#This Row],[Return]]="",NOW()-Tbl_Missions[[#This Row],[Launch]],Tbl_Missions[[#This Row],[Return]]-Tbl_Missions[[#This Row],[Launch]])</f>
        <v>15.735416666670062</v>
      </c>
    </row>
    <row r="291" spans="1:11" ht="18.75" customHeight="1">
      <c r="A291" t="s">
        <v>327</v>
      </c>
      <c r="B291" t="s">
        <v>274</v>
      </c>
      <c r="C291" s="1">
        <v>40701.842187499999</v>
      </c>
      <c r="D291" s="1">
        <v>40869.101909722223</v>
      </c>
      <c r="E291">
        <v>290</v>
      </c>
      <c r="F291" t="s">
        <v>13</v>
      </c>
      <c r="G291" t="b">
        <v>1</v>
      </c>
      <c r="H291" t="b">
        <v>0</v>
      </c>
      <c r="I291" t="s">
        <v>248</v>
      </c>
      <c r="J291" t="str" cm="1">
        <f t="array" ref="J291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91" s="2">
        <f ca="1">IF(Tbl_Missions[[#This Row],[Return]]="",NOW()-Tbl_Missions[[#This Row],[Launch]],Tbl_Missions[[#This Row],[Return]]-Tbl_Missions[[#This Row],[Launch]])</f>
        <v>167.25972222222481</v>
      </c>
    </row>
    <row r="292" spans="1:11" ht="18.75" customHeight="1">
      <c r="A292" t="s">
        <v>328</v>
      </c>
      <c r="B292" t="s">
        <v>112</v>
      </c>
      <c r="C292" s="1">
        <v>40732.645185185182</v>
      </c>
      <c r="D292" s="1">
        <v>40745.415324074071</v>
      </c>
      <c r="E292">
        <v>291</v>
      </c>
      <c r="F292" t="s">
        <v>13</v>
      </c>
      <c r="G292" t="b">
        <v>1</v>
      </c>
      <c r="H292" t="b">
        <v>0</v>
      </c>
      <c r="I292" t="s">
        <v>248</v>
      </c>
      <c r="J292" t="str" cm="1">
        <f t="array" ref="J292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92" s="2">
        <f ca="1">IF(Tbl_Missions[[#This Row],[Return]]="",NOW()-Tbl_Missions[[#This Row],[Launch]],Tbl_Missions[[#This Row],[Return]]-Tbl_Missions[[#This Row],[Launch]])</f>
        <v>12.770138888889051</v>
      </c>
    </row>
    <row r="293" spans="1:11" ht="18.75" customHeight="1">
      <c r="A293" t="s">
        <v>329</v>
      </c>
      <c r="B293" t="s">
        <v>274</v>
      </c>
      <c r="C293" s="1">
        <v>40861.176388888889</v>
      </c>
      <c r="D293" s="1">
        <v>41026.489583333336</v>
      </c>
      <c r="E293">
        <v>292</v>
      </c>
      <c r="F293" t="s">
        <v>13</v>
      </c>
      <c r="G293" t="b">
        <v>1</v>
      </c>
      <c r="H293" t="b">
        <v>0</v>
      </c>
      <c r="I293" t="s">
        <v>248</v>
      </c>
      <c r="J293" t="str" cm="1">
        <f t="array" ref="J293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93" s="2">
        <f ca="1">IF(Tbl_Missions[[#This Row],[Return]]="",NOW()-Tbl_Missions[[#This Row],[Launch]],Tbl_Missions[[#This Row],[Return]]-Tbl_Missions[[#This Row],[Launch]])</f>
        <v>165.31319444444671</v>
      </c>
    </row>
    <row r="294" spans="1:11" ht="18.75" customHeight="1">
      <c r="A294" t="s">
        <v>330</v>
      </c>
      <c r="B294" t="s">
        <v>274</v>
      </c>
      <c r="C294" s="1">
        <v>40898.552777777775</v>
      </c>
      <c r="D294" s="1">
        <v>41091.343055555553</v>
      </c>
      <c r="E294">
        <v>293</v>
      </c>
      <c r="F294" t="s">
        <v>13</v>
      </c>
      <c r="G294" t="b">
        <v>1</v>
      </c>
      <c r="H294" t="b">
        <v>0</v>
      </c>
      <c r="I294" t="s">
        <v>248</v>
      </c>
      <c r="J294" t="str" cm="1">
        <f t="array" ref="J294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94" s="2">
        <f ca="1">IF(Tbl_Missions[[#This Row],[Return]]="",NOW()-Tbl_Missions[[#This Row],[Launch]],Tbl_Missions[[#This Row],[Return]]-Tbl_Missions[[#This Row],[Launch]])</f>
        <v>192.7902777777781</v>
      </c>
    </row>
    <row r="295" spans="1:11" ht="18.75" customHeight="1">
      <c r="A295" t="s">
        <v>331</v>
      </c>
      <c r="B295" t="s">
        <v>274</v>
      </c>
      <c r="C295" s="1">
        <v>41044.125960648147</v>
      </c>
      <c r="D295" s="1">
        <v>41169.120405092588</v>
      </c>
      <c r="E295">
        <v>294</v>
      </c>
      <c r="F295" t="s">
        <v>13</v>
      </c>
      <c r="G295" t="b">
        <v>1</v>
      </c>
      <c r="H295" t="b">
        <v>0</v>
      </c>
      <c r="I295" t="s">
        <v>248</v>
      </c>
      <c r="J295" t="str" cm="1">
        <f t="array" ref="J295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95" s="2">
        <f ca="1">IF(Tbl_Missions[[#This Row],[Return]]="",NOW()-Tbl_Missions[[#This Row],[Launch]],Tbl_Missions[[#This Row],[Return]]-Tbl_Missions[[#This Row],[Launch]])</f>
        <v>124.99444444444089</v>
      </c>
    </row>
    <row r="296" spans="1:11" ht="18.75" customHeight="1">
      <c r="A296" t="s">
        <v>332</v>
      </c>
      <c r="B296" t="s">
        <v>279</v>
      </c>
      <c r="C296" s="1">
        <v>41076.44263888889</v>
      </c>
      <c r="D296" s="1">
        <v>41089.08421296296</v>
      </c>
      <c r="E296">
        <v>295</v>
      </c>
      <c r="F296" t="s">
        <v>13</v>
      </c>
      <c r="G296" t="b">
        <v>1</v>
      </c>
      <c r="H296" t="b">
        <v>0</v>
      </c>
      <c r="I296" t="s">
        <v>333</v>
      </c>
      <c r="J296" t="str" cm="1">
        <f t="array" ref="J296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296" s="2">
        <f ca="1">IF(Tbl_Missions[[#This Row],[Return]]="",NOW()-Tbl_Missions[[#This Row],[Launch]],Tbl_Missions[[#This Row],[Return]]-Tbl_Missions[[#This Row],[Launch]])</f>
        <v>12.641574074070377</v>
      </c>
    </row>
    <row r="297" spans="1:11" ht="18.75" customHeight="1">
      <c r="A297" t="s">
        <v>334</v>
      </c>
      <c r="B297" t="s">
        <v>274</v>
      </c>
      <c r="C297" s="1">
        <v>41105.111145833333</v>
      </c>
      <c r="D297" s="1">
        <v>41232.078506944446</v>
      </c>
      <c r="E297">
        <v>296</v>
      </c>
      <c r="F297" t="s">
        <v>13</v>
      </c>
      <c r="G297" t="b">
        <v>1</v>
      </c>
      <c r="H297" t="b">
        <v>0</v>
      </c>
      <c r="I297" t="s">
        <v>248</v>
      </c>
      <c r="J297" t="str" cm="1">
        <f t="array" ref="J297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97" s="2">
        <f ca="1">IF(Tbl_Missions[[#This Row],[Return]]="",NOW()-Tbl_Missions[[#This Row],[Launch]],Tbl_Missions[[#This Row],[Return]]-Tbl_Missions[[#This Row],[Launch]])</f>
        <v>126.96736111111386</v>
      </c>
    </row>
    <row r="298" spans="1:11" ht="18.75" customHeight="1">
      <c r="A298" t="s">
        <v>335</v>
      </c>
      <c r="B298" t="s">
        <v>274</v>
      </c>
      <c r="C298" s="1">
        <v>41205.452210648145</v>
      </c>
      <c r="D298" s="1">
        <v>41349.1327662037</v>
      </c>
      <c r="E298">
        <v>297</v>
      </c>
      <c r="F298" t="s">
        <v>13</v>
      </c>
      <c r="G298" t="b">
        <v>1</v>
      </c>
      <c r="H298" t="b">
        <v>0</v>
      </c>
      <c r="I298" t="s">
        <v>248</v>
      </c>
      <c r="J298" t="str" cm="1">
        <f t="array" ref="J298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98" s="2">
        <f ca="1">IF(Tbl_Missions[[#This Row],[Return]]="",NOW()-Tbl_Missions[[#This Row],[Launch]],Tbl_Missions[[#This Row],[Return]]-Tbl_Missions[[#This Row],[Launch]])</f>
        <v>143.68055555555475</v>
      </c>
    </row>
    <row r="299" spans="1:11" ht="18.75" customHeight="1">
      <c r="A299" t="s">
        <v>336</v>
      </c>
      <c r="B299" t="s">
        <v>274</v>
      </c>
      <c r="C299" s="1">
        <v>41262.508738425924</v>
      </c>
      <c r="D299" s="1">
        <v>41408.104571759257</v>
      </c>
      <c r="E299">
        <v>298</v>
      </c>
      <c r="F299" t="s">
        <v>13</v>
      </c>
      <c r="G299" t="b">
        <v>1</v>
      </c>
      <c r="H299" t="b">
        <v>0</v>
      </c>
      <c r="I299" t="s">
        <v>248</v>
      </c>
      <c r="J299" t="str" cm="1">
        <f t="array" ref="J299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299" s="2">
        <f ca="1">IF(Tbl_Missions[[#This Row],[Return]]="",NOW()-Tbl_Missions[[#This Row],[Launch]],Tbl_Missions[[#This Row],[Return]]-Tbl_Missions[[#This Row],[Launch]])</f>
        <v>145.59583333333285</v>
      </c>
    </row>
    <row r="300" spans="1:11" ht="18.75" customHeight="1">
      <c r="A300" t="s">
        <v>337</v>
      </c>
      <c r="B300" t="s">
        <v>274</v>
      </c>
      <c r="C300" s="1">
        <v>41361.863425925927</v>
      </c>
      <c r="D300" s="1">
        <v>41528.123842592591</v>
      </c>
      <c r="E300">
        <v>299</v>
      </c>
      <c r="F300" t="s">
        <v>13</v>
      </c>
      <c r="G300" t="b">
        <v>1</v>
      </c>
      <c r="H300" t="b">
        <v>0</v>
      </c>
      <c r="I300" t="s">
        <v>248</v>
      </c>
      <c r="J300" t="str" cm="1">
        <f t="array" ref="J300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300" s="2">
        <f ca="1">IF(Tbl_Missions[[#This Row],[Return]]="",NOW()-Tbl_Missions[[#This Row],[Launch]],Tbl_Missions[[#This Row],[Return]]-Tbl_Missions[[#This Row],[Launch]])</f>
        <v>166.26041666666424</v>
      </c>
    </row>
    <row r="301" spans="1:11" ht="18.75" customHeight="1">
      <c r="A301" t="s">
        <v>338</v>
      </c>
      <c r="B301" t="s">
        <v>274</v>
      </c>
      <c r="C301" s="1">
        <v>41422.855138888888</v>
      </c>
      <c r="D301" s="1">
        <v>41589.117638888885</v>
      </c>
      <c r="E301">
        <v>300</v>
      </c>
      <c r="F301" t="s">
        <v>13</v>
      </c>
      <c r="G301" t="b">
        <v>1</v>
      </c>
      <c r="H301" t="b">
        <v>0</v>
      </c>
      <c r="I301" t="s">
        <v>248</v>
      </c>
      <c r="J301" t="str" cm="1">
        <f t="array" ref="J301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301" s="2">
        <f ca="1">IF(Tbl_Missions[[#This Row],[Return]]="",NOW()-Tbl_Missions[[#This Row],[Launch]],Tbl_Missions[[#This Row],[Return]]-Tbl_Missions[[#This Row],[Launch]])</f>
        <v>166.26249999999709</v>
      </c>
    </row>
    <row r="302" spans="1:11" ht="18.75" customHeight="1">
      <c r="A302" t="s">
        <v>339</v>
      </c>
      <c r="B302" t="s">
        <v>279</v>
      </c>
      <c r="C302" s="1">
        <v>41436.401412037034</v>
      </c>
      <c r="D302" s="1">
        <v>41451.004861111112</v>
      </c>
      <c r="E302">
        <v>301</v>
      </c>
      <c r="F302" t="s">
        <v>13</v>
      </c>
      <c r="G302" t="b">
        <v>1</v>
      </c>
      <c r="H302" t="b">
        <v>0</v>
      </c>
      <c r="I302" t="s">
        <v>333</v>
      </c>
      <c r="J302" t="str" cm="1">
        <f t="array" ref="J302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302" s="2">
        <f ca="1">IF(Tbl_Missions[[#This Row],[Return]]="",NOW()-Tbl_Missions[[#This Row],[Launch]],Tbl_Missions[[#This Row],[Return]]-Tbl_Missions[[#This Row],[Launch]])</f>
        <v>14.603449074078526</v>
      </c>
    </row>
    <row r="303" spans="1:11" ht="18.75" customHeight="1">
      <c r="A303" t="s">
        <v>340</v>
      </c>
      <c r="B303" t="s">
        <v>274</v>
      </c>
      <c r="C303" s="1">
        <v>41542.874189814815</v>
      </c>
      <c r="D303" s="1">
        <v>41709.141550925924</v>
      </c>
      <c r="E303">
        <v>302</v>
      </c>
      <c r="F303" t="s">
        <v>13</v>
      </c>
      <c r="G303" t="b">
        <v>1</v>
      </c>
      <c r="H303" t="b">
        <v>0</v>
      </c>
      <c r="I303" t="s">
        <v>248</v>
      </c>
      <c r="J303" t="str" cm="1">
        <f t="array" ref="J303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303" s="2">
        <f ca="1">IF(Tbl_Missions[[#This Row],[Return]]="",NOW()-Tbl_Missions[[#This Row],[Launch]],Tbl_Missions[[#This Row],[Return]]-Tbl_Missions[[#This Row],[Launch]])</f>
        <v>166.26736111110949</v>
      </c>
    </row>
    <row r="304" spans="1:11" ht="18.75" customHeight="1">
      <c r="A304" t="s">
        <v>341</v>
      </c>
      <c r="B304" t="s">
        <v>274</v>
      </c>
      <c r="C304" s="1">
        <v>41585.176562499997</v>
      </c>
      <c r="D304" s="1">
        <v>41773.08211805555</v>
      </c>
      <c r="E304">
        <v>303</v>
      </c>
      <c r="F304" t="s">
        <v>13</v>
      </c>
      <c r="G304" t="b">
        <v>1</v>
      </c>
      <c r="H304" t="b">
        <v>0</v>
      </c>
      <c r="I304" t="s">
        <v>248</v>
      </c>
      <c r="J304" t="str" cm="1">
        <f t="array" ref="J304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304" s="2">
        <f ca="1">IF(Tbl_Missions[[#This Row],[Return]]="",NOW()-Tbl_Missions[[#This Row],[Launch]],Tbl_Missions[[#This Row],[Return]]-Tbl_Missions[[#This Row],[Launch]])</f>
        <v>187.90555555555329</v>
      </c>
    </row>
    <row r="305" spans="1:11" ht="18.75" customHeight="1">
      <c r="A305" t="s">
        <v>342</v>
      </c>
      <c r="B305" t="s">
        <v>274</v>
      </c>
      <c r="C305" s="1">
        <v>41723.887071759258</v>
      </c>
      <c r="D305" s="1">
        <v>41893.09957175926</v>
      </c>
      <c r="E305">
        <v>304</v>
      </c>
      <c r="F305" t="s">
        <v>13</v>
      </c>
      <c r="G305" t="b">
        <v>1</v>
      </c>
      <c r="H305" t="b">
        <v>0</v>
      </c>
      <c r="I305" t="s">
        <v>248</v>
      </c>
      <c r="J305" t="str" cm="1">
        <f t="array" ref="J305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305" s="2">
        <f ca="1">IF(Tbl_Missions[[#This Row],[Return]]="",NOW()-Tbl_Missions[[#This Row],[Launch]],Tbl_Missions[[#This Row],[Return]]-Tbl_Missions[[#This Row],[Launch]])</f>
        <v>169.21250000000146</v>
      </c>
    </row>
    <row r="306" spans="1:11" ht="18.75" customHeight="1">
      <c r="A306" t="s">
        <v>343</v>
      </c>
      <c r="B306" t="s">
        <v>274</v>
      </c>
      <c r="C306" s="1">
        <v>41787.831724537034</v>
      </c>
      <c r="D306" s="1">
        <v>41953.16505787037</v>
      </c>
      <c r="E306">
        <v>305</v>
      </c>
      <c r="F306" t="s">
        <v>13</v>
      </c>
      <c r="G306" t="b">
        <v>1</v>
      </c>
      <c r="H306" t="b">
        <v>0</v>
      </c>
      <c r="I306" t="s">
        <v>248</v>
      </c>
      <c r="J306" t="str" cm="1">
        <f t="array" ref="J306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306" s="2">
        <f ca="1">IF(Tbl_Missions[[#This Row],[Return]]="",NOW()-Tbl_Missions[[#This Row],[Launch]],Tbl_Missions[[#This Row],[Return]]-Tbl_Missions[[#This Row],[Launch]])</f>
        <v>165.33333333333576</v>
      </c>
    </row>
    <row r="307" spans="1:11" ht="18.75" customHeight="1">
      <c r="A307" t="s">
        <v>344</v>
      </c>
      <c r="B307" t="s">
        <v>274</v>
      </c>
      <c r="C307" s="1">
        <v>41907.850694444445</v>
      </c>
      <c r="D307" s="1">
        <v>42075.088194444448</v>
      </c>
      <c r="E307">
        <v>306</v>
      </c>
      <c r="F307" t="s">
        <v>13</v>
      </c>
      <c r="G307" t="b">
        <v>1</v>
      </c>
      <c r="H307" t="b">
        <v>0</v>
      </c>
      <c r="I307" t="s">
        <v>248</v>
      </c>
      <c r="J307" t="str" cm="1">
        <f t="array" ref="J307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307" s="2">
        <f ca="1">IF(Tbl_Missions[[#This Row],[Return]]="",NOW()-Tbl_Missions[[#This Row],[Launch]],Tbl_Missions[[#This Row],[Return]]-Tbl_Missions[[#This Row],[Launch]])</f>
        <v>167.23750000000291</v>
      </c>
    </row>
    <row r="308" spans="1:11" ht="18.75" customHeight="1">
      <c r="A308" t="s">
        <v>345</v>
      </c>
      <c r="B308" t="s">
        <v>274</v>
      </c>
      <c r="C308" s="1">
        <v>41966.875856481478</v>
      </c>
      <c r="D308" s="1">
        <v>42166.572384259256</v>
      </c>
      <c r="E308">
        <v>307</v>
      </c>
      <c r="F308" t="s">
        <v>13</v>
      </c>
      <c r="G308" t="b">
        <v>1</v>
      </c>
      <c r="H308" t="b">
        <v>0</v>
      </c>
      <c r="I308" t="s">
        <v>248</v>
      </c>
      <c r="J308" t="str" cm="1">
        <f t="array" ref="J308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308" s="2">
        <f ca="1">IF(Tbl_Missions[[#This Row],[Return]]="",NOW()-Tbl_Missions[[#This Row],[Launch]],Tbl_Missions[[#This Row],[Return]]-Tbl_Missions[[#This Row],[Launch]])</f>
        <v>199.6965277777781</v>
      </c>
    </row>
    <row r="309" spans="1:11" ht="18.75" customHeight="1">
      <c r="A309" t="s">
        <v>346</v>
      </c>
      <c r="B309" t="s">
        <v>274</v>
      </c>
      <c r="C309" s="1">
        <v>42090.821493055555</v>
      </c>
      <c r="D309" s="1">
        <v>42259.035381944443</v>
      </c>
      <c r="E309">
        <v>308</v>
      </c>
      <c r="F309" t="s">
        <v>13</v>
      </c>
      <c r="G309" t="b">
        <v>1</v>
      </c>
      <c r="H309" t="b">
        <v>0</v>
      </c>
      <c r="I309" t="s">
        <v>248</v>
      </c>
      <c r="J309" t="str" cm="1">
        <f t="array" ref="J309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309" s="2">
        <f ca="1">IF(Tbl_Missions[[#This Row],[Return]]="",NOW()-Tbl_Missions[[#This Row],[Launch]],Tbl_Missions[[#This Row],[Return]]-Tbl_Missions[[#This Row],[Launch]])</f>
        <v>168.2138888888876</v>
      </c>
    </row>
    <row r="310" spans="1:11" ht="18.75" customHeight="1">
      <c r="A310" t="s">
        <v>347</v>
      </c>
      <c r="B310" t="s">
        <v>274</v>
      </c>
      <c r="C310" s="1">
        <v>42207.876388888886</v>
      </c>
      <c r="D310" s="1">
        <v>42349.55</v>
      </c>
      <c r="E310">
        <v>309</v>
      </c>
      <c r="F310" t="s">
        <v>13</v>
      </c>
      <c r="G310" t="b">
        <v>1</v>
      </c>
      <c r="H310" t="b">
        <v>0</v>
      </c>
      <c r="I310" t="s">
        <v>248</v>
      </c>
      <c r="J310" t="str" cm="1">
        <f t="array" ref="J310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310" s="2">
        <f ca="1">IF(Tbl_Missions[[#This Row],[Return]]="",NOW()-Tbl_Missions[[#This Row],[Launch]],Tbl_Missions[[#This Row],[Return]]-Tbl_Missions[[#This Row],[Launch]])</f>
        <v>141.67361111111677</v>
      </c>
    </row>
    <row r="311" spans="1:11" ht="18.75" customHeight="1">
      <c r="A311" t="s">
        <v>348</v>
      </c>
      <c r="B311" t="s">
        <v>274</v>
      </c>
      <c r="C311" s="1">
        <v>42249.192847222221</v>
      </c>
      <c r="D311" s="1">
        <v>42431.184340277781</v>
      </c>
      <c r="E311">
        <v>310</v>
      </c>
      <c r="F311" t="s">
        <v>13</v>
      </c>
      <c r="G311" t="b">
        <v>1</v>
      </c>
      <c r="H311" t="b">
        <v>0</v>
      </c>
      <c r="I311" t="s">
        <v>248</v>
      </c>
      <c r="J311" t="str" cm="1">
        <f t="array" ref="J311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311" s="2">
        <f ca="1">IF(Tbl_Missions[[#This Row],[Return]]="",NOW()-Tbl_Missions[[#This Row],[Launch]],Tbl_Missions[[#This Row],[Return]]-Tbl_Missions[[#This Row],[Launch]])</f>
        <v>181.99149305556057</v>
      </c>
    </row>
    <row r="312" spans="1:11" ht="18.75" customHeight="1">
      <c r="A312" t="s">
        <v>349</v>
      </c>
      <c r="B312" t="s">
        <v>274</v>
      </c>
      <c r="C312" s="1">
        <v>42353.460520833331</v>
      </c>
      <c r="D312" s="1">
        <v>42539.385416666664</v>
      </c>
      <c r="E312">
        <v>311</v>
      </c>
      <c r="F312" t="s">
        <v>13</v>
      </c>
      <c r="G312" t="b">
        <v>1</v>
      </c>
      <c r="H312" t="b">
        <v>0</v>
      </c>
      <c r="I312" t="s">
        <v>248</v>
      </c>
      <c r="J312" t="str" cm="1">
        <f t="array" ref="J312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312" s="2">
        <f ca="1">IF(Tbl_Missions[[#This Row],[Return]]="",NOW()-Tbl_Missions[[#This Row],[Launch]],Tbl_Missions[[#This Row],[Return]]-Tbl_Missions[[#This Row],[Launch]])</f>
        <v>185.92489583333372</v>
      </c>
    </row>
    <row r="313" spans="1:11" ht="18.75" customHeight="1">
      <c r="A313" t="s">
        <v>350</v>
      </c>
      <c r="B313" t="s">
        <v>274</v>
      </c>
      <c r="C313" s="1">
        <v>42447.893495370372</v>
      </c>
      <c r="D313" s="1">
        <v>42620.050694444442</v>
      </c>
      <c r="E313">
        <v>312</v>
      </c>
      <c r="F313" t="s">
        <v>13</v>
      </c>
      <c r="G313" t="b">
        <v>1</v>
      </c>
      <c r="H313" t="b">
        <v>0</v>
      </c>
      <c r="I313" t="s">
        <v>248</v>
      </c>
      <c r="J313" t="str" cm="1">
        <f t="array" ref="J313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313" s="2">
        <f ca="1">IF(Tbl_Missions[[#This Row],[Return]]="",NOW()-Tbl_Missions[[#This Row],[Launch]],Tbl_Missions[[#This Row],[Return]]-Tbl_Missions[[#This Row],[Launch]])</f>
        <v>172.15719907407038</v>
      </c>
    </row>
    <row r="314" spans="1:11" ht="18.75" customHeight="1">
      <c r="A314" t="s">
        <v>351</v>
      </c>
      <c r="B314" t="s">
        <v>274</v>
      </c>
      <c r="C314" s="1">
        <v>42558.066666666666</v>
      </c>
      <c r="D314" s="1">
        <v>42673.165277777778</v>
      </c>
      <c r="E314">
        <v>313</v>
      </c>
      <c r="F314" t="s">
        <v>13</v>
      </c>
      <c r="G314" t="b">
        <v>1</v>
      </c>
      <c r="H314" t="b">
        <v>0</v>
      </c>
      <c r="I314" t="s">
        <v>248</v>
      </c>
      <c r="J314" t="str" cm="1">
        <f t="array" ref="J314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314" s="2">
        <f ca="1">IF(Tbl_Missions[[#This Row],[Return]]="",NOW()-Tbl_Missions[[#This Row],[Launch]],Tbl_Missions[[#This Row],[Return]]-Tbl_Missions[[#This Row],[Launch]])</f>
        <v>115.0986111111124</v>
      </c>
    </row>
    <row r="315" spans="1:11" ht="18.75" customHeight="1">
      <c r="A315" t="s">
        <v>352</v>
      </c>
      <c r="B315" t="s">
        <v>279</v>
      </c>
      <c r="C315" s="1">
        <v>42659.979166666664</v>
      </c>
      <c r="D315" s="1">
        <v>42692.249305555553</v>
      </c>
      <c r="E315">
        <v>314</v>
      </c>
      <c r="F315" t="s">
        <v>13</v>
      </c>
      <c r="G315" t="b">
        <v>1</v>
      </c>
      <c r="H315" t="b">
        <v>0</v>
      </c>
      <c r="I315" t="s">
        <v>353</v>
      </c>
      <c r="J315" t="str" cm="1">
        <f t="array" ref="J315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Other Space station</v>
      </c>
      <c r="K315" s="2">
        <f ca="1">IF(Tbl_Missions[[#This Row],[Return]]="",NOW()-Tbl_Missions[[#This Row],[Launch]],Tbl_Missions[[#This Row],[Return]]-Tbl_Missions[[#This Row],[Launch]])</f>
        <v>32.270138888889051</v>
      </c>
    </row>
    <row r="316" spans="1:11" ht="18.75" customHeight="1">
      <c r="A316" t="s">
        <v>354</v>
      </c>
      <c r="B316" t="s">
        <v>274</v>
      </c>
      <c r="C316" s="1">
        <v>42662.336805555555</v>
      </c>
      <c r="D316" s="1">
        <v>42835.472222222219</v>
      </c>
      <c r="E316">
        <v>315</v>
      </c>
      <c r="F316" t="s">
        <v>13</v>
      </c>
      <c r="G316" t="b">
        <v>1</v>
      </c>
      <c r="H316" t="b">
        <v>0</v>
      </c>
      <c r="I316" t="s">
        <v>248</v>
      </c>
      <c r="J316" t="str" cm="1">
        <f t="array" ref="J316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316" s="2">
        <f ca="1">IF(Tbl_Missions[[#This Row],[Return]]="",NOW()-Tbl_Missions[[#This Row],[Launch]],Tbl_Missions[[#This Row],[Return]]-Tbl_Missions[[#This Row],[Launch]])</f>
        <v>173.13541666666424</v>
      </c>
    </row>
    <row r="317" spans="1:11" ht="18.75" customHeight="1">
      <c r="A317" t="s">
        <v>355</v>
      </c>
      <c r="B317" t="s">
        <v>274</v>
      </c>
      <c r="C317" s="1">
        <v>42691.845138888886</v>
      </c>
      <c r="D317" s="1">
        <v>42888.590277777781</v>
      </c>
      <c r="E317">
        <v>316</v>
      </c>
      <c r="F317" t="s">
        <v>13</v>
      </c>
      <c r="G317" t="b">
        <v>1</v>
      </c>
      <c r="H317" t="b">
        <v>0</v>
      </c>
      <c r="I317" t="s">
        <v>248</v>
      </c>
      <c r="J317" t="str" cm="1">
        <f t="array" ref="J317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317" s="2">
        <f ca="1">IF(Tbl_Missions[[#This Row],[Return]]="",NOW()-Tbl_Missions[[#This Row],[Launch]],Tbl_Missions[[#This Row],[Return]]-Tbl_Missions[[#This Row],[Launch]])</f>
        <v>196.74513888889487</v>
      </c>
    </row>
    <row r="318" spans="1:11" ht="18.75" customHeight="1">
      <c r="A318" t="s">
        <v>356</v>
      </c>
      <c r="B318" t="s">
        <v>274</v>
      </c>
      <c r="C318" s="1">
        <v>42827.301203703704</v>
      </c>
      <c r="D318" s="1">
        <v>42981.056944444441</v>
      </c>
      <c r="E318">
        <v>317</v>
      </c>
      <c r="F318" t="s">
        <v>13</v>
      </c>
      <c r="G318" t="b">
        <v>1</v>
      </c>
      <c r="H318" t="b">
        <v>0</v>
      </c>
      <c r="I318" t="s">
        <v>248</v>
      </c>
      <c r="J318" t="str" cm="1">
        <f t="array" ref="J318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318" s="2">
        <f ca="1">IF(Tbl_Missions[[#This Row],[Return]]="",NOW()-Tbl_Missions[[#This Row],[Launch]],Tbl_Missions[[#This Row],[Return]]-Tbl_Missions[[#This Row],[Launch]])</f>
        <v>153.75574074073666</v>
      </c>
    </row>
    <row r="319" spans="1:11" ht="18.75" customHeight="1">
      <c r="A319" t="s">
        <v>357</v>
      </c>
      <c r="B319" t="s">
        <v>274</v>
      </c>
      <c r="C319" s="1">
        <v>42944.65347222222</v>
      </c>
      <c r="D319" s="1">
        <v>43083.359722222223</v>
      </c>
      <c r="E319">
        <v>318</v>
      </c>
      <c r="F319" t="s">
        <v>13</v>
      </c>
      <c r="G319" t="b">
        <v>1</v>
      </c>
      <c r="H319" t="b">
        <v>0</v>
      </c>
      <c r="I319" t="s">
        <v>248</v>
      </c>
      <c r="J319" t="str" cm="1">
        <f t="array" ref="J319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319" s="2">
        <f ca="1">IF(Tbl_Missions[[#This Row],[Return]]="",NOW()-Tbl_Missions[[#This Row],[Launch]],Tbl_Missions[[#This Row],[Return]]-Tbl_Missions[[#This Row],[Launch]])</f>
        <v>138.70625000000291</v>
      </c>
    </row>
    <row r="320" spans="1:11" ht="18.75" customHeight="1">
      <c r="A320" t="s">
        <v>358</v>
      </c>
      <c r="B320" t="s">
        <v>274</v>
      </c>
      <c r="C320" s="1">
        <v>42990.886805555558</v>
      </c>
      <c r="D320" s="1">
        <v>43159.104861111111</v>
      </c>
      <c r="E320">
        <v>319</v>
      </c>
      <c r="F320" t="s">
        <v>13</v>
      </c>
      <c r="G320" t="b">
        <v>1</v>
      </c>
      <c r="H320" t="b">
        <v>0</v>
      </c>
      <c r="I320" t="s">
        <v>248</v>
      </c>
      <c r="J320" t="str" cm="1">
        <f t="array" ref="J320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320" s="2">
        <f ca="1">IF(Tbl_Missions[[#This Row],[Return]]="",NOW()-Tbl_Missions[[#This Row],[Launch]],Tbl_Missions[[#This Row],[Return]]-Tbl_Missions[[#This Row],[Launch]])</f>
        <v>168.21805555555329</v>
      </c>
    </row>
    <row r="321" spans="1:11" ht="18.75" customHeight="1">
      <c r="A321" t="s">
        <v>359</v>
      </c>
      <c r="B321" t="s">
        <v>274</v>
      </c>
      <c r="C321" s="1">
        <v>43086.306250000001</v>
      </c>
      <c r="D321" s="1">
        <v>43254.527083333334</v>
      </c>
      <c r="E321">
        <v>320</v>
      </c>
      <c r="F321" t="s">
        <v>13</v>
      </c>
      <c r="G321" t="b">
        <v>1</v>
      </c>
      <c r="H321" t="b">
        <v>0</v>
      </c>
      <c r="I321" t="s">
        <v>248</v>
      </c>
      <c r="J321" t="str" cm="1">
        <f t="array" ref="J321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321" s="2">
        <f ca="1">IF(Tbl_Missions[[#This Row],[Return]]="",NOW()-Tbl_Missions[[#This Row],[Launch]],Tbl_Missions[[#This Row],[Return]]-Tbl_Missions[[#This Row],[Launch]])</f>
        <v>168.22083333333285</v>
      </c>
    </row>
    <row r="322" spans="1:11" ht="18.75" customHeight="1">
      <c r="A322" t="s">
        <v>360</v>
      </c>
      <c r="B322" t="s">
        <v>274</v>
      </c>
      <c r="C322" s="1">
        <v>43180.738888888889</v>
      </c>
      <c r="D322" s="1">
        <v>43377.489583333336</v>
      </c>
      <c r="E322">
        <v>321</v>
      </c>
      <c r="F322" t="s">
        <v>13</v>
      </c>
      <c r="G322" t="b">
        <v>1</v>
      </c>
      <c r="H322" t="b">
        <v>0</v>
      </c>
      <c r="I322" t="s">
        <v>248</v>
      </c>
      <c r="J322" t="str" cm="1">
        <f t="array" ref="J322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322" s="2">
        <f ca="1">IF(Tbl_Missions[[#This Row],[Return]]="",NOW()-Tbl_Missions[[#This Row],[Launch]],Tbl_Missions[[#This Row],[Return]]-Tbl_Missions[[#This Row],[Launch]])</f>
        <v>196.75069444444671</v>
      </c>
    </row>
    <row r="323" spans="1:11" ht="18.75" customHeight="1">
      <c r="A323" t="s">
        <v>361</v>
      </c>
      <c r="B323" t="s">
        <v>274</v>
      </c>
      <c r="C323" s="1">
        <v>43257.467141203706</v>
      </c>
      <c r="D323" s="1">
        <v>43454.209722222222</v>
      </c>
      <c r="E323">
        <v>322</v>
      </c>
      <c r="F323" t="s">
        <v>13</v>
      </c>
      <c r="G323" t="b">
        <v>1</v>
      </c>
      <c r="H323" t="b">
        <v>0</v>
      </c>
      <c r="I323" t="s">
        <v>248</v>
      </c>
      <c r="J323" t="str" cm="1">
        <f t="array" ref="J323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323" s="2">
        <f ca="1">IF(Tbl_Missions[[#This Row],[Return]]="",NOW()-Tbl_Missions[[#This Row],[Launch]],Tbl_Missions[[#This Row],[Return]]-Tbl_Missions[[#This Row],[Launch]])</f>
        <v>196.74258101851592</v>
      </c>
    </row>
    <row r="324" spans="1:11" ht="18.75" customHeight="1">
      <c r="A324" t="s">
        <v>362</v>
      </c>
      <c r="B324" t="s">
        <v>274</v>
      </c>
      <c r="C324" s="1">
        <v>43384.361111111109</v>
      </c>
      <c r="D324" s="1">
        <v>43384.374305555553</v>
      </c>
      <c r="E324">
        <v>323</v>
      </c>
      <c r="F324" t="s">
        <v>13</v>
      </c>
      <c r="G324" t="b">
        <v>0</v>
      </c>
      <c r="H324" t="b">
        <v>0</v>
      </c>
      <c r="J324" t="str" cm="1">
        <f t="array" ref="J324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Non-orbital space</v>
      </c>
      <c r="K324" s="2">
        <f ca="1">IF(Tbl_Missions[[#This Row],[Return]]="",NOW()-Tbl_Missions[[#This Row],[Launch]],Tbl_Missions[[#This Row],[Return]]-Tbl_Missions[[#This Row],[Launch]])</f>
        <v>1.3194444443797693E-2</v>
      </c>
    </row>
    <row r="325" spans="1:11" ht="18.75" customHeight="1">
      <c r="A325" t="s">
        <v>363</v>
      </c>
      <c r="B325" t="s">
        <v>274</v>
      </c>
      <c r="C325" s="1">
        <v>43437.479861111111</v>
      </c>
      <c r="D325" s="1">
        <v>43641.116550925923</v>
      </c>
      <c r="E325">
        <v>324</v>
      </c>
      <c r="F325" t="s">
        <v>13</v>
      </c>
      <c r="G325" t="b">
        <v>1</v>
      </c>
      <c r="H325" t="b">
        <v>0</v>
      </c>
      <c r="I325" t="s">
        <v>248</v>
      </c>
      <c r="J325" t="str" cm="1">
        <f t="array" ref="J325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325" s="2">
        <f ca="1">IF(Tbl_Missions[[#This Row],[Return]]="",NOW()-Tbl_Missions[[#This Row],[Launch]],Tbl_Missions[[#This Row],[Return]]-Tbl_Missions[[#This Row],[Launch]])</f>
        <v>203.63668981481169</v>
      </c>
    </row>
    <row r="326" spans="1:11" ht="18.75" customHeight="1">
      <c r="A326" t="s">
        <v>364</v>
      </c>
      <c r="B326" t="s">
        <v>274</v>
      </c>
      <c r="C326" s="1">
        <v>43538.801388888889</v>
      </c>
      <c r="D326" s="1">
        <v>43741.457638888889</v>
      </c>
      <c r="E326">
        <v>325</v>
      </c>
      <c r="F326" t="s">
        <v>13</v>
      </c>
      <c r="G326" t="b">
        <v>1</v>
      </c>
      <c r="H326" t="b">
        <v>0</v>
      </c>
      <c r="I326" t="s">
        <v>248</v>
      </c>
      <c r="J326" t="str" cm="1">
        <f t="array" ref="J326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326" s="2">
        <f ca="1">IF(Tbl_Missions[[#This Row],[Return]]="",NOW()-Tbl_Missions[[#This Row],[Launch]],Tbl_Missions[[#This Row],[Return]]-Tbl_Missions[[#This Row],[Launch]])</f>
        <v>202.65625</v>
      </c>
    </row>
    <row r="327" spans="1:11" ht="18.75" customHeight="1">
      <c r="A327" t="s">
        <v>365</v>
      </c>
      <c r="B327" t="s">
        <v>274</v>
      </c>
      <c r="C327" s="1">
        <v>43666.686354166668</v>
      </c>
      <c r="D327" s="1">
        <v>43867.38385416667</v>
      </c>
      <c r="E327">
        <v>326</v>
      </c>
      <c r="F327" t="s">
        <v>13</v>
      </c>
      <c r="G327" t="b">
        <v>1</v>
      </c>
      <c r="H327" t="b">
        <v>0</v>
      </c>
      <c r="I327" t="s">
        <v>248</v>
      </c>
      <c r="J327" t="str" cm="1">
        <f t="array" ref="J327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327" s="2">
        <f ca="1">IF(Tbl_Missions[[#This Row],[Return]]="",NOW()-Tbl_Missions[[#This Row],[Launch]],Tbl_Missions[[#This Row],[Return]]-Tbl_Missions[[#This Row],[Launch]])</f>
        <v>200.69750000000204</v>
      </c>
    </row>
    <row r="328" spans="1:11" ht="18.75" customHeight="1">
      <c r="A328" t="s">
        <v>366</v>
      </c>
      <c r="B328" t="s">
        <v>274</v>
      </c>
      <c r="C328" s="1">
        <v>43733.581736111111</v>
      </c>
      <c r="D328" s="1">
        <v>43938.219942129632</v>
      </c>
      <c r="E328">
        <v>327</v>
      </c>
      <c r="F328" t="s">
        <v>13</v>
      </c>
      <c r="G328" t="b">
        <v>1</v>
      </c>
      <c r="H328" t="b">
        <v>0</v>
      </c>
      <c r="I328" t="s">
        <v>248</v>
      </c>
      <c r="J328" t="str" cm="1">
        <f t="array" ref="J328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328" s="2">
        <f ca="1">IF(Tbl_Missions[[#This Row],[Return]]="",NOW()-Tbl_Missions[[#This Row],[Launch]],Tbl_Missions[[#This Row],[Return]]-Tbl_Missions[[#This Row],[Launch]])</f>
        <v>204.63820601852058</v>
      </c>
    </row>
    <row r="329" spans="1:11" ht="18.75" customHeight="1">
      <c r="A329" t="s">
        <v>367</v>
      </c>
      <c r="B329" t="s">
        <v>368</v>
      </c>
      <c r="C329" s="1">
        <v>43930.336875000001</v>
      </c>
      <c r="D329" s="1"/>
      <c r="E329">
        <v>328</v>
      </c>
      <c r="F329" t="s">
        <v>369</v>
      </c>
      <c r="G329" t="b">
        <v>1</v>
      </c>
      <c r="H329" t="b">
        <v>0</v>
      </c>
      <c r="I329" t="s">
        <v>248</v>
      </c>
      <c r="J329" t="str" cm="1">
        <f t="array" ref="J329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329" s="2">
        <f ca="1">IF(Tbl_Missions[[#This Row],[Return]]="",NOW()-Tbl_Missions[[#This Row],[Launch]],Tbl_Missions[[#This Row],[Return]]-Tbl_Missions[[#This Row],[Launch]])</f>
        <v>270.79257071758911</v>
      </c>
    </row>
    <row r="330" spans="1:11" ht="18.75" customHeight="1">
      <c r="A330" t="s">
        <v>370</v>
      </c>
      <c r="B330" t="s">
        <v>371</v>
      </c>
      <c r="C330" s="1">
        <v>43981.80746527778</v>
      </c>
      <c r="D330" s="1">
        <v>44045.783402777779</v>
      </c>
      <c r="E330">
        <v>329</v>
      </c>
      <c r="F330" t="s">
        <v>13</v>
      </c>
      <c r="G330" t="b">
        <v>1</v>
      </c>
      <c r="H330" t="b">
        <v>0</v>
      </c>
      <c r="I330" t="s">
        <v>248</v>
      </c>
      <c r="J330" t="str" cm="1">
        <f t="array" ref="J330">_xlfn.SWITCH(TRUE(),NOT(Tbl_Missions[[#This Row],[Earth Orbit]]),"Non-orbital space",Tbl_Missions[[#This Row],[Lunar Orbit]],"Moon",OR(Tbl_Missions[[#This Row],[Station Visited]]="Mir",Tbl_Missions[[#This Row],[Station Visited]]="ISS"),Tbl_Missions[[#This Row],[Station Visited]],LEN(Tbl_Missions[[#This Row],[Station Visited]])=0,"Earth Orbit",Tbl_Missions[[#This Row],[Station Visited]]="Mir, Salyut 7","Mir","Other Space station")</f>
        <v>ISS</v>
      </c>
      <c r="K330" s="2">
        <f ca="1">IF(Tbl_Missions[[#This Row],[Return]]="",NOW()-Tbl_Missions[[#This Row],[Launch]],Tbl_Missions[[#This Row],[Return]]-Tbl_Missions[[#This Row],[Launch]])</f>
        <v>63.975937499999418</v>
      </c>
    </row>
  </sheetData>
  <pageMargins left="0.7" right="0.7" top="0.75" bottom="0.75" header="0.3" footer="0.3"/>
  <pageSetup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15607-29A5-430A-8B7E-CBB3BB583815}">
  <sheetPr codeName="Sheet2"/>
  <dimension ref="A1:L830"/>
  <sheetViews>
    <sheetView workbookViewId="0">
      <pane xSplit="2" ySplit="1" topLeftCell="C2" activePane="bottomRight" state="frozen"/>
      <selection pane="bottomRight" activeCell="D20" sqref="D20"/>
      <selection pane="bottomLeft" activeCell="A2" sqref="A2"/>
      <selection pane="topRight" activeCell="C1" sqref="C1"/>
    </sheetView>
  </sheetViews>
  <sheetFormatPr defaultColWidth="12.5" defaultRowHeight="18.75" customHeight="1"/>
  <cols>
    <col min="1" max="1" width="18" customWidth="1"/>
    <col min="2" max="2" width="28" customWidth="1"/>
    <col min="3" max="3" width="11.25" customWidth="1"/>
    <col min="4" max="4" width="16.75" customWidth="1"/>
    <col min="5" max="5" width="15.5" customWidth="1"/>
    <col min="10" max="10" width="14.875" customWidth="1"/>
    <col min="11" max="11" width="23.25" customWidth="1"/>
    <col min="12" max="12" width="12.5" customWidth="1"/>
    <col min="13" max="13" width="16.5" customWidth="1"/>
  </cols>
  <sheetData>
    <row r="1" spans="1:12" ht="37.5" customHeight="1">
      <c r="A1" s="9" t="s">
        <v>372</v>
      </c>
      <c r="B1" s="9" t="s">
        <v>373</v>
      </c>
      <c r="C1" s="9" t="s">
        <v>374</v>
      </c>
      <c r="D1" s="9" t="s">
        <v>375</v>
      </c>
      <c r="E1" s="9" t="s">
        <v>376</v>
      </c>
      <c r="F1" s="9" t="s">
        <v>377</v>
      </c>
      <c r="G1" s="9" t="s">
        <v>378</v>
      </c>
      <c r="H1" s="9" t="s">
        <v>379</v>
      </c>
      <c r="I1" s="9" t="s">
        <v>380</v>
      </c>
      <c r="J1" s="11" t="s">
        <v>381</v>
      </c>
      <c r="K1" s="11" t="s">
        <v>382</v>
      </c>
      <c r="L1" s="11" t="s">
        <v>9</v>
      </c>
    </row>
    <row r="2" spans="1:12" ht="18.75" customHeight="1">
      <c r="A2" t="s">
        <v>32</v>
      </c>
      <c r="B2" s="1" t="s">
        <v>383</v>
      </c>
      <c r="C2">
        <v>1</v>
      </c>
      <c r="D2" s="4">
        <v>23819</v>
      </c>
      <c r="E2" s="4">
        <v>23819</v>
      </c>
      <c r="F2" s="5">
        <v>8.4375000005820766E-3</v>
      </c>
      <c r="G2" t="b">
        <v>0</v>
      </c>
      <c r="H2" t="b">
        <v>0</v>
      </c>
      <c r="I2" t="b">
        <v>0</v>
      </c>
      <c r="J2" s="7">
        <f>_xlfn.MAXIFS(Tbl_MissionCrew[Launch date],Tbl_MissionCrew[Launch date],"&lt;"&amp;Tbl_EVA[[#This Row],[Start Date]]+1,Tbl_MissionCrew[Crew Name],Tbl_EVA[[#This Row],[Name]])</f>
        <v>23819.291666666668</v>
      </c>
      <c r="K2" t="str" cm="1">
        <f t="array" ref="K2">INDEX(Tbl_MissionCrew[Spacecraft (Launch)],MATCH(1,(Tbl_MissionCrew[Launch date]=Tbl_EVA[[#This Row],[Traveler launch date]])*(Tbl_MissionCrew[Crew Name]=Tbl_EVA[[#This Row],[Name]]),0))</f>
        <v>Voskhod 2</v>
      </c>
      <c r="L2" t="str">
        <f>_xlfn.XLOOKUP(Tbl_EVA[[#This Row],[Launching spacecraft]],Tbl_Missions[Spacecraft],Tbl_Missions[Destination])</f>
        <v>Earth Orbit</v>
      </c>
    </row>
    <row r="3" spans="1:12" ht="18.75" customHeight="1">
      <c r="A3" t="s">
        <v>35</v>
      </c>
      <c r="B3" s="1" t="s">
        <v>384</v>
      </c>
      <c r="C3">
        <v>2</v>
      </c>
      <c r="D3" s="4">
        <v>23896</v>
      </c>
      <c r="E3" s="4">
        <v>23896</v>
      </c>
      <c r="F3" s="5">
        <v>1.3888888890505768E-2</v>
      </c>
      <c r="G3" t="b">
        <v>0</v>
      </c>
      <c r="H3" t="b">
        <v>0</v>
      </c>
      <c r="I3" t="b">
        <v>0</v>
      </c>
      <c r="J3" s="7">
        <f>_xlfn.MAXIFS(Tbl_MissionCrew[Launch date],Tbl_MissionCrew[Launch date],"&lt;"&amp;Tbl_EVA[[#This Row],[Start Date]]+1,Tbl_MissionCrew[Crew Name],Tbl_EVA[[#This Row],[Name]])</f>
        <v>23896.636111111111</v>
      </c>
      <c r="K3" t="str" cm="1">
        <f t="array" ref="K3">INDEX(Tbl_MissionCrew[Spacecraft (Launch)],MATCH(1,(Tbl_MissionCrew[Launch date]=Tbl_EVA[[#This Row],[Traveler launch date]])*(Tbl_MissionCrew[Crew Name]=Tbl_EVA[[#This Row],[Name]]),0))</f>
        <v>Gemini 4</v>
      </c>
      <c r="L3" t="str">
        <f>_xlfn.XLOOKUP(Tbl_EVA[[#This Row],[Launching spacecraft]],Tbl_Missions[Spacecraft],Tbl_Missions[Destination])</f>
        <v>Earth Orbit</v>
      </c>
    </row>
    <row r="4" spans="1:12" ht="18.75" customHeight="1">
      <c r="A4" t="s">
        <v>40</v>
      </c>
      <c r="B4" s="1" t="s">
        <v>385</v>
      </c>
      <c r="C4">
        <v>3</v>
      </c>
      <c r="D4" s="4">
        <v>24263</v>
      </c>
      <c r="E4" s="4">
        <v>24263</v>
      </c>
      <c r="F4" s="5">
        <v>8.8194444444525288E-2</v>
      </c>
      <c r="G4" t="b">
        <v>0</v>
      </c>
      <c r="H4" t="b">
        <v>0</v>
      </c>
      <c r="I4" t="b">
        <v>0</v>
      </c>
      <c r="J4" s="7">
        <f>_xlfn.MAXIFS(Tbl_MissionCrew[Launch date],Tbl_MissionCrew[Launch date],"&lt;"&amp;Tbl_EVA[[#This Row],[Start Date]]+1,Tbl_MissionCrew[Crew Name],Tbl_EVA[[#This Row],[Name]])</f>
        <v>24261.568749999999</v>
      </c>
      <c r="K4" t="str" cm="1">
        <f t="array" ref="K4">INDEX(Tbl_MissionCrew[Spacecraft (Launch)],MATCH(1,(Tbl_MissionCrew[Launch date]=Tbl_EVA[[#This Row],[Traveler launch date]])*(Tbl_MissionCrew[Crew Name]=Tbl_EVA[[#This Row],[Name]]),0))</f>
        <v>Gemini 9</v>
      </c>
      <c r="L4" t="str">
        <f>_xlfn.XLOOKUP(Tbl_EVA[[#This Row],[Launching spacecraft]],Tbl_Missions[Spacecraft],Tbl_Missions[Destination])</f>
        <v>Earth Orbit</v>
      </c>
    </row>
    <row r="5" spans="1:12" ht="18.75" customHeight="1">
      <c r="A5" t="s">
        <v>41</v>
      </c>
      <c r="B5" s="1" t="s">
        <v>386</v>
      </c>
      <c r="C5">
        <v>4</v>
      </c>
      <c r="D5" s="4">
        <v>24307</v>
      </c>
      <c r="E5" s="4">
        <v>24307</v>
      </c>
      <c r="F5" s="5">
        <v>3.4027777775918366E-2</v>
      </c>
      <c r="G5" t="b">
        <v>0</v>
      </c>
      <c r="H5" t="b">
        <v>0</v>
      </c>
      <c r="I5" t="b">
        <v>0</v>
      </c>
      <c r="J5" s="7">
        <f>_xlfn.MAXIFS(Tbl_MissionCrew[Launch date],Tbl_MissionCrew[Launch date],"&lt;"&amp;Tbl_EVA[[#This Row],[Start Date]]+1,Tbl_MissionCrew[Crew Name],Tbl_EVA[[#This Row],[Name]])</f>
        <v>24306.930555555555</v>
      </c>
      <c r="K5" t="str" cm="1">
        <f t="array" ref="K5">INDEX(Tbl_MissionCrew[Spacecraft (Launch)],MATCH(1,(Tbl_MissionCrew[Launch date]=Tbl_EVA[[#This Row],[Traveler launch date]])*(Tbl_MissionCrew[Crew Name]=Tbl_EVA[[#This Row],[Name]]),0))</f>
        <v>Gemini 10</v>
      </c>
      <c r="L5" t="str">
        <f>_xlfn.XLOOKUP(Tbl_EVA[[#This Row],[Launching spacecraft]],Tbl_Missions[Spacecraft],Tbl_Missions[Destination])</f>
        <v>Earth Orbit</v>
      </c>
    </row>
    <row r="6" spans="1:12" ht="18.75" customHeight="1">
      <c r="A6" t="s">
        <v>41</v>
      </c>
      <c r="B6" s="1" t="s">
        <v>386</v>
      </c>
      <c r="C6">
        <v>5</v>
      </c>
      <c r="D6" s="4">
        <v>24308</v>
      </c>
      <c r="E6" s="4">
        <v>24308</v>
      </c>
      <c r="F6" s="5">
        <v>2.7083333330665482E-2</v>
      </c>
      <c r="G6" t="b">
        <v>0</v>
      </c>
      <c r="H6" t="b">
        <v>0</v>
      </c>
      <c r="I6" t="b">
        <v>0</v>
      </c>
      <c r="J6" s="7">
        <f>_xlfn.MAXIFS(Tbl_MissionCrew[Launch date],Tbl_MissionCrew[Launch date],"&lt;"&amp;Tbl_EVA[[#This Row],[Start Date]]+1,Tbl_MissionCrew[Crew Name],Tbl_EVA[[#This Row],[Name]])</f>
        <v>24306.930555555555</v>
      </c>
      <c r="K6" t="str" cm="1">
        <f t="array" ref="K6">INDEX(Tbl_MissionCrew[Spacecraft (Launch)],MATCH(1,(Tbl_MissionCrew[Launch date]=Tbl_EVA[[#This Row],[Traveler launch date]])*(Tbl_MissionCrew[Crew Name]=Tbl_EVA[[#This Row],[Name]]),0))</f>
        <v>Gemini 10</v>
      </c>
      <c r="L6" t="str">
        <f>_xlfn.XLOOKUP(Tbl_EVA[[#This Row],[Launching spacecraft]],Tbl_Missions[Spacecraft],Tbl_Missions[Destination])</f>
        <v>Earth Orbit</v>
      </c>
    </row>
    <row r="7" spans="1:12" ht="18.75" customHeight="1">
      <c r="A7" t="s">
        <v>42</v>
      </c>
      <c r="B7" s="1" t="s">
        <v>387</v>
      </c>
      <c r="C7">
        <v>6</v>
      </c>
      <c r="D7" s="4">
        <v>24363</v>
      </c>
      <c r="E7" s="4">
        <v>24363</v>
      </c>
      <c r="F7" s="5">
        <v>2.2916666664968943E-2</v>
      </c>
      <c r="G7" t="b">
        <v>0</v>
      </c>
      <c r="H7" t="b">
        <v>0</v>
      </c>
      <c r="I7" t="b">
        <v>0</v>
      </c>
      <c r="J7" s="7">
        <f>_xlfn.MAXIFS(Tbl_MissionCrew[Launch date],Tbl_MissionCrew[Launch date],"&lt;"&amp;Tbl_EVA[[#This Row],[Start Date]]+1,Tbl_MissionCrew[Crew Name],Tbl_EVA[[#This Row],[Name]])</f>
        <v>24362.612499999999</v>
      </c>
      <c r="K7" t="str" cm="1">
        <f t="array" ref="K7">INDEX(Tbl_MissionCrew[Spacecraft (Launch)],MATCH(1,(Tbl_MissionCrew[Launch date]=Tbl_EVA[[#This Row],[Traveler launch date]])*(Tbl_MissionCrew[Crew Name]=Tbl_EVA[[#This Row],[Name]]),0))</f>
        <v>Gemini 11</v>
      </c>
      <c r="L7" t="str">
        <f>_xlfn.XLOOKUP(Tbl_EVA[[#This Row],[Launching spacecraft]],Tbl_Missions[Spacecraft],Tbl_Missions[Destination])</f>
        <v>Earth Orbit</v>
      </c>
    </row>
    <row r="8" spans="1:12" ht="18.75" customHeight="1">
      <c r="A8" t="s">
        <v>42</v>
      </c>
      <c r="B8" s="1" t="s">
        <v>387</v>
      </c>
      <c r="C8">
        <v>7</v>
      </c>
      <c r="D8" s="4">
        <v>24364</v>
      </c>
      <c r="E8" s="4">
        <v>24364</v>
      </c>
      <c r="F8" s="5">
        <v>8.8888888887595385E-2</v>
      </c>
      <c r="G8" t="b">
        <v>0</v>
      </c>
      <c r="H8" t="b">
        <v>0</v>
      </c>
      <c r="I8" t="b">
        <v>0</v>
      </c>
      <c r="J8" s="7">
        <f>_xlfn.MAXIFS(Tbl_MissionCrew[Launch date],Tbl_MissionCrew[Launch date],"&lt;"&amp;Tbl_EVA[[#This Row],[Start Date]]+1,Tbl_MissionCrew[Crew Name],Tbl_EVA[[#This Row],[Name]])</f>
        <v>24362.612499999999</v>
      </c>
      <c r="K8" t="str" cm="1">
        <f t="array" ref="K8">INDEX(Tbl_MissionCrew[Spacecraft (Launch)],MATCH(1,(Tbl_MissionCrew[Launch date]=Tbl_EVA[[#This Row],[Traveler launch date]])*(Tbl_MissionCrew[Crew Name]=Tbl_EVA[[#This Row],[Name]]),0))</f>
        <v>Gemini 11</v>
      </c>
      <c r="L8" t="str">
        <f>_xlfn.XLOOKUP(Tbl_EVA[[#This Row],[Launching spacecraft]],Tbl_Missions[Spacecraft],Tbl_Missions[Destination])</f>
        <v>Earth Orbit</v>
      </c>
    </row>
    <row r="9" spans="1:12" ht="18.75" customHeight="1">
      <c r="A9" t="s">
        <v>43</v>
      </c>
      <c r="B9" s="1" t="s">
        <v>388</v>
      </c>
      <c r="C9">
        <v>8</v>
      </c>
      <c r="D9" s="4">
        <v>24423</v>
      </c>
      <c r="E9" s="4">
        <v>24423</v>
      </c>
      <c r="F9" s="5">
        <v>0.10347222222480923</v>
      </c>
      <c r="G9" t="b">
        <v>0</v>
      </c>
      <c r="H9" t="b">
        <v>0</v>
      </c>
      <c r="I9" t="b">
        <v>0</v>
      </c>
      <c r="J9" s="7">
        <f>_xlfn.MAXIFS(Tbl_MissionCrew[Launch date],Tbl_MissionCrew[Launch date],"&lt;"&amp;Tbl_EVA[[#This Row],[Start Date]]+1,Tbl_MissionCrew[Crew Name],Tbl_EVA[[#This Row],[Name]])</f>
        <v>24422.865277777779</v>
      </c>
      <c r="K9" t="str" cm="1">
        <f t="array" ref="K9">INDEX(Tbl_MissionCrew[Spacecraft (Launch)],MATCH(1,(Tbl_MissionCrew[Launch date]=Tbl_EVA[[#This Row],[Traveler launch date]])*(Tbl_MissionCrew[Crew Name]=Tbl_EVA[[#This Row],[Name]]),0))</f>
        <v>Gemini 12</v>
      </c>
      <c r="L9" t="str">
        <f>_xlfn.XLOOKUP(Tbl_EVA[[#This Row],[Launching spacecraft]],Tbl_Missions[Spacecraft],Tbl_Missions[Destination])</f>
        <v>Earth Orbit</v>
      </c>
    </row>
    <row r="10" spans="1:12" ht="18.75" customHeight="1">
      <c r="A10" t="s">
        <v>43</v>
      </c>
      <c r="B10" s="1" t="s">
        <v>388</v>
      </c>
      <c r="C10">
        <v>9</v>
      </c>
      <c r="D10" s="4">
        <v>24424</v>
      </c>
      <c r="E10" s="4">
        <v>24424</v>
      </c>
      <c r="F10" s="5">
        <v>8.7499999997817213E-2</v>
      </c>
      <c r="G10" t="b">
        <v>0</v>
      </c>
      <c r="H10" t="b">
        <v>0</v>
      </c>
      <c r="I10" t="b">
        <v>0</v>
      </c>
      <c r="J10" s="7">
        <f>_xlfn.MAXIFS(Tbl_MissionCrew[Launch date],Tbl_MissionCrew[Launch date],"&lt;"&amp;Tbl_EVA[[#This Row],[Start Date]]+1,Tbl_MissionCrew[Crew Name],Tbl_EVA[[#This Row],[Name]])</f>
        <v>24422.865277777779</v>
      </c>
      <c r="K10" t="str" cm="1">
        <f t="array" ref="K10">INDEX(Tbl_MissionCrew[Spacecraft (Launch)],MATCH(1,(Tbl_MissionCrew[Launch date]=Tbl_EVA[[#This Row],[Traveler launch date]])*(Tbl_MissionCrew[Crew Name]=Tbl_EVA[[#This Row],[Name]]),0))</f>
        <v>Gemini 12</v>
      </c>
      <c r="L10" t="str">
        <f>_xlfn.XLOOKUP(Tbl_EVA[[#This Row],[Launching spacecraft]],Tbl_Missions[Spacecraft],Tbl_Missions[Destination])</f>
        <v>Earth Orbit</v>
      </c>
    </row>
    <row r="11" spans="1:12" ht="18.75" customHeight="1">
      <c r="A11" t="s">
        <v>43</v>
      </c>
      <c r="B11" s="1" t="s">
        <v>388</v>
      </c>
      <c r="C11">
        <v>10</v>
      </c>
      <c r="D11" s="4">
        <v>24425</v>
      </c>
      <c r="E11" s="4">
        <v>24425</v>
      </c>
      <c r="F11" s="5">
        <v>3.8194444445252884E-2</v>
      </c>
      <c r="G11" t="b">
        <v>0</v>
      </c>
      <c r="H11" t="b">
        <v>0</v>
      </c>
      <c r="I11" t="b">
        <v>0</v>
      </c>
      <c r="J11" s="7">
        <f>_xlfn.MAXIFS(Tbl_MissionCrew[Launch date],Tbl_MissionCrew[Launch date],"&lt;"&amp;Tbl_EVA[[#This Row],[Start Date]]+1,Tbl_MissionCrew[Crew Name],Tbl_EVA[[#This Row],[Name]])</f>
        <v>24422.865277777779</v>
      </c>
      <c r="K11" t="str" cm="1">
        <f t="array" ref="K11">INDEX(Tbl_MissionCrew[Spacecraft (Launch)],MATCH(1,(Tbl_MissionCrew[Launch date]=Tbl_EVA[[#This Row],[Traveler launch date]])*(Tbl_MissionCrew[Crew Name]=Tbl_EVA[[#This Row],[Name]]),0))</f>
        <v>Gemini 12</v>
      </c>
      <c r="L11" t="str">
        <f>_xlfn.XLOOKUP(Tbl_EVA[[#This Row],[Launching spacecraft]],Tbl_Missions[Spacecraft],Tbl_Missions[Destination])</f>
        <v>Earth Orbit</v>
      </c>
    </row>
    <row r="12" spans="1:12" ht="18.75" customHeight="1">
      <c r="A12" t="s">
        <v>389</v>
      </c>
      <c r="B12" s="1" t="s">
        <v>390</v>
      </c>
      <c r="C12">
        <v>11</v>
      </c>
      <c r="D12" s="4">
        <v>25219</v>
      </c>
      <c r="E12" s="4">
        <v>25219</v>
      </c>
      <c r="F12" s="5">
        <v>2.2222222221898846E-2</v>
      </c>
      <c r="G12" t="b">
        <v>0</v>
      </c>
      <c r="H12" t="b">
        <v>0</v>
      </c>
      <c r="I12" t="b">
        <v>0</v>
      </c>
      <c r="J12" s="7">
        <f>_xlfn.MAXIFS(Tbl_MissionCrew[Launch date],Tbl_MissionCrew[Launch date],"&lt;"&amp;Tbl_EVA[[#This Row],[Start Date]]+1,Tbl_MissionCrew[Crew Name],Tbl_EVA[[#This Row],[Name]])</f>
        <v>25218.294444444444</v>
      </c>
      <c r="K12" t="str" cm="1">
        <f t="array" ref="K12">INDEX(Tbl_MissionCrew[Spacecraft (Launch)],MATCH(1,(Tbl_MissionCrew[Launch date]=Tbl_EVA[[#This Row],[Traveler launch date]])*(Tbl_MissionCrew[Crew Name]=Tbl_EVA[[#This Row],[Name]]),0))</f>
        <v>Soyuz 5</v>
      </c>
      <c r="L12" t="str">
        <f>_xlfn.XLOOKUP(Tbl_EVA[[#This Row],[Launching spacecraft]],Tbl_Missions[Spacecraft],Tbl_Missions[Destination])</f>
        <v>Earth Orbit</v>
      </c>
    </row>
    <row r="13" spans="1:12" ht="18.75" customHeight="1">
      <c r="A13" t="s">
        <v>389</v>
      </c>
      <c r="B13" s="1" t="s">
        <v>391</v>
      </c>
      <c r="C13">
        <v>11</v>
      </c>
      <c r="D13" s="4">
        <v>25219</v>
      </c>
      <c r="E13" s="4">
        <v>25219</v>
      </c>
      <c r="F13" s="5">
        <v>2.2222222221898846E-2</v>
      </c>
      <c r="G13" t="b">
        <v>0</v>
      </c>
      <c r="H13" t="b">
        <v>0</v>
      </c>
      <c r="I13" t="b">
        <v>0</v>
      </c>
      <c r="J13" s="7">
        <f>_xlfn.MAXIFS(Tbl_MissionCrew[Launch date],Tbl_MissionCrew[Launch date],"&lt;"&amp;Tbl_EVA[[#This Row],[Start Date]]+1,Tbl_MissionCrew[Crew Name],Tbl_EVA[[#This Row],[Name]])</f>
        <v>25218.294444444444</v>
      </c>
      <c r="K13" t="str" cm="1">
        <f t="array" ref="K13">INDEX(Tbl_MissionCrew[Spacecraft (Launch)],MATCH(1,(Tbl_MissionCrew[Launch date]=Tbl_EVA[[#This Row],[Traveler launch date]])*(Tbl_MissionCrew[Crew Name]=Tbl_EVA[[#This Row],[Name]]),0))</f>
        <v>Soyuz 5</v>
      </c>
      <c r="L13" t="str">
        <f>_xlfn.XLOOKUP(Tbl_EVA[[#This Row],[Launching spacecraft]],Tbl_Missions[Spacecraft],Tbl_Missions[Destination])</f>
        <v>Earth Orbit</v>
      </c>
    </row>
    <row r="14" spans="1:12" ht="18.75" customHeight="1">
      <c r="A14" t="s">
        <v>55</v>
      </c>
      <c r="B14" s="1" t="s">
        <v>392</v>
      </c>
      <c r="C14">
        <v>12</v>
      </c>
      <c r="D14" s="4">
        <v>25268</v>
      </c>
      <c r="E14" s="4">
        <v>25268</v>
      </c>
      <c r="F14" s="5">
        <v>5.3472222221898846E-2</v>
      </c>
      <c r="G14" t="b">
        <v>0</v>
      </c>
      <c r="H14" t="b">
        <v>0</v>
      </c>
      <c r="I14" t="b">
        <v>0</v>
      </c>
      <c r="J14" s="7">
        <f>_xlfn.MAXIFS(Tbl_MissionCrew[Launch date],Tbl_MissionCrew[Launch date],"&lt;"&amp;Tbl_EVA[[#This Row],[Start Date]]+1,Tbl_MissionCrew[Crew Name],Tbl_EVA[[#This Row],[Name]])</f>
        <v>25265.666666666668</v>
      </c>
      <c r="K14" t="str" cm="1">
        <f t="array" ref="K14">INDEX(Tbl_MissionCrew[Spacecraft (Launch)],MATCH(1,(Tbl_MissionCrew[Launch date]=Tbl_EVA[[#This Row],[Traveler launch date]])*(Tbl_MissionCrew[Crew Name]=Tbl_EVA[[#This Row],[Name]]),0))</f>
        <v>Apollo 9</v>
      </c>
      <c r="L14" t="str">
        <f>_xlfn.XLOOKUP(Tbl_EVA[[#This Row],[Launching spacecraft]],Tbl_Missions[Spacecraft],Tbl_Missions[Destination])</f>
        <v>Earth Orbit</v>
      </c>
    </row>
    <row r="15" spans="1:12" ht="18.75" customHeight="1">
      <c r="A15" t="s">
        <v>55</v>
      </c>
      <c r="B15" s="1" t="s">
        <v>393</v>
      </c>
      <c r="C15">
        <v>12</v>
      </c>
      <c r="D15" s="4">
        <v>25268</v>
      </c>
      <c r="E15" s="4">
        <v>25268</v>
      </c>
      <c r="F15" s="5">
        <v>5.3472222221898846E-2</v>
      </c>
      <c r="G15" t="b">
        <v>0</v>
      </c>
      <c r="H15" t="b">
        <v>1</v>
      </c>
      <c r="I15" t="b">
        <v>0</v>
      </c>
      <c r="J15" s="7">
        <f>_xlfn.MAXIFS(Tbl_MissionCrew[Launch date],Tbl_MissionCrew[Launch date],"&lt;"&amp;Tbl_EVA[[#This Row],[Start Date]]+1,Tbl_MissionCrew[Crew Name],Tbl_EVA[[#This Row],[Name]])</f>
        <v>25265.666666666668</v>
      </c>
      <c r="K15" t="str" cm="1">
        <f t="array" ref="K15">INDEX(Tbl_MissionCrew[Spacecraft (Launch)],MATCH(1,(Tbl_MissionCrew[Launch date]=Tbl_EVA[[#This Row],[Traveler launch date]])*(Tbl_MissionCrew[Crew Name]=Tbl_EVA[[#This Row],[Name]]),0))</f>
        <v>Apollo 9</v>
      </c>
      <c r="L15" t="str">
        <f>_xlfn.XLOOKUP(Tbl_EVA[[#This Row],[Launching spacecraft]],Tbl_Missions[Spacecraft],Tbl_Missions[Destination])</f>
        <v>Earth Orbit</v>
      </c>
    </row>
    <row r="16" spans="1:12" ht="18.75" customHeight="1">
      <c r="A16" t="s">
        <v>57</v>
      </c>
      <c r="B16" s="1" t="s">
        <v>394</v>
      </c>
      <c r="C16">
        <v>13</v>
      </c>
      <c r="D16" s="4">
        <v>25405</v>
      </c>
      <c r="E16" s="4">
        <v>25405</v>
      </c>
      <c r="F16" s="5">
        <v>0.10532407407299615</v>
      </c>
      <c r="G16" t="b">
        <v>1</v>
      </c>
      <c r="H16" t="b">
        <v>0</v>
      </c>
      <c r="I16" t="b">
        <v>0</v>
      </c>
      <c r="J16" s="7">
        <f>_xlfn.MAXIFS(Tbl_MissionCrew[Launch date],Tbl_MissionCrew[Launch date],"&lt;"&amp;Tbl_EVA[[#This Row],[Start Date]]+1,Tbl_MissionCrew[Crew Name],Tbl_EVA[[#This Row],[Name]])</f>
        <v>25400.56388888889</v>
      </c>
      <c r="K16" t="str" cm="1">
        <f t="array" ref="K16">INDEX(Tbl_MissionCrew[Spacecraft (Launch)],MATCH(1,(Tbl_MissionCrew[Launch date]=Tbl_EVA[[#This Row],[Traveler launch date]])*(Tbl_MissionCrew[Crew Name]=Tbl_EVA[[#This Row],[Name]]),0))</f>
        <v>Apollo 11</v>
      </c>
      <c r="L16" t="str">
        <f>_xlfn.XLOOKUP(Tbl_EVA[[#This Row],[Launching spacecraft]],Tbl_Missions[Spacecraft],Tbl_Missions[Destination])</f>
        <v>Moon</v>
      </c>
    </row>
    <row r="17" spans="1:12" ht="18.75" customHeight="1">
      <c r="A17" t="s">
        <v>57</v>
      </c>
      <c r="B17" s="1" t="s">
        <v>388</v>
      </c>
      <c r="C17">
        <v>13</v>
      </c>
      <c r="D17" s="4">
        <v>25405</v>
      </c>
      <c r="E17" s="4">
        <v>25405</v>
      </c>
      <c r="F17" s="5">
        <v>0.10532407407299615</v>
      </c>
      <c r="G17" t="b">
        <v>1</v>
      </c>
      <c r="H17" t="b">
        <v>0</v>
      </c>
      <c r="I17" t="b">
        <v>0</v>
      </c>
      <c r="J17" s="7">
        <f>_xlfn.MAXIFS(Tbl_MissionCrew[Launch date],Tbl_MissionCrew[Launch date],"&lt;"&amp;Tbl_EVA[[#This Row],[Start Date]]+1,Tbl_MissionCrew[Crew Name],Tbl_EVA[[#This Row],[Name]])</f>
        <v>25400.56388888889</v>
      </c>
      <c r="K17" t="str" cm="1">
        <f t="array" ref="K17">INDEX(Tbl_MissionCrew[Spacecraft (Launch)],MATCH(1,(Tbl_MissionCrew[Launch date]=Tbl_EVA[[#This Row],[Traveler launch date]])*(Tbl_MissionCrew[Crew Name]=Tbl_EVA[[#This Row],[Name]]),0))</f>
        <v>Apollo 11</v>
      </c>
      <c r="L17" t="str">
        <f>_xlfn.XLOOKUP(Tbl_EVA[[#This Row],[Launching spacecraft]],Tbl_Missions[Spacecraft],Tbl_Missions[Destination])</f>
        <v>Moon</v>
      </c>
    </row>
    <row r="18" spans="1:12" ht="18.75" customHeight="1">
      <c r="A18" t="s">
        <v>61</v>
      </c>
      <c r="B18" s="1" t="s">
        <v>395</v>
      </c>
      <c r="C18">
        <v>14</v>
      </c>
      <c r="D18" s="4">
        <v>25526</v>
      </c>
      <c r="E18" s="4">
        <v>25526</v>
      </c>
      <c r="F18" s="5">
        <v>0.16392361111138598</v>
      </c>
      <c r="G18" t="b">
        <v>1</v>
      </c>
      <c r="H18" t="b">
        <v>0</v>
      </c>
      <c r="I18" t="b">
        <v>0</v>
      </c>
      <c r="J18" s="7">
        <f>_xlfn.MAXIFS(Tbl_MissionCrew[Launch date],Tbl_MissionCrew[Launch date],"&lt;"&amp;Tbl_EVA[[#This Row],[Start Date]]+1,Tbl_MissionCrew[Crew Name],Tbl_EVA[[#This Row],[Name]])</f>
        <v>25521.681944444445</v>
      </c>
      <c r="K18" t="str" cm="1">
        <f t="array" ref="K18">INDEX(Tbl_MissionCrew[Spacecraft (Launch)],MATCH(1,(Tbl_MissionCrew[Launch date]=Tbl_EVA[[#This Row],[Traveler launch date]])*(Tbl_MissionCrew[Crew Name]=Tbl_EVA[[#This Row],[Name]]),0))</f>
        <v>Apollo 12</v>
      </c>
      <c r="L18" t="str">
        <f>_xlfn.XLOOKUP(Tbl_EVA[[#This Row],[Launching spacecraft]],Tbl_Missions[Spacecraft],Tbl_Missions[Destination])</f>
        <v>Moon</v>
      </c>
    </row>
    <row r="19" spans="1:12" ht="18.75" customHeight="1">
      <c r="A19" t="s">
        <v>61</v>
      </c>
      <c r="B19" s="1" t="s">
        <v>396</v>
      </c>
      <c r="C19">
        <v>14</v>
      </c>
      <c r="D19" s="4">
        <v>25526</v>
      </c>
      <c r="E19" s="4">
        <v>25526</v>
      </c>
      <c r="F19" s="5">
        <v>0.16392361111138598</v>
      </c>
      <c r="G19" t="b">
        <v>1</v>
      </c>
      <c r="H19" t="b">
        <v>0</v>
      </c>
      <c r="I19" t="b">
        <v>0</v>
      </c>
      <c r="J19" s="7">
        <f>_xlfn.MAXIFS(Tbl_MissionCrew[Launch date],Tbl_MissionCrew[Launch date],"&lt;"&amp;Tbl_EVA[[#This Row],[Start Date]]+1,Tbl_MissionCrew[Crew Name],Tbl_EVA[[#This Row],[Name]])</f>
        <v>25521.681944444445</v>
      </c>
      <c r="K19" t="str" cm="1">
        <f t="array" ref="K19">INDEX(Tbl_MissionCrew[Spacecraft (Launch)],MATCH(1,(Tbl_MissionCrew[Launch date]=Tbl_EVA[[#This Row],[Traveler launch date]])*(Tbl_MissionCrew[Crew Name]=Tbl_EVA[[#This Row],[Name]]),0))</f>
        <v>Apollo 12</v>
      </c>
      <c r="L19" t="str">
        <f>_xlfn.XLOOKUP(Tbl_EVA[[#This Row],[Launching spacecraft]],Tbl_Missions[Spacecraft],Tbl_Missions[Destination])</f>
        <v>Moon</v>
      </c>
    </row>
    <row r="20" spans="1:12" ht="18.75" customHeight="1">
      <c r="A20" t="s">
        <v>61</v>
      </c>
      <c r="B20" s="1" t="s">
        <v>395</v>
      </c>
      <c r="C20">
        <v>15</v>
      </c>
      <c r="D20" s="4">
        <v>25527</v>
      </c>
      <c r="E20" s="4">
        <v>25527</v>
      </c>
      <c r="F20" s="5">
        <v>0.15920138888759539</v>
      </c>
      <c r="G20" t="b">
        <v>1</v>
      </c>
      <c r="H20" t="b">
        <v>0</v>
      </c>
      <c r="I20" t="b">
        <v>0</v>
      </c>
      <c r="J20" s="7">
        <f>_xlfn.MAXIFS(Tbl_MissionCrew[Launch date],Tbl_MissionCrew[Launch date],"&lt;"&amp;Tbl_EVA[[#This Row],[Start Date]]+1,Tbl_MissionCrew[Crew Name],Tbl_EVA[[#This Row],[Name]])</f>
        <v>25521.681944444445</v>
      </c>
      <c r="K20" t="str" cm="1">
        <f t="array" ref="K20">INDEX(Tbl_MissionCrew[Spacecraft (Launch)],MATCH(1,(Tbl_MissionCrew[Launch date]=Tbl_EVA[[#This Row],[Traveler launch date]])*(Tbl_MissionCrew[Crew Name]=Tbl_EVA[[#This Row],[Name]]),0))</f>
        <v>Apollo 12</v>
      </c>
      <c r="L20" t="str">
        <f>_xlfn.XLOOKUP(Tbl_EVA[[#This Row],[Launching spacecraft]],Tbl_Missions[Spacecraft],Tbl_Missions[Destination])</f>
        <v>Moon</v>
      </c>
    </row>
    <row r="21" spans="1:12" ht="18.75" customHeight="1">
      <c r="A21" t="s">
        <v>61</v>
      </c>
      <c r="B21" s="1" t="s">
        <v>396</v>
      </c>
      <c r="C21">
        <v>15</v>
      </c>
      <c r="D21" s="4">
        <v>25527</v>
      </c>
      <c r="E21" s="4">
        <v>25527</v>
      </c>
      <c r="F21" s="5">
        <v>0.15920138888759539</v>
      </c>
      <c r="G21" t="b">
        <v>1</v>
      </c>
      <c r="H21" t="b">
        <v>0</v>
      </c>
      <c r="I21" t="b">
        <v>0</v>
      </c>
      <c r="J21" s="7">
        <f>_xlfn.MAXIFS(Tbl_MissionCrew[Launch date],Tbl_MissionCrew[Launch date],"&lt;"&amp;Tbl_EVA[[#This Row],[Start Date]]+1,Tbl_MissionCrew[Crew Name],Tbl_EVA[[#This Row],[Name]])</f>
        <v>25521.681944444445</v>
      </c>
      <c r="K21" t="str" cm="1">
        <f t="array" ref="K21">INDEX(Tbl_MissionCrew[Spacecraft (Launch)],MATCH(1,(Tbl_MissionCrew[Launch date]=Tbl_EVA[[#This Row],[Traveler launch date]])*(Tbl_MissionCrew[Crew Name]=Tbl_EVA[[#This Row],[Name]]),0))</f>
        <v>Apollo 12</v>
      </c>
      <c r="L21" t="str">
        <f>_xlfn.XLOOKUP(Tbl_EVA[[#This Row],[Launching spacecraft]],Tbl_Missions[Spacecraft],Tbl_Missions[Destination])</f>
        <v>Moon</v>
      </c>
    </row>
    <row r="22" spans="1:12" ht="18.75" customHeight="1">
      <c r="A22" t="s">
        <v>64</v>
      </c>
      <c r="B22" s="1" t="s">
        <v>397</v>
      </c>
      <c r="C22">
        <v>16</v>
      </c>
      <c r="D22" s="4">
        <v>25969</v>
      </c>
      <c r="E22" s="4">
        <v>25969</v>
      </c>
      <c r="F22" s="5">
        <v>0.19988425925839692</v>
      </c>
      <c r="G22" t="b">
        <v>1</v>
      </c>
      <c r="H22" t="b">
        <v>0</v>
      </c>
      <c r="I22" t="b">
        <v>0</v>
      </c>
      <c r="J22" s="7">
        <f>_xlfn.MAXIFS(Tbl_MissionCrew[Launch date],Tbl_MissionCrew[Launch date],"&lt;"&amp;Tbl_EVA[[#This Row],[Start Date]]+1,Tbl_MissionCrew[Crew Name],Tbl_EVA[[#This Row],[Name]])</f>
        <v>25964.877083333333</v>
      </c>
      <c r="K22" t="str" cm="1">
        <f t="array" ref="K22">INDEX(Tbl_MissionCrew[Spacecraft (Launch)],MATCH(1,(Tbl_MissionCrew[Launch date]=Tbl_EVA[[#This Row],[Traveler launch date]])*(Tbl_MissionCrew[Crew Name]=Tbl_EVA[[#This Row],[Name]]),0))</f>
        <v>Apollo 14</v>
      </c>
      <c r="L22" t="str">
        <f>_xlfn.XLOOKUP(Tbl_EVA[[#This Row],[Launching spacecraft]],Tbl_Missions[Spacecraft],Tbl_Missions[Destination])</f>
        <v>Moon</v>
      </c>
    </row>
    <row r="23" spans="1:12" ht="18.75" customHeight="1">
      <c r="A23" t="s">
        <v>64</v>
      </c>
      <c r="B23" s="1" t="s">
        <v>398</v>
      </c>
      <c r="C23">
        <v>16</v>
      </c>
      <c r="D23" s="4">
        <v>25969</v>
      </c>
      <c r="E23" s="4">
        <v>25969</v>
      </c>
      <c r="F23" s="5">
        <v>0.19988425925839692</v>
      </c>
      <c r="G23" t="b">
        <v>1</v>
      </c>
      <c r="H23" t="b">
        <v>0</v>
      </c>
      <c r="I23" t="b">
        <v>0</v>
      </c>
      <c r="J23" s="7">
        <f>_xlfn.MAXIFS(Tbl_MissionCrew[Launch date],Tbl_MissionCrew[Launch date],"&lt;"&amp;Tbl_EVA[[#This Row],[Start Date]]+1,Tbl_MissionCrew[Crew Name],Tbl_EVA[[#This Row],[Name]])</f>
        <v>25964.877083333333</v>
      </c>
      <c r="K23" t="str" cm="1">
        <f t="array" ref="K23">INDEX(Tbl_MissionCrew[Spacecraft (Launch)],MATCH(1,(Tbl_MissionCrew[Launch date]=Tbl_EVA[[#This Row],[Traveler launch date]])*(Tbl_MissionCrew[Crew Name]=Tbl_EVA[[#This Row],[Name]]),0))</f>
        <v>Apollo 14</v>
      </c>
      <c r="L23" t="str">
        <f>_xlfn.XLOOKUP(Tbl_EVA[[#This Row],[Launching spacecraft]],Tbl_Missions[Spacecraft],Tbl_Missions[Destination])</f>
        <v>Moon</v>
      </c>
    </row>
    <row r="24" spans="1:12" ht="18.75" customHeight="1">
      <c r="A24" t="s">
        <v>64</v>
      </c>
      <c r="B24" s="1" t="s">
        <v>397</v>
      </c>
      <c r="C24">
        <v>17</v>
      </c>
      <c r="D24" s="4">
        <v>25970</v>
      </c>
      <c r="E24" s="4">
        <v>25970</v>
      </c>
      <c r="F24" s="5">
        <v>0.19075231481474475</v>
      </c>
      <c r="G24" t="b">
        <v>1</v>
      </c>
      <c r="H24" t="b">
        <v>0</v>
      </c>
      <c r="I24" t="b">
        <v>0</v>
      </c>
      <c r="J24" s="7">
        <f>_xlfn.MAXIFS(Tbl_MissionCrew[Launch date],Tbl_MissionCrew[Launch date],"&lt;"&amp;Tbl_EVA[[#This Row],[Start Date]]+1,Tbl_MissionCrew[Crew Name],Tbl_EVA[[#This Row],[Name]])</f>
        <v>25964.877083333333</v>
      </c>
      <c r="K24" t="str" cm="1">
        <f t="array" ref="K24">INDEX(Tbl_MissionCrew[Spacecraft (Launch)],MATCH(1,(Tbl_MissionCrew[Launch date]=Tbl_EVA[[#This Row],[Traveler launch date]])*(Tbl_MissionCrew[Crew Name]=Tbl_EVA[[#This Row],[Name]]),0))</f>
        <v>Apollo 14</v>
      </c>
      <c r="L24" t="str">
        <f>_xlfn.XLOOKUP(Tbl_EVA[[#This Row],[Launching spacecraft]],Tbl_Missions[Spacecraft],Tbl_Missions[Destination])</f>
        <v>Moon</v>
      </c>
    </row>
    <row r="25" spans="1:12" ht="18.75" customHeight="1">
      <c r="A25" t="s">
        <v>64</v>
      </c>
      <c r="B25" s="1" t="s">
        <v>398</v>
      </c>
      <c r="C25">
        <v>17</v>
      </c>
      <c r="D25" s="4">
        <v>25970</v>
      </c>
      <c r="E25" s="4">
        <v>25970</v>
      </c>
      <c r="F25" s="5">
        <v>0.19075231481474475</v>
      </c>
      <c r="G25" t="b">
        <v>1</v>
      </c>
      <c r="H25" t="b">
        <v>0</v>
      </c>
      <c r="I25" t="b">
        <v>0</v>
      </c>
      <c r="J25" s="7">
        <f>_xlfn.MAXIFS(Tbl_MissionCrew[Launch date],Tbl_MissionCrew[Launch date],"&lt;"&amp;Tbl_EVA[[#This Row],[Start Date]]+1,Tbl_MissionCrew[Crew Name],Tbl_EVA[[#This Row],[Name]])</f>
        <v>25964.877083333333</v>
      </c>
      <c r="K25" t="str" cm="1">
        <f t="array" ref="K25">INDEX(Tbl_MissionCrew[Spacecraft (Launch)],MATCH(1,(Tbl_MissionCrew[Launch date]=Tbl_EVA[[#This Row],[Traveler launch date]])*(Tbl_MissionCrew[Crew Name]=Tbl_EVA[[#This Row],[Name]]),0))</f>
        <v>Apollo 14</v>
      </c>
      <c r="L25" t="str">
        <f>_xlfn.XLOOKUP(Tbl_EVA[[#This Row],[Launching spacecraft]],Tbl_Missions[Spacecraft],Tbl_Missions[Destination])</f>
        <v>Moon</v>
      </c>
    </row>
    <row r="26" spans="1:12" ht="18.75" customHeight="1">
      <c r="A26" t="s">
        <v>68</v>
      </c>
      <c r="B26" s="1" t="s">
        <v>393</v>
      </c>
      <c r="C26">
        <v>18</v>
      </c>
      <c r="D26" s="4">
        <v>26145</v>
      </c>
      <c r="E26" s="4">
        <v>26145</v>
      </c>
      <c r="F26" s="5">
        <v>2.2997685184236616E-2</v>
      </c>
      <c r="G26" t="b">
        <v>0</v>
      </c>
      <c r="H26" t="b">
        <v>1</v>
      </c>
      <c r="I26" t="b">
        <v>0</v>
      </c>
      <c r="J26" s="7">
        <f>_xlfn.MAXIFS(Tbl_MissionCrew[Launch date],Tbl_MissionCrew[Launch date],"&lt;"&amp;Tbl_EVA[[#This Row],[Start Date]]+1,Tbl_MissionCrew[Crew Name],Tbl_EVA[[#This Row],[Name]])</f>
        <v>26140.56527777778</v>
      </c>
      <c r="K26" t="str" cm="1">
        <f t="array" ref="K26">INDEX(Tbl_MissionCrew[Spacecraft (Launch)],MATCH(1,(Tbl_MissionCrew[Launch date]=Tbl_EVA[[#This Row],[Traveler launch date]])*(Tbl_MissionCrew[Crew Name]=Tbl_EVA[[#This Row],[Name]]),0))</f>
        <v>Apollo 15</v>
      </c>
      <c r="L26" t="str">
        <f>_xlfn.XLOOKUP(Tbl_EVA[[#This Row],[Launching spacecraft]],Tbl_Missions[Spacecraft],Tbl_Missions[Destination])</f>
        <v>Moon</v>
      </c>
    </row>
    <row r="27" spans="1:12" ht="18.75" customHeight="1">
      <c r="A27" t="s">
        <v>68</v>
      </c>
      <c r="B27" s="1" t="s">
        <v>393</v>
      </c>
      <c r="C27">
        <v>19</v>
      </c>
      <c r="D27" s="4">
        <v>26145</v>
      </c>
      <c r="E27" s="4">
        <v>26145</v>
      </c>
      <c r="F27" s="5">
        <v>0.273402777776937</v>
      </c>
      <c r="G27" t="b">
        <v>1</v>
      </c>
      <c r="H27" t="b">
        <v>0</v>
      </c>
      <c r="I27" t="b">
        <v>0</v>
      </c>
      <c r="J27" s="7">
        <f>_xlfn.MAXIFS(Tbl_MissionCrew[Launch date],Tbl_MissionCrew[Launch date],"&lt;"&amp;Tbl_EVA[[#This Row],[Start Date]]+1,Tbl_MissionCrew[Crew Name],Tbl_EVA[[#This Row],[Name]])</f>
        <v>26140.56527777778</v>
      </c>
      <c r="K27" t="str" cm="1">
        <f t="array" ref="K27">INDEX(Tbl_MissionCrew[Spacecraft (Launch)],MATCH(1,(Tbl_MissionCrew[Launch date]=Tbl_EVA[[#This Row],[Traveler launch date]])*(Tbl_MissionCrew[Crew Name]=Tbl_EVA[[#This Row],[Name]]),0))</f>
        <v>Apollo 15</v>
      </c>
      <c r="L27" t="str">
        <f>_xlfn.XLOOKUP(Tbl_EVA[[#This Row],[Launching spacecraft]],Tbl_Missions[Spacecraft],Tbl_Missions[Destination])</f>
        <v>Moon</v>
      </c>
    </row>
    <row r="28" spans="1:12" ht="18.75" customHeight="1">
      <c r="A28" t="s">
        <v>68</v>
      </c>
      <c r="B28" s="1" t="s">
        <v>399</v>
      </c>
      <c r="C28">
        <v>19</v>
      </c>
      <c r="D28" s="4">
        <v>26145</v>
      </c>
      <c r="E28" s="4">
        <v>26145</v>
      </c>
      <c r="F28" s="5">
        <v>0.273402777776937</v>
      </c>
      <c r="G28" t="b">
        <v>1</v>
      </c>
      <c r="H28" t="b">
        <v>0</v>
      </c>
      <c r="I28" t="b">
        <v>0</v>
      </c>
      <c r="J28" s="7">
        <f>_xlfn.MAXIFS(Tbl_MissionCrew[Launch date],Tbl_MissionCrew[Launch date],"&lt;"&amp;Tbl_EVA[[#This Row],[Start Date]]+1,Tbl_MissionCrew[Crew Name],Tbl_EVA[[#This Row],[Name]])</f>
        <v>26140.56527777778</v>
      </c>
      <c r="K28" t="str" cm="1">
        <f t="array" ref="K28">INDEX(Tbl_MissionCrew[Spacecraft (Launch)],MATCH(1,(Tbl_MissionCrew[Launch date]=Tbl_EVA[[#This Row],[Traveler launch date]])*(Tbl_MissionCrew[Crew Name]=Tbl_EVA[[#This Row],[Name]]),0))</f>
        <v>Apollo 15</v>
      </c>
      <c r="L28" t="str">
        <f>_xlfn.XLOOKUP(Tbl_EVA[[#This Row],[Launching spacecraft]],Tbl_Missions[Spacecraft],Tbl_Missions[Destination])</f>
        <v>Moon</v>
      </c>
    </row>
    <row r="29" spans="1:12" ht="18.75" customHeight="1">
      <c r="A29" t="s">
        <v>68</v>
      </c>
      <c r="B29" s="1" t="s">
        <v>393</v>
      </c>
      <c r="C29">
        <v>20</v>
      </c>
      <c r="D29" s="4">
        <v>26146</v>
      </c>
      <c r="E29" s="4">
        <v>26146</v>
      </c>
      <c r="F29" s="5">
        <v>0.30016203703780775</v>
      </c>
      <c r="G29" t="b">
        <v>1</v>
      </c>
      <c r="H29" t="b">
        <v>0</v>
      </c>
      <c r="I29" t="b">
        <v>0</v>
      </c>
      <c r="J29" s="7">
        <f>_xlfn.MAXIFS(Tbl_MissionCrew[Launch date],Tbl_MissionCrew[Launch date],"&lt;"&amp;Tbl_EVA[[#This Row],[Start Date]]+1,Tbl_MissionCrew[Crew Name],Tbl_EVA[[#This Row],[Name]])</f>
        <v>26140.56527777778</v>
      </c>
      <c r="K29" t="str" cm="1">
        <f t="array" ref="K29">INDEX(Tbl_MissionCrew[Spacecraft (Launch)],MATCH(1,(Tbl_MissionCrew[Launch date]=Tbl_EVA[[#This Row],[Traveler launch date]])*(Tbl_MissionCrew[Crew Name]=Tbl_EVA[[#This Row],[Name]]),0))</f>
        <v>Apollo 15</v>
      </c>
      <c r="L29" t="str">
        <f>_xlfn.XLOOKUP(Tbl_EVA[[#This Row],[Launching spacecraft]],Tbl_Missions[Spacecraft],Tbl_Missions[Destination])</f>
        <v>Moon</v>
      </c>
    </row>
    <row r="30" spans="1:12" ht="18.75" customHeight="1">
      <c r="A30" t="s">
        <v>68</v>
      </c>
      <c r="B30" s="1" t="s">
        <v>399</v>
      </c>
      <c r="C30">
        <v>20</v>
      </c>
      <c r="D30" s="4">
        <v>26146</v>
      </c>
      <c r="E30" s="4">
        <v>26146</v>
      </c>
      <c r="F30" s="5">
        <v>0.30016203703780775</v>
      </c>
      <c r="G30" t="b">
        <v>1</v>
      </c>
      <c r="H30" t="b">
        <v>0</v>
      </c>
      <c r="I30" t="b">
        <v>0</v>
      </c>
      <c r="J30" s="7">
        <f>_xlfn.MAXIFS(Tbl_MissionCrew[Launch date],Tbl_MissionCrew[Launch date],"&lt;"&amp;Tbl_EVA[[#This Row],[Start Date]]+1,Tbl_MissionCrew[Crew Name],Tbl_EVA[[#This Row],[Name]])</f>
        <v>26140.56527777778</v>
      </c>
      <c r="K30" t="str" cm="1">
        <f t="array" ref="K30">INDEX(Tbl_MissionCrew[Spacecraft (Launch)],MATCH(1,(Tbl_MissionCrew[Launch date]=Tbl_EVA[[#This Row],[Traveler launch date]])*(Tbl_MissionCrew[Crew Name]=Tbl_EVA[[#This Row],[Name]]),0))</f>
        <v>Apollo 15</v>
      </c>
      <c r="L30" t="str">
        <f>_xlfn.XLOOKUP(Tbl_EVA[[#This Row],[Launching spacecraft]],Tbl_Missions[Spacecraft],Tbl_Missions[Destination])</f>
        <v>Moon</v>
      </c>
    </row>
    <row r="31" spans="1:12" ht="18.75" customHeight="1">
      <c r="A31" t="s">
        <v>68</v>
      </c>
      <c r="B31" s="1" t="s">
        <v>393</v>
      </c>
      <c r="C31">
        <v>21</v>
      </c>
      <c r="D31" s="4">
        <v>26147</v>
      </c>
      <c r="E31" s="4">
        <v>26147</v>
      </c>
      <c r="F31" s="5">
        <v>0.2012731481481751</v>
      </c>
      <c r="G31" t="b">
        <v>1</v>
      </c>
      <c r="H31" t="b">
        <v>0</v>
      </c>
      <c r="I31" t="b">
        <v>0</v>
      </c>
      <c r="J31" s="7">
        <f>_xlfn.MAXIFS(Tbl_MissionCrew[Launch date],Tbl_MissionCrew[Launch date],"&lt;"&amp;Tbl_EVA[[#This Row],[Start Date]]+1,Tbl_MissionCrew[Crew Name],Tbl_EVA[[#This Row],[Name]])</f>
        <v>26140.56527777778</v>
      </c>
      <c r="K31" t="str" cm="1">
        <f t="array" ref="K31">INDEX(Tbl_MissionCrew[Spacecraft (Launch)],MATCH(1,(Tbl_MissionCrew[Launch date]=Tbl_EVA[[#This Row],[Traveler launch date]])*(Tbl_MissionCrew[Crew Name]=Tbl_EVA[[#This Row],[Name]]),0))</f>
        <v>Apollo 15</v>
      </c>
      <c r="L31" t="str">
        <f>_xlfn.XLOOKUP(Tbl_EVA[[#This Row],[Launching spacecraft]],Tbl_Missions[Spacecraft],Tbl_Missions[Destination])</f>
        <v>Moon</v>
      </c>
    </row>
    <row r="32" spans="1:12" ht="18.75" customHeight="1">
      <c r="A32" t="s">
        <v>68</v>
      </c>
      <c r="B32" s="1" t="s">
        <v>399</v>
      </c>
      <c r="C32">
        <v>21</v>
      </c>
      <c r="D32" s="4">
        <v>26147</v>
      </c>
      <c r="E32" s="4">
        <v>26147</v>
      </c>
      <c r="F32" s="5">
        <v>0.2012731481481751</v>
      </c>
      <c r="G32" t="b">
        <v>1</v>
      </c>
      <c r="H32" t="b">
        <v>0</v>
      </c>
      <c r="I32" t="b">
        <v>0</v>
      </c>
      <c r="J32" s="7">
        <f>_xlfn.MAXIFS(Tbl_MissionCrew[Launch date],Tbl_MissionCrew[Launch date],"&lt;"&amp;Tbl_EVA[[#This Row],[Start Date]]+1,Tbl_MissionCrew[Crew Name],Tbl_EVA[[#This Row],[Name]])</f>
        <v>26140.56527777778</v>
      </c>
      <c r="K32" t="str" cm="1">
        <f t="array" ref="K32">INDEX(Tbl_MissionCrew[Spacecraft (Launch)],MATCH(1,(Tbl_MissionCrew[Launch date]=Tbl_EVA[[#This Row],[Traveler launch date]])*(Tbl_MissionCrew[Crew Name]=Tbl_EVA[[#This Row],[Name]]),0))</f>
        <v>Apollo 15</v>
      </c>
      <c r="L32" t="str">
        <f>_xlfn.XLOOKUP(Tbl_EVA[[#This Row],[Launching spacecraft]],Tbl_Missions[Spacecraft],Tbl_Missions[Destination])</f>
        <v>Moon</v>
      </c>
    </row>
    <row r="33" spans="1:12" ht="18.75" customHeight="1">
      <c r="A33" t="s">
        <v>68</v>
      </c>
      <c r="B33" s="1" t="s">
        <v>400</v>
      </c>
      <c r="C33">
        <v>22</v>
      </c>
      <c r="D33" s="4">
        <v>26150</v>
      </c>
      <c r="E33" s="4">
        <v>26150</v>
      </c>
      <c r="F33" s="5">
        <v>2.7164351849933155E-2</v>
      </c>
      <c r="G33" t="b">
        <v>0</v>
      </c>
      <c r="H33" t="b">
        <v>0</v>
      </c>
      <c r="I33" t="b">
        <v>1</v>
      </c>
      <c r="J33" s="7">
        <f>_xlfn.MAXIFS(Tbl_MissionCrew[Launch date],Tbl_MissionCrew[Launch date],"&lt;"&amp;Tbl_EVA[[#This Row],[Start Date]]+1,Tbl_MissionCrew[Crew Name],Tbl_EVA[[#This Row],[Name]])</f>
        <v>26140.56527777778</v>
      </c>
      <c r="K33" t="str" cm="1">
        <f t="array" ref="K33">INDEX(Tbl_MissionCrew[Spacecraft (Launch)],MATCH(1,(Tbl_MissionCrew[Launch date]=Tbl_EVA[[#This Row],[Traveler launch date]])*(Tbl_MissionCrew[Crew Name]=Tbl_EVA[[#This Row],[Name]]),0))</f>
        <v>Apollo 15</v>
      </c>
      <c r="L33" t="str">
        <f>_xlfn.XLOOKUP(Tbl_EVA[[#This Row],[Launching spacecraft]],Tbl_Missions[Spacecraft],Tbl_Missions[Destination])</f>
        <v>Moon</v>
      </c>
    </row>
    <row r="34" spans="1:12" ht="18.75" customHeight="1">
      <c r="A34" t="s">
        <v>68</v>
      </c>
      <c r="B34" s="1" t="s">
        <v>399</v>
      </c>
      <c r="C34">
        <v>22</v>
      </c>
      <c r="D34" s="4">
        <v>26150</v>
      </c>
      <c r="E34" s="4">
        <v>26150</v>
      </c>
      <c r="F34" s="5">
        <v>2.7164351849933155E-2</v>
      </c>
      <c r="G34" t="b">
        <v>0</v>
      </c>
      <c r="H34" t="b">
        <v>1</v>
      </c>
      <c r="I34" t="b">
        <v>1</v>
      </c>
      <c r="J34" s="7">
        <f>_xlfn.MAXIFS(Tbl_MissionCrew[Launch date],Tbl_MissionCrew[Launch date],"&lt;"&amp;Tbl_EVA[[#This Row],[Start Date]]+1,Tbl_MissionCrew[Crew Name],Tbl_EVA[[#This Row],[Name]])</f>
        <v>26140.56527777778</v>
      </c>
      <c r="K34" t="str" cm="1">
        <f t="array" ref="K34">INDEX(Tbl_MissionCrew[Spacecraft (Launch)],MATCH(1,(Tbl_MissionCrew[Launch date]=Tbl_EVA[[#This Row],[Traveler launch date]])*(Tbl_MissionCrew[Crew Name]=Tbl_EVA[[#This Row],[Name]]),0))</f>
        <v>Apollo 15</v>
      </c>
      <c r="L34" t="str">
        <f>_xlfn.XLOOKUP(Tbl_EVA[[#This Row],[Launching spacecraft]],Tbl_Missions[Spacecraft],Tbl_Missions[Destination])</f>
        <v>Moon</v>
      </c>
    </row>
    <row r="35" spans="1:12" ht="18.75" customHeight="1">
      <c r="A35" t="s">
        <v>69</v>
      </c>
      <c r="B35" s="1" t="s">
        <v>401</v>
      </c>
      <c r="C35">
        <v>23</v>
      </c>
      <c r="D35" s="4">
        <v>26410</v>
      </c>
      <c r="E35" s="4">
        <v>26410</v>
      </c>
      <c r="F35" s="5">
        <v>0.29944444444117835</v>
      </c>
      <c r="G35" t="b">
        <v>1</v>
      </c>
      <c r="H35" t="b">
        <v>0</v>
      </c>
      <c r="I35" t="b">
        <v>0</v>
      </c>
      <c r="J35" s="7">
        <f>_xlfn.MAXIFS(Tbl_MissionCrew[Launch date],Tbl_MissionCrew[Launch date],"&lt;"&amp;Tbl_EVA[[#This Row],[Start Date]]+1,Tbl_MissionCrew[Crew Name],Tbl_EVA[[#This Row],[Name]])</f>
        <v>26405.745833333334</v>
      </c>
      <c r="K35" t="str" cm="1">
        <f t="array" ref="K35">INDEX(Tbl_MissionCrew[Spacecraft (Launch)],MATCH(1,(Tbl_MissionCrew[Launch date]=Tbl_EVA[[#This Row],[Traveler launch date]])*(Tbl_MissionCrew[Crew Name]=Tbl_EVA[[#This Row],[Name]]),0))</f>
        <v>Apollo 16</v>
      </c>
      <c r="L35" t="str">
        <f>_xlfn.XLOOKUP(Tbl_EVA[[#This Row],[Launching spacecraft]],Tbl_Missions[Spacecraft],Tbl_Missions[Destination])</f>
        <v>Moon</v>
      </c>
    </row>
    <row r="36" spans="1:12" ht="18.75" customHeight="1">
      <c r="A36" t="s">
        <v>69</v>
      </c>
      <c r="B36" s="1" t="s">
        <v>402</v>
      </c>
      <c r="C36">
        <v>23</v>
      </c>
      <c r="D36" s="4">
        <v>26410</v>
      </c>
      <c r="E36" s="4">
        <v>26410</v>
      </c>
      <c r="F36" s="5">
        <v>0.29944444444117835</v>
      </c>
      <c r="G36" t="b">
        <v>1</v>
      </c>
      <c r="H36" t="b">
        <v>0</v>
      </c>
      <c r="I36" t="b">
        <v>0</v>
      </c>
      <c r="J36" s="7">
        <f>_xlfn.MAXIFS(Tbl_MissionCrew[Launch date],Tbl_MissionCrew[Launch date],"&lt;"&amp;Tbl_EVA[[#This Row],[Start Date]]+1,Tbl_MissionCrew[Crew Name],Tbl_EVA[[#This Row],[Name]])</f>
        <v>26405.745833333334</v>
      </c>
      <c r="K36" t="str" cm="1">
        <f t="array" ref="K36">INDEX(Tbl_MissionCrew[Spacecraft (Launch)],MATCH(1,(Tbl_MissionCrew[Launch date]=Tbl_EVA[[#This Row],[Traveler launch date]])*(Tbl_MissionCrew[Crew Name]=Tbl_EVA[[#This Row],[Name]]),0))</f>
        <v>Apollo 16</v>
      </c>
      <c r="L36" t="str">
        <f>_xlfn.XLOOKUP(Tbl_EVA[[#This Row],[Launching spacecraft]],Tbl_Missions[Spacecraft],Tbl_Missions[Destination])</f>
        <v>Moon</v>
      </c>
    </row>
    <row r="37" spans="1:12" ht="18.75" customHeight="1">
      <c r="A37" t="s">
        <v>69</v>
      </c>
      <c r="B37" s="1" t="s">
        <v>401</v>
      </c>
      <c r="C37">
        <v>24</v>
      </c>
      <c r="D37" s="4">
        <v>26411</v>
      </c>
      <c r="E37" s="4">
        <v>26411</v>
      </c>
      <c r="F37" s="5">
        <v>0.30774305555678438</v>
      </c>
      <c r="G37" t="b">
        <v>1</v>
      </c>
      <c r="H37" t="b">
        <v>0</v>
      </c>
      <c r="I37" t="b">
        <v>0</v>
      </c>
      <c r="J37" s="7">
        <f>_xlfn.MAXIFS(Tbl_MissionCrew[Launch date],Tbl_MissionCrew[Launch date],"&lt;"&amp;Tbl_EVA[[#This Row],[Start Date]]+1,Tbl_MissionCrew[Crew Name],Tbl_EVA[[#This Row],[Name]])</f>
        <v>26405.745833333334</v>
      </c>
      <c r="K37" t="str" cm="1">
        <f t="array" ref="K37">INDEX(Tbl_MissionCrew[Spacecraft (Launch)],MATCH(1,(Tbl_MissionCrew[Launch date]=Tbl_EVA[[#This Row],[Traveler launch date]])*(Tbl_MissionCrew[Crew Name]=Tbl_EVA[[#This Row],[Name]]),0))</f>
        <v>Apollo 16</v>
      </c>
      <c r="L37" t="str">
        <f>_xlfn.XLOOKUP(Tbl_EVA[[#This Row],[Launching spacecraft]],Tbl_Missions[Spacecraft],Tbl_Missions[Destination])</f>
        <v>Moon</v>
      </c>
    </row>
    <row r="38" spans="1:12" ht="18.75" customHeight="1">
      <c r="A38" t="s">
        <v>69</v>
      </c>
      <c r="B38" s="1" t="s">
        <v>402</v>
      </c>
      <c r="C38">
        <v>24</v>
      </c>
      <c r="D38" s="4">
        <v>26411</v>
      </c>
      <c r="E38" s="4">
        <v>26411</v>
      </c>
      <c r="F38" s="5">
        <v>0.30774305555678438</v>
      </c>
      <c r="G38" t="b">
        <v>1</v>
      </c>
      <c r="H38" t="b">
        <v>0</v>
      </c>
      <c r="I38" t="b">
        <v>0</v>
      </c>
      <c r="J38" s="7">
        <f>_xlfn.MAXIFS(Tbl_MissionCrew[Launch date],Tbl_MissionCrew[Launch date],"&lt;"&amp;Tbl_EVA[[#This Row],[Start Date]]+1,Tbl_MissionCrew[Crew Name],Tbl_EVA[[#This Row],[Name]])</f>
        <v>26405.745833333334</v>
      </c>
      <c r="K38" t="str" cm="1">
        <f t="array" ref="K38">INDEX(Tbl_MissionCrew[Spacecraft (Launch)],MATCH(1,(Tbl_MissionCrew[Launch date]=Tbl_EVA[[#This Row],[Traveler launch date]])*(Tbl_MissionCrew[Crew Name]=Tbl_EVA[[#This Row],[Name]]),0))</f>
        <v>Apollo 16</v>
      </c>
      <c r="L38" t="str">
        <f>_xlfn.XLOOKUP(Tbl_EVA[[#This Row],[Launching spacecraft]],Tbl_Missions[Spacecraft],Tbl_Missions[Destination])</f>
        <v>Moon</v>
      </c>
    </row>
    <row r="39" spans="1:12" ht="18.75" customHeight="1">
      <c r="A39" t="s">
        <v>69</v>
      </c>
      <c r="B39" s="1" t="s">
        <v>401</v>
      </c>
      <c r="C39">
        <v>25</v>
      </c>
      <c r="D39" s="4">
        <v>26412</v>
      </c>
      <c r="E39" s="4">
        <v>26412</v>
      </c>
      <c r="F39" s="5">
        <v>0.23614583333255723</v>
      </c>
      <c r="G39" t="b">
        <v>1</v>
      </c>
      <c r="H39" t="b">
        <v>0</v>
      </c>
      <c r="I39" t="b">
        <v>0</v>
      </c>
      <c r="J39" s="7">
        <f>_xlfn.MAXIFS(Tbl_MissionCrew[Launch date],Tbl_MissionCrew[Launch date],"&lt;"&amp;Tbl_EVA[[#This Row],[Start Date]]+1,Tbl_MissionCrew[Crew Name],Tbl_EVA[[#This Row],[Name]])</f>
        <v>26405.745833333334</v>
      </c>
      <c r="K39" t="str" cm="1">
        <f t="array" ref="K39">INDEX(Tbl_MissionCrew[Spacecraft (Launch)],MATCH(1,(Tbl_MissionCrew[Launch date]=Tbl_EVA[[#This Row],[Traveler launch date]])*(Tbl_MissionCrew[Crew Name]=Tbl_EVA[[#This Row],[Name]]),0))</f>
        <v>Apollo 16</v>
      </c>
      <c r="L39" t="str">
        <f>_xlfn.XLOOKUP(Tbl_EVA[[#This Row],[Launching spacecraft]],Tbl_Missions[Spacecraft],Tbl_Missions[Destination])</f>
        <v>Moon</v>
      </c>
    </row>
    <row r="40" spans="1:12" ht="18.75" customHeight="1">
      <c r="A40" t="s">
        <v>69</v>
      </c>
      <c r="B40" s="1" t="s">
        <v>402</v>
      </c>
      <c r="C40">
        <v>25</v>
      </c>
      <c r="D40" s="4">
        <v>26412</v>
      </c>
      <c r="E40" s="4">
        <v>26412</v>
      </c>
      <c r="F40" s="5">
        <v>0.23614583333255723</v>
      </c>
      <c r="G40" t="b">
        <v>1</v>
      </c>
      <c r="H40" t="b">
        <v>0</v>
      </c>
      <c r="I40" t="b">
        <v>0</v>
      </c>
      <c r="J40" s="7">
        <f>_xlfn.MAXIFS(Tbl_MissionCrew[Launch date],Tbl_MissionCrew[Launch date],"&lt;"&amp;Tbl_EVA[[#This Row],[Start Date]]+1,Tbl_MissionCrew[Crew Name],Tbl_EVA[[#This Row],[Name]])</f>
        <v>26405.745833333334</v>
      </c>
      <c r="K40" t="str" cm="1">
        <f t="array" ref="K40">INDEX(Tbl_MissionCrew[Spacecraft (Launch)],MATCH(1,(Tbl_MissionCrew[Launch date]=Tbl_EVA[[#This Row],[Traveler launch date]])*(Tbl_MissionCrew[Crew Name]=Tbl_EVA[[#This Row],[Name]]),0))</f>
        <v>Apollo 16</v>
      </c>
      <c r="L40" t="str">
        <f>_xlfn.XLOOKUP(Tbl_EVA[[#This Row],[Launching spacecraft]],Tbl_Missions[Spacecraft],Tbl_Missions[Destination])</f>
        <v>Moon</v>
      </c>
    </row>
    <row r="41" spans="1:12" ht="18.75" customHeight="1">
      <c r="A41" t="s">
        <v>69</v>
      </c>
      <c r="B41" s="1" t="s">
        <v>403</v>
      </c>
      <c r="C41">
        <v>26</v>
      </c>
      <c r="D41" s="4">
        <v>26414</v>
      </c>
      <c r="E41" s="4">
        <v>26414</v>
      </c>
      <c r="F41" s="5">
        <v>5.8124999999563443E-2</v>
      </c>
      <c r="G41" t="b">
        <v>0</v>
      </c>
      <c r="H41" t="b">
        <v>0</v>
      </c>
      <c r="I41" t="b">
        <v>1</v>
      </c>
      <c r="J41" s="7">
        <f>_xlfn.MAXIFS(Tbl_MissionCrew[Launch date],Tbl_MissionCrew[Launch date],"&lt;"&amp;Tbl_EVA[[#This Row],[Start Date]]+1,Tbl_MissionCrew[Crew Name],Tbl_EVA[[#This Row],[Name]])</f>
        <v>26405.745833333334</v>
      </c>
      <c r="K41" t="str" cm="1">
        <f t="array" ref="K41">INDEX(Tbl_MissionCrew[Spacecraft (Launch)],MATCH(1,(Tbl_MissionCrew[Launch date]=Tbl_EVA[[#This Row],[Traveler launch date]])*(Tbl_MissionCrew[Crew Name]=Tbl_EVA[[#This Row],[Name]]),0))</f>
        <v>Apollo 16</v>
      </c>
      <c r="L41" t="str">
        <f>_xlfn.XLOOKUP(Tbl_EVA[[#This Row],[Launching spacecraft]],Tbl_Missions[Spacecraft],Tbl_Missions[Destination])</f>
        <v>Moon</v>
      </c>
    </row>
    <row r="42" spans="1:12" ht="18.75" customHeight="1">
      <c r="A42" t="s">
        <v>69</v>
      </c>
      <c r="B42" s="1" t="s">
        <v>402</v>
      </c>
      <c r="C42">
        <v>26</v>
      </c>
      <c r="D42" s="4">
        <v>26414</v>
      </c>
      <c r="E42" s="4">
        <v>26414</v>
      </c>
      <c r="F42" s="5">
        <v>5.8124999999563443E-2</v>
      </c>
      <c r="G42" t="b">
        <v>0</v>
      </c>
      <c r="H42" t="b">
        <v>1</v>
      </c>
      <c r="I42" t="b">
        <v>1</v>
      </c>
      <c r="J42" s="7">
        <f>_xlfn.MAXIFS(Tbl_MissionCrew[Launch date],Tbl_MissionCrew[Launch date],"&lt;"&amp;Tbl_EVA[[#This Row],[Start Date]]+1,Tbl_MissionCrew[Crew Name],Tbl_EVA[[#This Row],[Name]])</f>
        <v>26405.745833333334</v>
      </c>
      <c r="K42" t="str" cm="1">
        <f t="array" ref="K42">INDEX(Tbl_MissionCrew[Spacecraft (Launch)],MATCH(1,(Tbl_MissionCrew[Launch date]=Tbl_EVA[[#This Row],[Traveler launch date]])*(Tbl_MissionCrew[Crew Name]=Tbl_EVA[[#This Row],[Name]]),0))</f>
        <v>Apollo 16</v>
      </c>
      <c r="L42" t="str">
        <f>_xlfn.XLOOKUP(Tbl_EVA[[#This Row],[Launching spacecraft]],Tbl_Missions[Spacecraft],Tbl_Missions[Destination])</f>
        <v>Moon</v>
      </c>
    </row>
    <row r="43" spans="1:12" ht="18.75" customHeight="1">
      <c r="A43" t="s">
        <v>70</v>
      </c>
      <c r="B43" s="1" t="s">
        <v>385</v>
      </c>
      <c r="C43">
        <v>27</v>
      </c>
      <c r="D43" s="4">
        <v>26644</v>
      </c>
      <c r="E43" s="4">
        <v>26645</v>
      </c>
      <c r="F43" s="5">
        <v>0.29991898148364271</v>
      </c>
      <c r="G43" t="b">
        <v>1</v>
      </c>
      <c r="H43" t="b">
        <v>0</v>
      </c>
      <c r="I43" t="b">
        <v>0</v>
      </c>
      <c r="J43" s="7">
        <f>_xlfn.MAXIFS(Tbl_MissionCrew[Launch date],Tbl_MissionCrew[Launch date],"&lt;"&amp;Tbl_EVA[[#This Row],[Start Date]]+1,Tbl_MissionCrew[Crew Name],Tbl_EVA[[#This Row],[Name]])</f>
        <v>26640.231250000001</v>
      </c>
      <c r="K43" t="str" cm="1">
        <f t="array" ref="K43">INDEX(Tbl_MissionCrew[Spacecraft (Launch)],MATCH(1,(Tbl_MissionCrew[Launch date]=Tbl_EVA[[#This Row],[Traveler launch date]])*(Tbl_MissionCrew[Crew Name]=Tbl_EVA[[#This Row],[Name]]),0))</f>
        <v>Apollo 17</v>
      </c>
      <c r="L43" t="str">
        <f>_xlfn.XLOOKUP(Tbl_EVA[[#This Row],[Launching spacecraft]],Tbl_Missions[Spacecraft],Tbl_Missions[Destination])</f>
        <v>Moon</v>
      </c>
    </row>
    <row r="44" spans="1:12" ht="18.75" customHeight="1">
      <c r="A44" t="s">
        <v>70</v>
      </c>
      <c r="B44" s="1" t="s">
        <v>404</v>
      </c>
      <c r="C44">
        <v>27</v>
      </c>
      <c r="D44" s="4">
        <v>26644</v>
      </c>
      <c r="E44" s="4">
        <v>26645</v>
      </c>
      <c r="F44" s="5">
        <v>0.29991898148364271</v>
      </c>
      <c r="G44" t="b">
        <v>1</v>
      </c>
      <c r="H44" t="b">
        <v>0</v>
      </c>
      <c r="I44" t="b">
        <v>0</v>
      </c>
      <c r="J44" s="7">
        <f>_xlfn.MAXIFS(Tbl_MissionCrew[Launch date],Tbl_MissionCrew[Launch date],"&lt;"&amp;Tbl_EVA[[#This Row],[Start Date]]+1,Tbl_MissionCrew[Crew Name],Tbl_EVA[[#This Row],[Name]])</f>
        <v>26640.231250000001</v>
      </c>
      <c r="K44" t="str" cm="1">
        <f t="array" ref="K44">INDEX(Tbl_MissionCrew[Spacecraft (Launch)],MATCH(1,(Tbl_MissionCrew[Launch date]=Tbl_EVA[[#This Row],[Traveler launch date]])*(Tbl_MissionCrew[Crew Name]=Tbl_EVA[[#This Row],[Name]]),0))</f>
        <v>Apollo 17</v>
      </c>
      <c r="L44" t="str">
        <f>_xlfn.XLOOKUP(Tbl_EVA[[#This Row],[Launching spacecraft]],Tbl_Missions[Spacecraft],Tbl_Missions[Destination])</f>
        <v>Moon</v>
      </c>
    </row>
    <row r="45" spans="1:12" ht="18.75" customHeight="1">
      <c r="A45" t="s">
        <v>70</v>
      </c>
      <c r="B45" s="1" t="s">
        <v>385</v>
      </c>
      <c r="C45">
        <v>28</v>
      </c>
      <c r="D45" s="4">
        <v>26645</v>
      </c>
      <c r="E45" s="4">
        <v>26646</v>
      </c>
      <c r="F45" s="5">
        <v>0.31731481481619994</v>
      </c>
      <c r="G45" t="b">
        <v>1</v>
      </c>
      <c r="H45" t="b">
        <v>0</v>
      </c>
      <c r="I45" t="b">
        <v>0</v>
      </c>
      <c r="J45" s="7">
        <f>_xlfn.MAXIFS(Tbl_MissionCrew[Launch date],Tbl_MissionCrew[Launch date],"&lt;"&amp;Tbl_EVA[[#This Row],[Start Date]]+1,Tbl_MissionCrew[Crew Name],Tbl_EVA[[#This Row],[Name]])</f>
        <v>26640.231250000001</v>
      </c>
      <c r="K45" t="str" cm="1">
        <f t="array" ref="K45">INDEX(Tbl_MissionCrew[Spacecraft (Launch)],MATCH(1,(Tbl_MissionCrew[Launch date]=Tbl_EVA[[#This Row],[Traveler launch date]])*(Tbl_MissionCrew[Crew Name]=Tbl_EVA[[#This Row],[Name]]),0))</f>
        <v>Apollo 17</v>
      </c>
      <c r="L45" t="str">
        <f>_xlfn.XLOOKUP(Tbl_EVA[[#This Row],[Launching spacecraft]],Tbl_Missions[Spacecraft],Tbl_Missions[Destination])</f>
        <v>Moon</v>
      </c>
    </row>
    <row r="46" spans="1:12" ht="18.75" customHeight="1">
      <c r="A46" t="s">
        <v>70</v>
      </c>
      <c r="B46" s="1" t="s">
        <v>404</v>
      </c>
      <c r="C46">
        <v>28</v>
      </c>
      <c r="D46" s="4">
        <v>26645</v>
      </c>
      <c r="E46" s="4">
        <v>26646</v>
      </c>
      <c r="F46" s="5">
        <v>0.31731481481619994</v>
      </c>
      <c r="G46" t="b">
        <v>1</v>
      </c>
      <c r="H46" t="b">
        <v>0</v>
      </c>
      <c r="I46" t="b">
        <v>0</v>
      </c>
      <c r="J46" s="7">
        <f>_xlfn.MAXIFS(Tbl_MissionCrew[Launch date],Tbl_MissionCrew[Launch date],"&lt;"&amp;Tbl_EVA[[#This Row],[Start Date]]+1,Tbl_MissionCrew[Crew Name],Tbl_EVA[[#This Row],[Name]])</f>
        <v>26640.231250000001</v>
      </c>
      <c r="K46" t="str" cm="1">
        <f t="array" ref="K46">INDEX(Tbl_MissionCrew[Spacecraft (Launch)],MATCH(1,(Tbl_MissionCrew[Launch date]=Tbl_EVA[[#This Row],[Traveler launch date]])*(Tbl_MissionCrew[Crew Name]=Tbl_EVA[[#This Row],[Name]]),0))</f>
        <v>Apollo 17</v>
      </c>
      <c r="L46" t="str">
        <f>_xlfn.XLOOKUP(Tbl_EVA[[#This Row],[Launching spacecraft]],Tbl_Missions[Spacecraft],Tbl_Missions[Destination])</f>
        <v>Moon</v>
      </c>
    </row>
    <row r="47" spans="1:12" ht="18.75" customHeight="1">
      <c r="A47" t="s">
        <v>70</v>
      </c>
      <c r="B47" s="1" t="s">
        <v>385</v>
      </c>
      <c r="C47">
        <v>29</v>
      </c>
      <c r="D47" s="4">
        <v>26646</v>
      </c>
      <c r="E47" s="4">
        <v>26647</v>
      </c>
      <c r="F47" s="5">
        <v>0.302175925928168</v>
      </c>
      <c r="G47" t="b">
        <v>1</v>
      </c>
      <c r="H47" t="b">
        <v>0</v>
      </c>
      <c r="I47" t="b">
        <v>0</v>
      </c>
      <c r="J47" s="7">
        <f>_xlfn.MAXIFS(Tbl_MissionCrew[Launch date],Tbl_MissionCrew[Launch date],"&lt;"&amp;Tbl_EVA[[#This Row],[Start Date]]+1,Tbl_MissionCrew[Crew Name],Tbl_EVA[[#This Row],[Name]])</f>
        <v>26640.231250000001</v>
      </c>
      <c r="K47" t="str" cm="1">
        <f t="array" ref="K47">INDEX(Tbl_MissionCrew[Spacecraft (Launch)],MATCH(1,(Tbl_MissionCrew[Launch date]=Tbl_EVA[[#This Row],[Traveler launch date]])*(Tbl_MissionCrew[Crew Name]=Tbl_EVA[[#This Row],[Name]]),0))</f>
        <v>Apollo 17</v>
      </c>
      <c r="L47" t="str">
        <f>_xlfn.XLOOKUP(Tbl_EVA[[#This Row],[Launching spacecraft]],Tbl_Missions[Spacecraft],Tbl_Missions[Destination])</f>
        <v>Moon</v>
      </c>
    </row>
    <row r="48" spans="1:12" ht="18.75" customHeight="1">
      <c r="A48" t="s">
        <v>70</v>
      </c>
      <c r="B48" s="1" t="s">
        <v>404</v>
      </c>
      <c r="C48">
        <v>29</v>
      </c>
      <c r="D48" s="4">
        <v>26646</v>
      </c>
      <c r="E48" s="4">
        <v>26647</v>
      </c>
      <c r="F48" s="5">
        <v>0.302175925928168</v>
      </c>
      <c r="G48" t="b">
        <v>1</v>
      </c>
      <c r="H48" t="b">
        <v>0</v>
      </c>
      <c r="I48" t="b">
        <v>0</v>
      </c>
      <c r="J48" s="7">
        <f>_xlfn.MAXIFS(Tbl_MissionCrew[Launch date],Tbl_MissionCrew[Launch date],"&lt;"&amp;Tbl_EVA[[#This Row],[Start Date]]+1,Tbl_MissionCrew[Crew Name],Tbl_EVA[[#This Row],[Name]])</f>
        <v>26640.231250000001</v>
      </c>
      <c r="K48" t="str" cm="1">
        <f t="array" ref="K48">INDEX(Tbl_MissionCrew[Spacecraft (Launch)],MATCH(1,(Tbl_MissionCrew[Launch date]=Tbl_EVA[[#This Row],[Traveler launch date]])*(Tbl_MissionCrew[Crew Name]=Tbl_EVA[[#This Row],[Name]]),0))</f>
        <v>Apollo 17</v>
      </c>
      <c r="L48" t="str">
        <f>_xlfn.XLOOKUP(Tbl_EVA[[#This Row],[Launching spacecraft]],Tbl_Missions[Spacecraft],Tbl_Missions[Destination])</f>
        <v>Moon</v>
      </c>
    </row>
    <row r="49" spans="1:12" ht="18.75" customHeight="1">
      <c r="A49" t="s">
        <v>70</v>
      </c>
      <c r="B49" s="1" t="s">
        <v>405</v>
      </c>
      <c r="C49">
        <v>30</v>
      </c>
      <c r="D49" s="4">
        <v>26650</v>
      </c>
      <c r="E49" s="4">
        <v>26650</v>
      </c>
      <c r="F49" s="5">
        <v>4.5648148148757173E-2</v>
      </c>
      <c r="G49" t="b">
        <v>0</v>
      </c>
      <c r="H49" t="b">
        <v>0</v>
      </c>
      <c r="I49" t="b">
        <v>1</v>
      </c>
      <c r="J49" s="7">
        <f>_xlfn.MAXIFS(Tbl_MissionCrew[Launch date],Tbl_MissionCrew[Launch date],"&lt;"&amp;Tbl_EVA[[#This Row],[Start Date]]+1,Tbl_MissionCrew[Crew Name],Tbl_EVA[[#This Row],[Name]])</f>
        <v>26640.231250000001</v>
      </c>
      <c r="K49" t="str" cm="1">
        <f t="array" ref="K49">INDEX(Tbl_MissionCrew[Spacecraft (Launch)],MATCH(1,(Tbl_MissionCrew[Launch date]=Tbl_EVA[[#This Row],[Traveler launch date]])*(Tbl_MissionCrew[Crew Name]=Tbl_EVA[[#This Row],[Name]]),0))</f>
        <v>Apollo 17</v>
      </c>
      <c r="L49" t="str">
        <f>_xlfn.XLOOKUP(Tbl_EVA[[#This Row],[Launching spacecraft]],Tbl_Missions[Spacecraft],Tbl_Missions[Destination])</f>
        <v>Moon</v>
      </c>
    </row>
    <row r="50" spans="1:12" ht="18.75" customHeight="1">
      <c r="A50" t="s">
        <v>70</v>
      </c>
      <c r="B50" s="1" t="s">
        <v>404</v>
      </c>
      <c r="C50">
        <v>30</v>
      </c>
      <c r="D50" s="4">
        <v>26650</v>
      </c>
      <c r="E50" s="4">
        <v>26650</v>
      </c>
      <c r="F50" s="5">
        <v>4.5648148148757173E-2</v>
      </c>
      <c r="G50" t="b">
        <v>0</v>
      </c>
      <c r="H50" t="b">
        <v>1</v>
      </c>
      <c r="I50" t="b">
        <v>1</v>
      </c>
      <c r="J50" s="7">
        <f>_xlfn.MAXIFS(Tbl_MissionCrew[Launch date],Tbl_MissionCrew[Launch date],"&lt;"&amp;Tbl_EVA[[#This Row],[Start Date]]+1,Tbl_MissionCrew[Crew Name],Tbl_EVA[[#This Row],[Name]])</f>
        <v>26640.231250000001</v>
      </c>
      <c r="K50" t="str" cm="1">
        <f t="array" ref="K50">INDEX(Tbl_MissionCrew[Spacecraft (Launch)],MATCH(1,(Tbl_MissionCrew[Launch date]=Tbl_EVA[[#This Row],[Traveler launch date]])*(Tbl_MissionCrew[Crew Name]=Tbl_EVA[[#This Row],[Name]]),0))</f>
        <v>Apollo 17</v>
      </c>
      <c r="L50" t="str">
        <f>_xlfn.XLOOKUP(Tbl_EVA[[#This Row],[Launching spacecraft]],Tbl_Missions[Spacecraft],Tbl_Missions[Destination])</f>
        <v>Moon</v>
      </c>
    </row>
    <row r="51" spans="1:12" ht="18.75" customHeight="1">
      <c r="A51" t="s">
        <v>406</v>
      </c>
      <c r="B51" s="1" t="s">
        <v>407</v>
      </c>
      <c r="C51">
        <v>31</v>
      </c>
      <c r="D51" s="4">
        <v>26810</v>
      </c>
      <c r="E51" s="4">
        <v>26810</v>
      </c>
      <c r="F51" s="5">
        <v>2.7777777777373558E-2</v>
      </c>
      <c r="G51" t="b">
        <v>0</v>
      </c>
      <c r="H51" t="b">
        <v>0</v>
      </c>
      <c r="I51" t="b">
        <v>0</v>
      </c>
      <c r="J51" s="7">
        <f>_xlfn.MAXIFS(Tbl_MissionCrew[Launch date],Tbl_MissionCrew[Launch date],"&lt;"&amp;Tbl_EVA[[#This Row],[Start Date]]+1,Tbl_MissionCrew[Crew Name],Tbl_EVA[[#This Row],[Name]])</f>
        <v>26809.541666666668</v>
      </c>
      <c r="K51" t="str" cm="1">
        <f t="array" ref="K51">INDEX(Tbl_MissionCrew[Spacecraft (Launch)],MATCH(1,(Tbl_MissionCrew[Launch date]=Tbl_EVA[[#This Row],[Traveler launch date]])*(Tbl_MissionCrew[Crew Name]=Tbl_EVA[[#This Row],[Name]]),0))</f>
        <v>Skylab 2</v>
      </c>
      <c r="L51" t="str">
        <f>_xlfn.XLOOKUP(Tbl_EVA[[#This Row],[Launching spacecraft]],Tbl_Missions[Spacecraft],Tbl_Missions[Destination])</f>
        <v>Other Space station</v>
      </c>
    </row>
    <row r="52" spans="1:12" ht="18.75" customHeight="1">
      <c r="A52" t="s">
        <v>408</v>
      </c>
      <c r="B52" s="1" t="s">
        <v>395</v>
      </c>
      <c r="C52">
        <v>32</v>
      </c>
      <c r="D52" s="4">
        <v>26822</v>
      </c>
      <c r="E52" s="4">
        <v>26822</v>
      </c>
      <c r="F52" s="5">
        <v>0.14236111110949423</v>
      </c>
      <c r="G52" t="b">
        <v>0</v>
      </c>
      <c r="H52" t="b">
        <v>0</v>
      </c>
      <c r="I52" t="b">
        <v>0</v>
      </c>
      <c r="J52" s="7">
        <f>_xlfn.MAXIFS(Tbl_MissionCrew[Launch date],Tbl_MissionCrew[Launch date],"&lt;"&amp;Tbl_EVA[[#This Row],[Start Date]]+1,Tbl_MissionCrew[Crew Name],Tbl_EVA[[#This Row],[Name]])</f>
        <v>26809.541666666668</v>
      </c>
      <c r="K52" t="str" cm="1">
        <f t="array" ref="K52">INDEX(Tbl_MissionCrew[Spacecraft (Launch)],MATCH(1,(Tbl_MissionCrew[Launch date]=Tbl_EVA[[#This Row],[Traveler launch date]])*(Tbl_MissionCrew[Crew Name]=Tbl_EVA[[#This Row],[Name]]),0))</f>
        <v>Skylab 2</v>
      </c>
      <c r="L52" t="str">
        <f>_xlfn.XLOOKUP(Tbl_EVA[[#This Row],[Launching spacecraft]],Tbl_Missions[Spacecraft],Tbl_Missions[Destination])</f>
        <v>Other Space station</v>
      </c>
    </row>
    <row r="53" spans="1:12" ht="18.75" customHeight="1">
      <c r="A53" t="s">
        <v>408</v>
      </c>
      <c r="B53" s="1" t="s">
        <v>409</v>
      </c>
      <c r="C53">
        <v>32</v>
      </c>
      <c r="D53" s="4">
        <v>26822</v>
      </c>
      <c r="E53" s="4">
        <v>26822</v>
      </c>
      <c r="F53" s="5">
        <v>0.14236111110949423</v>
      </c>
      <c r="G53" t="b">
        <v>0</v>
      </c>
      <c r="H53" t="b">
        <v>0</v>
      </c>
      <c r="I53" t="b">
        <v>0</v>
      </c>
      <c r="J53" s="7">
        <f>_xlfn.MAXIFS(Tbl_MissionCrew[Launch date],Tbl_MissionCrew[Launch date],"&lt;"&amp;Tbl_EVA[[#This Row],[Start Date]]+1,Tbl_MissionCrew[Crew Name],Tbl_EVA[[#This Row],[Name]])</f>
        <v>26809.541666666668</v>
      </c>
      <c r="K53" t="str" cm="1">
        <f t="array" ref="K53">INDEX(Tbl_MissionCrew[Spacecraft (Launch)],MATCH(1,(Tbl_MissionCrew[Launch date]=Tbl_EVA[[#This Row],[Traveler launch date]])*(Tbl_MissionCrew[Crew Name]=Tbl_EVA[[#This Row],[Name]]),0))</f>
        <v>Skylab 2</v>
      </c>
      <c r="L53" t="str">
        <f>_xlfn.XLOOKUP(Tbl_EVA[[#This Row],[Launching spacecraft]],Tbl_Missions[Spacecraft],Tbl_Missions[Destination])</f>
        <v>Other Space station</v>
      </c>
    </row>
    <row r="54" spans="1:12" ht="18.75" customHeight="1">
      <c r="A54" t="s">
        <v>410</v>
      </c>
      <c r="B54" s="1" t="s">
        <v>395</v>
      </c>
      <c r="C54">
        <v>33</v>
      </c>
      <c r="D54" s="4">
        <v>26834</v>
      </c>
      <c r="E54" s="4">
        <v>26834</v>
      </c>
      <c r="F54" s="5">
        <v>6.6666666669334518E-2</v>
      </c>
      <c r="G54" t="b">
        <v>0</v>
      </c>
      <c r="H54" t="b">
        <v>0</v>
      </c>
      <c r="I54" t="b">
        <v>0</v>
      </c>
      <c r="J54" s="7">
        <f>_xlfn.MAXIFS(Tbl_MissionCrew[Launch date],Tbl_MissionCrew[Launch date],"&lt;"&amp;Tbl_EVA[[#This Row],[Start Date]]+1,Tbl_MissionCrew[Crew Name],Tbl_EVA[[#This Row],[Name]])</f>
        <v>26809.541666666668</v>
      </c>
      <c r="K54" t="str" cm="1">
        <f t="array" ref="K54">INDEX(Tbl_MissionCrew[Spacecraft (Launch)],MATCH(1,(Tbl_MissionCrew[Launch date]=Tbl_EVA[[#This Row],[Traveler launch date]])*(Tbl_MissionCrew[Crew Name]=Tbl_EVA[[#This Row],[Name]]),0))</f>
        <v>Skylab 2</v>
      </c>
      <c r="L54" t="str">
        <f>_xlfn.XLOOKUP(Tbl_EVA[[#This Row],[Launching spacecraft]],Tbl_Missions[Spacecraft],Tbl_Missions[Destination])</f>
        <v>Other Space station</v>
      </c>
    </row>
    <row r="55" spans="1:12" ht="18.75" customHeight="1">
      <c r="A55" t="s">
        <v>410</v>
      </c>
      <c r="B55" s="1" t="s">
        <v>407</v>
      </c>
      <c r="C55">
        <v>33</v>
      </c>
      <c r="D55" s="4">
        <v>26834</v>
      </c>
      <c r="E55" s="4">
        <v>26834</v>
      </c>
      <c r="F55" s="5">
        <v>6.6666666669334518E-2</v>
      </c>
      <c r="G55" t="b">
        <v>0</v>
      </c>
      <c r="H55" t="b">
        <v>0</v>
      </c>
      <c r="I55" t="b">
        <v>0</v>
      </c>
      <c r="J55" s="7">
        <f>_xlfn.MAXIFS(Tbl_MissionCrew[Launch date],Tbl_MissionCrew[Launch date],"&lt;"&amp;Tbl_EVA[[#This Row],[Start Date]]+1,Tbl_MissionCrew[Crew Name],Tbl_EVA[[#This Row],[Name]])</f>
        <v>26809.541666666668</v>
      </c>
      <c r="K55" t="str" cm="1">
        <f t="array" ref="K55">INDEX(Tbl_MissionCrew[Spacecraft (Launch)],MATCH(1,(Tbl_MissionCrew[Launch date]=Tbl_EVA[[#This Row],[Traveler launch date]])*(Tbl_MissionCrew[Crew Name]=Tbl_EVA[[#This Row],[Name]]),0))</f>
        <v>Skylab 2</v>
      </c>
      <c r="L55" t="str">
        <f>_xlfn.XLOOKUP(Tbl_EVA[[#This Row],[Launching spacecraft]],Tbl_Missions[Spacecraft],Tbl_Missions[Destination])</f>
        <v>Other Space station</v>
      </c>
    </row>
    <row r="56" spans="1:12" ht="18.75" customHeight="1">
      <c r="A56" t="s">
        <v>73</v>
      </c>
      <c r="B56" s="1" t="s">
        <v>411</v>
      </c>
      <c r="C56">
        <v>34</v>
      </c>
      <c r="D56" s="4">
        <v>26882</v>
      </c>
      <c r="E56" s="4">
        <v>26883</v>
      </c>
      <c r="F56" s="5">
        <v>0.27152777777519077</v>
      </c>
      <c r="G56" t="b">
        <v>0</v>
      </c>
      <c r="H56" t="b">
        <v>0</v>
      </c>
      <c r="I56" t="b">
        <v>0</v>
      </c>
      <c r="J56" s="7">
        <f>_xlfn.MAXIFS(Tbl_MissionCrew[Launch date],Tbl_MissionCrew[Launch date],"&lt;"&amp;Tbl_EVA[[#This Row],[Start Date]]+1,Tbl_MissionCrew[Crew Name],Tbl_EVA[[#This Row],[Name]])</f>
        <v>26873.465277777777</v>
      </c>
      <c r="K56" t="str" cm="1">
        <f t="array" ref="K56">INDEX(Tbl_MissionCrew[Spacecraft (Launch)],MATCH(1,(Tbl_MissionCrew[Launch date]=Tbl_EVA[[#This Row],[Traveler launch date]])*(Tbl_MissionCrew[Crew Name]=Tbl_EVA[[#This Row],[Name]]),0))</f>
        <v>Skylab 3</v>
      </c>
      <c r="L56" t="str">
        <f>_xlfn.XLOOKUP(Tbl_EVA[[#This Row],[Launching spacecraft]],Tbl_Missions[Spacecraft],Tbl_Missions[Destination])</f>
        <v>Other Space station</v>
      </c>
    </row>
    <row r="57" spans="1:12" ht="18.75" customHeight="1">
      <c r="A57" t="s">
        <v>73</v>
      </c>
      <c r="B57" s="1" t="s">
        <v>412</v>
      </c>
      <c r="C57">
        <v>34</v>
      </c>
      <c r="D57" s="4">
        <v>26882</v>
      </c>
      <c r="E57" s="4">
        <v>26883</v>
      </c>
      <c r="F57" s="5">
        <v>0.27152777777519077</v>
      </c>
      <c r="G57" t="b">
        <v>0</v>
      </c>
      <c r="H57" t="b">
        <v>0</v>
      </c>
      <c r="I57" t="b">
        <v>0</v>
      </c>
      <c r="J57" s="7">
        <f>_xlfn.MAXIFS(Tbl_MissionCrew[Launch date],Tbl_MissionCrew[Launch date],"&lt;"&amp;Tbl_EVA[[#This Row],[Start Date]]+1,Tbl_MissionCrew[Crew Name],Tbl_EVA[[#This Row],[Name]])</f>
        <v>26873.465277777777</v>
      </c>
      <c r="K57" t="str" cm="1">
        <f t="array" ref="K57">INDEX(Tbl_MissionCrew[Spacecraft (Launch)],MATCH(1,(Tbl_MissionCrew[Launch date]=Tbl_EVA[[#This Row],[Traveler launch date]])*(Tbl_MissionCrew[Crew Name]=Tbl_EVA[[#This Row],[Name]]),0))</f>
        <v>Skylab 3</v>
      </c>
      <c r="L57" t="str">
        <f>_xlfn.XLOOKUP(Tbl_EVA[[#This Row],[Launching spacecraft]],Tbl_Missions[Spacecraft],Tbl_Missions[Destination])</f>
        <v>Other Space station</v>
      </c>
    </row>
    <row r="58" spans="1:12" ht="18.75" customHeight="1">
      <c r="A58" t="s">
        <v>73</v>
      </c>
      <c r="B58" s="1" t="s">
        <v>411</v>
      </c>
      <c r="C58">
        <v>35</v>
      </c>
      <c r="D58" s="4">
        <v>26900</v>
      </c>
      <c r="E58" s="4">
        <v>26900</v>
      </c>
      <c r="F58" s="5">
        <v>0.1881944444430701</v>
      </c>
      <c r="G58" t="b">
        <v>0</v>
      </c>
      <c r="H58" t="b">
        <v>0</v>
      </c>
      <c r="I58" t="b">
        <v>0</v>
      </c>
      <c r="J58" s="7">
        <f>_xlfn.MAXIFS(Tbl_MissionCrew[Launch date],Tbl_MissionCrew[Launch date],"&lt;"&amp;Tbl_EVA[[#This Row],[Start Date]]+1,Tbl_MissionCrew[Crew Name],Tbl_EVA[[#This Row],[Name]])</f>
        <v>26873.465277777777</v>
      </c>
      <c r="K58" t="str" cm="1">
        <f t="array" ref="K58">INDEX(Tbl_MissionCrew[Spacecraft (Launch)],MATCH(1,(Tbl_MissionCrew[Launch date]=Tbl_EVA[[#This Row],[Traveler launch date]])*(Tbl_MissionCrew[Crew Name]=Tbl_EVA[[#This Row],[Name]]),0))</f>
        <v>Skylab 3</v>
      </c>
      <c r="L58" t="str">
        <f>_xlfn.XLOOKUP(Tbl_EVA[[#This Row],[Launching spacecraft]],Tbl_Missions[Spacecraft],Tbl_Missions[Destination])</f>
        <v>Other Space station</v>
      </c>
    </row>
    <row r="59" spans="1:12" ht="18.75" customHeight="1">
      <c r="A59" t="s">
        <v>73</v>
      </c>
      <c r="B59" s="1" t="s">
        <v>412</v>
      </c>
      <c r="C59">
        <v>35</v>
      </c>
      <c r="D59" s="4">
        <v>26900</v>
      </c>
      <c r="E59" s="4">
        <v>26900</v>
      </c>
      <c r="F59" s="5">
        <v>0.1881944444430701</v>
      </c>
      <c r="G59" t="b">
        <v>0</v>
      </c>
      <c r="H59" t="b">
        <v>0</v>
      </c>
      <c r="I59" t="b">
        <v>0</v>
      </c>
      <c r="J59" s="7">
        <f>_xlfn.MAXIFS(Tbl_MissionCrew[Launch date],Tbl_MissionCrew[Launch date],"&lt;"&amp;Tbl_EVA[[#This Row],[Start Date]]+1,Tbl_MissionCrew[Crew Name],Tbl_EVA[[#This Row],[Name]])</f>
        <v>26873.465277777777</v>
      </c>
      <c r="K59" t="str" cm="1">
        <f t="array" ref="K59">INDEX(Tbl_MissionCrew[Spacecraft (Launch)],MATCH(1,(Tbl_MissionCrew[Launch date]=Tbl_EVA[[#This Row],[Traveler launch date]])*(Tbl_MissionCrew[Crew Name]=Tbl_EVA[[#This Row],[Name]]),0))</f>
        <v>Skylab 3</v>
      </c>
      <c r="L59" t="str">
        <f>_xlfn.XLOOKUP(Tbl_EVA[[#This Row],[Launching spacecraft]],Tbl_Missions[Spacecraft],Tbl_Missions[Destination])</f>
        <v>Other Space station</v>
      </c>
    </row>
    <row r="60" spans="1:12" ht="18.75" customHeight="1">
      <c r="A60" t="s">
        <v>73</v>
      </c>
      <c r="B60" s="1" t="s">
        <v>411</v>
      </c>
      <c r="C60">
        <v>36</v>
      </c>
      <c r="D60" s="4">
        <v>26929</v>
      </c>
      <c r="E60" s="4">
        <v>26929</v>
      </c>
      <c r="F60" s="5">
        <v>0.11180555555620231</v>
      </c>
      <c r="G60" t="b">
        <v>0</v>
      </c>
      <c r="H60" t="b">
        <v>0</v>
      </c>
      <c r="I60" t="b">
        <v>0</v>
      </c>
      <c r="J60" s="7">
        <f>_xlfn.MAXIFS(Tbl_MissionCrew[Launch date],Tbl_MissionCrew[Launch date],"&lt;"&amp;Tbl_EVA[[#This Row],[Start Date]]+1,Tbl_MissionCrew[Crew Name],Tbl_EVA[[#This Row],[Name]])</f>
        <v>26873.465277777777</v>
      </c>
      <c r="K60" t="str" cm="1">
        <f t="array" ref="K60">INDEX(Tbl_MissionCrew[Spacecraft (Launch)],MATCH(1,(Tbl_MissionCrew[Launch date]=Tbl_EVA[[#This Row],[Traveler launch date]])*(Tbl_MissionCrew[Crew Name]=Tbl_EVA[[#This Row],[Name]]),0))</f>
        <v>Skylab 3</v>
      </c>
      <c r="L60" t="str">
        <f>_xlfn.XLOOKUP(Tbl_EVA[[#This Row],[Launching spacecraft]],Tbl_Missions[Spacecraft],Tbl_Missions[Destination])</f>
        <v>Other Space station</v>
      </c>
    </row>
    <row r="61" spans="1:12" ht="18.75" customHeight="1">
      <c r="A61" t="s">
        <v>73</v>
      </c>
      <c r="B61" s="1" t="s">
        <v>396</v>
      </c>
      <c r="C61">
        <v>36</v>
      </c>
      <c r="D61" s="4">
        <v>26929</v>
      </c>
      <c r="E61" s="4">
        <v>26929</v>
      </c>
      <c r="F61" s="5">
        <v>0.11180555555620231</v>
      </c>
      <c r="G61" t="b">
        <v>0</v>
      </c>
      <c r="H61" t="b">
        <v>0</v>
      </c>
      <c r="I61" t="b">
        <v>0</v>
      </c>
      <c r="J61" s="7">
        <f>_xlfn.MAXIFS(Tbl_MissionCrew[Launch date],Tbl_MissionCrew[Launch date],"&lt;"&amp;Tbl_EVA[[#This Row],[Start Date]]+1,Tbl_MissionCrew[Crew Name],Tbl_EVA[[#This Row],[Name]])</f>
        <v>26873.465277777777</v>
      </c>
      <c r="K61" t="str" cm="1">
        <f t="array" ref="K61">INDEX(Tbl_MissionCrew[Spacecraft (Launch)],MATCH(1,(Tbl_MissionCrew[Launch date]=Tbl_EVA[[#This Row],[Traveler launch date]])*(Tbl_MissionCrew[Crew Name]=Tbl_EVA[[#This Row],[Name]]),0))</f>
        <v>Skylab 3</v>
      </c>
      <c r="L61" t="str">
        <f>_xlfn.XLOOKUP(Tbl_EVA[[#This Row],[Launching spacecraft]],Tbl_Missions[Spacecraft],Tbl_Missions[Destination])</f>
        <v>Other Space station</v>
      </c>
    </row>
    <row r="62" spans="1:12" ht="18.75" customHeight="1">
      <c r="A62" t="s">
        <v>75</v>
      </c>
      <c r="B62" s="1" t="s">
        <v>413</v>
      </c>
      <c r="C62">
        <v>37</v>
      </c>
      <c r="D62" s="4">
        <v>26990</v>
      </c>
      <c r="E62" s="4">
        <v>26991</v>
      </c>
      <c r="F62" s="5">
        <v>0.27291666666860692</v>
      </c>
      <c r="G62" t="b">
        <v>0</v>
      </c>
      <c r="H62" t="b">
        <v>0</v>
      </c>
      <c r="I62" t="b">
        <v>0</v>
      </c>
      <c r="J62" s="7">
        <f>_xlfn.MAXIFS(Tbl_MissionCrew[Launch date],Tbl_MissionCrew[Launch date],"&lt;"&amp;Tbl_EVA[[#This Row],[Start Date]]+1,Tbl_MissionCrew[Crew Name],Tbl_EVA[[#This Row],[Name]])</f>
        <v>26984.584027777779</v>
      </c>
      <c r="K62" t="str" cm="1">
        <f t="array" ref="K62">INDEX(Tbl_MissionCrew[Spacecraft (Launch)],MATCH(1,(Tbl_MissionCrew[Launch date]=Tbl_EVA[[#This Row],[Traveler launch date]])*(Tbl_MissionCrew[Crew Name]=Tbl_EVA[[#This Row],[Name]]),0))</f>
        <v>Skylab 4</v>
      </c>
      <c r="L62" t="str">
        <f>_xlfn.XLOOKUP(Tbl_EVA[[#This Row],[Launching spacecraft]],Tbl_Missions[Spacecraft],Tbl_Missions[Destination])</f>
        <v>Other Space station</v>
      </c>
    </row>
    <row r="63" spans="1:12" ht="18.75" customHeight="1">
      <c r="A63" t="s">
        <v>75</v>
      </c>
      <c r="B63" s="1" t="s">
        <v>414</v>
      </c>
      <c r="C63">
        <v>37</v>
      </c>
      <c r="D63" s="4">
        <v>26990</v>
      </c>
      <c r="E63" s="4">
        <v>26991</v>
      </c>
      <c r="F63" s="5">
        <v>0.27291666666860692</v>
      </c>
      <c r="G63" t="b">
        <v>0</v>
      </c>
      <c r="H63" t="b">
        <v>0</v>
      </c>
      <c r="I63" t="b">
        <v>0</v>
      </c>
      <c r="J63" s="7">
        <f>_xlfn.MAXIFS(Tbl_MissionCrew[Launch date],Tbl_MissionCrew[Launch date],"&lt;"&amp;Tbl_EVA[[#This Row],[Start Date]]+1,Tbl_MissionCrew[Crew Name],Tbl_EVA[[#This Row],[Name]])</f>
        <v>26984.584027777779</v>
      </c>
      <c r="K63" t="str" cm="1">
        <f t="array" ref="K63">INDEX(Tbl_MissionCrew[Spacecraft (Launch)],MATCH(1,(Tbl_MissionCrew[Launch date]=Tbl_EVA[[#This Row],[Traveler launch date]])*(Tbl_MissionCrew[Crew Name]=Tbl_EVA[[#This Row],[Name]]),0))</f>
        <v>Skylab 4</v>
      </c>
      <c r="L63" t="str">
        <f>_xlfn.XLOOKUP(Tbl_EVA[[#This Row],[Launching spacecraft]],Tbl_Missions[Spacecraft],Tbl_Missions[Destination])</f>
        <v>Other Space station</v>
      </c>
    </row>
    <row r="64" spans="1:12" ht="18.75" customHeight="1">
      <c r="A64" t="s">
        <v>75</v>
      </c>
      <c r="B64" s="1" t="s">
        <v>415</v>
      </c>
      <c r="C64">
        <v>38</v>
      </c>
      <c r="D64" s="4">
        <v>27023</v>
      </c>
      <c r="E64" s="4">
        <v>27023</v>
      </c>
      <c r="F64" s="5">
        <v>0.29236111111094942</v>
      </c>
      <c r="G64" t="b">
        <v>0</v>
      </c>
      <c r="H64" t="b">
        <v>0</v>
      </c>
      <c r="I64" t="b">
        <v>0</v>
      </c>
      <c r="J64" s="7">
        <f>_xlfn.MAXIFS(Tbl_MissionCrew[Launch date],Tbl_MissionCrew[Launch date],"&lt;"&amp;Tbl_EVA[[#This Row],[Start Date]]+1,Tbl_MissionCrew[Crew Name],Tbl_EVA[[#This Row],[Name]])</f>
        <v>26984.584027777779</v>
      </c>
      <c r="K64" t="str" cm="1">
        <f t="array" ref="K64">INDEX(Tbl_MissionCrew[Spacecraft (Launch)],MATCH(1,(Tbl_MissionCrew[Launch date]=Tbl_EVA[[#This Row],[Traveler launch date]])*(Tbl_MissionCrew[Crew Name]=Tbl_EVA[[#This Row],[Name]]),0))</f>
        <v>Skylab 4</v>
      </c>
      <c r="L64" t="str">
        <f>_xlfn.XLOOKUP(Tbl_EVA[[#This Row],[Launching spacecraft]],Tbl_Missions[Spacecraft],Tbl_Missions[Destination])</f>
        <v>Other Space station</v>
      </c>
    </row>
    <row r="65" spans="1:12" ht="18.75" customHeight="1">
      <c r="A65" t="s">
        <v>75</v>
      </c>
      <c r="B65" s="1" t="s">
        <v>414</v>
      </c>
      <c r="C65">
        <v>38</v>
      </c>
      <c r="D65" s="4">
        <v>27023</v>
      </c>
      <c r="E65" s="4">
        <v>27023</v>
      </c>
      <c r="F65" s="5">
        <v>0.29236111111094942</v>
      </c>
      <c r="G65" t="b">
        <v>0</v>
      </c>
      <c r="H65" t="b">
        <v>0</v>
      </c>
      <c r="I65" t="b">
        <v>0</v>
      </c>
      <c r="J65" s="7">
        <f>_xlfn.MAXIFS(Tbl_MissionCrew[Launch date],Tbl_MissionCrew[Launch date],"&lt;"&amp;Tbl_EVA[[#This Row],[Start Date]]+1,Tbl_MissionCrew[Crew Name],Tbl_EVA[[#This Row],[Name]])</f>
        <v>26984.584027777779</v>
      </c>
      <c r="K65" t="str" cm="1">
        <f t="array" ref="K65">INDEX(Tbl_MissionCrew[Spacecraft (Launch)],MATCH(1,(Tbl_MissionCrew[Launch date]=Tbl_EVA[[#This Row],[Traveler launch date]])*(Tbl_MissionCrew[Crew Name]=Tbl_EVA[[#This Row],[Name]]),0))</f>
        <v>Skylab 4</v>
      </c>
      <c r="L65" t="str">
        <f>_xlfn.XLOOKUP(Tbl_EVA[[#This Row],[Launching spacecraft]],Tbl_Missions[Spacecraft],Tbl_Missions[Destination])</f>
        <v>Other Space station</v>
      </c>
    </row>
    <row r="66" spans="1:12" ht="18.75" customHeight="1">
      <c r="A66" t="s">
        <v>75</v>
      </c>
      <c r="B66" s="1" t="s">
        <v>415</v>
      </c>
      <c r="C66">
        <v>39</v>
      </c>
      <c r="D66" s="4">
        <v>27027</v>
      </c>
      <c r="E66" s="4">
        <v>27027</v>
      </c>
      <c r="F66" s="5">
        <v>0.14513888888905058</v>
      </c>
      <c r="G66" t="b">
        <v>0</v>
      </c>
      <c r="H66" t="b">
        <v>0</v>
      </c>
      <c r="I66" t="b">
        <v>0</v>
      </c>
      <c r="J66" s="7">
        <f>_xlfn.MAXIFS(Tbl_MissionCrew[Launch date],Tbl_MissionCrew[Launch date],"&lt;"&amp;Tbl_EVA[[#This Row],[Start Date]]+1,Tbl_MissionCrew[Crew Name],Tbl_EVA[[#This Row],[Name]])</f>
        <v>26984.584027777779</v>
      </c>
      <c r="K66" t="str" cm="1">
        <f t="array" ref="K66">INDEX(Tbl_MissionCrew[Spacecraft (Launch)],MATCH(1,(Tbl_MissionCrew[Launch date]=Tbl_EVA[[#This Row],[Traveler launch date]])*(Tbl_MissionCrew[Crew Name]=Tbl_EVA[[#This Row],[Name]]),0))</f>
        <v>Skylab 4</v>
      </c>
      <c r="L66" t="str">
        <f>_xlfn.XLOOKUP(Tbl_EVA[[#This Row],[Launching spacecraft]],Tbl_Missions[Spacecraft],Tbl_Missions[Destination])</f>
        <v>Other Space station</v>
      </c>
    </row>
    <row r="67" spans="1:12" ht="18.75" customHeight="1">
      <c r="A67" t="s">
        <v>75</v>
      </c>
      <c r="B67" s="1" t="s">
        <v>413</v>
      </c>
      <c r="C67">
        <v>39</v>
      </c>
      <c r="D67" s="4">
        <v>27027</v>
      </c>
      <c r="E67" s="4">
        <v>27027</v>
      </c>
      <c r="F67" s="5">
        <v>0.14513888888905058</v>
      </c>
      <c r="G67" t="b">
        <v>0</v>
      </c>
      <c r="H67" t="b">
        <v>0</v>
      </c>
      <c r="I67" t="b">
        <v>0</v>
      </c>
      <c r="J67" s="7">
        <f>_xlfn.MAXIFS(Tbl_MissionCrew[Launch date],Tbl_MissionCrew[Launch date],"&lt;"&amp;Tbl_EVA[[#This Row],[Start Date]]+1,Tbl_MissionCrew[Crew Name],Tbl_EVA[[#This Row],[Name]])</f>
        <v>26984.584027777779</v>
      </c>
      <c r="K67" t="str" cm="1">
        <f t="array" ref="K67">INDEX(Tbl_MissionCrew[Spacecraft (Launch)],MATCH(1,(Tbl_MissionCrew[Launch date]=Tbl_EVA[[#This Row],[Traveler launch date]])*(Tbl_MissionCrew[Crew Name]=Tbl_EVA[[#This Row],[Name]]),0))</f>
        <v>Skylab 4</v>
      </c>
      <c r="L67" t="str">
        <f>_xlfn.XLOOKUP(Tbl_EVA[[#This Row],[Launching spacecraft]],Tbl_Missions[Spacecraft],Tbl_Missions[Destination])</f>
        <v>Other Space station</v>
      </c>
    </row>
    <row r="68" spans="1:12" ht="18.75" customHeight="1">
      <c r="A68" t="s">
        <v>75</v>
      </c>
      <c r="B68" s="1" t="s">
        <v>415</v>
      </c>
      <c r="C68">
        <v>40</v>
      </c>
      <c r="D68" s="4">
        <v>27063</v>
      </c>
      <c r="E68" s="4">
        <v>27063</v>
      </c>
      <c r="F68" s="5">
        <v>0.22152777777955635</v>
      </c>
      <c r="G68" t="b">
        <v>0</v>
      </c>
      <c r="H68" t="b">
        <v>0</v>
      </c>
      <c r="I68" t="b">
        <v>0</v>
      </c>
      <c r="J68" s="7">
        <f>_xlfn.MAXIFS(Tbl_MissionCrew[Launch date],Tbl_MissionCrew[Launch date],"&lt;"&amp;Tbl_EVA[[#This Row],[Start Date]]+1,Tbl_MissionCrew[Crew Name],Tbl_EVA[[#This Row],[Name]])</f>
        <v>26984.584027777779</v>
      </c>
      <c r="K68" t="str" cm="1">
        <f t="array" ref="K68">INDEX(Tbl_MissionCrew[Spacecraft (Launch)],MATCH(1,(Tbl_MissionCrew[Launch date]=Tbl_EVA[[#This Row],[Traveler launch date]])*(Tbl_MissionCrew[Crew Name]=Tbl_EVA[[#This Row],[Name]]),0))</f>
        <v>Skylab 4</v>
      </c>
      <c r="L68" t="str">
        <f>_xlfn.XLOOKUP(Tbl_EVA[[#This Row],[Launching spacecraft]],Tbl_Missions[Spacecraft],Tbl_Missions[Destination])</f>
        <v>Other Space station</v>
      </c>
    </row>
    <row r="69" spans="1:12" ht="18.75" customHeight="1">
      <c r="A69" t="s">
        <v>75</v>
      </c>
      <c r="B69" s="1" t="s">
        <v>413</v>
      </c>
      <c r="C69">
        <v>40</v>
      </c>
      <c r="D69" s="4">
        <v>27063</v>
      </c>
      <c r="E69" s="4">
        <v>27063</v>
      </c>
      <c r="F69" s="5">
        <v>0.22152777777955635</v>
      </c>
      <c r="G69" t="b">
        <v>0</v>
      </c>
      <c r="H69" t="b">
        <v>0</v>
      </c>
      <c r="I69" t="b">
        <v>0</v>
      </c>
      <c r="J69" s="7">
        <f>_xlfn.MAXIFS(Tbl_MissionCrew[Launch date],Tbl_MissionCrew[Launch date],"&lt;"&amp;Tbl_EVA[[#This Row],[Start Date]]+1,Tbl_MissionCrew[Crew Name],Tbl_EVA[[#This Row],[Name]])</f>
        <v>26984.584027777779</v>
      </c>
      <c r="K69" t="str" cm="1">
        <f t="array" ref="K69">INDEX(Tbl_MissionCrew[Spacecraft (Launch)],MATCH(1,(Tbl_MissionCrew[Launch date]=Tbl_EVA[[#This Row],[Traveler launch date]])*(Tbl_MissionCrew[Crew Name]=Tbl_EVA[[#This Row],[Name]]),0))</f>
        <v>Skylab 4</v>
      </c>
      <c r="L69" t="str">
        <f>_xlfn.XLOOKUP(Tbl_EVA[[#This Row],[Launching spacecraft]],Tbl_Missions[Spacecraft],Tbl_Missions[Destination])</f>
        <v>Other Space station</v>
      </c>
    </row>
    <row r="70" spans="1:12" ht="18.75" customHeight="1">
      <c r="A70" t="s">
        <v>416</v>
      </c>
      <c r="B70" s="1" t="s">
        <v>417</v>
      </c>
      <c r="C70">
        <v>41</v>
      </c>
      <c r="D70" s="4">
        <v>28478</v>
      </c>
      <c r="E70" s="4">
        <v>28478</v>
      </c>
      <c r="F70" s="5">
        <v>6.1111111110221827E-2</v>
      </c>
      <c r="G70" t="b">
        <v>0</v>
      </c>
      <c r="H70" t="b">
        <v>1</v>
      </c>
      <c r="I70" t="b">
        <v>0</v>
      </c>
      <c r="J70" s="7">
        <f>_xlfn.MAXIFS(Tbl_MissionCrew[Launch date],Tbl_MissionCrew[Launch date],"&lt;"&amp;Tbl_EVA[[#This Row],[Start Date]]+1,Tbl_MissionCrew[Crew Name],Tbl_EVA[[#This Row],[Name]])</f>
        <v>28469.054629629631</v>
      </c>
      <c r="K70" t="str" cm="1">
        <f t="array" ref="K70">INDEX(Tbl_MissionCrew[Spacecraft (Launch)],MATCH(1,(Tbl_MissionCrew[Launch date]=Tbl_EVA[[#This Row],[Traveler launch date]])*(Tbl_MissionCrew[Crew Name]=Tbl_EVA[[#This Row],[Name]]),0))</f>
        <v>Soyuz 26</v>
      </c>
      <c r="L70" t="str">
        <f>_xlfn.XLOOKUP(Tbl_EVA[[#This Row],[Launching spacecraft]],Tbl_Missions[Spacecraft],Tbl_Missions[Destination])</f>
        <v>Other Space station</v>
      </c>
    </row>
    <row r="71" spans="1:12" ht="18.75" customHeight="1">
      <c r="A71" t="s">
        <v>416</v>
      </c>
      <c r="B71" s="1" t="s">
        <v>418</v>
      </c>
      <c r="C71">
        <v>41</v>
      </c>
      <c r="D71" s="4">
        <v>28478</v>
      </c>
      <c r="E71" s="4">
        <v>28478</v>
      </c>
      <c r="F71" s="5">
        <v>6.1111111110221827E-2</v>
      </c>
      <c r="G71" t="b">
        <v>0</v>
      </c>
      <c r="H71" t="b">
        <v>0</v>
      </c>
      <c r="I71" t="b">
        <v>0</v>
      </c>
      <c r="J71" s="7">
        <f>_xlfn.MAXIFS(Tbl_MissionCrew[Launch date],Tbl_MissionCrew[Launch date],"&lt;"&amp;Tbl_EVA[[#This Row],[Start Date]]+1,Tbl_MissionCrew[Crew Name],Tbl_EVA[[#This Row],[Name]])</f>
        <v>28469.054629629631</v>
      </c>
      <c r="K71" t="str" cm="1">
        <f t="array" ref="K71">INDEX(Tbl_MissionCrew[Spacecraft (Launch)],MATCH(1,(Tbl_MissionCrew[Launch date]=Tbl_EVA[[#This Row],[Traveler launch date]])*(Tbl_MissionCrew[Crew Name]=Tbl_EVA[[#This Row],[Name]]),0))</f>
        <v>Soyuz 26</v>
      </c>
      <c r="L71" t="str">
        <f>_xlfn.XLOOKUP(Tbl_EVA[[#This Row],[Launching spacecraft]],Tbl_Missions[Spacecraft],Tbl_Missions[Destination])</f>
        <v>Other Space station</v>
      </c>
    </row>
    <row r="72" spans="1:12" ht="18.75" customHeight="1">
      <c r="A72" t="s">
        <v>419</v>
      </c>
      <c r="B72" s="1" t="s">
        <v>420</v>
      </c>
      <c r="C72">
        <v>42</v>
      </c>
      <c r="D72" s="4">
        <v>28700</v>
      </c>
      <c r="E72" s="4">
        <v>28700</v>
      </c>
      <c r="F72" s="5">
        <v>9.7222222222626442E-2</v>
      </c>
      <c r="G72" t="b">
        <v>0</v>
      </c>
      <c r="H72" t="b">
        <v>1</v>
      </c>
      <c r="I72" t="b">
        <v>0</v>
      </c>
      <c r="J72" s="7">
        <f>_xlfn.MAXIFS(Tbl_MissionCrew[Launch date],Tbl_MissionCrew[Launch date],"&lt;"&amp;Tbl_EVA[[#This Row],[Start Date]]+1,Tbl_MissionCrew[Crew Name],Tbl_EVA[[#This Row],[Name]])</f>
        <v>28656.844965277778</v>
      </c>
      <c r="K72" t="str" cm="1">
        <f t="array" ref="K72">INDEX(Tbl_MissionCrew[Spacecraft (Launch)],MATCH(1,(Tbl_MissionCrew[Launch date]=Tbl_EVA[[#This Row],[Traveler launch date]])*(Tbl_MissionCrew[Crew Name]=Tbl_EVA[[#This Row],[Name]]),0))</f>
        <v>Soyuz 29</v>
      </c>
      <c r="L72" t="str">
        <f>_xlfn.XLOOKUP(Tbl_EVA[[#This Row],[Launching spacecraft]],Tbl_Missions[Spacecraft],Tbl_Missions[Destination])</f>
        <v>Other Space station</v>
      </c>
    </row>
    <row r="73" spans="1:12" ht="18.75" customHeight="1">
      <c r="A73" t="s">
        <v>419</v>
      </c>
      <c r="B73" s="1" t="s">
        <v>421</v>
      </c>
      <c r="C73">
        <v>42</v>
      </c>
      <c r="D73" s="4">
        <v>28700</v>
      </c>
      <c r="E73" s="4">
        <v>28700</v>
      </c>
      <c r="F73" s="5">
        <v>9.7222222222626442E-2</v>
      </c>
      <c r="G73" t="b">
        <v>0</v>
      </c>
      <c r="H73" t="b">
        <v>0</v>
      </c>
      <c r="I73" t="b">
        <v>0</v>
      </c>
      <c r="J73" s="7">
        <f>_xlfn.MAXIFS(Tbl_MissionCrew[Launch date],Tbl_MissionCrew[Launch date],"&lt;"&amp;Tbl_EVA[[#This Row],[Start Date]]+1,Tbl_MissionCrew[Crew Name],Tbl_EVA[[#This Row],[Name]])</f>
        <v>28656.844965277778</v>
      </c>
      <c r="K73" t="str" cm="1">
        <f t="array" ref="K73">INDEX(Tbl_MissionCrew[Spacecraft (Launch)],MATCH(1,(Tbl_MissionCrew[Launch date]=Tbl_EVA[[#This Row],[Traveler launch date]])*(Tbl_MissionCrew[Crew Name]=Tbl_EVA[[#This Row],[Name]]),0))</f>
        <v>Soyuz 29</v>
      </c>
      <c r="L73" t="str">
        <f>_xlfn.XLOOKUP(Tbl_EVA[[#This Row],[Launching spacecraft]],Tbl_Missions[Spacecraft],Tbl_Missions[Destination])</f>
        <v>Other Space station</v>
      </c>
    </row>
    <row r="74" spans="1:12" ht="18.75" customHeight="1">
      <c r="A74" t="s">
        <v>422</v>
      </c>
      <c r="B74" s="1" t="s">
        <v>423</v>
      </c>
      <c r="C74">
        <v>43</v>
      </c>
      <c r="D74" s="4">
        <v>29082</v>
      </c>
      <c r="E74" s="4">
        <v>29082</v>
      </c>
      <c r="F74" s="5">
        <v>5.7638888891233364E-2</v>
      </c>
      <c r="G74" t="b">
        <v>0</v>
      </c>
      <c r="H74" t="b">
        <v>0</v>
      </c>
      <c r="I74" t="b">
        <v>0</v>
      </c>
      <c r="J74" s="7">
        <f>_xlfn.MAXIFS(Tbl_MissionCrew[Launch date],Tbl_MissionCrew[Launch date],"&lt;"&amp;Tbl_EVA[[#This Row],[Start Date]]+1,Tbl_MissionCrew[Crew Name],Tbl_EVA[[#This Row],[Name]])</f>
        <v>28911.495706018519</v>
      </c>
      <c r="K74" t="str" cm="1">
        <f t="array" ref="K74">INDEX(Tbl_MissionCrew[Spacecraft (Launch)],MATCH(1,(Tbl_MissionCrew[Launch date]=Tbl_EVA[[#This Row],[Traveler launch date]])*(Tbl_MissionCrew[Crew Name]=Tbl_EVA[[#This Row],[Name]]),0))</f>
        <v>Soyuz 32</v>
      </c>
      <c r="L74" t="str">
        <f>_xlfn.XLOOKUP(Tbl_EVA[[#This Row],[Launching spacecraft]],Tbl_Missions[Spacecraft],Tbl_Missions[Destination])</f>
        <v>Other Space station</v>
      </c>
    </row>
    <row r="75" spans="1:12" ht="18.75" customHeight="1">
      <c r="A75" t="s">
        <v>422</v>
      </c>
      <c r="B75" s="1" t="s">
        <v>424</v>
      </c>
      <c r="C75">
        <v>43</v>
      </c>
      <c r="D75" s="4">
        <v>29082</v>
      </c>
      <c r="E75" s="4">
        <v>29082</v>
      </c>
      <c r="F75" s="5">
        <v>5.7638888891233364E-2</v>
      </c>
      <c r="G75" t="b">
        <v>0</v>
      </c>
      <c r="H75" t="b">
        <v>0</v>
      </c>
      <c r="I75" t="b">
        <v>0</v>
      </c>
      <c r="J75" s="7">
        <f>_xlfn.MAXIFS(Tbl_MissionCrew[Launch date],Tbl_MissionCrew[Launch date],"&lt;"&amp;Tbl_EVA[[#This Row],[Start Date]]+1,Tbl_MissionCrew[Crew Name],Tbl_EVA[[#This Row],[Name]])</f>
        <v>28911.495706018519</v>
      </c>
      <c r="K75" t="str" cm="1">
        <f t="array" ref="K75">INDEX(Tbl_MissionCrew[Spacecraft (Launch)],MATCH(1,(Tbl_MissionCrew[Launch date]=Tbl_EVA[[#This Row],[Traveler launch date]])*(Tbl_MissionCrew[Crew Name]=Tbl_EVA[[#This Row],[Name]]),0))</f>
        <v>Soyuz 32</v>
      </c>
      <c r="L75" t="str">
        <f>_xlfn.XLOOKUP(Tbl_EVA[[#This Row],[Launching spacecraft]],Tbl_Missions[Spacecraft],Tbl_Missions[Destination])</f>
        <v>Other Space station</v>
      </c>
    </row>
    <row r="76" spans="1:12" ht="18.75" customHeight="1">
      <c r="A76" t="s">
        <v>425</v>
      </c>
      <c r="B76" s="1" t="s">
        <v>426</v>
      </c>
      <c r="C76">
        <v>44</v>
      </c>
      <c r="D76" s="4">
        <v>30162</v>
      </c>
      <c r="E76" s="4">
        <v>30162</v>
      </c>
      <c r="F76" s="5">
        <v>0.1062500000007276</v>
      </c>
      <c r="G76" t="b">
        <v>0</v>
      </c>
      <c r="H76" t="b">
        <v>1</v>
      </c>
      <c r="I76" t="b">
        <v>0</v>
      </c>
      <c r="J76" s="7">
        <f>_xlfn.MAXIFS(Tbl_MissionCrew[Launch date],Tbl_MissionCrew[Launch date],"&lt;"&amp;Tbl_EVA[[#This Row],[Start Date]]+1,Tbl_MissionCrew[Crew Name],Tbl_EVA[[#This Row],[Name]])</f>
        <v>30084.415277777778</v>
      </c>
      <c r="K76" t="str" cm="1">
        <f t="array" ref="K76">INDEX(Tbl_MissionCrew[Spacecraft (Launch)],MATCH(1,(Tbl_MissionCrew[Launch date]=Tbl_EVA[[#This Row],[Traveler launch date]])*(Tbl_MissionCrew[Crew Name]=Tbl_EVA[[#This Row],[Name]]),0))</f>
        <v>Soyuz T-5</v>
      </c>
      <c r="L76" t="str">
        <f>_xlfn.XLOOKUP(Tbl_EVA[[#This Row],[Launching spacecraft]],Tbl_Missions[Spacecraft],Tbl_Missions[Destination])</f>
        <v>Other Space station</v>
      </c>
    </row>
    <row r="77" spans="1:12" ht="18.75" customHeight="1">
      <c r="A77" t="s">
        <v>425</v>
      </c>
      <c r="B77" s="1" t="s">
        <v>427</v>
      </c>
      <c r="C77">
        <v>44</v>
      </c>
      <c r="D77" s="4">
        <v>30162</v>
      </c>
      <c r="E77" s="4">
        <v>30162</v>
      </c>
      <c r="F77" s="5">
        <v>0.1062500000007276</v>
      </c>
      <c r="G77" t="b">
        <v>0</v>
      </c>
      <c r="H77" t="b">
        <v>0</v>
      </c>
      <c r="I77" t="b">
        <v>0</v>
      </c>
      <c r="J77" s="7">
        <f>_xlfn.MAXIFS(Tbl_MissionCrew[Launch date],Tbl_MissionCrew[Launch date],"&lt;"&amp;Tbl_EVA[[#This Row],[Start Date]]+1,Tbl_MissionCrew[Crew Name],Tbl_EVA[[#This Row],[Name]])</f>
        <v>30084.415277777778</v>
      </c>
      <c r="K77" t="str" cm="1">
        <f t="array" ref="K77">INDEX(Tbl_MissionCrew[Spacecraft (Launch)],MATCH(1,(Tbl_MissionCrew[Launch date]=Tbl_EVA[[#This Row],[Traveler launch date]])*(Tbl_MissionCrew[Crew Name]=Tbl_EVA[[#This Row],[Name]]),0))</f>
        <v>Soyuz T-5</v>
      </c>
      <c r="L77" t="str">
        <f>_xlfn.XLOOKUP(Tbl_EVA[[#This Row],[Launching spacecraft]],Tbl_Missions[Spacecraft],Tbl_Missions[Destination])</f>
        <v>Other Space station</v>
      </c>
    </row>
    <row r="78" spans="1:12" ht="18.75" customHeight="1">
      <c r="A78" t="s">
        <v>428</v>
      </c>
      <c r="B78" s="1" t="s">
        <v>429</v>
      </c>
      <c r="C78">
        <v>45</v>
      </c>
      <c r="D78" s="4">
        <v>30413</v>
      </c>
      <c r="E78" s="4">
        <v>30414</v>
      </c>
      <c r="F78" s="5">
        <v>0.17361111110949423</v>
      </c>
      <c r="G78" t="b">
        <v>0</v>
      </c>
      <c r="H78" t="b">
        <v>0</v>
      </c>
      <c r="I78" t="b">
        <v>0</v>
      </c>
      <c r="J78" s="7">
        <f>_xlfn.MAXIFS(Tbl_MissionCrew[Launch date],Tbl_MissionCrew[Launch date],"&lt;"&amp;Tbl_EVA[[#This Row],[Start Date]]+1,Tbl_MissionCrew[Crew Name],Tbl_EVA[[#This Row],[Name]])</f>
        <v>30410.770833333332</v>
      </c>
      <c r="K78" t="str" cm="1">
        <f t="array" ref="K78">INDEX(Tbl_MissionCrew[Spacecraft (Launch)],MATCH(1,(Tbl_MissionCrew[Launch date]=Tbl_EVA[[#This Row],[Traveler launch date]])*(Tbl_MissionCrew[Crew Name]=Tbl_EVA[[#This Row],[Name]]),0))</f>
        <v>STS-6, Challenger</v>
      </c>
      <c r="L78" t="str">
        <f>_xlfn.XLOOKUP(Tbl_EVA[[#This Row],[Launching spacecraft]],Tbl_Missions[Spacecraft],Tbl_Missions[Destination])</f>
        <v>Earth Orbit</v>
      </c>
    </row>
    <row r="79" spans="1:12" ht="18.75" customHeight="1">
      <c r="A79" t="s">
        <v>428</v>
      </c>
      <c r="B79" s="1" t="s">
        <v>430</v>
      </c>
      <c r="C79">
        <v>45</v>
      </c>
      <c r="D79" s="4">
        <v>30413</v>
      </c>
      <c r="E79" s="4">
        <v>30414</v>
      </c>
      <c r="F79" s="5">
        <v>0.17361111110949423</v>
      </c>
      <c r="G79" t="b">
        <v>0</v>
      </c>
      <c r="H79" t="b">
        <v>0</v>
      </c>
      <c r="I79" t="b">
        <v>0</v>
      </c>
      <c r="J79" s="7">
        <f>_xlfn.MAXIFS(Tbl_MissionCrew[Launch date],Tbl_MissionCrew[Launch date],"&lt;"&amp;Tbl_EVA[[#This Row],[Start Date]]+1,Tbl_MissionCrew[Crew Name],Tbl_EVA[[#This Row],[Name]])</f>
        <v>30410.770833333332</v>
      </c>
      <c r="K79" t="str" cm="1">
        <f t="array" ref="K79">INDEX(Tbl_MissionCrew[Spacecraft (Launch)],MATCH(1,(Tbl_MissionCrew[Launch date]=Tbl_EVA[[#This Row],[Traveler launch date]])*(Tbl_MissionCrew[Crew Name]=Tbl_EVA[[#This Row],[Name]]),0))</f>
        <v>STS-6, Challenger</v>
      </c>
      <c r="L79" t="str">
        <f>_xlfn.XLOOKUP(Tbl_EVA[[#This Row],[Launching spacecraft]],Tbl_Missions[Spacecraft],Tbl_Missions[Destination])</f>
        <v>Earth Orbit</v>
      </c>
    </row>
    <row r="80" spans="1:12" ht="18.75" customHeight="1">
      <c r="A80" t="s">
        <v>431</v>
      </c>
      <c r="B80" s="1" t="s">
        <v>424</v>
      </c>
      <c r="C80">
        <v>46</v>
      </c>
      <c r="D80" s="4">
        <v>30621</v>
      </c>
      <c r="E80" s="4">
        <v>30621</v>
      </c>
      <c r="F80" s="5">
        <v>0.11736111111167702</v>
      </c>
      <c r="G80" t="b">
        <v>0</v>
      </c>
      <c r="H80" t="b">
        <v>0</v>
      </c>
      <c r="I80" t="b">
        <v>0</v>
      </c>
      <c r="J80" s="7">
        <f>_xlfn.MAXIFS(Tbl_MissionCrew[Launch date],Tbl_MissionCrew[Launch date],"&lt;"&amp;Tbl_EVA[[#This Row],[Start Date]]+1,Tbl_MissionCrew[Crew Name],Tbl_EVA[[#This Row],[Name]])</f>
        <v>30494.383333333335</v>
      </c>
      <c r="K80" t="str" cm="1">
        <f t="array" ref="K80">INDEX(Tbl_MissionCrew[Spacecraft (Launch)],MATCH(1,(Tbl_MissionCrew[Launch date]=Tbl_EVA[[#This Row],[Traveler launch date]])*(Tbl_MissionCrew[Crew Name]=Tbl_EVA[[#This Row],[Name]]),0))</f>
        <v>Soyuz T-9</v>
      </c>
      <c r="L80" t="str">
        <f>_xlfn.XLOOKUP(Tbl_EVA[[#This Row],[Launching spacecraft]],Tbl_Missions[Spacecraft],Tbl_Missions[Destination])</f>
        <v>Other Space station</v>
      </c>
    </row>
    <row r="81" spans="1:12" ht="18.75" customHeight="1">
      <c r="A81" t="s">
        <v>431</v>
      </c>
      <c r="B81" s="1" t="s">
        <v>432</v>
      </c>
      <c r="C81">
        <v>46</v>
      </c>
      <c r="D81" s="4">
        <v>30621</v>
      </c>
      <c r="E81" s="4">
        <v>30621</v>
      </c>
      <c r="F81" s="5">
        <v>0.11736111111167702</v>
      </c>
      <c r="G81" t="b">
        <v>0</v>
      </c>
      <c r="H81" t="b">
        <v>0</v>
      </c>
      <c r="I81" t="b">
        <v>0</v>
      </c>
      <c r="J81" s="7">
        <f>_xlfn.MAXIFS(Tbl_MissionCrew[Launch date],Tbl_MissionCrew[Launch date],"&lt;"&amp;Tbl_EVA[[#This Row],[Start Date]]+1,Tbl_MissionCrew[Crew Name],Tbl_EVA[[#This Row],[Name]])</f>
        <v>30494.383333333335</v>
      </c>
      <c r="K81" t="str" cm="1">
        <f t="array" ref="K81">INDEX(Tbl_MissionCrew[Spacecraft (Launch)],MATCH(1,(Tbl_MissionCrew[Launch date]=Tbl_EVA[[#This Row],[Traveler launch date]])*(Tbl_MissionCrew[Crew Name]=Tbl_EVA[[#This Row],[Name]]),0))</f>
        <v>Soyuz T-9</v>
      </c>
      <c r="L81" t="str">
        <f>_xlfn.XLOOKUP(Tbl_EVA[[#This Row],[Launching spacecraft]],Tbl_Missions[Spacecraft],Tbl_Missions[Destination])</f>
        <v>Other Space station</v>
      </c>
    </row>
    <row r="82" spans="1:12" ht="18.75" customHeight="1">
      <c r="A82" t="s">
        <v>431</v>
      </c>
      <c r="B82" s="1" t="s">
        <v>424</v>
      </c>
      <c r="C82">
        <v>47</v>
      </c>
      <c r="D82" s="4">
        <v>30623</v>
      </c>
      <c r="E82" s="4">
        <v>30623</v>
      </c>
      <c r="F82" s="5">
        <v>0.12152777777737356</v>
      </c>
      <c r="G82" t="b">
        <v>0</v>
      </c>
      <c r="H82" t="b">
        <v>0</v>
      </c>
      <c r="I82" t="b">
        <v>0</v>
      </c>
      <c r="J82" s="7">
        <f>_xlfn.MAXIFS(Tbl_MissionCrew[Launch date],Tbl_MissionCrew[Launch date],"&lt;"&amp;Tbl_EVA[[#This Row],[Start Date]]+1,Tbl_MissionCrew[Crew Name],Tbl_EVA[[#This Row],[Name]])</f>
        <v>30494.383333333335</v>
      </c>
      <c r="K82" t="str" cm="1">
        <f t="array" ref="K82">INDEX(Tbl_MissionCrew[Spacecraft (Launch)],MATCH(1,(Tbl_MissionCrew[Launch date]=Tbl_EVA[[#This Row],[Traveler launch date]])*(Tbl_MissionCrew[Crew Name]=Tbl_EVA[[#This Row],[Name]]),0))</f>
        <v>Soyuz T-9</v>
      </c>
      <c r="L82" t="str">
        <f>_xlfn.XLOOKUP(Tbl_EVA[[#This Row],[Launching spacecraft]],Tbl_Missions[Spacecraft],Tbl_Missions[Destination])</f>
        <v>Other Space station</v>
      </c>
    </row>
    <row r="83" spans="1:12" ht="18.75" customHeight="1">
      <c r="A83" t="s">
        <v>431</v>
      </c>
      <c r="B83" s="1" t="s">
        <v>432</v>
      </c>
      <c r="C83">
        <v>47</v>
      </c>
      <c r="D83" s="4">
        <v>30623</v>
      </c>
      <c r="E83" s="4">
        <v>30623</v>
      </c>
      <c r="F83" s="5">
        <v>0.12152777777737356</v>
      </c>
      <c r="G83" t="b">
        <v>0</v>
      </c>
      <c r="H83" t="b">
        <v>0</v>
      </c>
      <c r="I83" t="b">
        <v>0</v>
      </c>
      <c r="J83" s="7">
        <f>_xlfn.MAXIFS(Tbl_MissionCrew[Launch date],Tbl_MissionCrew[Launch date],"&lt;"&amp;Tbl_EVA[[#This Row],[Start Date]]+1,Tbl_MissionCrew[Crew Name],Tbl_EVA[[#This Row],[Name]])</f>
        <v>30494.383333333335</v>
      </c>
      <c r="K83" t="str" cm="1">
        <f t="array" ref="K83">INDEX(Tbl_MissionCrew[Spacecraft (Launch)],MATCH(1,(Tbl_MissionCrew[Launch date]=Tbl_EVA[[#This Row],[Traveler launch date]])*(Tbl_MissionCrew[Crew Name]=Tbl_EVA[[#This Row],[Name]]),0))</f>
        <v>Soyuz T-9</v>
      </c>
      <c r="L83" t="str">
        <f>_xlfn.XLOOKUP(Tbl_EVA[[#This Row],[Launching spacecraft]],Tbl_Missions[Spacecraft],Tbl_Missions[Destination])</f>
        <v>Other Space station</v>
      </c>
    </row>
    <row r="84" spans="1:12" ht="18.75" customHeight="1">
      <c r="A84" t="s">
        <v>433</v>
      </c>
      <c r="B84" s="1" t="s">
        <v>434</v>
      </c>
      <c r="C84">
        <v>48</v>
      </c>
      <c r="D84" s="4">
        <v>30719</v>
      </c>
      <c r="E84" s="4">
        <v>30719</v>
      </c>
      <c r="F84" s="5">
        <v>0.24652777777737356</v>
      </c>
      <c r="G84" t="b">
        <v>0</v>
      </c>
      <c r="H84" t="b">
        <v>0</v>
      </c>
      <c r="I84" t="b">
        <v>0</v>
      </c>
      <c r="J84" s="7">
        <f>_xlfn.MAXIFS(Tbl_MissionCrew[Launch date],Tbl_MissionCrew[Launch date],"&lt;"&amp;Tbl_EVA[[#This Row],[Start Date]]+1,Tbl_MissionCrew[Crew Name],Tbl_EVA[[#This Row],[Name]])</f>
        <v>30715.541666666668</v>
      </c>
      <c r="K84" t="str" cm="1">
        <f t="array" ref="K84">INDEX(Tbl_MissionCrew[Spacecraft (Launch)],MATCH(1,(Tbl_MissionCrew[Launch date]=Tbl_EVA[[#This Row],[Traveler launch date]])*(Tbl_MissionCrew[Crew Name]=Tbl_EVA[[#This Row],[Name]]),0))</f>
        <v>41-B, Challenger</v>
      </c>
      <c r="L84" t="str">
        <f>_xlfn.XLOOKUP(Tbl_EVA[[#This Row],[Launching spacecraft]],Tbl_Missions[Spacecraft],Tbl_Missions[Destination])</f>
        <v>Earth Orbit</v>
      </c>
    </row>
    <row r="85" spans="1:12" ht="18.75" customHeight="1">
      <c r="A85" t="s">
        <v>433</v>
      </c>
      <c r="B85" s="1" t="s">
        <v>435</v>
      </c>
      <c r="C85">
        <v>48</v>
      </c>
      <c r="D85" s="4">
        <v>30719</v>
      </c>
      <c r="E85" s="4">
        <v>30719</v>
      </c>
      <c r="F85" s="5">
        <v>0.24652777777737356</v>
      </c>
      <c r="G85" t="b">
        <v>0</v>
      </c>
      <c r="H85" t="b">
        <v>0</v>
      </c>
      <c r="I85" t="b">
        <v>0</v>
      </c>
      <c r="J85" s="7">
        <f>_xlfn.MAXIFS(Tbl_MissionCrew[Launch date],Tbl_MissionCrew[Launch date],"&lt;"&amp;Tbl_EVA[[#This Row],[Start Date]]+1,Tbl_MissionCrew[Crew Name],Tbl_EVA[[#This Row],[Name]])</f>
        <v>30715.541666666668</v>
      </c>
      <c r="K85" t="str" cm="1">
        <f t="array" ref="K85">INDEX(Tbl_MissionCrew[Spacecraft (Launch)],MATCH(1,(Tbl_MissionCrew[Launch date]=Tbl_EVA[[#This Row],[Traveler launch date]])*(Tbl_MissionCrew[Crew Name]=Tbl_EVA[[#This Row],[Name]]),0))</f>
        <v>41-B, Challenger</v>
      </c>
      <c r="L85" t="str">
        <f>_xlfn.XLOOKUP(Tbl_EVA[[#This Row],[Launching spacecraft]],Tbl_Missions[Spacecraft],Tbl_Missions[Destination])</f>
        <v>Earth Orbit</v>
      </c>
    </row>
    <row r="86" spans="1:12" ht="18.75" customHeight="1">
      <c r="A86" t="s">
        <v>433</v>
      </c>
      <c r="B86" s="1" t="s">
        <v>434</v>
      </c>
      <c r="C86">
        <v>49</v>
      </c>
      <c r="D86" s="4">
        <v>30721</v>
      </c>
      <c r="E86" s="4">
        <v>30721</v>
      </c>
      <c r="F86" s="5">
        <v>0.26180555555401952</v>
      </c>
      <c r="G86" t="b">
        <v>0</v>
      </c>
      <c r="H86" t="b">
        <v>0</v>
      </c>
      <c r="I86" t="b">
        <v>0</v>
      </c>
      <c r="J86" s="7">
        <f>_xlfn.MAXIFS(Tbl_MissionCrew[Launch date],Tbl_MissionCrew[Launch date],"&lt;"&amp;Tbl_EVA[[#This Row],[Start Date]]+1,Tbl_MissionCrew[Crew Name],Tbl_EVA[[#This Row],[Name]])</f>
        <v>30715.541666666668</v>
      </c>
      <c r="K86" t="str" cm="1">
        <f t="array" ref="K86">INDEX(Tbl_MissionCrew[Spacecraft (Launch)],MATCH(1,(Tbl_MissionCrew[Launch date]=Tbl_EVA[[#This Row],[Traveler launch date]])*(Tbl_MissionCrew[Crew Name]=Tbl_EVA[[#This Row],[Name]]),0))</f>
        <v>41-B, Challenger</v>
      </c>
      <c r="L86" t="str">
        <f>_xlfn.XLOOKUP(Tbl_EVA[[#This Row],[Launching spacecraft]],Tbl_Missions[Spacecraft],Tbl_Missions[Destination])</f>
        <v>Earth Orbit</v>
      </c>
    </row>
    <row r="87" spans="1:12" ht="18.75" customHeight="1">
      <c r="A87" t="s">
        <v>433</v>
      </c>
      <c r="B87" s="1" t="s">
        <v>435</v>
      </c>
      <c r="C87">
        <v>49</v>
      </c>
      <c r="D87" s="4">
        <v>30721</v>
      </c>
      <c r="E87" s="4">
        <v>30721</v>
      </c>
      <c r="F87" s="5">
        <v>0.26180555555401952</v>
      </c>
      <c r="G87" t="b">
        <v>0</v>
      </c>
      <c r="H87" t="b">
        <v>0</v>
      </c>
      <c r="I87" t="b">
        <v>0</v>
      </c>
      <c r="J87" s="7">
        <f>_xlfn.MAXIFS(Tbl_MissionCrew[Launch date],Tbl_MissionCrew[Launch date],"&lt;"&amp;Tbl_EVA[[#This Row],[Start Date]]+1,Tbl_MissionCrew[Crew Name],Tbl_EVA[[#This Row],[Name]])</f>
        <v>30715.541666666668</v>
      </c>
      <c r="K87" t="str" cm="1">
        <f t="array" ref="K87">INDEX(Tbl_MissionCrew[Spacecraft (Launch)],MATCH(1,(Tbl_MissionCrew[Launch date]=Tbl_EVA[[#This Row],[Traveler launch date]])*(Tbl_MissionCrew[Crew Name]=Tbl_EVA[[#This Row],[Name]]),0))</f>
        <v>41-B, Challenger</v>
      </c>
      <c r="L87" t="str">
        <f>_xlfn.XLOOKUP(Tbl_EVA[[#This Row],[Launching spacecraft]],Tbl_Missions[Spacecraft],Tbl_Missions[Destination])</f>
        <v>Earth Orbit</v>
      </c>
    </row>
    <row r="88" spans="1:12" ht="18.75" customHeight="1">
      <c r="A88" t="s">
        <v>436</v>
      </c>
      <c r="B88" s="1" t="s">
        <v>437</v>
      </c>
      <c r="C88">
        <v>50</v>
      </c>
      <c r="D88" s="4">
        <v>30780</v>
      </c>
      <c r="E88" s="4">
        <v>30780</v>
      </c>
      <c r="F88" s="5">
        <v>0.10972222222335404</v>
      </c>
      <c r="G88" t="b">
        <v>0</v>
      </c>
      <c r="H88" t="b">
        <v>0</v>
      </c>
      <c r="I88" t="b">
        <v>0</v>
      </c>
      <c r="J88" s="7">
        <f>_xlfn.MAXIFS(Tbl_MissionCrew[Launch date],Tbl_MissionCrew[Launch date],"&lt;"&amp;Tbl_EVA[[#This Row],[Start Date]]+1,Tbl_MissionCrew[Crew Name],Tbl_EVA[[#This Row],[Name]])</f>
        <v>30778.581944444446</v>
      </c>
      <c r="K88" t="str" cm="1">
        <f t="array" ref="K88">INDEX(Tbl_MissionCrew[Spacecraft (Launch)],MATCH(1,(Tbl_MissionCrew[Launch date]=Tbl_EVA[[#This Row],[Traveler launch date]])*(Tbl_MissionCrew[Crew Name]=Tbl_EVA[[#This Row],[Name]]),0))</f>
        <v>41-C, Challenger</v>
      </c>
      <c r="L88" t="str">
        <f>_xlfn.XLOOKUP(Tbl_EVA[[#This Row],[Launching spacecraft]],Tbl_Missions[Spacecraft],Tbl_Missions[Destination])</f>
        <v>Earth Orbit</v>
      </c>
    </row>
    <row r="89" spans="1:12" ht="18.75" customHeight="1">
      <c r="A89" t="s">
        <v>436</v>
      </c>
      <c r="B89" s="1" t="s">
        <v>438</v>
      </c>
      <c r="C89">
        <v>50</v>
      </c>
      <c r="D89" s="4">
        <v>30780</v>
      </c>
      <c r="E89" s="4">
        <v>30780</v>
      </c>
      <c r="F89" s="5">
        <v>0.10972222222335404</v>
      </c>
      <c r="G89" t="b">
        <v>0</v>
      </c>
      <c r="H89" t="b">
        <v>0</v>
      </c>
      <c r="I89" t="b">
        <v>0</v>
      </c>
      <c r="J89" s="7">
        <f>_xlfn.MAXIFS(Tbl_MissionCrew[Launch date],Tbl_MissionCrew[Launch date],"&lt;"&amp;Tbl_EVA[[#This Row],[Start Date]]+1,Tbl_MissionCrew[Crew Name],Tbl_EVA[[#This Row],[Name]])</f>
        <v>30778.581944444446</v>
      </c>
      <c r="K89" t="str" cm="1">
        <f t="array" ref="K89">INDEX(Tbl_MissionCrew[Spacecraft (Launch)],MATCH(1,(Tbl_MissionCrew[Launch date]=Tbl_EVA[[#This Row],[Traveler launch date]])*(Tbl_MissionCrew[Crew Name]=Tbl_EVA[[#This Row],[Name]]),0))</f>
        <v>41-C, Challenger</v>
      </c>
      <c r="L89" t="str">
        <f>_xlfn.XLOOKUP(Tbl_EVA[[#This Row],[Launching spacecraft]],Tbl_Missions[Spacecraft],Tbl_Missions[Destination])</f>
        <v>Earth Orbit</v>
      </c>
    </row>
    <row r="90" spans="1:12" ht="18.75" customHeight="1">
      <c r="A90" t="s">
        <v>436</v>
      </c>
      <c r="B90" s="1" t="s">
        <v>437</v>
      </c>
      <c r="C90">
        <v>51</v>
      </c>
      <c r="D90" s="4">
        <v>30783</v>
      </c>
      <c r="E90" s="4">
        <v>30783</v>
      </c>
      <c r="F90" s="5">
        <v>0.2805555555569299</v>
      </c>
      <c r="G90" t="b">
        <v>0</v>
      </c>
      <c r="H90" t="b">
        <v>0</v>
      </c>
      <c r="I90" t="b">
        <v>0</v>
      </c>
      <c r="J90" s="7">
        <f>_xlfn.MAXIFS(Tbl_MissionCrew[Launch date],Tbl_MissionCrew[Launch date],"&lt;"&amp;Tbl_EVA[[#This Row],[Start Date]]+1,Tbl_MissionCrew[Crew Name],Tbl_EVA[[#This Row],[Name]])</f>
        <v>30778.581944444446</v>
      </c>
      <c r="K90" t="str" cm="1">
        <f t="array" ref="K90">INDEX(Tbl_MissionCrew[Spacecraft (Launch)],MATCH(1,(Tbl_MissionCrew[Launch date]=Tbl_EVA[[#This Row],[Traveler launch date]])*(Tbl_MissionCrew[Crew Name]=Tbl_EVA[[#This Row],[Name]]),0))</f>
        <v>41-C, Challenger</v>
      </c>
      <c r="L90" t="str">
        <f>_xlfn.XLOOKUP(Tbl_EVA[[#This Row],[Launching spacecraft]],Tbl_Missions[Spacecraft],Tbl_Missions[Destination])</f>
        <v>Earth Orbit</v>
      </c>
    </row>
    <row r="91" spans="1:12" ht="18.75" customHeight="1">
      <c r="A91" t="s">
        <v>436</v>
      </c>
      <c r="B91" s="1" t="s">
        <v>438</v>
      </c>
      <c r="C91">
        <v>51</v>
      </c>
      <c r="D91" s="4">
        <v>30783</v>
      </c>
      <c r="E91" s="4">
        <v>30783</v>
      </c>
      <c r="F91" s="5">
        <v>0.2805555555569299</v>
      </c>
      <c r="G91" t="b">
        <v>0</v>
      </c>
      <c r="H91" t="b">
        <v>0</v>
      </c>
      <c r="I91" t="b">
        <v>0</v>
      </c>
      <c r="J91" s="7">
        <f>_xlfn.MAXIFS(Tbl_MissionCrew[Launch date],Tbl_MissionCrew[Launch date],"&lt;"&amp;Tbl_EVA[[#This Row],[Start Date]]+1,Tbl_MissionCrew[Crew Name],Tbl_EVA[[#This Row],[Name]])</f>
        <v>30778.581944444446</v>
      </c>
      <c r="K91" t="str" cm="1">
        <f t="array" ref="K91">INDEX(Tbl_MissionCrew[Spacecraft (Launch)],MATCH(1,(Tbl_MissionCrew[Launch date]=Tbl_EVA[[#This Row],[Traveler launch date]])*(Tbl_MissionCrew[Crew Name]=Tbl_EVA[[#This Row],[Name]]),0))</f>
        <v>41-C, Challenger</v>
      </c>
      <c r="L91" t="str">
        <f>_xlfn.XLOOKUP(Tbl_EVA[[#This Row],[Launching spacecraft]],Tbl_Missions[Spacecraft],Tbl_Missions[Destination])</f>
        <v>Earth Orbit</v>
      </c>
    </row>
    <row r="92" spans="1:12" ht="18.75" customHeight="1">
      <c r="A92" t="s">
        <v>439</v>
      </c>
      <c r="B92" s="1" t="s">
        <v>440</v>
      </c>
      <c r="C92">
        <v>52</v>
      </c>
      <c r="D92" s="4">
        <v>30795</v>
      </c>
      <c r="E92" s="4">
        <v>30795</v>
      </c>
      <c r="F92" s="5">
        <v>0.17708333333575865</v>
      </c>
      <c r="G92" t="b">
        <v>0</v>
      </c>
      <c r="H92" t="b">
        <v>0</v>
      </c>
      <c r="I92" t="b">
        <v>0</v>
      </c>
      <c r="J92" s="7">
        <f>_xlfn.MAXIFS(Tbl_MissionCrew[Launch date],Tbl_MissionCrew[Launch date],"&lt;"&amp;Tbl_EVA[[#This Row],[Start Date]]+1,Tbl_MissionCrew[Crew Name],Tbl_EVA[[#This Row],[Name]])</f>
        <v>30720.504861111112</v>
      </c>
      <c r="K92" t="str" cm="1">
        <f t="array" ref="K92">INDEX(Tbl_MissionCrew[Spacecraft (Launch)],MATCH(1,(Tbl_MissionCrew[Launch date]=Tbl_EVA[[#This Row],[Traveler launch date]])*(Tbl_MissionCrew[Crew Name]=Tbl_EVA[[#This Row],[Name]]),0))</f>
        <v>Soyuz T-10B</v>
      </c>
      <c r="L92" t="str">
        <f>_xlfn.XLOOKUP(Tbl_EVA[[#This Row],[Launching spacecraft]],Tbl_Missions[Spacecraft],Tbl_Missions[Destination])</f>
        <v>Other Space station</v>
      </c>
    </row>
    <row r="93" spans="1:12" ht="18.75" customHeight="1">
      <c r="A93" t="s">
        <v>439</v>
      </c>
      <c r="B93" s="1" t="s">
        <v>441</v>
      </c>
      <c r="C93">
        <v>52</v>
      </c>
      <c r="D93" s="4">
        <v>30795</v>
      </c>
      <c r="E93" s="4">
        <v>30795</v>
      </c>
      <c r="F93" s="5">
        <v>0.17708333333575865</v>
      </c>
      <c r="G93" t="b">
        <v>0</v>
      </c>
      <c r="H93" t="b">
        <v>0</v>
      </c>
      <c r="I93" t="b">
        <v>0</v>
      </c>
      <c r="J93" s="7">
        <f>_xlfn.MAXIFS(Tbl_MissionCrew[Launch date],Tbl_MissionCrew[Launch date],"&lt;"&amp;Tbl_EVA[[#This Row],[Start Date]]+1,Tbl_MissionCrew[Crew Name],Tbl_EVA[[#This Row],[Name]])</f>
        <v>30720.504861111112</v>
      </c>
      <c r="K93" t="str" cm="1">
        <f t="array" ref="K93">INDEX(Tbl_MissionCrew[Spacecraft (Launch)],MATCH(1,(Tbl_MissionCrew[Launch date]=Tbl_EVA[[#This Row],[Traveler launch date]])*(Tbl_MissionCrew[Crew Name]=Tbl_EVA[[#This Row],[Name]]),0))</f>
        <v>Soyuz T-10B</v>
      </c>
      <c r="L93" t="str">
        <f>_xlfn.XLOOKUP(Tbl_EVA[[#This Row],[Launching spacecraft]],Tbl_Missions[Spacecraft],Tbl_Missions[Destination])</f>
        <v>Other Space station</v>
      </c>
    </row>
    <row r="94" spans="1:12" ht="18.75" customHeight="1">
      <c r="A94" t="s">
        <v>439</v>
      </c>
      <c r="B94" s="1" t="s">
        <v>440</v>
      </c>
      <c r="C94">
        <v>53</v>
      </c>
      <c r="D94" s="4">
        <v>30798</v>
      </c>
      <c r="E94" s="4">
        <v>30798</v>
      </c>
      <c r="F94" s="5">
        <v>0.20833333333575865</v>
      </c>
      <c r="G94" t="b">
        <v>0</v>
      </c>
      <c r="H94" t="b">
        <v>0</v>
      </c>
      <c r="I94" t="b">
        <v>0</v>
      </c>
      <c r="J94" s="7">
        <f>_xlfn.MAXIFS(Tbl_MissionCrew[Launch date],Tbl_MissionCrew[Launch date],"&lt;"&amp;Tbl_EVA[[#This Row],[Start Date]]+1,Tbl_MissionCrew[Crew Name],Tbl_EVA[[#This Row],[Name]])</f>
        <v>30720.504861111112</v>
      </c>
      <c r="K94" t="str" cm="1">
        <f t="array" ref="K94">INDEX(Tbl_MissionCrew[Spacecraft (Launch)],MATCH(1,(Tbl_MissionCrew[Launch date]=Tbl_EVA[[#This Row],[Traveler launch date]])*(Tbl_MissionCrew[Crew Name]=Tbl_EVA[[#This Row],[Name]]),0))</f>
        <v>Soyuz T-10B</v>
      </c>
      <c r="L94" t="str">
        <f>_xlfn.XLOOKUP(Tbl_EVA[[#This Row],[Launching spacecraft]],Tbl_Missions[Spacecraft],Tbl_Missions[Destination])</f>
        <v>Other Space station</v>
      </c>
    </row>
    <row r="95" spans="1:12" ht="18.75" customHeight="1">
      <c r="A95" t="s">
        <v>439</v>
      </c>
      <c r="B95" s="1" t="s">
        <v>441</v>
      </c>
      <c r="C95">
        <v>53</v>
      </c>
      <c r="D95" s="4">
        <v>30798</v>
      </c>
      <c r="E95" s="4">
        <v>30798</v>
      </c>
      <c r="F95" s="5">
        <v>0.20833333333575865</v>
      </c>
      <c r="G95" t="b">
        <v>0</v>
      </c>
      <c r="H95" t="b">
        <v>0</v>
      </c>
      <c r="I95" t="b">
        <v>0</v>
      </c>
      <c r="J95" s="7">
        <f>_xlfn.MAXIFS(Tbl_MissionCrew[Launch date],Tbl_MissionCrew[Launch date],"&lt;"&amp;Tbl_EVA[[#This Row],[Start Date]]+1,Tbl_MissionCrew[Crew Name],Tbl_EVA[[#This Row],[Name]])</f>
        <v>30720.504861111112</v>
      </c>
      <c r="K95" t="str" cm="1">
        <f t="array" ref="K95">INDEX(Tbl_MissionCrew[Spacecraft (Launch)],MATCH(1,(Tbl_MissionCrew[Launch date]=Tbl_EVA[[#This Row],[Traveler launch date]])*(Tbl_MissionCrew[Crew Name]=Tbl_EVA[[#This Row],[Name]]),0))</f>
        <v>Soyuz T-10B</v>
      </c>
      <c r="L95" t="str">
        <f>_xlfn.XLOOKUP(Tbl_EVA[[#This Row],[Launching spacecraft]],Tbl_Missions[Spacecraft],Tbl_Missions[Destination])</f>
        <v>Other Space station</v>
      </c>
    </row>
    <row r="96" spans="1:12" ht="18.75" customHeight="1">
      <c r="A96" t="s">
        <v>439</v>
      </c>
      <c r="B96" s="1" t="s">
        <v>440</v>
      </c>
      <c r="C96">
        <v>54</v>
      </c>
      <c r="D96" s="4">
        <v>30801</v>
      </c>
      <c r="E96" s="4">
        <v>30801</v>
      </c>
      <c r="F96" s="5">
        <v>0.11458333333212067</v>
      </c>
      <c r="G96" t="b">
        <v>0</v>
      </c>
      <c r="H96" t="b">
        <v>0</v>
      </c>
      <c r="I96" t="b">
        <v>0</v>
      </c>
      <c r="J96" s="7">
        <f>_xlfn.MAXIFS(Tbl_MissionCrew[Launch date],Tbl_MissionCrew[Launch date],"&lt;"&amp;Tbl_EVA[[#This Row],[Start Date]]+1,Tbl_MissionCrew[Crew Name],Tbl_EVA[[#This Row],[Name]])</f>
        <v>30720.504861111112</v>
      </c>
      <c r="K96" t="str" cm="1">
        <f t="array" ref="K96">INDEX(Tbl_MissionCrew[Spacecraft (Launch)],MATCH(1,(Tbl_MissionCrew[Launch date]=Tbl_EVA[[#This Row],[Traveler launch date]])*(Tbl_MissionCrew[Crew Name]=Tbl_EVA[[#This Row],[Name]]),0))</f>
        <v>Soyuz T-10B</v>
      </c>
      <c r="L96" t="str">
        <f>_xlfn.XLOOKUP(Tbl_EVA[[#This Row],[Launching spacecraft]],Tbl_Missions[Spacecraft],Tbl_Missions[Destination])</f>
        <v>Other Space station</v>
      </c>
    </row>
    <row r="97" spans="1:12" ht="18.75" customHeight="1">
      <c r="A97" t="s">
        <v>439</v>
      </c>
      <c r="B97" s="1" t="s">
        <v>441</v>
      </c>
      <c r="C97">
        <v>54</v>
      </c>
      <c r="D97" s="4">
        <v>30801</v>
      </c>
      <c r="E97" s="4">
        <v>30801</v>
      </c>
      <c r="F97" s="5">
        <v>0.11458333333212067</v>
      </c>
      <c r="G97" t="b">
        <v>0</v>
      </c>
      <c r="H97" t="b">
        <v>0</v>
      </c>
      <c r="I97" t="b">
        <v>0</v>
      </c>
      <c r="J97" s="7">
        <f>_xlfn.MAXIFS(Tbl_MissionCrew[Launch date],Tbl_MissionCrew[Launch date],"&lt;"&amp;Tbl_EVA[[#This Row],[Start Date]]+1,Tbl_MissionCrew[Crew Name],Tbl_EVA[[#This Row],[Name]])</f>
        <v>30720.504861111112</v>
      </c>
      <c r="K97" t="str" cm="1">
        <f t="array" ref="K97">INDEX(Tbl_MissionCrew[Spacecraft (Launch)],MATCH(1,(Tbl_MissionCrew[Launch date]=Tbl_EVA[[#This Row],[Traveler launch date]])*(Tbl_MissionCrew[Crew Name]=Tbl_EVA[[#This Row],[Name]]),0))</f>
        <v>Soyuz T-10B</v>
      </c>
      <c r="L97" t="str">
        <f>_xlfn.XLOOKUP(Tbl_EVA[[#This Row],[Launching spacecraft]],Tbl_Missions[Spacecraft],Tbl_Missions[Destination])</f>
        <v>Other Space station</v>
      </c>
    </row>
    <row r="98" spans="1:12" ht="18.75" customHeight="1">
      <c r="A98" t="s">
        <v>439</v>
      </c>
      <c r="B98" s="1" t="s">
        <v>440</v>
      </c>
      <c r="C98">
        <v>55</v>
      </c>
      <c r="D98" s="4">
        <v>30805</v>
      </c>
      <c r="E98" s="4">
        <v>30806</v>
      </c>
      <c r="F98" s="5">
        <v>0.11458333333212067</v>
      </c>
      <c r="G98" t="b">
        <v>0</v>
      </c>
      <c r="H98" t="b">
        <v>0</v>
      </c>
      <c r="I98" t="b">
        <v>0</v>
      </c>
      <c r="J98" s="7">
        <f>_xlfn.MAXIFS(Tbl_MissionCrew[Launch date],Tbl_MissionCrew[Launch date],"&lt;"&amp;Tbl_EVA[[#This Row],[Start Date]]+1,Tbl_MissionCrew[Crew Name],Tbl_EVA[[#This Row],[Name]])</f>
        <v>30720.504861111112</v>
      </c>
      <c r="K98" t="str" cm="1">
        <f t="array" ref="K98">INDEX(Tbl_MissionCrew[Spacecraft (Launch)],MATCH(1,(Tbl_MissionCrew[Launch date]=Tbl_EVA[[#This Row],[Traveler launch date]])*(Tbl_MissionCrew[Crew Name]=Tbl_EVA[[#This Row],[Name]]),0))</f>
        <v>Soyuz T-10B</v>
      </c>
      <c r="L98" t="str">
        <f>_xlfn.XLOOKUP(Tbl_EVA[[#This Row],[Launching spacecraft]],Tbl_Missions[Spacecraft],Tbl_Missions[Destination])</f>
        <v>Other Space station</v>
      </c>
    </row>
    <row r="99" spans="1:12" ht="18.75" customHeight="1">
      <c r="A99" t="s">
        <v>439</v>
      </c>
      <c r="B99" s="1" t="s">
        <v>441</v>
      </c>
      <c r="C99">
        <v>55</v>
      </c>
      <c r="D99" s="4">
        <v>30805</v>
      </c>
      <c r="E99" s="4">
        <v>30806</v>
      </c>
      <c r="F99" s="5">
        <v>0.11458333333212067</v>
      </c>
      <c r="G99" t="b">
        <v>0</v>
      </c>
      <c r="H99" t="b">
        <v>0</v>
      </c>
      <c r="I99" t="b">
        <v>0</v>
      </c>
      <c r="J99" s="7">
        <f>_xlfn.MAXIFS(Tbl_MissionCrew[Launch date],Tbl_MissionCrew[Launch date],"&lt;"&amp;Tbl_EVA[[#This Row],[Start Date]]+1,Tbl_MissionCrew[Crew Name],Tbl_EVA[[#This Row],[Name]])</f>
        <v>30720.504861111112</v>
      </c>
      <c r="K99" t="str" cm="1">
        <f t="array" ref="K99">INDEX(Tbl_MissionCrew[Spacecraft (Launch)],MATCH(1,(Tbl_MissionCrew[Launch date]=Tbl_EVA[[#This Row],[Traveler launch date]])*(Tbl_MissionCrew[Crew Name]=Tbl_EVA[[#This Row],[Name]]),0))</f>
        <v>Soyuz T-10B</v>
      </c>
      <c r="L99" t="str">
        <f>_xlfn.XLOOKUP(Tbl_EVA[[#This Row],[Launching spacecraft]],Tbl_Missions[Spacecraft],Tbl_Missions[Destination])</f>
        <v>Other Space station</v>
      </c>
    </row>
    <row r="100" spans="1:12" ht="18.75" customHeight="1">
      <c r="A100" t="s">
        <v>439</v>
      </c>
      <c r="B100" s="1" t="s">
        <v>440</v>
      </c>
      <c r="C100">
        <v>56</v>
      </c>
      <c r="D100" s="4">
        <v>30820</v>
      </c>
      <c r="E100" s="4">
        <v>30820</v>
      </c>
      <c r="F100" s="5">
        <v>0.12847222222262644</v>
      </c>
      <c r="G100" t="b">
        <v>0</v>
      </c>
      <c r="H100" t="b">
        <v>0</v>
      </c>
      <c r="I100" t="b">
        <v>0</v>
      </c>
      <c r="J100" s="7">
        <f>_xlfn.MAXIFS(Tbl_MissionCrew[Launch date],Tbl_MissionCrew[Launch date],"&lt;"&amp;Tbl_EVA[[#This Row],[Start Date]]+1,Tbl_MissionCrew[Crew Name],Tbl_EVA[[#This Row],[Name]])</f>
        <v>30720.504861111112</v>
      </c>
      <c r="K100" t="str" cm="1">
        <f t="array" ref="K100">INDEX(Tbl_MissionCrew[Spacecraft (Launch)],MATCH(1,(Tbl_MissionCrew[Launch date]=Tbl_EVA[[#This Row],[Traveler launch date]])*(Tbl_MissionCrew[Crew Name]=Tbl_EVA[[#This Row],[Name]]),0))</f>
        <v>Soyuz T-10B</v>
      </c>
      <c r="L100" t="str">
        <f>_xlfn.XLOOKUP(Tbl_EVA[[#This Row],[Launching spacecraft]],Tbl_Missions[Spacecraft],Tbl_Missions[Destination])</f>
        <v>Other Space station</v>
      </c>
    </row>
    <row r="101" spans="1:12" ht="18.75" customHeight="1">
      <c r="A101" t="s">
        <v>439</v>
      </c>
      <c r="B101" s="1" t="s">
        <v>441</v>
      </c>
      <c r="C101">
        <v>56</v>
      </c>
      <c r="D101" s="4">
        <v>30820</v>
      </c>
      <c r="E101" s="4">
        <v>30820</v>
      </c>
      <c r="F101" s="5">
        <v>0.12847222222262644</v>
      </c>
      <c r="G101" t="b">
        <v>0</v>
      </c>
      <c r="H101" t="b">
        <v>0</v>
      </c>
      <c r="I101" t="b">
        <v>0</v>
      </c>
      <c r="J101" s="7">
        <f>_xlfn.MAXIFS(Tbl_MissionCrew[Launch date],Tbl_MissionCrew[Launch date],"&lt;"&amp;Tbl_EVA[[#This Row],[Start Date]]+1,Tbl_MissionCrew[Crew Name],Tbl_EVA[[#This Row],[Name]])</f>
        <v>30720.504861111112</v>
      </c>
      <c r="K101" t="str" cm="1">
        <f t="array" ref="K101">INDEX(Tbl_MissionCrew[Spacecraft (Launch)],MATCH(1,(Tbl_MissionCrew[Launch date]=Tbl_EVA[[#This Row],[Traveler launch date]])*(Tbl_MissionCrew[Crew Name]=Tbl_EVA[[#This Row],[Name]]),0))</f>
        <v>Soyuz T-10B</v>
      </c>
      <c r="L101" t="str">
        <f>_xlfn.XLOOKUP(Tbl_EVA[[#This Row],[Launching spacecraft]],Tbl_Missions[Spacecraft],Tbl_Missions[Destination])</f>
        <v>Other Space station</v>
      </c>
    </row>
    <row r="102" spans="1:12" ht="18.75" customHeight="1">
      <c r="A102" t="s">
        <v>442</v>
      </c>
      <c r="B102" s="1" t="s">
        <v>443</v>
      </c>
      <c r="C102">
        <v>57</v>
      </c>
      <c r="D102" s="4">
        <v>30888</v>
      </c>
      <c r="E102" s="4">
        <v>30888</v>
      </c>
      <c r="F102" s="5">
        <v>0.14861111111167702</v>
      </c>
      <c r="G102" t="b">
        <v>0</v>
      </c>
      <c r="H102" t="b">
        <v>0</v>
      </c>
      <c r="I102" t="b">
        <v>0</v>
      </c>
      <c r="J102" s="7">
        <f>_xlfn.MAXIFS(Tbl_MissionCrew[Launch date],Tbl_MissionCrew[Launch date],"&lt;"&amp;Tbl_EVA[[#This Row],[Start Date]]+1,Tbl_MissionCrew[Crew Name],Tbl_EVA[[#This Row],[Name]])</f>
        <v>30880.736111111109</v>
      </c>
      <c r="K102" t="str" cm="1">
        <f t="array" ref="K102">INDEX(Tbl_MissionCrew[Spacecraft (Launch)],MATCH(1,(Tbl_MissionCrew[Launch date]=Tbl_EVA[[#This Row],[Traveler launch date]])*(Tbl_MissionCrew[Crew Name]=Tbl_EVA[[#This Row],[Name]]),0))</f>
        <v>Soyuz T-12</v>
      </c>
      <c r="L102" t="str">
        <f>_xlfn.XLOOKUP(Tbl_EVA[[#This Row],[Launching spacecraft]],Tbl_Missions[Spacecraft],Tbl_Missions[Destination])</f>
        <v>Other Space station</v>
      </c>
    </row>
    <row r="103" spans="1:12" ht="18.75" customHeight="1">
      <c r="A103" t="s">
        <v>442</v>
      </c>
      <c r="B103" s="1" t="s">
        <v>444</v>
      </c>
      <c r="C103">
        <v>57</v>
      </c>
      <c r="D103" s="4">
        <v>30888</v>
      </c>
      <c r="E103" s="4">
        <v>30888</v>
      </c>
      <c r="F103" s="5">
        <v>0.14861111111167702</v>
      </c>
      <c r="G103" t="b">
        <v>0</v>
      </c>
      <c r="H103" t="b">
        <v>0</v>
      </c>
      <c r="I103" t="b">
        <v>0</v>
      </c>
      <c r="J103" s="7">
        <f>_xlfn.MAXIFS(Tbl_MissionCrew[Launch date],Tbl_MissionCrew[Launch date],"&lt;"&amp;Tbl_EVA[[#This Row],[Start Date]]+1,Tbl_MissionCrew[Crew Name],Tbl_EVA[[#This Row],[Name]])</f>
        <v>30880.736111111109</v>
      </c>
      <c r="K103" t="str" cm="1">
        <f t="array" ref="K103">INDEX(Tbl_MissionCrew[Spacecraft (Launch)],MATCH(1,(Tbl_MissionCrew[Launch date]=Tbl_EVA[[#This Row],[Traveler launch date]])*(Tbl_MissionCrew[Crew Name]=Tbl_EVA[[#This Row],[Name]]),0))</f>
        <v>Soyuz T-12</v>
      </c>
      <c r="L103" t="str">
        <f>_xlfn.XLOOKUP(Tbl_EVA[[#This Row],[Launching spacecraft]],Tbl_Missions[Spacecraft],Tbl_Missions[Destination])</f>
        <v>Other Space station</v>
      </c>
    </row>
    <row r="104" spans="1:12" ht="18.75" customHeight="1">
      <c r="A104" t="s">
        <v>439</v>
      </c>
      <c r="B104" s="1" t="s">
        <v>440</v>
      </c>
      <c r="C104">
        <v>58</v>
      </c>
      <c r="D104" s="4">
        <v>30902</v>
      </c>
      <c r="E104" s="4">
        <v>30902</v>
      </c>
      <c r="F104" s="5">
        <v>0.20833333333212067</v>
      </c>
      <c r="G104" t="b">
        <v>0</v>
      </c>
      <c r="H104" t="b">
        <v>0</v>
      </c>
      <c r="I104" t="b">
        <v>0</v>
      </c>
      <c r="J104" s="7">
        <f>_xlfn.MAXIFS(Tbl_MissionCrew[Launch date],Tbl_MissionCrew[Launch date],"&lt;"&amp;Tbl_EVA[[#This Row],[Start Date]]+1,Tbl_MissionCrew[Crew Name],Tbl_EVA[[#This Row],[Name]])</f>
        <v>30720.504861111112</v>
      </c>
      <c r="K104" t="str" cm="1">
        <f t="array" ref="K104">INDEX(Tbl_MissionCrew[Spacecraft (Launch)],MATCH(1,(Tbl_MissionCrew[Launch date]=Tbl_EVA[[#This Row],[Traveler launch date]])*(Tbl_MissionCrew[Crew Name]=Tbl_EVA[[#This Row],[Name]]),0))</f>
        <v>Soyuz T-10B</v>
      </c>
      <c r="L104" t="str">
        <f>_xlfn.XLOOKUP(Tbl_EVA[[#This Row],[Launching spacecraft]],Tbl_Missions[Spacecraft],Tbl_Missions[Destination])</f>
        <v>Other Space station</v>
      </c>
    </row>
    <row r="105" spans="1:12" ht="18.75" customHeight="1">
      <c r="A105" t="s">
        <v>439</v>
      </c>
      <c r="B105" s="1" t="s">
        <v>441</v>
      </c>
      <c r="C105">
        <v>58</v>
      </c>
      <c r="D105" s="4">
        <v>30902</v>
      </c>
      <c r="E105" s="4">
        <v>30902</v>
      </c>
      <c r="F105" s="5">
        <v>0.20833333333212067</v>
      </c>
      <c r="G105" t="b">
        <v>0</v>
      </c>
      <c r="H105" t="b">
        <v>0</v>
      </c>
      <c r="I105" t="b">
        <v>0</v>
      </c>
      <c r="J105" s="7">
        <f>_xlfn.MAXIFS(Tbl_MissionCrew[Launch date],Tbl_MissionCrew[Launch date],"&lt;"&amp;Tbl_EVA[[#This Row],[Start Date]]+1,Tbl_MissionCrew[Crew Name],Tbl_EVA[[#This Row],[Name]])</f>
        <v>30720.504861111112</v>
      </c>
      <c r="K105" t="str" cm="1">
        <f t="array" ref="K105">INDEX(Tbl_MissionCrew[Spacecraft (Launch)],MATCH(1,(Tbl_MissionCrew[Launch date]=Tbl_EVA[[#This Row],[Traveler launch date]])*(Tbl_MissionCrew[Crew Name]=Tbl_EVA[[#This Row],[Name]]),0))</f>
        <v>Soyuz T-10B</v>
      </c>
      <c r="L105" t="str">
        <f>_xlfn.XLOOKUP(Tbl_EVA[[#This Row],[Launching spacecraft]],Tbl_Missions[Spacecraft],Tbl_Missions[Destination])</f>
        <v>Other Space station</v>
      </c>
    </row>
    <row r="106" spans="1:12" ht="18.75" customHeight="1">
      <c r="A106" t="s">
        <v>445</v>
      </c>
      <c r="B106" s="1" t="s">
        <v>446</v>
      </c>
      <c r="C106">
        <v>59</v>
      </c>
      <c r="D106" s="4">
        <v>30966</v>
      </c>
      <c r="E106" s="4">
        <v>30966</v>
      </c>
      <c r="F106" s="5">
        <v>0.14375000000291038</v>
      </c>
      <c r="G106" t="b">
        <v>0</v>
      </c>
      <c r="H106" t="b">
        <v>0</v>
      </c>
      <c r="I106" t="b">
        <v>0</v>
      </c>
      <c r="J106" s="7">
        <f>_xlfn.MAXIFS(Tbl_MissionCrew[Launch date],Tbl_MissionCrew[Launch date],"&lt;"&amp;Tbl_EVA[[#This Row],[Start Date]]+1,Tbl_MissionCrew[Crew Name],Tbl_EVA[[#This Row],[Name]])</f>
        <v>30960.460416666665</v>
      </c>
      <c r="K106" t="str" cm="1">
        <f t="array" ref="K106">INDEX(Tbl_MissionCrew[Spacecraft (Launch)],MATCH(1,(Tbl_MissionCrew[Launch date]=Tbl_EVA[[#This Row],[Traveler launch date]])*(Tbl_MissionCrew[Crew Name]=Tbl_EVA[[#This Row],[Name]]),0))</f>
        <v>41-G, Challenger</v>
      </c>
      <c r="L106" t="str">
        <f>_xlfn.XLOOKUP(Tbl_EVA[[#This Row],[Launching spacecraft]],Tbl_Missions[Spacecraft],Tbl_Missions[Destination])</f>
        <v>Earth Orbit</v>
      </c>
    </row>
    <row r="107" spans="1:12" ht="18.75" customHeight="1">
      <c r="A107" t="s">
        <v>445</v>
      </c>
      <c r="B107" s="1" t="s">
        <v>447</v>
      </c>
      <c r="C107">
        <v>59</v>
      </c>
      <c r="D107" s="4">
        <v>30966</v>
      </c>
      <c r="E107" s="4">
        <v>30966</v>
      </c>
      <c r="F107" s="5">
        <v>0.14375000000291038</v>
      </c>
      <c r="G107" t="b">
        <v>0</v>
      </c>
      <c r="H107" t="b">
        <v>0</v>
      </c>
      <c r="I107" t="b">
        <v>0</v>
      </c>
      <c r="J107" s="7">
        <f>_xlfn.MAXIFS(Tbl_MissionCrew[Launch date],Tbl_MissionCrew[Launch date],"&lt;"&amp;Tbl_EVA[[#This Row],[Start Date]]+1,Tbl_MissionCrew[Crew Name],Tbl_EVA[[#This Row],[Name]])</f>
        <v>30960.460416666665</v>
      </c>
      <c r="K107" t="str" cm="1">
        <f t="array" ref="K107">INDEX(Tbl_MissionCrew[Spacecraft (Launch)],MATCH(1,(Tbl_MissionCrew[Launch date]=Tbl_EVA[[#This Row],[Traveler launch date]])*(Tbl_MissionCrew[Crew Name]=Tbl_EVA[[#This Row],[Name]]),0))</f>
        <v>41-G, Challenger</v>
      </c>
      <c r="L107" t="str">
        <f>_xlfn.XLOOKUP(Tbl_EVA[[#This Row],[Launching spacecraft]],Tbl_Missions[Spacecraft],Tbl_Missions[Destination])</f>
        <v>Earth Orbit</v>
      </c>
    </row>
    <row r="108" spans="1:12" ht="18.75" customHeight="1">
      <c r="A108" t="s">
        <v>448</v>
      </c>
      <c r="B108" s="1" t="s">
        <v>449</v>
      </c>
      <c r="C108">
        <v>60</v>
      </c>
      <c r="D108" s="4">
        <v>30998</v>
      </c>
      <c r="E108" s="4">
        <v>30998</v>
      </c>
      <c r="F108" s="5">
        <v>0.25</v>
      </c>
      <c r="G108" t="b">
        <v>0</v>
      </c>
      <c r="H108" t="b">
        <v>0</v>
      </c>
      <c r="I108" t="b">
        <v>0</v>
      </c>
      <c r="J108" s="7">
        <f>_xlfn.MAXIFS(Tbl_MissionCrew[Launch date],Tbl_MissionCrew[Launch date],"&lt;"&amp;Tbl_EVA[[#This Row],[Start Date]]+1,Tbl_MissionCrew[Crew Name],Tbl_EVA[[#This Row],[Name]])</f>
        <v>30994.510416666668</v>
      </c>
      <c r="K108" t="str" cm="1">
        <f t="array" ref="K108">INDEX(Tbl_MissionCrew[Spacecraft (Launch)],MATCH(1,(Tbl_MissionCrew[Launch date]=Tbl_EVA[[#This Row],[Traveler launch date]])*(Tbl_MissionCrew[Crew Name]=Tbl_EVA[[#This Row],[Name]]),0))</f>
        <v>51-A, Discovery</v>
      </c>
      <c r="L108" t="str">
        <f>_xlfn.XLOOKUP(Tbl_EVA[[#This Row],[Launching spacecraft]],Tbl_Missions[Spacecraft],Tbl_Missions[Destination])</f>
        <v>Earth Orbit</v>
      </c>
    </row>
    <row r="109" spans="1:12" ht="18.75" customHeight="1">
      <c r="A109" t="s">
        <v>448</v>
      </c>
      <c r="B109" s="1" t="s">
        <v>450</v>
      </c>
      <c r="C109">
        <v>60</v>
      </c>
      <c r="D109" s="4">
        <v>30998</v>
      </c>
      <c r="E109" s="4">
        <v>30998</v>
      </c>
      <c r="F109" s="5">
        <v>0.25</v>
      </c>
      <c r="G109" t="b">
        <v>0</v>
      </c>
      <c r="H109" t="b">
        <v>0</v>
      </c>
      <c r="I109" t="b">
        <v>0</v>
      </c>
      <c r="J109" s="7">
        <f>_xlfn.MAXIFS(Tbl_MissionCrew[Launch date],Tbl_MissionCrew[Launch date],"&lt;"&amp;Tbl_EVA[[#This Row],[Start Date]]+1,Tbl_MissionCrew[Crew Name],Tbl_EVA[[#This Row],[Name]])</f>
        <v>30994.510416666668</v>
      </c>
      <c r="K109" t="str" cm="1">
        <f t="array" ref="K109">INDEX(Tbl_MissionCrew[Spacecraft (Launch)],MATCH(1,(Tbl_MissionCrew[Launch date]=Tbl_EVA[[#This Row],[Traveler launch date]])*(Tbl_MissionCrew[Crew Name]=Tbl_EVA[[#This Row],[Name]]),0))</f>
        <v>51-A, Discovery</v>
      </c>
      <c r="L109" t="str">
        <f>_xlfn.XLOOKUP(Tbl_EVA[[#This Row],[Launching spacecraft]],Tbl_Missions[Spacecraft],Tbl_Missions[Destination])</f>
        <v>Earth Orbit</v>
      </c>
    </row>
    <row r="110" spans="1:12" ht="18.75" customHeight="1">
      <c r="A110" t="s">
        <v>448</v>
      </c>
      <c r="B110" s="1" t="s">
        <v>449</v>
      </c>
      <c r="C110">
        <v>61</v>
      </c>
      <c r="D110" s="4">
        <v>31000</v>
      </c>
      <c r="E110" s="4">
        <v>31000</v>
      </c>
      <c r="F110" s="5">
        <v>0.2374999999992724</v>
      </c>
      <c r="G110" t="b">
        <v>0</v>
      </c>
      <c r="H110" t="b">
        <v>0</v>
      </c>
      <c r="I110" t="b">
        <v>0</v>
      </c>
      <c r="J110" s="7">
        <f>_xlfn.MAXIFS(Tbl_MissionCrew[Launch date],Tbl_MissionCrew[Launch date],"&lt;"&amp;Tbl_EVA[[#This Row],[Start Date]]+1,Tbl_MissionCrew[Crew Name],Tbl_EVA[[#This Row],[Name]])</f>
        <v>30994.510416666668</v>
      </c>
      <c r="K110" t="str" cm="1">
        <f t="array" ref="K110">INDEX(Tbl_MissionCrew[Spacecraft (Launch)],MATCH(1,(Tbl_MissionCrew[Launch date]=Tbl_EVA[[#This Row],[Traveler launch date]])*(Tbl_MissionCrew[Crew Name]=Tbl_EVA[[#This Row],[Name]]),0))</f>
        <v>51-A, Discovery</v>
      </c>
      <c r="L110" t="str">
        <f>_xlfn.XLOOKUP(Tbl_EVA[[#This Row],[Launching spacecraft]],Tbl_Missions[Spacecraft],Tbl_Missions[Destination])</f>
        <v>Earth Orbit</v>
      </c>
    </row>
    <row r="111" spans="1:12" ht="18.75" customHeight="1">
      <c r="A111" t="s">
        <v>448</v>
      </c>
      <c r="B111" s="1" t="s">
        <v>450</v>
      </c>
      <c r="C111">
        <v>61</v>
      </c>
      <c r="D111" s="4">
        <v>31000</v>
      </c>
      <c r="E111" s="4">
        <v>31000</v>
      </c>
      <c r="F111" s="5">
        <v>0.2374999999992724</v>
      </c>
      <c r="G111" t="b">
        <v>0</v>
      </c>
      <c r="H111" t="b">
        <v>0</v>
      </c>
      <c r="I111" t="b">
        <v>0</v>
      </c>
      <c r="J111" s="7">
        <f>_xlfn.MAXIFS(Tbl_MissionCrew[Launch date],Tbl_MissionCrew[Launch date],"&lt;"&amp;Tbl_EVA[[#This Row],[Start Date]]+1,Tbl_MissionCrew[Crew Name],Tbl_EVA[[#This Row],[Name]])</f>
        <v>30994.510416666668</v>
      </c>
      <c r="K111" t="str" cm="1">
        <f t="array" ref="K111">INDEX(Tbl_MissionCrew[Spacecraft (Launch)],MATCH(1,(Tbl_MissionCrew[Launch date]=Tbl_EVA[[#This Row],[Traveler launch date]])*(Tbl_MissionCrew[Crew Name]=Tbl_EVA[[#This Row],[Name]]),0))</f>
        <v>51-A, Discovery</v>
      </c>
      <c r="L111" t="str">
        <f>_xlfn.XLOOKUP(Tbl_EVA[[#This Row],[Launching spacecraft]],Tbl_Missions[Spacecraft],Tbl_Missions[Destination])</f>
        <v>Earth Orbit</v>
      </c>
    </row>
    <row r="112" spans="1:12" ht="18.75" customHeight="1">
      <c r="A112" t="s">
        <v>451</v>
      </c>
      <c r="B112" s="1" t="s">
        <v>452</v>
      </c>
      <c r="C112">
        <v>62</v>
      </c>
      <c r="D112" s="4">
        <v>31153</v>
      </c>
      <c r="E112" s="4">
        <v>31153</v>
      </c>
      <c r="F112" s="5">
        <v>0.12916666666666668</v>
      </c>
      <c r="G112" t="b">
        <v>0</v>
      </c>
      <c r="H112" t="b">
        <v>0</v>
      </c>
      <c r="I112" t="b">
        <v>0</v>
      </c>
      <c r="J112" s="7">
        <f>_xlfn.MAXIFS(Tbl_MissionCrew[Launch date],Tbl_MissionCrew[Launch date],"&lt;"&amp;Tbl_EVA[[#This Row],[Start Date]]+1,Tbl_MissionCrew[Crew Name],Tbl_EVA[[#This Row],[Name]])</f>
        <v>31149.582696759258</v>
      </c>
      <c r="K112" t="str" cm="1">
        <f t="array" ref="K112">INDEX(Tbl_MissionCrew[Spacecraft (Launch)],MATCH(1,(Tbl_MissionCrew[Launch date]=Tbl_EVA[[#This Row],[Traveler launch date]])*(Tbl_MissionCrew[Crew Name]=Tbl_EVA[[#This Row],[Name]]),0))</f>
        <v>51-D, Discovery</v>
      </c>
      <c r="L112" t="str">
        <f>_xlfn.XLOOKUP(Tbl_EVA[[#This Row],[Launching spacecraft]],Tbl_Missions[Spacecraft],Tbl_Missions[Destination])</f>
        <v>Earth Orbit</v>
      </c>
    </row>
    <row r="113" spans="1:12" ht="18.75" customHeight="1">
      <c r="A113" t="s">
        <v>451</v>
      </c>
      <c r="B113" s="1" t="s">
        <v>453</v>
      </c>
      <c r="C113">
        <v>62</v>
      </c>
      <c r="D113" s="4">
        <v>31153</v>
      </c>
      <c r="E113" s="4">
        <v>31153</v>
      </c>
      <c r="F113" s="5">
        <v>0.12916666666666668</v>
      </c>
      <c r="G113" t="b">
        <v>0</v>
      </c>
      <c r="H113" t="b">
        <v>0</v>
      </c>
      <c r="I113" t="b">
        <v>0</v>
      </c>
      <c r="J113" s="7">
        <f>_xlfn.MAXIFS(Tbl_MissionCrew[Launch date],Tbl_MissionCrew[Launch date],"&lt;"&amp;Tbl_EVA[[#This Row],[Start Date]]+1,Tbl_MissionCrew[Crew Name],Tbl_EVA[[#This Row],[Name]])</f>
        <v>31149.582696759258</v>
      </c>
      <c r="K113" t="str" cm="1">
        <f t="array" ref="K113">INDEX(Tbl_MissionCrew[Spacecraft (Launch)],MATCH(1,(Tbl_MissionCrew[Launch date]=Tbl_EVA[[#This Row],[Traveler launch date]])*(Tbl_MissionCrew[Crew Name]=Tbl_EVA[[#This Row],[Name]]),0))</f>
        <v>51-D, Discovery</v>
      </c>
      <c r="L113" t="str">
        <f>_xlfn.XLOOKUP(Tbl_EVA[[#This Row],[Launching spacecraft]],Tbl_Missions[Spacecraft],Tbl_Missions[Destination])</f>
        <v>Earth Orbit</v>
      </c>
    </row>
    <row r="114" spans="1:12" ht="18.75" customHeight="1">
      <c r="A114" t="s">
        <v>442</v>
      </c>
      <c r="B114" s="1" t="s">
        <v>444</v>
      </c>
      <c r="C114">
        <v>63</v>
      </c>
      <c r="D114" s="4">
        <v>31261</v>
      </c>
      <c r="E114" s="4">
        <v>31261</v>
      </c>
      <c r="F114" s="5">
        <v>0.20833333333575865</v>
      </c>
      <c r="G114" t="b">
        <v>0</v>
      </c>
      <c r="H114" t="b">
        <v>0</v>
      </c>
      <c r="I114" t="b">
        <v>0</v>
      </c>
      <c r="J114" s="7">
        <f>_xlfn.MAXIFS(Tbl_MissionCrew[Launch date],Tbl_MissionCrew[Launch date],"&lt;"&amp;Tbl_EVA[[#This Row],[Start Date]]+1,Tbl_MissionCrew[Crew Name],Tbl_EVA[[#This Row],[Name]])</f>
        <v>31204.277685185185</v>
      </c>
      <c r="K114" t="str" cm="1">
        <f t="array" ref="K114">INDEX(Tbl_MissionCrew[Spacecraft (Launch)],MATCH(1,(Tbl_MissionCrew[Launch date]=Tbl_EVA[[#This Row],[Traveler launch date]])*(Tbl_MissionCrew[Crew Name]=Tbl_EVA[[#This Row],[Name]]),0))</f>
        <v>Soyuz T-13</v>
      </c>
      <c r="L114" t="str">
        <f>_xlfn.XLOOKUP(Tbl_EVA[[#This Row],[Launching spacecraft]],Tbl_Missions[Spacecraft],Tbl_Missions[Destination])</f>
        <v>Other Space station</v>
      </c>
    </row>
    <row r="115" spans="1:12" ht="18.75" customHeight="1">
      <c r="A115" t="s">
        <v>442</v>
      </c>
      <c r="B115" s="1" t="s">
        <v>454</v>
      </c>
      <c r="C115">
        <v>63</v>
      </c>
      <c r="D115" s="4">
        <v>31261</v>
      </c>
      <c r="E115" s="4">
        <v>31261</v>
      </c>
      <c r="F115" s="5">
        <v>0.20833333333575865</v>
      </c>
      <c r="G115" t="b">
        <v>0</v>
      </c>
      <c r="H115" t="b">
        <v>0</v>
      </c>
      <c r="I115" t="b">
        <v>0</v>
      </c>
      <c r="J115" s="7">
        <f>_xlfn.MAXIFS(Tbl_MissionCrew[Launch date],Tbl_MissionCrew[Launch date],"&lt;"&amp;Tbl_EVA[[#This Row],[Start Date]]+1,Tbl_MissionCrew[Crew Name],Tbl_EVA[[#This Row],[Name]])</f>
        <v>31204.277685185185</v>
      </c>
      <c r="K115" t="str" cm="1">
        <f t="array" ref="K115">INDEX(Tbl_MissionCrew[Spacecraft (Launch)],MATCH(1,(Tbl_MissionCrew[Launch date]=Tbl_EVA[[#This Row],[Traveler launch date]])*(Tbl_MissionCrew[Crew Name]=Tbl_EVA[[#This Row],[Name]]),0))</f>
        <v>Soyuz T-13</v>
      </c>
      <c r="L115" t="str">
        <f>_xlfn.XLOOKUP(Tbl_EVA[[#This Row],[Launching spacecraft]],Tbl_Missions[Spacecraft],Tbl_Missions[Destination])</f>
        <v>Other Space station</v>
      </c>
    </row>
    <row r="116" spans="1:12" ht="18.75" customHeight="1">
      <c r="A116" t="s">
        <v>455</v>
      </c>
      <c r="B116" s="1" t="s">
        <v>456</v>
      </c>
      <c r="C116">
        <v>64</v>
      </c>
      <c r="D116" s="4">
        <v>31290</v>
      </c>
      <c r="E116" s="4">
        <v>31290</v>
      </c>
      <c r="F116" s="5">
        <v>0.30555555555555552</v>
      </c>
      <c r="G116" t="b">
        <v>0</v>
      </c>
      <c r="H116" t="b">
        <v>0</v>
      </c>
      <c r="I116" t="b">
        <v>0</v>
      </c>
      <c r="J116" s="7">
        <f>_xlfn.MAXIFS(Tbl_MissionCrew[Launch date],Tbl_MissionCrew[Launch date],"&lt;"&amp;Tbl_EVA[[#This Row],[Start Date]]+1,Tbl_MissionCrew[Crew Name],Tbl_EVA[[#This Row],[Name]])</f>
        <v>31286.456956018519</v>
      </c>
      <c r="K116" t="str" cm="1">
        <f t="array" ref="K116">INDEX(Tbl_MissionCrew[Spacecraft (Launch)],MATCH(1,(Tbl_MissionCrew[Launch date]=Tbl_EVA[[#This Row],[Traveler launch date]])*(Tbl_MissionCrew[Crew Name]=Tbl_EVA[[#This Row],[Name]]),0))</f>
        <v>51-I, Discovery</v>
      </c>
      <c r="L116" t="str">
        <f>_xlfn.XLOOKUP(Tbl_EVA[[#This Row],[Launching spacecraft]],Tbl_Missions[Spacecraft],Tbl_Missions[Destination])</f>
        <v>Earth Orbit</v>
      </c>
    </row>
    <row r="117" spans="1:12" ht="18.75" customHeight="1">
      <c r="A117" t="s">
        <v>455</v>
      </c>
      <c r="B117" s="1" t="s">
        <v>438</v>
      </c>
      <c r="C117">
        <v>64</v>
      </c>
      <c r="D117" s="4">
        <v>31290</v>
      </c>
      <c r="E117" s="4">
        <v>31290</v>
      </c>
      <c r="F117" s="5">
        <v>0.30555555555555552</v>
      </c>
      <c r="G117" t="b">
        <v>0</v>
      </c>
      <c r="H117" t="b">
        <v>0</v>
      </c>
      <c r="I117" t="b">
        <v>0</v>
      </c>
      <c r="J117" s="7">
        <f>_xlfn.MAXIFS(Tbl_MissionCrew[Launch date],Tbl_MissionCrew[Launch date],"&lt;"&amp;Tbl_EVA[[#This Row],[Start Date]]+1,Tbl_MissionCrew[Crew Name],Tbl_EVA[[#This Row],[Name]])</f>
        <v>31286.456956018519</v>
      </c>
      <c r="K117" t="str" cm="1">
        <f t="array" ref="K117">INDEX(Tbl_MissionCrew[Spacecraft (Launch)],MATCH(1,(Tbl_MissionCrew[Launch date]=Tbl_EVA[[#This Row],[Traveler launch date]])*(Tbl_MissionCrew[Crew Name]=Tbl_EVA[[#This Row],[Name]]),0))</f>
        <v>51-I, Discovery</v>
      </c>
      <c r="L117" t="str">
        <f>_xlfn.XLOOKUP(Tbl_EVA[[#This Row],[Launching spacecraft]],Tbl_Missions[Spacecraft],Tbl_Missions[Destination])</f>
        <v>Earth Orbit</v>
      </c>
    </row>
    <row r="118" spans="1:12" ht="18.75" customHeight="1">
      <c r="A118" t="s">
        <v>455</v>
      </c>
      <c r="B118" s="1" t="s">
        <v>456</v>
      </c>
      <c r="C118">
        <v>65</v>
      </c>
      <c r="D118" s="4">
        <v>31291</v>
      </c>
      <c r="E118" s="4">
        <v>31291</v>
      </c>
      <c r="F118" s="5">
        <v>0.18472222222222223</v>
      </c>
      <c r="G118" t="b">
        <v>0</v>
      </c>
      <c r="H118" t="b">
        <v>0</v>
      </c>
      <c r="I118" t="b">
        <v>0</v>
      </c>
      <c r="J118" s="7">
        <f>_xlfn.MAXIFS(Tbl_MissionCrew[Launch date],Tbl_MissionCrew[Launch date],"&lt;"&amp;Tbl_EVA[[#This Row],[Start Date]]+1,Tbl_MissionCrew[Crew Name],Tbl_EVA[[#This Row],[Name]])</f>
        <v>31286.456956018519</v>
      </c>
      <c r="K118" t="str" cm="1">
        <f t="array" ref="K118">INDEX(Tbl_MissionCrew[Spacecraft (Launch)],MATCH(1,(Tbl_MissionCrew[Launch date]=Tbl_EVA[[#This Row],[Traveler launch date]])*(Tbl_MissionCrew[Crew Name]=Tbl_EVA[[#This Row],[Name]]),0))</f>
        <v>51-I, Discovery</v>
      </c>
      <c r="L118" t="str">
        <f>_xlfn.XLOOKUP(Tbl_EVA[[#This Row],[Launching spacecraft]],Tbl_Missions[Spacecraft],Tbl_Missions[Destination])</f>
        <v>Earth Orbit</v>
      </c>
    </row>
    <row r="119" spans="1:12" ht="18.75" customHeight="1">
      <c r="A119" t="s">
        <v>455</v>
      </c>
      <c r="B119" s="1" t="s">
        <v>438</v>
      </c>
      <c r="C119">
        <v>65</v>
      </c>
      <c r="D119" s="4">
        <v>31291</v>
      </c>
      <c r="E119" s="4">
        <v>31291</v>
      </c>
      <c r="F119" s="5">
        <v>0.18472222222222223</v>
      </c>
      <c r="G119" t="b">
        <v>0</v>
      </c>
      <c r="H119" t="b">
        <v>0</v>
      </c>
      <c r="I119" t="b">
        <v>0</v>
      </c>
      <c r="J119" s="7">
        <f>_xlfn.MAXIFS(Tbl_MissionCrew[Launch date],Tbl_MissionCrew[Launch date],"&lt;"&amp;Tbl_EVA[[#This Row],[Start Date]]+1,Tbl_MissionCrew[Crew Name],Tbl_EVA[[#This Row],[Name]])</f>
        <v>31286.456956018519</v>
      </c>
      <c r="K119" t="str" cm="1">
        <f t="array" ref="K119">INDEX(Tbl_MissionCrew[Spacecraft (Launch)],MATCH(1,(Tbl_MissionCrew[Launch date]=Tbl_EVA[[#This Row],[Traveler launch date]])*(Tbl_MissionCrew[Crew Name]=Tbl_EVA[[#This Row],[Name]]),0))</f>
        <v>51-I, Discovery</v>
      </c>
      <c r="L119" t="str">
        <f>_xlfn.XLOOKUP(Tbl_EVA[[#This Row],[Launching spacecraft]],Tbl_Missions[Spacecraft],Tbl_Missions[Destination])</f>
        <v>Earth Orbit</v>
      </c>
    </row>
    <row r="120" spans="1:12" ht="18.75" customHeight="1">
      <c r="A120" t="s">
        <v>457</v>
      </c>
      <c r="B120" s="1" t="s">
        <v>458</v>
      </c>
      <c r="C120">
        <v>66</v>
      </c>
      <c r="D120" s="4">
        <v>31380</v>
      </c>
      <c r="E120" s="4">
        <v>31380</v>
      </c>
      <c r="F120" s="5">
        <v>0.23055555555555554</v>
      </c>
      <c r="G120" t="b">
        <v>0</v>
      </c>
      <c r="H120" t="b">
        <v>0</v>
      </c>
      <c r="I120" t="b">
        <v>0</v>
      </c>
      <c r="J120" s="7">
        <f>_xlfn.MAXIFS(Tbl_MissionCrew[Launch date],Tbl_MissionCrew[Launch date],"&lt;"&amp;Tbl_EVA[[#This Row],[Start Date]]+1,Tbl_MissionCrew[Crew Name],Tbl_EVA[[#This Row],[Name]])</f>
        <v>31378.020138888889</v>
      </c>
      <c r="K120" t="str" cm="1">
        <f t="array" ref="K120">INDEX(Tbl_MissionCrew[Spacecraft (Launch)],MATCH(1,(Tbl_MissionCrew[Launch date]=Tbl_EVA[[#This Row],[Traveler launch date]])*(Tbl_MissionCrew[Crew Name]=Tbl_EVA[[#This Row],[Name]]),0))</f>
        <v>61-B, Atlantis</v>
      </c>
      <c r="L120" t="str">
        <f>_xlfn.XLOOKUP(Tbl_EVA[[#This Row],[Launching spacecraft]],Tbl_Missions[Spacecraft],Tbl_Missions[Destination])</f>
        <v>Earth Orbit</v>
      </c>
    </row>
    <row r="121" spans="1:12" ht="18.75" customHeight="1">
      <c r="A121" t="s">
        <v>457</v>
      </c>
      <c r="B121" s="1" t="s">
        <v>459</v>
      </c>
      <c r="C121">
        <v>66</v>
      </c>
      <c r="D121" s="4">
        <v>31380</v>
      </c>
      <c r="E121" s="4">
        <v>31380</v>
      </c>
      <c r="F121" s="5">
        <v>0.23055555555555554</v>
      </c>
      <c r="G121" t="b">
        <v>0</v>
      </c>
      <c r="H121" t="b">
        <v>0</v>
      </c>
      <c r="I121" t="b">
        <v>0</v>
      </c>
      <c r="J121" s="7">
        <f>_xlfn.MAXIFS(Tbl_MissionCrew[Launch date],Tbl_MissionCrew[Launch date],"&lt;"&amp;Tbl_EVA[[#This Row],[Start Date]]+1,Tbl_MissionCrew[Crew Name],Tbl_EVA[[#This Row],[Name]])</f>
        <v>31378.020138888889</v>
      </c>
      <c r="K121" t="str" cm="1">
        <f t="array" ref="K121">INDEX(Tbl_MissionCrew[Spacecraft (Launch)],MATCH(1,(Tbl_MissionCrew[Launch date]=Tbl_EVA[[#This Row],[Traveler launch date]])*(Tbl_MissionCrew[Crew Name]=Tbl_EVA[[#This Row],[Name]]),0))</f>
        <v>61-B, Atlantis</v>
      </c>
      <c r="L121" t="str">
        <f>_xlfn.XLOOKUP(Tbl_EVA[[#This Row],[Launching spacecraft]],Tbl_Missions[Spacecraft],Tbl_Missions[Destination])</f>
        <v>Earth Orbit</v>
      </c>
    </row>
    <row r="122" spans="1:12" ht="18.75" customHeight="1">
      <c r="A122" t="s">
        <v>457</v>
      </c>
      <c r="B122" s="1" t="s">
        <v>458</v>
      </c>
      <c r="C122">
        <v>67</v>
      </c>
      <c r="D122" s="4">
        <v>31382</v>
      </c>
      <c r="E122" s="4">
        <v>31382</v>
      </c>
      <c r="F122" s="5">
        <v>0.27847222222222223</v>
      </c>
      <c r="G122" t="b">
        <v>0</v>
      </c>
      <c r="H122" t="b">
        <v>0</v>
      </c>
      <c r="I122" t="b">
        <v>0</v>
      </c>
      <c r="J122" s="7">
        <f>_xlfn.MAXIFS(Tbl_MissionCrew[Launch date],Tbl_MissionCrew[Launch date],"&lt;"&amp;Tbl_EVA[[#This Row],[Start Date]]+1,Tbl_MissionCrew[Crew Name],Tbl_EVA[[#This Row],[Name]])</f>
        <v>31378.020138888889</v>
      </c>
      <c r="K122" t="str" cm="1">
        <f t="array" ref="K122">INDEX(Tbl_MissionCrew[Spacecraft (Launch)],MATCH(1,(Tbl_MissionCrew[Launch date]=Tbl_EVA[[#This Row],[Traveler launch date]])*(Tbl_MissionCrew[Crew Name]=Tbl_EVA[[#This Row],[Name]]),0))</f>
        <v>61-B, Atlantis</v>
      </c>
      <c r="L122" t="str">
        <f>_xlfn.XLOOKUP(Tbl_EVA[[#This Row],[Launching spacecraft]],Tbl_Missions[Spacecraft],Tbl_Missions[Destination])</f>
        <v>Earth Orbit</v>
      </c>
    </row>
    <row r="123" spans="1:12" ht="18.75" customHeight="1">
      <c r="A123" t="s">
        <v>457</v>
      </c>
      <c r="B123" s="1" t="s">
        <v>459</v>
      </c>
      <c r="C123">
        <v>67</v>
      </c>
      <c r="D123" s="4">
        <v>31382</v>
      </c>
      <c r="E123" s="4">
        <v>31382</v>
      </c>
      <c r="F123" s="5">
        <v>0.27847222222222223</v>
      </c>
      <c r="G123" t="b">
        <v>0</v>
      </c>
      <c r="H123" t="b">
        <v>0</v>
      </c>
      <c r="I123" t="b">
        <v>0</v>
      </c>
      <c r="J123" s="7">
        <f>_xlfn.MAXIFS(Tbl_MissionCrew[Launch date],Tbl_MissionCrew[Launch date],"&lt;"&amp;Tbl_EVA[[#This Row],[Start Date]]+1,Tbl_MissionCrew[Crew Name],Tbl_EVA[[#This Row],[Name]])</f>
        <v>31378.020138888889</v>
      </c>
      <c r="K123" t="str" cm="1">
        <f t="array" ref="K123">INDEX(Tbl_MissionCrew[Spacecraft (Launch)],MATCH(1,(Tbl_MissionCrew[Launch date]=Tbl_EVA[[#This Row],[Traveler launch date]])*(Tbl_MissionCrew[Crew Name]=Tbl_EVA[[#This Row],[Name]]),0))</f>
        <v>61-B, Atlantis</v>
      </c>
      <c r="L123" t="str">
        <f>_xlfn.XLOOKUP(Tbl_EVA[[#This Row],[Launching spacecraft]],Tbl_Missions[Spacecraft],Tbl_Missions[Destination])</f>
        <v>Earth Orbit</v>
      </c>
    </row>
    <row r="124" spans="1:12" ht="18.75" customHeight="1">
      <c r="A124" t="s">
        <v>460</v>
      </c>
      <c r="B124" s="1" t="s">
        <v>440</v>
      </c>
      <c r="C124">
        <v>68</v>
      </c>
      <c r="D124" s="4">
        <v>31560</v>
      </c>
      <c r="E124" s="4">
        <v>31560</v>
      </c>
      <c r="F124" s="5">
        <v>0.15972222221898846</v>
      </c>
      <c r="G124" t="b">
        <v>0</v>
      </c>
      <c r="H124" t="b">
        <v>0</v>
      </c>
      <c r="I124" t="b">
        <v>0</v>
      </c>
      <c r="J124" s="7">
        <f>_xlfn.MAXIFS(Tbl_MissionCrew[Launch date],Tbl_MissionCrew[Launch date],"&lt;"&amp;Tbl_EVA[[#This Row],[Start Date]]+1,Tbl_MissionCrew[Crew Name],Tbl_EVA[[#This Row],[Name]])</f>
        <v>31484.522916666665</v>
      </c>
      <c r="K124" t="str" cm="1">
        <f t="array" ref="K124">INDEX(Tbl_MissionCrew[Spacecraft (Launch)],MATCH(1,(Tbl_MissionCrew[Launch date]=Tbl_EVA[[#This Row],[Traveler launch date]])*(Tbl_MissionCrew[Crew Name]=Tbl_EVA[[#This Row],[Name]]),0))</f>
        <v>Soyuz T-15</v>
      </c>
      <c r="L124" t="str">
        <f>_xlfn.XLOOKUP(Tbl_EVA[[#This Row],[Launching spacecraft]],Tbl_Missions[Spacecraft],Tbl_Missions[Destination])</f>
        <v>Mir</v>
      </c>
    </row>
    <row r="125" spans="1:12" ht="18.75" customHeight="1">
      <c r="A125" t="s">
        <v>460</v>
      </c>
      <c r="B125" s="1" t="s">
        <v>441</v>
      </c>
      <c r="C125">
        <v>68</v>
      </c>
      <c r="D125" s="4">
        <v>31560</v>
      </c>
      <c r="E125" s="4">
        <v>31560</v>
      </c>
      <c r="F125" s="5">
        <v>0.15972222221898846</v>
      </c>
      <c r="G125" t="b">
        <v>0</v>
      </c>
      <c r="H125" t="b">
        <v>0</v>
      </c>
      <c r="I125" t="b">
        <v>0</v>
      </c>
      <c r="J125" s="7">
        <f>_xlfn.MAXIFS(Tbl_MissionCrew[Launch date],Tbl_MissionCrew[Launch date],"&lt;"&amp;Tbl_EVA[[#This Row],[Start Date]]+1,Tbl_MissionCrew[Crew Name],Tbl_EVA[[#This Row],[Name]])</f>
        <v>31484.522916666665</v>
      </c>
      <c r="K125" t="str" cm="1">
        <f t="array" ref="K125">INDEX(Tbl_MissionCrew[Spacecraft (Launch)],MATCH(1,(Tbl_MissionCrew[Launch date]=Tbl_EVA[[#This Row],[Traveler launch date]])*(Tbl_MissionCrew[Crew Name]=Tbl_EVA[[#This Row],[Name]]),0))</f>
        <v>Soyuz T-15</v>
      </c>
      <c r="L125" t="str">
        <f>_xlfn.XLOOKUP(Tbl_EVA[[#This Row],[Launching spacecraft]],Tbl_Missions[Spacecraft],Tbl_Missions[Destination])</f>
        <v>Mir</v>
      </c>
    </row>
    <row r="126" spans="1:12" ht="18.75" customHeight="1">
      <c r="A126" t="s">
        <v>460</v>
      </c>
      <c r="B126" s="1" t="s">
        <v>440</v>
      </c>
      <c r="C126">
        <v>69</v>
      </c>
      <c r="D126" s="4">
        <v>31563</v>
      </c>
      <c r="E126" s="4">
        <v>31563</v>
      </c>
      <c r="F126" s="5">
        <v>0.20833333333575865</v>
      </c>
      <c r="G126" t="b">
        <v>0</v>
      </c>
      <c r="H126" t="b">
        <v>0</v>
      </c>
      <c r="I126" t="b">
        <v>0</v>
      </c>
      <c r="J126" s="7">
        <f>_xlfn.MAXIFS(Tbl_MissionCrew[Launch date],Tbl_MissionCrew[Launch date],"&lt;"&amp;Tbl_EVA[[#This Row],[Start Date]]+1,Tbl_MissionCrew[Crew Name],Tbl_EVA[[#This Row],[Name]])</f>
        <v>31484.522916666665</v>
      </c>
      <c r="K126" t="str" cm="1">
        <f t="array" ref="K126">INDEX(Tbl_MissionCrew[Spacecraft (Launch)],MATCH(1,(Tbl_MissionCrew[Launch date]=Tbl_EVA[[#This Row],[Traveler launch date]])*(Tbl_MissionCrew[Crew Name]=Tbl_EVA[[#This Row],[Name]]),0))</f>
        <v>Soyuz T-15</v>
      </c>
      <c r="L126" t="str">
        <f>_xlfn.XLOOKUP(Tbl_EVA[[#This Row],[Launching spacecraft]],Tbl_Missions[Spacecraft],Tbl_Missions[Destination])</f>
        <v>Mir</v>
      </c>
    </row>
    <row r="127" spans="1:12" ht="18.75" customHeight="1">
      <c r="A127" t="s">
        <v>460</v>
      </c>
      <c r="B127" s="1" t="s">
        <v>441</v>
      </c>
      <c r="C127">
        <v>69</v>
      </c>
      <c r="D127" s="4">
        <v>31563</v>
      </c>
      <c r="E127" s="4">
        <v>31563</v>
      </c>
      <c r="F127" s="5">
        <v>0.20833333333575865</v>
      </c>
      <c r="G127" t="b">
        <v>0</v>
      </c>
      <c r="H127" t="b">
        <v>0</v>
      </c>
      <c r="I127" t="b">
        <v>0</v>
      </c>
      <c r="J127" s="7">
        <f>_xlfn.MAXIFS(Tbl_MissionCrew[Launch date],Tbl_MissionCrew[Launch date],"&lt;"&amp;Tbl_EVA[[#This Row],[Start Date]]+1,Tbl_MissionCrew[Crew Name],Tbl_EVA[[#This Row],[Name]])</f>
        <v>31484.522916666665</v>
      </c>
      <c r="K127" t="str" cm="1">
        <f t="array" ref="K127">INDEX(Tbl_MissionCrew[Spacecraft (Launch)],MATCH(1,(Tbl_MissionCrew[Launch date]=Tbl_EVA[[#This Row],[Traveler launch date]])*(Tbl_MissionCrew[Crew Name]=Tbl_EVA[[#This Row],[Name]]),0))</f>
        <v>Soyuz T-15</v>
      </c>
      <c r="L127" t="str">
        <f>_xlfn.XLOOKUP(Tbl_EVA[[#This Row],[Launching spacecraft]],Tbl_Missions[Spacecraft],Tbl_Missions[Destination])</f>
        <v>Mir</v>
      </c>
    </row>
    <row r="128" spans="1:12" ht="18.75" customHeight="1">
      <c r="A128" t="s">
        <v>461</v>
      </c>
      <c r="B128" s="1" t="s">
        <v>417</v>
      </c>
      <c r="C128">
        <v>70</v>
      </c>
      <c r="D128" s="4">
        <v>31878</v>
      </c>
      <c r="E128" s="4">
        <v>31878</v>
      </c>
      <c r="F128" s="5">
        <v>0.15277777777737356</v>
      </c>
      <c r="G128" t="b">
        <v>0</v>
      </c>
      <c r="H128" t="b">
        <v>0</v>
      </c>
      <c r="I128" t="b">
        <v>0</v>
      </c>
      <c r="J128" s="7">
        <f>_xlfn.MAXIFS(Tbl_MissionCrew[Launch date],Tbl_MissionCrew[Launch date],"&lt;"&amp;Tbl_EVA[[#This Row],[Start Date]]+1,Tbl_MissionCrew[Crew Name],Tbl_EVA[[#This Row],[Name]])</f>
        <v>31813.901574074072</v>
      </c>
      <c r="K128" t="str" cm="1">
        <f t="array" ref="K128">INDEX(Tbl_MissionCrew[Spacecraft (Launch)],MATCH(1,(Tbl_MissionCrew[Launch date]=Tbl_EVA[[#This Row],[Traveler launch date]])*(Tbl_MissionCrew[Crew Name]=Tbl_EVA[[#This Row],[Name]]),0))</f>
        <v>Soyuz TM-2</v>
      </c>
      <c r="L128" t="str">
        <f>_xlfn.XLOOKUP(Tbl_EVA[[#This Row],[Launching spacecraft]],Tbl_Missions[Spacecraft],Tbl_Missions[Destination])</f>
        <v>Mir</v>
      </c>
    </row>
    <row r="129" spans="1:12" ht="18.75" customHeight="1">
      <c r="A129" t="s">
        <v>461</v>
      </c>
      <c r="B129" s="1" t="s">
        <v>462</v>
      </c>
      <c r="C129">
        <v>70</v>
      </c>
      <c r="D129" s="4">
        <v>31878</v>
      </c>
      <c r="E129" s="4">
        <v>31878</v>
      </c>
      <c r="F129" s="5">
        <v>0.15277777777737356</v>
      </c>
      <c r="G129" t="b">
        <v>0</v>
      </c>
      <c r="H129" t="b">
        <v>0</v>
      </c>
      <c r="I129" t="b">
        <v>0</v>
      </c>
      <c r="J129" s="7">
        <f>_xlfn.MAXIFS(Tbl_MissionCrew[Launch date],Tbl_MissionCrew[Launch date],"&lt;"&amp;Tbl_EVA[[#This Row],[Start Date]]+1,Tbl_MissionCrew[Crew Name],Tbl_EVA[[#This Row],[Name]])</f>
        <v>31813.901574074072</v>
      </c>
      <c r="K129" t="str" cm="1">
        <f t="array" ref="K129">INDEX(Tbl_MissionCrew[Spacecraft (Launch)],MATCH(1,(Tbl_MissionCrew[Launch date]=Tbl_EVA[[#This Row],[Traveler launch date]])*(Tbl_MissionCrew[Crew Name]=Tbl_EVA[[#This Row],[Name]]),0))</f>
        <v>Soyuz TM-2</v>
      </c>
      <c r="L129" t="str">
        <f>_xlfn.XLOOKUP(Tbl_EVA[[#This Row],[Launching spacecraft]],Tbl_Missions[Spacecraft],Tbl_Missions[Destination])</f>
        <v>Mir</v>
      </c>
    </row>
    <row r="130" spans="1:12" ht="18.75" customHeight="1">
      <c r="A130" t="s">
        <v>461</v>
      </c>
      <c r="B130" s="1" t="s">
        <v>417</v>
      </c>
      <c r="C130">
        <v>71</v>
      </c>
      <c r="D130" s="4">
        <v>31940</v>
      </c>
      <c r="E130" s="4">
        <v>31940</v>
      </c>
      <c r="F130" s="5">
        <v>7.8472222223354038E-2</v>
      </c>
      <c r="G130" t="b">
        <v>0</v>
      </c>
      <c r="H130" t="b">
        <v>0</v>
      </c>
      <c r="I130" t="b">
        <v>0</v>
      </c>
      <c r="J130" s="7">
        <f>_xlfn.MAXIFS(Tbl_MissionCrew[Launch date],Tbl_MissionCrew[Launch date],"&lt;"&amp;Tbl_EVA[[#This Row],[Start Date]]+1,Tbl_MissionCrew[Crew Name],Tbl_EVA[[#This Row],[Name]])</f>
        <v>31813.901574074072</v>
      </c>
      <c r="K130" t="str" cm="1">
        <f t="array" ref="K130">INDEX(Tbl_MissionCrew[Spacecraft (Launch)],MATCH(1,(Tbl_MissionCrew[Launch date]=Tbl_EVA[[#This Row],[Traveler launch date]])*(Tbl_MissionCrew[Crew Name]=Tbl_EVA[[#This Row],[Name]]),0))</f>
        <v>Soyuz TM-2</v>
      </c>
      <c r="L130" t="str">
        <f>_xlfn.XLOOKUP(Tbl_EVA[[#This Row],[Launching spacecraft]],Tbl_Missions[Spacecraft],Tbl_Missions[Destination])</f>
        <v>Mir</v>
      </c>
    </row>
    <row r="131" spans="1:12" ht="18.75" customHeight="1">
      <c r="A131" t="s">
        <v>461</v>
      </c>
      <c r="B131" s="1" t="s">
        <v>462</v>
      </c>
      <c r="C131">
        <v>71</v>
      </c>
      <c r="D131" s="4">
        <v>31940</v>
      </c>
      <c r="E131" s="4">
        <v>31940</v>
      </c>
      <c r="F131" s="5">
        <v>7.8472222223354038E-2</v>
      </c>
      <c r="G131" t="b">
        <v>0</v>
      </c>
      <c r="H131" t="b">
        <v>0</v>
      </c>
      <c r="I131" t="b">
        <v>0</v>
      </c>
      <c r="J131" s="7">
        <f>_xlfn.MAXIFS(Tbl_MissionCrew[Launch date],Tbl_MissionCrew[Launch date],"&lt;"&amp;Tbl_EVA[[#This Row],[Start Date]]+1,Tbl_MissionCrew[Crew Name],Tbl_EVA[[#This Row],[Name]])</f>
        <v>31813.901574074072</v>
      </c>
      <c r="K131" t="str" cm="1">
        <f t="array" ref="K131">INDEX(Tbl_MissionCrew[Spacecraft (Launch)],MATCH(1,(Tbl_MissionCrew[Launch date]=Tbl_EVA[[#This Row],[Traveler launch date]])*(Tbl_MissionCrew[Crew Name]=Tbl_EVA[[#This Row],[Name]]),0))</f>
        <v>Soyuz TM-2</v>
      </c>
      <c r="L131" t="str">
        <f>_xlfn.XLOOKUP(Tbl_EVA[[#This Row],[Launching spacecraft]],Tbl_Missions[Spacecraft],Tbl_Missions[Destination])</f>
        <v>Mir</v>
      </c>
    </row>
    <row r="132" spans="1:12" ht="18.75" customHeight="1">
      <c r="A132" t="s">
        <v>461</v>
      </c>
      <c r="B132" s="1" t="s">
        <v>417</v>
      </c>
      <c r="C132">
        <v>72</v>
      </c>
      <c r="D132" s="4">
        <v>31944</v>
      </c>
      <c r="E132" s="4">
        <v>31944</v>
      </c>
      <c r="F132" s="5">
        <v>0.13541666666787933</v>
      </c>
      <c r="G132" t="b">
        <v>0</v>
      </c>
      <c r="H132" t="b">
        <v>0</v>
      </c>
      <c r="I132" t="b">
        <v>0</v>
      </c>
      <c r="J132" s="7">
        <f>_xlfn.MAXIFS(Tbl_MissionCrew[Launch date],Tbl_MissionCrew[Launch date],"&lt;"&amp;Tbl_EVA[[#This Row],[Start Date]]+1,Tbl_MissionCrew[Crew Name],Tbl_EVA[[#This Row],[Name]])</f>
        <v>31813.901574074072</v>
      </c>
      <c r="K132" t="str" cm="1">
        <f t="array" ref="K132">INDEX(Tbl_MissionCrew[Spacecraft (Launch)],MATCH(1,(Tbl_MissionCrew[Launch date]=Tbl_EVA[[#This Row],[Traveler launch date]])*(Tbl_MissionCrew[Crew Name]=Tbl_EVA[[#This Row],[Name]]),0))</f>
        <v>Soyuz TM-2</v>
      </c>
      <c r="L132" t="str">
        <f>_xlfn.XLOOKUP(Tbl_EVA[[#This Row],[Launching spacecraft]],Tbl_Missions[Spacecraft],Tbl_Missions[Destination])</f>
        <v>Mir</v>
      </c>
    </row>
    <row r="133" spans="1:12" ht="18.75" customHeight="1">
      <c r="A133" t="s">
        <v>461</v>
      </c>
      <c r="B133" s="1" t="s">
        <v>462</v>
      </c>
      <c r="C133">
        <v>72</v>
      </c>
      <c r="D133" s="4">
        <v>31944</v>
      </c>
      <c r="E133" s="4">
        <v>31944</v>
      </c>
      <c r="F133" s="5">
        <v>0.13541666666787933</v>
      </c>
      <c r="G133" t="b">
        <v>0</v>
      </c>
      <c r="H133" t="b">
        <v>0</v>
      </c>
      <c r="I133" t="b">
        <v>0</v>
      </c>
      <c r="J133" s="7">
        <f>_xlfn.MAXIFS(Tbl_MissionCrew[Launch date],Tbl_MissionCrew[Launch date],"&lt;"&amp;Tbl_EVA[[#This Row],[Start Date]]+1,Tbl_MissionCrew[Crew Name],Tbl_EVA[[#This Row],[Name]])</f>
        <v>31813.901574074072</v>
      </c>
      <c r="K133" t="str" cm="1">
        <f t="array" ref="K133">INDEX(Tbl_MissionCrew[Spacecraft (Launch)],MATCH(1,(Tbl_MissionCrew[Launch date]=Tbl_EVA[[#This Row],[Traveler launch date]])*(Tbl_MissionCrew[Crew Name]=Tbl_EVA[[#This Row],[Name]]),0))</f>
        <v>Soyuz TM-2</v>
      </c>
      <c r="L133" t="str">
        <f>_xlfn.XLOOKUP(Tbl_EVA[[#This Row],[Launching spacecraft]],Tbl_Missions[Spacecraft],Tbl_Missions[Destination])</f>
        <v>Mir</v>
      </c>
    </row>
    <row r="134" spans="1:12" ht="18.75" customHeight="1">
      <c r="A134" t="s">
        <v>463</v>
      </c>
      <c r="B134" s="1" t="s">
        <v>464</v>
      </c>
      <c r="C134">
        <v>73</v>
      </c>
      <c r="D134" s="4">
        <v>32199</v>
      </c>
      <c r="E134" s="4">
        <v>32199</v>
      </c>
      <c r="F134" s="5">
        <v>0.18402777777777779</v>
      </c>
      <c r="G134" t="b">
        <v>0</v>
      </c>
      <c r="H134" t="b">
        <v>0</v>
      </c>
      <c r="I134" t="b">
        <v>0</v>
      </c>
      <c r="J134" s="7">
        <f>_xlfn.MAXIFS(Tbl_MissionCrew[Launch date],Tbl_MissionCrew[Launch date],"&lt;"&amp;Tbl_EVA[[#This Row],[Start Date]]+1,Tbl_MissionCrew[Crew Name],Tbl_EVA[[#This Row],[Name]])</f>
        <v>32132.470868055556</v>
      </c>
      <c r="K134" t="str" cm="1">
        <f t="array" ref="K134">INDEX(Tbl_MissionCrew[Spacecraft (Launch)],MATCH(1,(Tbl_MissionCrew[Launch date]=Tbl_EVA[[#This Row],[Traveler launch date]])*(Tbl_MissionCrew[Crew Name]=Tbl_EVA[[#This Row],[Name]]),0))</f>
        <v>Soyuz TM-4</v>
      </c>
      <c r="L134" t="str">
        <f>_xlfn.XLOOKUP(Tbl_EVA[[#This Row],[Launching spacecraft]],Tbl_Missions[Spacecraft],Tbl_Missions[Destination])</f>
        <v>Mir</v>
      </c>
    </row>
    <row r="135" spans="1:12" ht="18.75" customHeight="1">
      <c r="A135" t="s">
        <v>463</v>
      </c>
      <c r="B135" s="1" t="s">
        <v>465</v>
      </c>
      <c r="C135">
        <v>73</v>
      </c>
      <c r="D135" s="4">
        <v>32199</v>
      </c>
      <c r="E135" s="4">
        <v>32199</v>
      </c>
      <c r="F135" s="5">
        <v>0.18402777777777779</v>
      </c>
      <c r="G135" t="b">
        <v>0</v>
      </c>
      <c r="H135" t="b">
        <v>0</v>
      </c>
      <c r="I135" t="b">
        <v>0</v>
      </c>
      <c r="J135" s="7">
        <f>_xlfn.MAXIFS(Tbl_MissionCrew[Launch date],Tbl_MissionCrew[Launch date],"&lt;"&amp;Tbl_EVA[[#This Row],[Start Date]]+1,Tbl_MissionCrew[Crew Name],Tbl_EVA[[#This Row],[Name]])</f>
        <v>32132.470868055556</v>
      </c>
      <c r="K135" t="str" cm="1">
        <f t="array" ref="K135">INDEX(Tbl_MissionCrew[Spacecraft (Launch)],MATCH(1,(Tbl_MissionCrew[Launch date]=Tbl_EVA[[#This Row],[Traveler launch date]])*(Tbl_MissionCrew[Crew Name]=Tbl_EVA[[#This Row],[Name]]),0))</f>
        <v>Soyuz TM-4</v>
      </c>
      <c r="L135" t="str">
        <f>_xlfn.XLOOKUP(Tbl_EVA[[#This Row],[Launching spacecraft]],Tbl_Missions[Spacecraft],Tbl_Missions[Destination])</f>
        <v>Mir</v>
      </c>
    </row>
    <row r="136" spans="1:12" ht="18.75" customHeight="1">
      <c r="A136" t="s">
        <v>463</v>
      </c>
      <c r="B136" s="1" t="s">
        <v>464</v>
      </c>
      <c r="C136">
        <v>74</v>
      </c>
      <c r="D136" s="4">
        <v>32324</v>
      </c>
      <c r="E136" s="4">
        <v>32324</v>
      </c>
      <c r="F136" s="5">
        <v>0.21527777777737356</v>
      </c>
      <c r="G136" t="b">
        <v>0</v>
      </c>
      <c r="H136" t="b">
        <v>0</v>
      </c>
      <c r="I136" t="b">
        <v>0</v>
      </c>
      <c r="J136" s="7">
        <f>_xlfn.MAXIFS(Tbl_MissionCrew[Launch date],Tbl_MissionCrew[Launch date],"&lt;"&amp;Tbl_EVA[[#This Row],[Start Date]]+1,Tbl_MissionCrew[Crew Name],Tbl_EVA[[#This Row],[Name]])</f>
        <v>32132.470868055556</v>
      </c>
      <c r="K136" t="str" cm="1">
        <f t="array" ref="K136">INDEX(Tbl_MissionCrew[Spacecraft (Launch)],MATCH(1,(Tbl_MissionCrew[Launch date]=Tbl_EVA[[#This Row],[Traveler launch date]])*(Tbl_MissionCrew[Crew Name]=Tbl_EVA[[#This Row],[Name]]),0))</f>
        <v>Soyuz TM-4</v>
      </c>
      <c r="L136" t="str">
        <f>_xlfn.XLOOKUP(Tbl_EVA[[#This Row],[Launching spacecraft]],Tbl_Missions[Spacecraft],Tbl_Missions[Destination])</f>
        <v>Mir</v>
      </c>
    </row>
    <row r="137" spans="1:12" ht="18.75" customHeight="1">
      <c r="A137" t="s">
        <v>463</v>
      </c>
      <c r="B137" s="1" t="s">
        <v>465</v>
      </c>
      <c r="C137">
        <v>74</v>
      </c>
      <c r="D137" s="4">
        <v>32324</v>
      </c>
      <c r="E137" s="4">
        <v>32324</v>
      </c>
      <c r="F137" s="5">
        <v>0.21527777777737356</v>
      </c>
      <c r="G137" t="b">
        <v>0</v>
      </c>
      <c r="H137" t="b">
        <v>0</v>
      </c>
      <c r="I137" t="b">
        <v>0</v>
      </c>
      <c r="J137" s="7">
        <f>_xlfn.MAXIFS(Tbl_MissionCrew[Launch date],Tbl_MissionCrew[Launch date],"&lt;"&amp;Tbl_EVA[[#This Row],[Start Date]]+1,Tbl_MissionCrew[Crew Name],Tbl_EVA[[#This Row],[Name]])</f>
        <v>32132.470868055556</v>
      </c>
      <c r="K137" t="str" cm="1">
        <f t="array" ref="K137">INDEX(Tbl_MissionCrew[Spacecraft (Launch)],MATCH(1,(Tbl_MissionCrew[Launch date]=Tbl_EVA[[#This Row],[Traveler launch date]])*(Tbl_MissionCrew[Crew Name]=Tbl_EVA[[#This Row],[Name]]),0))</f>
        <v>Soyuz TM-4</v>
      </c>
      <c r="L137" t="str">
        <f>_xlfn.XLOOKUP(Tbl_EVA[[#This Row],[Launching spacecraft]],Tbl_Missions[Spacecraft],Tbl_Missions[Destination])</f>
        <v>Mir</v>
      </c>
    </row>
    <row r="138" spans="1:12" ht="18.75" customHeight="1">
      <c r="A138" t="s">
        <v>463</v>
      </c>
      <c r="B138" s="1" t="s">
        <v>464</v>
      </c>
      <c r="C138">
        <v>75</v>
      </c>
      <c r="D138" s="4">
        <v>32436</v>
      </c>
      <c r="E138" s="4">
        <v>32436</v>
      </c>
      <c r="F138" s="5">
        <v>0.1749999999992724</v>
      </c>
      <c r="G138" t="b">
        <v>0</v>
      </c>
      <c r="H138" t="b">
        <v>0</v>
      </c>
      <c r="I138" t="b">
        <v>0</v>
      </c>
      <c r="J138" s="7">
        <f>_xlfn.MAXIFS(Tbl_MissionCrew[Launch date],Tbl_MissionCrew[Launch date],"&lt;"&amp;Tbl_EVA[[#This Row],[Start Date]]+1,Tbl_MissionCrew[Crew Name],Tbl_EVA[[#This Row],[Name]])</f>
        <v>32132.470868055556</v>
      </c>
      <c r="K138" t="str" cm="1">
        <f t="array" ref="K138">INDEX(Tbl_MissionCrew[Spacecraft (Launch)],MATCH(1,(Tbl_MissionCrew[Launch date]=Tbl_EVA[[#This Row],[Traveler launch date]])*(Tbl_MissionCrew[Crew Name]=Tbl_EVA[[#This Row],[Name]]),0))</f>
        <v>Soyuz TM-4</v>
      </c>
      <c r="L138" t="str">
        <f>_xlfn.XLOOKUP(Tbl_EVA[[#This Row],[Launching spacecraft]],Tbl_Missions[Spacecraft],Tbl_Missions[Destination])</f>
        <v>Mir</v>
      </c>
    </row>
    <row r="139" spans="1:12" ht="18.75" customHeight="1">
      <c r="A139" t="s">
        <v>463</v>
      </c>
      <c r="B139" s="1" t="s">
        <v>465</v>
      </c>
      <c r="C139">
        <v>75</v>
      </c>
      <c r="D139" s="4">
        <v>32436</v>
      </c>
      <c r="E139" s="4">
        <v>32436</v>
      </c>
      <c r="F139" s="5">
        <v>0.1749999999992724</v>
      </c>
      <c r="G139" t="b">
        <v>0</v>
      </c>
      <c r="H139" t="b">
        <v>0</v>
      </c>
      <c r="I139" t="b">
        <v>0</v>
      </c>
      <c r="J139" s="7">
        <f>_xlfn.MAXIFS(Tbl_MissionCrew[Launch date],Tbl_MissionCrew[Launch date],"&lt;"&amp;Tbl_EVA[[#This Row],[Start Date]]+1,Tbl_MissionCrew[Crew Name],Tbl_EVA[[#This Row],[Name]])</f>
        <v>32132.470868055556</v>
      </c>
      <c r="K139" t="str" cm="1">
        <f t="array" ref="K139">INDEX(Tbl_MissionCrew[Spacecraft (Launch)],MATCH(1,(Tbl_MissionCrew[Launch date]=Tbl_EVA[[#This Row],[Traveler launch date]])*(Tbl_MissionCrew[Crew Name]=Tbl_EVA[[#This Row],[Name]]),0))</f>
        <v>Soyuz TM-4</v>
      </c>
      <c r="L139" t="str">
        <f>_xlfn.XLOOKUP(Tbl_EVA[[#This Row],[Launching spacecraft]],Tbl_Missions[Spacecraft],Tbl_Missions[Destination])</f>
        <v>Mir</v>
      </c>
    </row>
    <row r="140" spans="1:12" ht="18.75" customHeight="1">
      <c r="A140" t="s">
        <v>466</v>
      </c>
      <c r="B140" s="1" t="s">
        <v>467</v>
      </c>
      <c r="C140">
        <v>76</v>
      </c>
      <c r="D140" s="4">
        <v>32486</v>
      </c>
      <c r="E140" s="4">
        <v>32486</v>
      </c>
      <c r="F140" s="5">
        <v>0.25</v>
      </c>
      <c r="G140" t="b">
        <v>0</v>
      </c>
      <c r="H140" t="b">
        <v>0</v>
      </c>
      <c r="I140" t="b">
        <v>0</v>
      </c>
      <c r="J140" s="7">
        <f>_xlfn.MAXIFS(Tbl_MissionCrew[Launch date],Tbl_MissionCrew[Launch date],"&lt;"&amp;Tbl_EVA[[#This Row],[Start Date]]+1,Tbl_MissionCrew[Crew Name],Tbl_EVA[[#This Row],[Name]])</f>
        <v>32473.617754629631</v>
      </c>
      <c r="K140" t="str" cm="1">
        <f t="array" ref="K140">INDEX(Tbl_MissionCrew[Spacecraft (Launch)],MATCH(1,(Tbl_MissionCrew[Launch date]=Tbl_EVA[[#This Row],[Traveler launch date]])*(Tbl_MissionCrew[Crew Name]=Tbl_EVA[[#This Row],[Name]]),0))</f>
        <v>Soyuz TM-7</v>
      </c>
      <c r="L140" t="str">
        <f>_xlfn.XLOOKUP(Tbl_EVA[[#This Row],[Launching spacecraft]],Tbl_Missions[Spacecraft],Tbl_Missions[Destination])</f>
        <v>Mir</v>
      </c>
    </row>
    <row r="141" spans="1:12" ht="18.75" customHeight="1">
      <c r="A141" t="s">
        <v>466</v>
      </c>
      <c r="B141" s="1" t="s">
        <v>468</v>
      </c>
      <c r="C141">
        <v>76</v>
      </c>
      <c r="D141" s="4">
        <v>32486</v>
      </c>
      <c r="E141" s="4">
        <v>32486</v>
      </c>
      <c r="F141" s="5">
        <v>0.25</v>
      </c>
      <c r="G141" t="b">
        <v>0</v>
      </c>
      <c r="H141" t="b">
        <v>0</v>
      </c>
      <c r="I141" t="b">
        <v>0</v>
      </c>
      <c r="J141" s="7">
        <f>_xlfn.MAXIFS(Tbl_MissionCrew[Launch date],Tbl_MissionCrew[Launch date],"&lt;"&amp;Tbl_EVA[[#This Row],[Start Date]]+1,Tbl_MissionCrew[Crew Name],Tbl_EVA[[#This Row],[Name]])</f>
        <v>32473.617754629631</v>
      </c>
      <c r="K141" t="str" cm="1">
        <f t="array" ref="K141">INDEX(Tbl_MissionCrew[Spacecraft (Launch)],MATCH(1,(Tbl_MissionCrew[Launch date]=Tbl_EVA[[#This Row],[Traveler launch date]])*(Tbl_MissionCrew[Crew Name]=Tbl_EVA[[#This Row],[Name]]),0))</f>
        <v>Soyuz TM-7</v>
      </c>
      <c r="L141" t="str">
        <f>_xlfn.XLOOKUP(Tbl_EVA[[#This Row],[Launching spacecraft]],Tbl_Missions[Spacecraft],Tbl_Missions[Destination])</f>
        <v>Mir</v>
      </c>
    </row>
    <row r="142" spans="1:12" ht="18.75" customHeight="1">
      <c r="A142" t="s">
        <v>469</v>
      </c>
      <c r="B142" s="1" t="s">
        <v>470</v>
      </c>
      <c r="C142">
        <v>77</v>
      </c>
      <c r="D142" s="4">
        <v>32881</v>
      </c>
      <c r="E142" s="4">
        <v>32881</v>
      </c>
      <c r="F142" s="5">
        <v>0.12222222222044365</v>
      </c>
      <c r="G142" t="b">
        <v>0</v>
      </c>
      <c r="H142" t="b">
        <v>0</v>
      </c>
      <c r="I142" t="b">
        <v>0</v>
      </c>
      <c r="J142" s="7">
        <f>_xlfn.MAXIFS(Tbl_MissionCrew[Launch date],Tbl_MissionCrew[Launch date],"&lt;"&amp;Tbl_EVA[[#This Row],[Start Date]]+1,Tbl_MissionCrew[Crew Name],Tbl_EVA[[#This Row],[Name]])</f>
        <v>32756.901388888888</v>
      </c>
      <c r="K142" t="str" cm="1">
        <f t="array" ref="K142">INDEX(Tbl_MissionCrew[Spacecraft (Launch)],MATCH(1,(Tbl_MissionCrew[Launch date]=Tbl_EVA[[#This Row],[Traveler launch date]])*(Tbl_MissionCrew[Crew Name]=Tbl_EVA[[#This Row],[Name]]),0))</f>
        <v>Soyuz TM-8</v>
      </c>
      <c r="L142" t="str">
        <f>_xlfn.XLOOKUP(Tbl_EVA[[#This Row],[Launching spacecraft]],Tbl_Missions[Spacecraft],Tbl_Missions[Destination])</f>
        <v>Mir</v>
      </c>
    </row>
    <row r="143" spans="1:12" ht="18.75" customHeight="1">
      <c r="A143" t="s">
        <v>469</v>
      </c>
      <c r="B143" s="1" t="s">
        <v>471</v>
      </c>
      <c r="C143">
        <v>77</v>
      </c>
      <c r="D143" s="4">
        <v>32881</v>
      </c>
      <c r="E143" s="4">
        <v>32881</v>
      </c>
      <c r="F143" s="5">
        <v>0.12222222222044365</v>
      </c>
      <c r="G143" t="b">
        <v>0</v>
      </c>
      <c r="H143" t="b">
        <v>0</v>
      </c>
      <c r="I143" t="b">
        <v>0</v>
      </c>
      <c r="J143" s="7">
        <f>_xlfn.MAXIFS(Tbl_MissionCrew[Launch date],Tbl_MissionCrew[Launch date],"&lt;"&amp;Tbl_EVA[[#This Row],[Start Date]]+1,Tbl_MissionCrew[Crew Name],Tbl_EVA[[#This Row],[Name]])</f>
        <v>32756.901388888888</v>
      </c>
      <c r="K143" t="str" cm="1">
        <f t="array" ref="K143">INDEX(Tbl_MissionCrew[Spacecraft (Launch)],MATCH(1,(Tbl_MissionCrew[Launch date]=Tbl_EVA[[#This Row],[Traveler launch date]])*(Tbl_MissionCrew[Crew Name]=Tbl_EVA[[#This Row],[Name]]),0))</f>
        <v>Soyuz TM-8</v>
      </c>
      <c r="L143" t="str">
        <f>_xlfn.XLOOKUP(Tbl_EVA[[#This Row],[Launching spacecraft]],Tbl_Missions[Spacecraft],Tbl_Missions[Destination])</f>
        <v>Mir</v>
      </c>
    </row>
    <row r="144" spans="1:12" ht="18.75" customHeight="1">
      <c r="A144" t="s">
        <v>469</v>
      </c>
      <c r="B144" s="1" t="s">
        <v>470</v>
      </c>
      <c r="C144">
        <v>78</v>
      </c>
      <c r="D144" s="4">
        <v>32884</v>
      </c>
      <c r="E144" s="4">
        <v>32884</v>
      </c>
      <c r="F144" s="5">
        <v>0.12083333333430346</v>
      </c>
      <c r="G144" t="b">
        <v>0</v>
      </c>
      <c r="H144" t="b">
        <v>0</v>
      </c>
      <c r="I144" t="b">
        <v>0</v>
      </c>
      <c r="J144" s="7">
        <f>_xlfn.MAXIFS(Tbl_MissionCrew[Launch date],Tbl_MissionCrew[Launch date],"&lt;"&amp;Tbl_EVA[[#This Row],[Start Date]]+1,Tbl_MissionCrew[Crew Name],Tbl_EVA[[#This Row],[Name]])</f>
        <v>32756.901388888888</v>
      </c>
      <c r="K144" t="str" cm="1">
        <f t="array" ref="K144">INDEX(Tbl_MissionCrew[Spacecraft (Launch)],MATCH(1,(Tbl_MissionCrew[Launch date]=Tbl_EVA[[#This Row],[Traveler launch date]])*(Tbl_MissionCrew[Crew Name]=Tbl_EVA[[#This Row],[Name]]),0))</f>
        <v>Soyuz TM-8</v>
      </c>
      <c r="L144" t="str">
        <f>_xlfn.XLOOKUP(Tbl_EVA[[#This Row],[Launching spacecraft]],Tbl_Missions[Spacecraft],Tbl_Missions[Destination])</f>
        <v>Mir</v>
      </c>
    </row>
    <row r="145" spans="1:12" ht="18.75" customHeight="1">
      <c r="A145" t="s">
        <v>469</v>
      </c>
      <c r="B145" s="1" t="s">
        <v>471</v>
      </c>
      <c r="C145">
        <v>78</v>
      </c>
      <c r="D145" s="4">
        <v>32884</v>
      </c>
      <c r="E145" s="4">
        <v>32884</v>
      </c>
      <c r="F145" s="5">
        <v>0.12083333333430346</v>
      </c>
      <c r="G145" t="b">
        <v>0</v>
      </c>
      <c r="H145" t="b">
        <v>0</v>
      </c>
      <c r="I145" t="b">
        <v>0</v>
      </c>
      <c r="J145" s="7">
        <f>_xlfn.MAXIFS(Tbl_MissionCrew[Launch date],Tbl_MissionCrew[Launch date],"&lt;"&amp;Tbl_EVA[[#This Row],[Start Date]]+1,Tbl_MissionCrew[Crew Name],Tbl_EVA[[#This Row],[Name]])</f>
        <v>32756.901388888888</v>
      </c>
      <c r="K145" t="str" cm="1">
        <f t="array" ref="K145">INDEX(Tbl_MissionCrew[Spacecraft (Launch)],MATCH(1,(Tbl_MissionCrew[Launch date]=Tbl_EVA[[#This Row],[Traveler launch date]])*(Tbl_MissionCrew[Crew Name]=Tbl_EVA[[#This Row],[Name]]),0))</f>
        <v>Soyuz TM-8</v>
      </c>
      <c r="L145" t="str">
        <f>_xlfn.XLOOKUP(Tbl_EVA[[#This Row],[Launching spacecraft]],Tbl_Missions[Spacecraft],Tbl_Missions[Destination])</f>
        <v>Mir</v>
      </c>
    </row>
    <row r="146" spans="1:12" ht="18.75" customHeight="1">
      <c r="A146" t="s">
        <v>469</v>
      </c>
      <c r="B146" s="1" t="s">
        <v>470</v>
      </c>
      <c r="C146">
        <v>79</v>
      </c>
      <c r="D146" s="4">
        <v>32899</v>
      </c>
      <c r="E146" s="4">
        <v>32899</v>
      </c>
      <c r="F146" s="5">
        <v>0.12638888889341615</v>
      </c>
      <c r="G146" t="b">
        <v>0</v>
      </c>
      <c r="H146" t="b">
        <v>0</v>
      </c>
      <c r="I146" t="b">
        <v>0</v>
      </c>
      <c r="J146" s="7">
        <f>_xlfn.MAXIFS(Tbl_MissionCrew[Launch date],Tbl_MissionCrew[Launch date],"&lt;"&amp;Tbl_EVA[[#This Row],[Start Date]]+1,Tbl_MissionCrew[Crew Name],Tbl_EVA[[#This Row],[Name]])</f>
        <v>32756.901388888888</v>
      </c>
      <c r="K146" t="str" cm="1">
        <f t="array" ref="K146">INDEX(Tbl_MissionCrew[Spacecraft (Launch)],MATCH(1,(Tbl_MissionCrew[Launch date]=Tbl_EVA[[#This Row],[Traveler launch date]])*(Tbl_MissionCrew[Crew Name]=Tbl_EVA[[#This Row],[Name]]),0))</f>
        <v>Soyuz TM-8</v>
      </c>
      <c r="L146" t="str">
        <f>_xlfn.XLOOKUP(Tbl_EVA[[#This Row],[Launching spacecraft]],Tbl_Missions[Spacecraft],Tbl_Missions[Destination])</f>
        <v>Mir</v>
      </c>
    </row>
    <row r="147" spans="1:12" ht="18.75" customHeight="1">
      <c r="A147" t="s">
        <v>469</v>
      </c>
      <c r="B147" s="1" t="s">
        <v>471</v>
      </c>
      <c r="C147">
        <v>79</v>
      </c>
      <c r="D147" s="4">
        <v>32899</v>
      </c>
      <c r="E147" s="4">
        <v>32899</v>
      </c>
      <c r="F147" s="5">
        <v>0.12638888889341615</v>
      </c>
      <c r="G147" t="b">
        <v>0</v>
      </c>
      <c r="H147" t="b">
        <v>0</v>
      </c>
      <c r="I147" t="b">
        <v>0</v>
      </c>
      <c r="J147" s="7">
        <f>_xlfn.MAXIFS(Tbl_MissionCrew[Launch date],Tbl_MissionCrew[Launch date],"&lt;"&amp;Tbl_EVA[[#This Row],[Start Date]]+1,Tbl_MissionCrew[Crew Name],Tbl_EVA[[#This Row],[Name]])</f>
        <v>32756.901388888888</v>
      </c>
      <c r="K147" t="str" cm="1">
        <f t="array" ref="K147">INDEX(Tbl_MissionCrew[Spacecraft (Launch)],MATCH(1,(Tbl_MissionCrew[Launch date]=Tbl_EVA[[#This Row],[Traveler launch date]])*(Tbl_MissionCrew[Crew Name]=Tbl_EVA[[#This Row],[Name]]),0))</f>
        <v>Soyuz TM-8</v>
      </c>
      <c r="L147" t="str">
        <f>_xlfn.XLOOKUP(Tbl_EVA[[#This Row],[Launching spacecraft]],Tbl_Missions[Spacecraft],Tbl_Missions[Destination])</f>
        <v>Mir</v>
      </c>
    </row>
    <row r="148" spans="1:12" ht="18.75" customHeight="1">
      <c r="A148" t="s">
        <v>469</v>
      </c>
      <c r="B148" s="1" t="s">
        <v>470</v>
      </c>
      <c r="C148">
        <v>80</v>
      </c>
      <c r="D148" s="4">
        <v>32905</v>
      </c>
      <c r="E148" s="4">
        <v>32905</v>
      </c>
      <c r="F148" s="5">
        <v>0.20763888888905058</v>
      </c>
      <c r="G148" t="b">
        <v>0</v>
      </c>
      <c r="H148" t="b">
        <v>0</v>
      </c>
      <c r="I148" t="b">
        <v>0</v>
      </c>
      <c r="J148" s="7">
        <f>_xlfn.MAXIFS(Tbl_MissionCrew[Launch date],Tbl_MissionCrew[Launch date],"&lt;"&amp;Tbl_EVA[[#This Row],[Start Date]]+1,Tbl_MissionCrew[Crew Name],Tbl_EVA[[#This Row],[Name]])</f>
        <v>32756.901388888888</v>
      </c>
      <c r="K148" t="str" cm="1">
        <f t="array" ref="K148">INDEX(Tbl_MissionCrew[Spacecraft (Launch)],MATCH(1,(Tbl_MissionCrew[Launch date]=Tbl_EVA[[#This Row],[Traveler launch date]])*(Tbl_MissionCrew[Crew Name]=Tbl_EVA[[#This Row],[Name]]),0))</f>
        <v>Soyuz TM-8</v>
      </c>
      <c r="L148" t="str">
        <f>_xlfn.XLOOKUP(Tbl_EVA[[#This Row],[Launching spacecraft]],Tbl_Missions[Spacecraft],Tbl_Missions[Destination])</f>
        <v>Mir</v>
      </c>
    </row>
    <row r="149" spans="1:12" ht="18.75" customHeight="1">
      <c r="A149" t="s">
        <v>469</v>
      </c>
      <c r="B149" s="1" t="s">
        <v>471</v>
      </c>
      <c r="C149">
        <v>80</v>
      </c>
      <c r="D149" s="4">
        <v>32905</v>
      </c>
      <c r="E149" s="4">
        <v>32905</v>
      </c>
      <c r="F149" s="5">
        <v>0.20763888888905058</v>
      </c>
      <c r="G149" t="b">
        <v>0</v>
      </c>
      <c r="H149" t="b">
        <v>0</v>
      </c>
      <c r="I149" t="b">
        <v>0</v>
      </c>
      <c r="J149" s="7">
        <f>_xlfn.MAXIFS(Tbl_MissionCrew[Launch date],Tbl_MissionCrew[Launch date],"&lt;"&amp;Tbl_EVA[[#This Row],[Start Date]]+1,Tbl_MissionCrew[Crew Name],Tbl_EVA[[#This Row],[Name]])</f>
        <v>32756.901388888888</v>
      </c>
      <c r="K149" t="str" cm="1">
        <f t="array" ref="K149">INDEX(Tbl_MissionCrew[Spacecraft (Launch)],MATCH(1,(Tbl_MissionCrew[Launch date]=Tbl_EVA[[#This Row],[Traveler launch date]])*(Tbl_MissionCrew[Crew Name]=Tbl_EVA[[#This Row],[Name]]),0))</f>
        <v>Soyuz TM-8</v>
      </c>
      <c r="L149" t="str">
        <f>_xlfn.XLOOKUP(Tbl_EVA[[#This Row],[Launching spacecraft]],Tbl_Missions[Spacecraft],Tbl_Missions[Destination])</f>
        <v>Mir</v>
      </c>
    </row>
    <row r="150" spans="1:12" ht="18.75" customHeight="1">
      <c r="A150" t="s">
        <v>469</v>
      </c>
      <c r="B150" s="1" t="s">
        <v>470</v>
      </c>
      <c r="C150">
        <v>81</v>
      </c>
      <c r="D150" s="4">
        <v>32909</v>
      </c>
      <c r="E150" s="4">
        <v>32909</v>
      </c>
      <c r="F150" s="5">
        <v>0.15625</v>
      </c>
      <c r="G150" t="b">
        <v>0</v>
      </c>
      <c r="H150" t="b">
        <v>0</v>
      </c>
      <c r="I150" t="b">
        <v>0</v>
      </c>
      <c r="J150" s="7">
        <f>_xlfn.MAXIFS(Tbl_MissionCrew[Launch date],Tbl_MissionCrew[Launch date],"&lt;"&amp;Tbl_EVA[[#This Row],[Start Date]]+1,Tbl_MissionCrew[Crew Name],Tbl_EVA[[#This Row],[Name]])</f>
        <v>32756.901388888888</v>
      </c>
      <c r="K150" t="str" cm="1">
        <f t="array" ref="K150">INDEX(Tbl_MissionCrew[Spacecraft (Launch)],MATCH(1,(Tbl_MissionCrew[Launch date]=Tbl_EVA[[#This Row],[Traveler launch date]])*(Tbl_MissionCrew[Crew Name]=Tbl_EVA[[#This Row],[Name]]),0))</f>
        <v>Soyuz TM-8</v>
      </c>
      <c r="L150" t="str">
        <f>_xlfn.XLOOKUP(Tbl_EVA[[#This Row],[Launching spacecraft]],Tbl_Missions[Spacecraft],Tbl_Missions[Destination])</f>
        <v>Mir</v>
      </c>
    </row>
    <row r="151" spans="1:12" ht="18.75" customHeight="1">
      <c r="A151" t="s">
        <v>469</v>
      </c>
      <c r="B151" s="1" t="s">
        <v>471</v>
      </c>
      <c r="C151">
        <v>81</v>
      </c>
      <c r="D151" s="4">
        <v>32909</v>
      </c>
      <c r="E151" s="4">
        <v>32909</v>
      </c>
      <c r="F151" s="5">
        <v>0.15625</v>
      </c>
      <c r="G151" t="b">
        <v>0</v>
      </c>
      <c r="H151" t="b">
        <v>0</v>
      </c>
      <c r="I151" t="b">
        <v>0</v>
      </c>
      <c r="J151" s="7">
        <f>_xlfn.MAXIFS(Tbl_MissionCrew[Launch date],Tbl_MissionCrew[Launch date],"&lt;"&amp;Tbl_EVA[[#This Row],[Start Date]]+1,Tbl_MissionCrew[Crew Name],Tbl_EVA[[#This Row],[Name]])</f>
        <v>32756.901388888888</v>
      </c>
      <c r="K151" t="str" cm="1">
        <f t="array" ref="K151">INDEX(Tbl_MissionCrew[Spacecraft (Launch)],MATCH(1,(Tbl_MissionCrew[Launch date]=Tbl_EVA[[#This Row],[Traveler launch date]])*(Tbl_MissionCrew[Crew Name]=Tbl_EVA[[#This Row],[Name]]),0))</f>
        <v>Soyuz TM-8</v>
      </c>
      <c r="L151" t="str">
        <f>_xlfn.XLOOKUP(Tbl_EVA[[#This Row],[Launching spacecraft]],Tbl_Missions[Spacecraft],Tbl_Missions[Destination])</f>
        <v>Mir</v>
      </c>
    </row>
    <row r="152" spans="1:12" ht="18.75" customHeight="1">
      <c r="A152" t="s">
        <v>472</v>
      </c>
      <c r="B152" s="1" t="s">
        <v>473</v>
      </c>
      <c r="C152">
        <v>82</v>
      </c>
      <c r="D152" s="4">
        <v>33071</v>
      </c>
      <c r="E152" s="4">
        <v>33071</v>
      </c>
      <c r="F152" s="5">
        <v>0.30277777778246673</v>
      </c>
      <c r="G152" t="b">
        <v>0</v>
      </c>
      <c r="H152" t="b">
        <v>0</v>
      </c>
      <c r="I152" t="b">
        <v>0</v>
      </c>
      <c r="J152" s="7">
        <f>_xlfn.MAXIFS(Tbl_MissionCrew[Launch date],Tbl_MissionCrew[Launch date],"&lt;"&amp;Tbl_EVA[[#This Row],[Start Date]]+1,Tbl_MissionCrew[Crew Name],Tbl_EVA[[#This Row],[Name]])</f>
        <v>32915.261111111111</v>
      </c>
      <c r="K152" t="str" cm="1">
        <f t="array" ref="K152">INDEX(Tbl_MissionCrew[Spacecraft (Launch)],MATCH(1,(Tbl_MissionCrew[Launch date]=Tbl_EVA[[#This Row],[Traveler launch date]])*(Tbl_MissionCrew[Crew Name]=Tbl_EVA[[#This Row],[Name]]),0))</f>
        <v>Soyuz TM-9</v>
      </c>
      <c r="L152" t="str">
        <f>_xlfn.XLOOKUP(Tbl_EVA[[#This Row],[Launching spacecraft]],Tbl_Missions[Spacecraft],Tbl_Missions[Destination])</f>
        <v>Mir</v>
      </c>
    </row>
    <row r="153" spans="1:12" ht="18.75" customHeight="1">
      <c r="A153" t="s">
        <v>472</v>
      </c>
      <c r="B153" s="1" t="s">
        <v>474</v>
      </c>
      <c r="C153">
        <v>82</v>
      </c>
      <c r="D153" s="4">
        <v>33071</v>
      </c>
      <c r="E153" s="4">
        <v>33071</v>
      </c>
      <c r="F153" s="5">
        <v>0.30277777778246673</v>
      </c>
      <c r="G153" t="b">
        <v>0</v>
      </c>
      <c r="H153" t="b">
        <v>0</v>
      </c>
      <c r="I153" t="b">
        <v>0</v>
      </c>
      <c r="J153" s="7">
        <f>_xlfn.MAXIFS(Tbl_MissionCrew[Launch date],Tbl_MissionCrew[Launch date],"&lt;"&amp;Tbl_EVA[[#This Row],[Start Date]]+1,Tbl_MissionCrew[Crew Name],Tbl_EVA[[#This Row],[Name]])</f>
        <v>32915.261111111111</v>
      </c>
      <c r="K153" t="str" cm="1">
        <f t="array" ref="K153">INDEX(Tbl_MissionCrew[Spacecraft (Launch)],MATCH(1,(Tbl_MissionCrew[Launch date]=Tbl_EVA[[#This Row],[Traveler launch date]])*(Tbl_MissionCrew[Crew Name]=Tbl_EVA[[#This Row],[Name]]),0))</f>
        <v>Soyuz TM-9</v>
      </c>
      <c r="L153" t="str">
        <f>_xlfn.XLOOKUP(Tbl_EVA[[#This Row],[Launching spacecraft]],Tbl_Missions[Spacecraft],Tbl_Missions[Destination])</f>
        <v>Mir</v>
      </c>
    </row>
    <row r="154" spans="1:12" ht="18.75" customHeight="1">
      <c r="A154" t="s">
        <v>472</v>
      </c>
      <c r="B154" s="1" t="s">
        <v>473</v>
      </c>
      <c r="C154">
        <v>83</v>
      </c>
      <c r="D154" s="4">
        <v>33080</v>
      </c>
      <c r="E154" s="4">
        <v>33080</v>
      </c>
      <c r="F154" s="5">
        <v>0.14652777777519077</v>
      </c>
      <c r="G154" t="b">
        <v>0</v>
      </c>
      <c r="H154" t="b">
        <v>0</v>
      </c>
      <c r="I154" t="b">
        <v>0</v>
      </c>
      <c r="J154" s="7">
        <f>_xlfn.MAXIFS(Tbl_MissionCrew[Launch date],Tbl_MissionCrew[Launch date],"&lt;"&amp;Tbl_EVA[[#This Row],[Start Date]]+1,Tbl_MissionCrew[Crew Name],Tbl_EVA[[#This Row],[Name]])</f>
        <v>32915.261111111111</v>
      </c>
      <c r="K154" t="str" cm="1">
        <f t="array" ref="K154">INDEX(Tbl_MissionCrew[Spacecraft (Launch)],MATCH(1,(Tbl_MissionCrew[Launch date]=Tbl_EVA[[#This Row],[Traveler launch date]])*(Tbl_MissionCrew[Crew Name]=Tbl_EVA[[#This Row],[Name]]),0))</f>
        <v>Soyuz TM-9</v>
      </c>
      <c r="L154" t="str">
        <f>_xlfn.XLOOKUP(Tbl_EVA[[#This Row],[Launching spacecraft]],Tbl_Missions[Spacecraft],Tbl_Missions[Destination])</f>
        <v>Mir</v>
      </c>
    </row>
    <row r="155" spans="1:12" ht="18.75" customHeight="1">
      <c r="A155" t="s">
        <v>472</v>
      </c>
      <c r="B155" s="1" t="s">
        <v>474</v>
      </c>
      <c r="C155">
        <v>83</v>
      </c>
      <c r="D155" s="4">
        <v>33080</v>
      </c>
      <c r="E155" s="4">
        <v>33080</v>
      </c>
      <c r="F155" s="5">
        <v>0.14652777777519077</v>
      </c>
      <c r="G155" t="b">
        <v>0</v>
      </c>
      <c r="H155" t="b">
        <v>0</v>
      </c>
      <c r="I155" t="b">
        <v>0</v>
      </c>
      <c r="J155" s="7">
        <f>_xlfn.MAXIFS(Tbl_MissionCrew[Launch date],Tbl_MissionCrew[Launch date],"&lt;"&amp;Tbl_EVA[[#This Row],[Start Date]]+1,Tbl_MissionCrew[Crew Name],Tbl_EVA[[#This Row],[Name]])</f>
        <v>32915.261111111111</v>
      </c>
      <c r="K155" t="str" cm="1">
        <f t="array" ref="K155">INDEX(Tbl_MissionCrew[Spacecraft (Launch)],MATCH(1,(Tbl_MissionCrew[Launch date]=Tbl_EVA[[#This Row],[Traveler launch date]])*(Tbl_MissionCrew[Crew Name]=Tbl_EVA[[#This Row],[Name]]),0))</f>
        <v>Soyuz TM-9</v>
      </c>
      <c r="L155" t="str">
        <f>_xlfn.XLOOKUP(Tbl_EVA[[#This Row],[Launching spacecraft]],Tbl_Missions[Spacecraft],Tbl_Missions[Destination])</f>
        <v>Mir</v>
      </c>
    </row>
    <row r="156" spans="1:12" ht="18.75" customHeight="1">
      <c r="A156" t="s">
        <v>475</v>
      </c>
      <c r="B156" s="1" t="s">
        <v>476</v>
      </c>
      <c r="C156">
        <v>84</v>
      </c>
      <c r="D156" s="4">
        <v>33175</v>
      </c>
      <c r="E156" s="4">
        <v>33176</v>
      </c>
      <c r="F156" s="5">
        <v>0.11458333333575865</v>
      </c>
      <c r="G156" t="b">
        <v>0</v>
      </c>
      <c r="H156" t="b">
        <v>0</v>
      </c>
      <c r="I156" t="b">
        <v>0</v>
      </c>
      <c r="J156" s="7">
        <f>_xlfn.MAXIFS(Tbl_MissionCrew[Launch date],Tbl_MissionCrew[Launch date],"&lt;"&amp;Tbl_EVA[[#This Row],[Start Date]]+1,Tbl_MissionCrew[Crew Name],Tbl_EVA[[#This Row],[Name]])</f>
        <v>33086.397222222222</v>
      </c>
      <c r="K156" t="str" cm="1">
        <f t="array" ref="K156">INDEX(Tbl_MissionCrew[Spacecraft (Launch)],MATCH(1,(Tbl_MissionCrew[Launch date]=Tbl_EVA[[#This Row],[Traveler launch date]])*(Tbl_MissionCrew[Crew Name]=Tbl_EVA[[#This Row],[Name]]),0))</f>
        <v>Soyuz TM-10</v>
      </c>
      <c r="L156" t="str">
        <f>_xlfn.XLOOKUP(Tbl_EVA[[#This Row],[Launching spacecraft]],Tbl_Missions[Spacecraft],Tbl_Missions[Destination])</f>
        <v>Mir</v>
      </c>
    </row>
    <row r="157" spans="1:12" ht="18.75" customHeight="1">
      <c r="A157" t="s">
        <v>475</v>
      </c>
      <c r="B157" s="1" t="s">
        <v>477</v>
      </c>
      <c r="C157">
        <v>84</v>
      </c>
      <c r="D157" s="4">
        <v>33175</v>
      </c>
      <c r="E157" s="4">
        <v>33176</v>
      </c>
      <c r="F157" s="5">
        <v>0.11458333333575865</v>
      </c>
      <c r="G157" t="b">
        <v>0</v>
      </c>
      <c r="H157" t="b">
        <v>0</v>
      </c>
      <c r="I157" t="b">
        <v>0</v>
      </c>
      <c r="J157" s="7">
        <f>_xlfn.MAXIFS(Tbl_MissionCrew[Launch date],Tbl_MissionCrew[Launch date],"&lt;"&amp;Tbl_EVA[[#This Row],[Start Date]]+1,Tbl_MissionCrew[Crew Name],Tbl_EVA[[#This Row],[Name]])</f>
        <v>33086.397222222222</v>
      </c>
      <c r="K157" t="str" cm="1">
        <f t="array" ref="K157">INDEX(Tbl_MissionCrew[Spacecraft (Launch)],MATCH(1,(Tbl_MissionCrew[Launch date]=Tbl_EVA[[#This Row],[Traveler launch date]])*(Tbl_MissionCrew[Crew Name]=Tbl_EVA[[#This Row],[Name]]),0))</f>
        <v>Soyuz TM-10</v>
      </c>
      <c r="L157" t="str">
        <f>_xlfn.XLOOKUP(Tbl_EVA[[#This Row],[Launching spacecraft]],Tbl_Missions[Spacecraft],Tbl_Missions[Destination])</f>
        <v>Mir</v>
      </c>
    </row>
    <row r="158" spans="1:12" ht="18.75" customHeight="1">
      <c r="A158" t="s">
        <v>478</v>
      </c>
      <c r="B158" s="1" t="s">
        <v>479</v>
      </c>
      <c r="C158">
        <v>85</v>
      </c>
      <c r="D158" s="4">
        <v>33245</v>
      </c>
      <c r="E158" s="4">
        <v>33245</v>
      </c>
      <c r="F158" s="5">
        <v>0.22083333333284827</v>
      </c>
      <c r="G158" t="b">
        <v>0</v>
      </c>
      <c r="H158" t="b">
        <v>0</v>
      </c>
      <c r="I158" t="b">
        <v>0</v>
      </c>
      <c r="J158" s="7">
        <f>_xlfn.MAXIFS(Tbl_MissionCrew[Launch date],Tbl_MissionCrew[Launch date],"&lt;"&amp;Tbl_EVA[[#This Row],[Start Date]]+1,Tbl_MissionCrew[Crew Name],Tbl_EVA[[#This Row],[Name]])</f>
        <v>33209.342361111114</v>
      </c>
      <c r="K158" t="str" cm="1">
        <f t="array" ref="K158">INDEX(Tbl_MissionCrew[Spacecraft (Launch)],MATCH(1,(Tbl_MissionCrew[Launch date]=Tbl_EVA[[#This Row],[Traveler launch date]])*(Tbl_MissionCrew[Crew Name]=Tbl_EVA[[#This Row],[Name]]),0))</f>
        <v>Soyuz TM-11</v>
      </c>
      <c r="L158" t="str">
        <f>_xlfn.XLOOKUP(Tbl_EVA[[#This Row],[Launching spacecraft]],Tbl_Missions[Spacecraft],Tbl_Missions[Destination])</f>
        <v>Mir</v>
      </c>
    </row>
    <row r="159" spans="1:12" ht="18.75" customHeight="1">
      <c r="A159" t="s">
        <v>478</v>
      </c>
      <c r="B159" s="1" t="s">
        <v>465</v>
      </c>
      <c r="C159">
        <v>85</v>
      </c>
      <c r="D159" s="4">
        <v>33245</v>
      </c>
      <c r="E159" s="4">
        <v>33245</v>
      </c>
      <c r="F159" s="5">
        <v>0.22083333333284827</v>
      </c>
      <c r="G159" t="b">
        <v>0</v>
      </c>
      <c r="H159" t="b">
        <v>0</v>
      </c>
      <c r="I159" t="b">
        <v>0</v>
      </c>
      <c r="J159" s="7">
        <f>_xlfn.MAXIFS(Tbl_MissionCrew[Launch date],Tbl_MissionCrew[Launch date],"&lt;"&amp;Tbl_EVA[[#This Row],[Start Date]]+1,Tbl_MissionCrew[Crew Name],Tbl_EVA[[#This Row],[Name]])</f>
        <v>33209.342361111114</v>
      </c>
      <c r="K159" t="str" cm="1">
        <f t="array" ref="K159">INDEX(Tbl_MissionCrew[Spacecraft (Launch)],MATCH(1,(Tbl_MissionCrew[Launch date]=Tbl_EVA[[#This Row],[Traveler launch date]])*(Tbl_MissionCrew[Crew Name]=Tbl_EVA[[#This Row],[Name]]),0))</f>
        <v>Soyuz TM-11</v>
      </c>
      <c r="L159" t="str">
        <f>_xlfn.XLOOKUP(Tbl_EVA[[#This Row],[Launching spacecraft]],Tbl_Missions[Spacecraft],Tbl_Missions[Destination])</f>
        <v>Mir</v>
      </c>
    </row>
    <row r="160" spans="1:12" ht="18.75" customHeight="1">
      <c r="A160" t="s">
        <v>478</v>
      </c>
      <c r="B160" s="1" t="s">
        <v>479</v>
      </c>
      <c r="C160">
        <v>86</v>
      </c>
      <c r="D160" s="4">
        <v>33261</v>
      </c>
      <c r="E160" s="4">
        <v>33261</v>
      </c>
      <c r="F160" s="5">
        <v>0.23124999999708962</v>
      </c>
      <c r="G160" t="b">
        <v>0</v>
      </c>
      <c r="H160" t="b">
        <v>0</v>
      </c>
      <c r="I160" t="b">
        <v>0</v>
      </c>
      <c r="J160" s="7">
        <f>_xlfn.MAXIFS(Tbl_MissionCrew[Launch date],Tbl_MissionCrew[Launch date],"&lt;"&amp;Tbl_EVA[[#This Row],[Start Date]]+1,Tbl_MissionCrew[Crew Name],Tbl_EVA[[#This Row],[Name]])</f>
        <v>33209.342361111114</v>
      </c>
      <c r="K160" t="str" cm="1">
        <f t="array" ref="K160">INDEX(Tbl_MissionCrew[Spacecraft (Launch)],MATCH(1,(Tbl_MissionCrew[Launch date]=Tbl_EVA[[#This Row],[Traveler launch date]])*(Tbl_MissionCrew[Crew Name]=Tbl_EVA[[#This Row],[Name]]),0))</f>
        <v>Soyuz TM-11</v>
      </c>
      <c r="L160" t="str">
        <f>_xlfn.XLOOKUP(Tbl_EVA[[#This Row],[Launching spacecraft]],Tbl_Missions[Spacecraft],Tbl_Missions[Destination])</f>
        <v>Mir</v>
      </c>
    </row>
    <row r="161" spans="1:12" ht="18.75" customHeight="1">
      <c r="A161" t="s">
        <v>478</v>
      </c>
      <c r="B161" s="1" t="s">
        <v>465</v>
      </c>
      <c r="C161">
        <v>86</v>
      </c>
      <c r="D161" s="4">
        <v>33261</v>
      </c>
      <c r="E161" s="4">
        <v>33261</v>
      </c>
      <c r="F161" s="5">
        <v>0.23124999999708962</v>
      </c>
      <c r="G161" t="b">
        <v>0</v>
      </c>
      <c r="H161" t="b">
        <v>0</v>
      </c>
      <c r="I161" t="b">
        <v>0</v>
      </c>
      <c r="J161" s="7">
        <f>_xlfn.MAXIFS(Tbl_MissionCrew[Launch date],Tbl_MissionCrew[Launch date],"&lt;"&amp;Tbl_EVA[[#This Row],[Start Date]]+1,Tbl_MissionCrew[Crew Name],Tbl_EVA[[#This Row],[Name]])</f>
        <v>33209.342361111114</v>
      </c>
      <c r="K161" t="str" cm="1">
        <f t="array" ref="K161">INDEX(Tbl_MissionCrew[Spacecraft (Launch)],MATCH(1,(Tbl_MissionCrew[Launch date]=Tbl_EVA[[#This Row],[Traveler launch date]])*(Tbl_MissionCrew[Crew Name]=Tbl_EVA[[#This Row],[Name]]),0))</f>
        <v>Soyuz TM-11</v>
      </c>
      <c r="L161" t="str">
        <f>_xlfn.XLOOKUP(Tbl_EVA[[#This Row],[Launching spacecraft]],Tbl_Missions[Spacecraft],Tbl_Missions[Destination])</f>
        <v>Mir</v>
      </c>
    </row>
    <row r="162" spans="1:12" ht="18.75" customHeight="1">
      <c r="A162" t="s">
        <v>478</v>
      </c>
      <c r="B162" s="1" t="s">
        <v>479</v>
      </c>
      <c r="C162">
        <v>87</v>
      </c>
      <c r="D162" s="4">
        <v>33264</v>
      </c>
      <c r="E162" s="4">
        <v>33264</v>
      </c>
      <c r="F162" s="5">
        <v>0.26388888889050577</v>
      </c>
      <c r="G162" t="b">
        <v>0</v>
      </c>
      <c r="H162" t="b">
        <v>0</v>
      </c>
      <c r="I162" t="b">
        <v>0</v>
      </c>
      <c r="J162" s="7">
        <f>_xlfn.MAXIFS(Tbl_MissionCrew[Launch date],Tbl_MissionCrew[Launch date],"&lt;"&amp;Tbl_EVA[[#This Row],[Start Date]]+1,Tbl_MissionCrew[Crew Name],Tbl_EVA[[#This Row],[Name]])</f>
        <v>33209.342361111114</v>
      </c>
      <c r="K162" t="str" cm="1">
        <f t="array" ref="K162">INDEX(Tbl_MissionCrew[Spacecraft (Launch)],MATCH(1,(Tbl_MissionCrew[Launch date]=Tbl_EVA[[#This Row],[Traveler launch date]])*(Tbl_MissionCrew[Crew Name]=Tbl_EVA[[#This Row],[Name]]),0))</f>
        <v>Soyuz TM-11</v>
      </c>
      <c r="L162" t="str">
        <f>_xlfn.XLOOKUP(Tbl_EVA[[#This Row],[Launching spacecraft]],Tbl_Missions[Spacecraft],Tbl_Missions[Destination])</f>
        <v>Mir</v>
      </c>
    </row>
    <row r="163" spans="1:12" ht="18.75" customHeight="1">
      <c r="A163" t="s">
        <v>478</v>
      </c>
      <c r="B163" s="1" t="s">
        <v>465</v>
      </c>
      <c r="C163">
        <v>87</v>
      </c>
      <c r="D163" s="4">
        <v>33264</v>
      </c>
      <c r="E163" s="4">
        <v>33264</v>
      </c>
      <c r="F163" s="5">
        <v>0.26388888889050577</v>
      </c>
      <c r="G163" t="b">
        <v>0</v>
      </c>
      <c r="H163" t="b">
        <v>0</v>
      </c>
      <c r="I163" t="b">
        <v>0</v>
      </c>
      <c r="J163" s="7">
        <f>_xlfn.MAXIFS(Tbl_MissionCrew[Launch date],Tbl_MissionCrew[Launch date],"&lt;"&amp;Tbl_EVA[[#This Row],[Start Date]]+1,Tbl_MissionCrew[Crew Name],Tbl_EVA[[#This Row],[Name]])</f>
        <v>33209.342361111114</v>
      </c>
      <c r="K163" t="str" cm="1">
        <f t="array" ref="K163">INDEX(Tbl_MissionCrew[Spacecraft (Launch)],MATCH(1,(Tbl_MissionCrew[Launch date]=Tbl_EVA[[#This Row],[Traveler launch date]])*(Tbl_MissionCrew[Crew Name]=Tbl_EVA[[#This Row],[Name]]),0))</f>
        <v>Soyuz TM-11</v>
      </c>
      <c r="L163" t="str">
        <f>_xlfn.XLOOKUP(Tbl_EVA[[#This Row],[Launching spacecraft]],Tbl_Missions[Spacecraft],Tbl_Missions[Destination])</f>
        <v>Mir</v>
      </c>
    </row>
    <row r="164" spans="1:12" ht="18.75" customHeight="1">
      <c r="A164" t="s">
        <v>480</v>
      </c>
      <c r="B164" s="1" t="s">
        <v>458</v>
      </c>
      <c r="C164">
        <v>88</v>
      </c>
      <c r="D164" s="4">
        <v>33335</v>
      </c>
      <c r="E164" s="4">
        <v>33335</v>
      </c>
      <c r="F164" s="5">
        <v>0.18472222222222223</v>
      </c>
      <c r="G164" t="b">
        <v>0</v>
      </c>
      <c r="H164" t="b">
        <v>0</v>
      </c>
      <c r="I164" t="b">
        <v>0</v>
      </c>
      <c r="J164" s="7">
        <f>_xlfn.MAXIFS(Tbl_MissionCrew[Launch date],Tbl_MissionCrew[Launch date],"&lt;"&amp;Tbl_EVA[[#This Row],[Start Date]]+1,Tbl_MissionCrew[Crew Name],Tbl_EVA[[#This Row],[Name]])</f>
        <v>33333.599131944444</v>
      </c>
      <c r="K164" t="str" cm="1">
        <f t="array" ref="K164">INDEX(Tbl_MissionCrew[Spacecraft (Launch)],MATCH(1,(Tbl_MissionCrew[Launch date]=Tbl_EVA[[#This Row],[Traveler launch date]])*(Tbl_MissionCrew[Crew Name]=Tbl_EVA[[#This Row],[Name]]),0))</f>
        <v>STS-37, Atlantis</v>
      </c>
      <c r="L164" t="str">
        <f>_xlfn.XLOOKUP(Tbl_EVA[[#This Row],[Launching spacecraft]],Tbl_Missions[Spacecraft],Tbl_Missions[Destination])</f>
        <v>Earth Orbit</v>
      </c>
    </row>
    <row r="165" spans="1:12" ht="18.75" customHeight="1">
      <c r="A165" t="s">
        <v>480</v>
      </c>
      <c r="B165" s="1" t="s">
        <v>481</v>
      </c>
      <c r="C165">
        <v>88</v>
      </c>
      <c r="D165" s="4">
        <v>33335</v>
      </c>
      <c r="E165" s="4">
        <v>33335</v>
      </c>
      <c r="F165" s="5">
        <v>0.18472222222222223</v>
      </c>
      <c r="G165" t="b">
        <v>0</v>
      </c>
      <c r="H165" t="b">
        <v>0</v>
      </c>
      <c r="I165" t="b">
        <v>0</v>
      </c>
      <c r="J165" s="7">
        <f>_xlfn.MAXIFS(Tbl_MissionCrew[Launch date],Tbl_MissionCrew[Launch date],"&lt;"&amp;Tbl_EVA[[#This Row],[Start Date]]+1,Tbl_MissionCrew[Crew Name],Tbl_EVA[[#This Row],[Name]])</f>
        <v>33333.599131944444</v>
      </c>
      <c r="K165" t="str" cm="1">
        <f t="array" ref="K165">INDEX(Tbl_MissionCrew[Spacecraft (Launch)],MATCH(1,(Tbl_MissionCrew[Launch date]=Tbl_EVA[[#This Row],[Traveler launch date]])*(Tbl_MissionCrew[Crew Name]=Tbl_EVA[[#This Row],[Name]]),0))</f>
        <v>STS-37, Atlantis</v>
      </c>
      <c r="L165" t="str">
        <f>_xlfn.XLOOKUP(Tbl_EVA[[#This Row],[Launching spacecraft]],Tbl_Missions[Spacecraft],Tbl_Missions[Destination])</f>
        <v>Earth Orbit</v>
      </c>
    </row>
    <row r="166" spans="1:12" ht="18.75" customHeight="1">
      <c r="A166" t="s">
        <v>480</v>
      </c>
      <c r="B166" s="1" t="s">
        <v>458</v>
      </c>
      <c r="C166">
        <v>89</v>
      </c>
      <c r="D166" s="4">
        <v>33336</v>
      </c>
      <c r="E166" s="4">
        <v>33336</v>
      </c>
      <c r="F166" s="5">
        <v>0.24097222222222223</v>
      </c>
      <c r="G166" t="b">
        <v>0</v>
      </c>
      <c r="H166" t="b">
        <v>0</v>
      </c>
      <c r="I166" t="b">
        <v>0</v>
      </c>
      <c r="J166" s="7">
        <f>_xlfn.MAXIFS(Tbl_MissionCrew[Launch date],Tbl_MissionCrew[Launch date],"&lt;"&amp;Tbl_EVA[[#This Row],[Start Date]]+1,Tbl_MissionCrew[Crew Name],Tbl_EVA[[#This Row],[Name]])</f>
        <v>33333.599131944444</v>
      </c>
      <c r="K166" t="str" cm="1">
        <f t="array" ref="K166">INDEX(Tbl_MissionCrew[Spacecraft (Launch)],MATCH(1,(Tbl_MissionCrew[Launch date]=Tbl_EVA[[#This Row],[Traveler launch date]])*(Tbl_MissionCrew[Crew Name]=Tbl_EVA[[#This Row],[Name]]),0))</f>
        <v>STS-37, Atlantis</v>
      </c>
      <c r="L166" t="str">
        <f>_xlfn.XLOOKUP(Tbl_EVA[[#This Row],[Launching spacecraft]],Tbl_Missions[Spacecraft],Tbl_Missions[Destination])</f>
        <v>Earth Orbit</v>
      </c>
    </row>
    <row r="167" spans="1:12" ht="18.75" customHeight="1">
      <c r="A167" t="s">
        <v>480</v>
      </c>
      <c r="B167" s="1" t="s">
        <v>481</v>
      </c>
      <c r="C167">
        <v>89</v>
      </c>
      <c r="D167" s="4">
        <v>33336</v>
      </c>
      <c r="E167" s="4">
        <v>33336</v>
      </c>
      <c r="F167" s="5">
        <v>0.24097222222222223</v>
      </c>
      <c r="G167" t="b">
        <v>0</v>
      </c>
      <c r="H167" t="b">
        <v>0</v>
      </c>
      <c r="I167" t="b">
        <v>0</v>
      </c>
      <c r="J167" s="7">
        <f>_xlfn.MAXIFS(Tbl_MissionCrew[Launch date],Tbl_MissionCrew[Launch date],"&lt;"&amp;Tbl_EVA[[#This Row],[Start Date]]+1,Tbl_MissionCrew[Crew Name],Tbl_EVA[[#This Row],[Name]])</f>
        <v>33333.599131944444</v>
      </c>
      <c r="K167" t="str" cm="1">
        <f t="array" ref="K167">INDEX(Tbl_MissionCrew[Spacecraft (Launch)],MATCH(1,(Tbl_MissionCrew[Launch date]=Tbl_EVA[[#This Row],[Traveler launch date]])*(Tbl_MissionCrew[Crew Name]=Tbl_EVA[[#This Row],[Name]]),0))</f>
        <v>STS-37, Atlantis</v>
      </c>
      <c r="L167" t="str">
        <f>_xlfn.XLOOKUP(Tbl_EVA[[#This Row],[Launching spacecraft]],Tbl_Missions[Spacecraft],Tbl_Missions[Destination])</f>
        <v>Earth Orbit</v>
      </c>
    </row>
    <row r="168" spans="1:12" ht="18.75" customHeight="1">
      <c r="A168" t="s">
        <v>478</v>
      </c>
      <c r="B168" s="1" t="s">
        <v>479</v>
      </c>
      <c r="C168">
        <v>90</v>
      </c>
      <c r="D168" s="4">
        <v>33353</v>
      </c>
      <c r="E168" s="4">
        <v>33354</v>
      </c>
      <c r="F168" s="5">
        <v>0.14861111110803904</v>
      </c>
      <c r="G168" t="b">
        <v>0</v>
      </c>
      <c r="H168" t="b">
        <v>0</v>
      </c>
      <c r="I168" t="b">
        <v>0</v>
      </c>
      <c r="J168" s="7">
        <f>_xlfn.MAXIFS(Tbl_MissionCrew[Launch date],Tbl_MissionCrew[Launch date],"&lt;"&amp;Tbl_EVA[[#This Row],[Start Date]]+1,Tbl_MissionCrew[Crew Name],Tbl_EVA[[#This Row],[Name]])</f>
        <v>33209.342361111114</v>
      </c>
      <c r="K168" t="str" cm="1">
        <f t="array" ref="K168">INDEX(Tbl_MissionCrew[Spacecraft (Launch)],MATCH(1,(Tbl_MissionCrew[Launch date]=Tbl_EVA[[#This Row],[Traveler launch date]])*(Tbl_MissionCrew[Crew Name]=Tbl_EVA[[#This Row],[Name]]),0))</f>
        <v>Soyuz TM-11</v>
      </c>
      <c r="L168" t="str">
        <f>_xlfn.XLOOKUP(Tbl_EVA[[#This Row],[Launching spacecraft]],Tbl_Missions[Spacecraft],Tbl_Missions[Destination])</f>
        <v>Mir</v>
      </c>
    </row>
    <row r="169" spans="1:12" ht="18.75" customHeight="1">
      <c r="A169" t="s">
        <v>478</v>
      </c>
      <c r="B169" s="1" t="s">
        <v>465</v>
      </c>
      <c r="C169">
        <v>90</v>
      </c>
      <c r="D169" s="4">
        <v>33353</v>
      </c>
      <c r="E169" s="4">
        <v>33354</v>
      </c>
      <c r="F169" s="5">
        <v>0.14861111110803904</v>
      </c>
      <c r="G169" t="b">
        <v>0</v>
      </c>
      <c r="H169" t="b">
        <v>0</v>
      </c>
      <c r="I169" t="b">
        <v>0</v>
      </c>
      <c r="J169" s="7">
        <f>_xlfn.MAXIFS(Tbl_MissionCrew[Launch date],Tbl_MissionCrew[Launch date],"&lt;"&amp;Tbl_EVA[[#This Row],[Start Date]]+1,Tbl_MissionCrew[Crew Name],Tbl_EVA[[#This Row],[Name]])</f>
        <v>33209.342361111114</v>
      </c>
      <c r="K169" t="str" cm="1">
        <f t="array" ref="K169">INDEX(Tbl_MissionCrew[Spacecraft (Launch)],MATCH(1,(Tbl_MissionCrew[Launch date]=Tbl_EVA[[#This Row],[Traveler launch date]])*(Tbl_MissionCrew[Crew Name]=Tbl_EVA[[#This Row],[Name]]),0))</f>
        <v>Soyuz TM-11</v>
      </c>
      <c r="L169" t="str">
        <f>_xlfn.XLOOKUP(Tbl_EVA[[#This Row],[Launching spacecraft]],Tbl_Missions[Spacecraft],Tbl_Missions[Destination])</f>
        <v>Mir</v>
      </c>
    </row>
    <row r="170" spans="1:12" ht="18.75" customHeight="1">
      <c r="A170" t="s">
        <v>482</v>
      </c>
      <c r="B170" s="1" t="s">
        <v>483</v>
      </c>
      <c r="C170">
        <v>91</v>
      </c>
      <c r="D170" s="4">
        <v>33413</v>
      </c>
      <c r="E170" s="4">
        <v>33414</v>
      </c>
      <c r="F170" s="5">
        <v>0.2069444444423425</v>
      </c>
      <c r="G170" t="b">
        <v>0</v>
      </c>
      <c r="H170" t="b">
        <v>0</v>
      </c>
      <c r="I170" t="b">
        <v>0</v>
      </c>
      <c r="J170" s="7">
        <f>_xlfn.MAXIFS(Tbl_MissionCrew[Launch date],Tbl_MissionCrew[Launch date],"&lt;"&amp;Tbl_EVA[[#This Row],[Start Date]]+1,Tbl_MissionCrew[Crew Name],Tbl_EVA[[#This Row],[Name]])</f>
        <v>33376.535046296296</v>
      </c>
      <c r="K170" t="str" cm="1">
        <f t="array" ref="K170">INDEX(Tbl_MissionCrew[Spacecraft (Launch)],MATCH(1,(Tbl_MissionCrew[Launch date]=Tbl_EVA[[#This Row],[Traveler launch date]])*(Tbl_MissionCrew[Crew Name]=Tbl_EVA[[#This Row],[Name]]),0))</f>
        <v>Soyuz TM-12</v>
      </c>
      <c r="L170" t="str">
        <f>_xlfn.XLOOKUP(Tbl_EVA[[#This Row],[Launching spacecraft]],Tbl_Missions[Spacecraft],Tbl_Missions[Destination])</f>
        <v>Mir</v>
      </c>
    </row>
    <row r="171" spans="1:12" ht="18.75" customHeight="1">
      <c r="A171" t="s">
        <v>482</v>
      </c>
      <c r="B171" s="1" t="s">
        <v>484</v>
      </c>
      <c r="C171">
        <v>91</v>
      </c>
      <c r="D171" s="4">
        <v>33413</v>
      </c>
      <c r="E171" s="4">
        <v>33414</v>
      </c>
      <c r="F171" s="5">
        <v>0.2069444444423425</v>
      </c>
      <c r="G171" t="b">
        <v>0</v>
      </c>
      <c r="H171" t="b">
        <v>0</v>
      </c>
      <c r="I171" t="b">
        <v>0</v>
      </c>
      <c r="J171" s="7">
        <f>_xlfn.MAXIFS(Tbl_MissionCrew[Launch date],Tbl_MissionCrew[Launch date],"&lt;"&amp;Tbl_EVA[[#This Row],[Start Date]]+1,Tbl_MissionCrew[Crew Name],Tbl_EVA[[#This Row],[Name]])</f>
        <v>33376.535046296296</v>
      </c>
      <c r="K171" t="str" cm="1">
        <f t="array" ref="K171">INDEX(Tbl_MissionCrew[Spacecraft (Launch)],MATCH(1,(Tbl_MissionCrew[Launch date]=Tbl_EVA[[#This Row],[Traveler launch date]])*(Tbl_MissionCrew[Crew Name]=Tbl_EVA[[#This Row],[Name]]),0))</f>
        <v>Soyuz TM-12</v>
      </c>
      <c r="L171" t="str">
        <f>_xlfn.XLOOKUP(Tbl_EVA[[#This Row],[Launching spacecraft]],Tbl_Missions[Spacecraft],Tbl_Missions[Destination])</f>
        <v>Mir</v>
      </c>
    </row>
    <row r="172" spans="1:12" ht="18.75" customHeight="1">
      <c r="A172" t="s">
        <v>482</v>
      </c>
      <c r="B172" s="1" t="s">
        <v>483</v>
      </c>
      <c r="C172">
        <v>92</v>
      </c>
      <c r="D172" s="4">
        <v>33417</v>
      </c>
      <c r="E172" s="4">
        <v>33417</v>
      </c>
      <c r="F172" s="5">
        <v>0.14166666666278616</v>
      </c>
      <c r="G172" t="b">
        <v>0</v>
      </c>
      <c r="H172" t="b">
        <v>0</v>
      </c>
      <c r="I172" t="b">
        <v>0</v>
      </c>
      <c r="J172" s="7">
        <f>_xlfn.MAXIFS(Tbl_MissionCrew[Launch date],Tbl_MissionCrew[Launch date],"&lt;"&amp;Tbl_EVA[[#This Row],[Start Date]]+1,Tbl_MissionCrew[Crew Name],Tbl_EVA[[#This Row],[Name]])</f>
        <v>33376.535046296296</v>
      </c>
      <c r="K172" t="str" cm="1">
        <f t="array" ref="K172">INDEX(Tbl_MissionCrew[Spacecraft (Launch)],MATCH(1,(Tbl_MissionCrew[Launch date]=Tbl_EVA[[#This Row],[Traveler launch date]])*(Tbl_MissionCrew[Crew Name]=Tbl_EVA[[#This Row],[Name]]),0))</f>
        <v>Soyuz TM-12</v>
      </c>
      <c r="L172" t="str">
        <f>_xlfn.XLOOKUP(Tbl_EVA[[#This Row],[Launching spacecraft]],Tbl_Missions[Spacecraft],Tbl_Missions[Destination])</f>
        <v>Mir</v>
      </c>
    </row>
    <row r="173" spans="1:12" ht="18.75" customHeight="1">
      <c r="A173" t="s">
        <v>482</v>
      </c>
      <c r="B173" s="1" t="s">
        <v>484</v>
      </c>
      <c r="C173">
        <v>92</v>
      </c>
      <c r="D173" s="4">
        <v>33417</v>
      </c>
      <c r="E173" s="4">
        <v>33417</v>
      </c>
      <c r="F173" s="5">
        <v>0.14166666666278616</v>
      </c>
      <c r="G173" t="b">
        <v>0</v>
      </c>
      <c r="H173" t="b">
        <v>0</v>
      </c>
      <c r="I173" t="b">
        <v>0</v>
      </c>
      <c r="J173" s="7">
        <f>_xlfn.MAXIFS(Tbl_MissionCrew[Launch date],Tbl_MissionCrew[Launch date],"&lt;"&amp;Tbl_EVA[[#This Row],[Start Date]]+1,Tbl_MissionCrew[Crew Name],Tbl_EVA[[#This Row],[Name]])</f>
        <v>33376.535046296296</v>
      </c>
      <c r="K173" t="str" cm="1">
        <f t="array" ref="K173">INDEX(Tbl_MissionCrew[Spacecraft (Launch)],MATCH(1,(Tbl_MissionCrew[Launch date]=Tbl_EVA[[#This Row],[Traveler launch date]])*(Tbl_MissionCrew[Crew Name]=Tbl_EVA[[#This Row],[Name]]),0))</f>
        <v>Soyuz TM-12</v>
      </c>
      <c r="L173" t="str">
        <f>_xlfn.XLOOKUP(Tbl_EVA[[#This Row],[Launching spacecraft]],Tbl_Missions[Spacecraft],Tbl_Missions[Destination])</f>
        <v>Mir</v>
      </c>
    </row>
    <row r="174" spans="1:12" ht="18.75" customHeight="1">
      <c r="A174" t="s">
        <v>482</v>
      </c>
      <c r="B174" s="1" t="s">
        <v>483</v>
      </c>
      <c r="C174">
        <v>93</v>
      </c>
      <c r="D174" s="4">
        <v>33434</v>
      </c>
      <c r="E174" s="4">
        <v>33434</v>
      </c>
      <c r="F174" s="5">
        <v>0.24722222222044365</v>
      </c>
      <c r="G174" t="b">
        <v>0</v>
      </c>
      <c r="H174" t="b">
        <v>0</v>
      </c>
      <c r="I174" t="b">
        <v>0</v>
      </c>
      <c r="J174" s="7">
        <f>_xlfn.MAXIFS(Tbl_MissionCrew[Launch date],Tbl_MissionCrew[Launch date],"&lt;"&amp;Tbl_EVA[[#This Row],[Start Date]]+1,Tbl_MissionCrew[Crew Name],Tbl_EVA[[#This Row],[Name]])</f>
        <v>33376.535046296296</v>
      </c>
      <c r="K174" t="str" cm="1">
        <f t="array" ref="K174">INDEX(Tbl_MissionCrew[Spacecraft (Launch)],MATCH(1,(Tbl_MissionCrew[Launch date]=Tbl_EVA[[#This Row],[Traveler launch date]])*(Tbl_MissionCrew[Crew Name]=Tbl_EVA[[#This Row],[Name]]),0))</f>
        <v>Soyuz TM-12</v>
      </c>
      <c r="L174" t="str">
        <f>_xlfn.XLOOKUP(Tbl_EVA[[#This Row],[Launching spacecraft]],Tbl_Missions[Spacecraft],Tbl_Missions[Destination])</f>
        <v>Mir</v>
      </c>
    </row>
    <row r="175" spans="1:12" ht="18.75" customHeight="1">
      <c r="A175" t="s">
        <v>482</v>
      </c>
      <c r="B175" s="1" t="s">
        <v>484</v>
      </c>
      <c r="C175">
        <v>93</v>
      </c>
      <c r="D175" s="4">
        <v>33434</v>
      </c>
      <c r="E175" s="4">
        <v>33434</v>
      </c>
      <c r="F175" s="5">
        <v>0.24722222222044365</v>
      </c>
      <c r="G175" t="b">
        <v>0</v>
      </c>
      <c r="H175" t="b">
        <v>0</v>
      </c>
      <c r="I175" t="b">
        <v>0</v>
      </c>
      <c r="J175" s="7">
        <f>_xlfn.MAXIFS(Tbl_MissionCrew[Launch date],Tbl_MissionCrew[Launch date],"&lt;"&amp;Tbl_EVA[[#This Row],[Start Date]]+1,Tbl_MissionCrew[Crew Name],Tbl_EVA[[#This Row],[Name]])</f>
        <v>33376.535046296296</v>
      </c>
      <c r="K175" t="str" cm="1">
        <f t="array" ref="K175">INDEX(Tbl_MissionCrew[Spacecraft (Launch)],MATCH(1,(Tbl_MissionCrew[Launch date]=Tbl_EVA[[#This Row],[Traveler launch date]])*(Tbl_MissionCrew[Crew Name]=Tbl_EVA[[#This Row],[Name]]),0))</f>
        <v>Soyuz TM-12</v>
      </c>
      <c r="L175" t="str">
        <f>_xlfn.XLOOKUP(Tbl_EVA[[#This Row],[Launching spacecraft]],Tbl_Missions[Spacecraft],Tbl_Missions[Destination])</f>
        <v>Mir</v>
      </c>
    </row>
    <row r="176" spans="1:12" ht="18.75" customHeight="1">
      <c r="A176" t="s">
        <v>482</v>
      </c>
      <c r="B176" s="1" t="s">
        <v>483</v>
      </c>
      <c r="C176">
        <v>94</v>
      </c>
      <c r="D176" s="4">
        <v>33438</v>
      </c>
      <c r="E176" s="4">
        <v>33438</v>
      </c>
      <c r="F176" s="5">
        <v>0.22777777777810115</v>
      </c>
      <c r="G176" t="b">
        <v>0</v>
      </c>
      <c r="H176" t="b">
        <v>0</v>
      </c>
      <c r="I176" t="b">
        <v>0</v>
      </c>
      <c r="J176" s="7">
        <f>_xlfn.MAXIFS(Tbl_MissionCrew[Launch date],Tbl_MissionCrew[Launch date],"&lt;"&amp;Tbl_EVA[[#This Row],[Start Date]]+1,Tbl_MissionCrew[Crew Name],Tbl_EVA[[#This Row],[Name]])</f>
        <v>33376.535046296296</v>
      </c>
      <c r="K176" t="str" cm="1">
        <f t="array" ref="K176">INDEX(Tbl_MissionCrew[Spacecraft (Launch)],MATCH(1,(Tbl_MissionCrew[Launch date]=Tbl_EVA[[#This Row],[Traveler launch date]])*(Tbl_MissionCrew[Crew Name]=Tbl_EVA[[#This Row],[Name]]),0))</f>
        <v>Soyuz TM-12</v>
      </c>
      <c r="L176" t="str">
        <f>_xlfn.XLOOKUP(Tbl_EVA[[#This Row],[Launching spacecraft]],Tbl_Missions[Spacecraft],Tbl_Missions[Destination])</f>
        <v>Mir</v>
      </c>
    </row>
    <row r="177" spans="1:12" ht="18.75" customHeight="1">
      <c r="A177" t="s">
        <v>482</v>
      </c>
      <c r="B177" s="1" t="s">
        <v>484</v>
      </c>
      <c r="C177">
        <v>94</v>
      </c>
      <c r="D177" s="4">
        <v>33438</v>
      </c>
      <c r="E177" s="4">
        <v>33438</v>
      </c>
      <c r="F177" s="5">
        <v>0.22777777777810115</v>
      </c>
      <c r="G177" t="b">
        <v>0</v>
      </c>
      <c r="H177" t="b">
        <v>0</v>
      </c>
      <c r="I177" t="b">
        <v>0</v>
      </c>
      <c r="J177" s="7">
        <f>_xlfn.MAXIFS(Tbl_MissionCrew[Launch date],Tbl_MissionCrew[Launch date],"&lt;"&amp;Tbl_EVA[[#This Row],[Start Date]]+1,Tbl_MissionCrew[Crew Name],Tbl_EVA[[#This Row],[Name]])</f>
        <v>33376.535046296296</v>
      </c>
      <c r="K177" t="str" cm="1">
        <f t="array" ref="K177">INDEX(Tbl_MissionCrew[Spacecraft (Launch)],MATCH(1,(Tbl_MissionCrew[Launch date]=Tbl_EVA[[#This Row],[Traveler launch date]])*(Tbl_MissionCrew[Crew Name]=Tbl_EVA[[#This Row],[Name]]),0))</f>
        <v>Soyuz TM-12</v>
      </c>
      <c r="L177" t="str">
        <f>_xlfn.XLOOKUP(Tbl_EVA[[#This Row],[Launching spacecraft]],Tbl_Missions[Spacecraft],Tbl_Missions[Destination])</f>
        <v>Mir</v>
      </c>
    </row>
    <row r="178" spans="1:12" ht="18.75" customHeight="1">
      <c r="A178" t="s">
        <v>482</v>
      </c>
      <c r="B178" s="1" t="s">
        <v>483</v>
      </c>
      <c r="C178">
        <v>95</v>
      </c>
      <c r="D178" s="4">
        <v>33442</v>
      </c>
      <c r="E178" s="4">
        <v>33442</v>
      </c>
      <c r="F178" s="5">
        <v>0.23750000000291038</v>
      </c>
      <c r="G178" t="b">
        <v>0</v>
      </c>
      <c r="H178" t="b">
        <v>0</v>
      </c>
      <c r="I178" t="b">
        <v>0</v>
      </c>
      <c r="J178" s="7">
        <f>_xlfn.MAXIFS(Tbl_MissionCrew[Launch date],Tbl_MissionCrew[Launch date],"&lt;"&amp;Tbl_EVA[[#This Row],[Start Date]]+1,Tbl_MissionCrew[Crew Name],Tbl_EVA[[#This Row],[Name]])</f>
        <v>33376.535046296296</v>
      </c>
      <c r="K178" t="str" cm="1">
        <f t="array" ref="K178">INDEX(Tbl_MissionCrew[Spacecraft (Launch)],MATCH(1,(Tbl_MissionCrew[Launch date]=Tbl_EVA[[#This Row],[Traveler launch date]])*(Tbl_MissionCrew[Crew Name]=Tbl_EVA[[#This Row],[Name]]),0))</f>
        <v>Soyuz TM-12</v>
      </c>
      <c r="L178" t="str">
        <f>_xlfn.XLOOKUP(Tbl_EVA[[#This Row],[Launching spacecraft]],Tbl_Missions[Spacecraft],Tbl_Missions[Destination])</f>
        <v>Mir</v>
      </c>
    </row>
    <row r="179" spans="1:12" ht="18.75" customHeight="1">
      <c r="A179" t="s">
        <v>482</v>
      </c>
      <c r="B179" s="1" t="s">
        <v>484</v>
      </c>
      <c r="C179">
        <v>95</v>
      </c>
      <c r="D179" s="4">
        <v>33442</v>
      </c>
      <c r="E179" s="4">
        <v>33442</v>
      </c>
      <c r="F179" s="5">
        <v>0.23750000000291038</v>
      </c>
      <c r="G179" t="b">
        <v>0</v>
      </c>
      <c r="H179" t="b">
        <v>0</v>
      </c>
      <c r="I179" t="b">
        <v>0</v>
      </c>
      <c r="J179" s="7">
        <f>_xlfn.MAXIFS(Tbl_MissionCrew[Launch date],Tbl_MissionCrew[Launch date],"&lt;"&amp;Tbl_EVA[[#This Row],[Start Date]]+1,Tbl_MissionCrew[Crew Name],Tbl_EVA[[#This Row],[Name]])</f>
        <v>33376.535046296296</v>
      </c>
      <c r="K179" t="str" cm="1">
        <f t="array" ref="K179">INDEX(Tbl_MissionCrew[Spacecraft (Launch)],MATCH(1,(Tbl_MissionCrew[Launch date]=Tbl_EVA[[#This Row],[Traveler launch date]])*(Tbl_MissionCrew[Crew Name]=Tbl_EVA[[#This Row],[Name]]),0))</f>
        <v>Soyuz TM-12</v>
      </c>
      <c r="L179" t="str">
        <f>_xlfn.XLOOKUP(Tbl_EVA[[#This Row],[Launching spacecraft]],Tbl_Missions[Spacecraft],Tbl_Missions[Destination])</f>
        <v>Mir</v>
      </c>
    </row>
    <row r="180" spans="1:12" ht="18.75" customHeight="1">
      <c r="A180" t="s">
        <v>482</v>
      </c>
      <c r="B180" s="1" t="s">
        <v>483</v>
      </c>
      <c r="C180">
        <v>96</v>
      </c>
      <c r="D180" s="4">
        <v>33446</v>
      </c>
      <c r="E180" s="4">
        <v>33446</v>
      </c>
      <c r="F180" s="5">
        <v>0.28402777777955635</v>
      </c>
      <c r="G180" t="b">
        <v>0</v>
      </c>
      <c r="H180" t="b">
        <v>0</v>
      </c>
      <c r="I180" t="b">
        <v>0</v>
      </c>
      <c r="J180" s="7">
        <f>_xlfn.MAXIFS(Tbl_MissionCrew[Launch date],Tbl_MissionCrew[Launch date],"&lt;"&amp;Tbl_EVA[[#This Row],[Start Date]]+1,Tbl_MissionCrew[Crew Name],Tbl_EVA[[#This Row],[Name]])</f>
        <v>33376.535046296296</v>
      </c>
      <c r="K180" t="str" cm="1">
        <f t="array" ref="K180">INDEX(Tbl_MissionCrew[Spacecraft (Launch)],MATCH(1,(Tbl_MissionCrew[Launch date]=Tbl_EVA[[#This Row],[Traveler launch date]])*(Tbl_MissionCrew[Crew Name]=Tbl_EVA[[#This Row],[Name]]),0))</f>
        <v>Soyuz TM-12</v>
      </c>
      <c r="L180" t="str">
        <f>_xlfn.XLOOKUP(Tbl_EVA[[#This Row],[Launching spacecraft]],Tbl_Missions[Spacecraft],Tbl_Missions[Destination])</f>
        <v>Mir</v>
      </c>
    </row>
    <row r="181" spans="1:12" ht="18.75" customHeight="1">
      <c r="A181" t="s">
        <v>482</v>
      </c>
      <c r="B181" s="1" t="s">
        <v>484</v>
      </c>
      <c r="C181">
        <v>96</v>
      </c>
      <c r="D181" s="4">
        <v>33446</v>
      </c>
      <c r="E181" s="4">
        <v>33446</v>
      </c>
      <c r="F181" s="5">
        <v>0.28402777777955635</v>
      </c>
      <c r="G181" t="b">
        <v>0</v>
      </c>
      <c r="H181" t="b">
        <v>0</v>
      </c>
      <c r="I181" t="b">
        <v>0</v>
      </c>
      <c r="J181" s="7">
        <f>_xlfn.MAXIFS(Tbl_MissionCrew[Launch date],Tbl_MissionCrew[Launch date],"&lt;"&amp;Tbl_EVA[[#This Row],[Start Date]]+1,Tbl_MissionCrew[Crew Name],Tbl_EVA[[#This Row],[Name]])</f>
        <v>33376.535046296296</v>
      </c>
      <c r="K181" t="str" cm="1">
        <f t="array" ref="K181">INDEX(Tbl_MissionCrew[Spacecraft (Launch)],MATCH(1,(Tbl_MissionCrew[Launch date]=Tbl_EVA[[#This Row],[Traveler launch date]])*(Tbl_MissionCrew[Crew Name]=Tbl_EVA[[#This Row],[Name]]),0))</f>
        <v>Soyuz TM-12</v>
      </c>
      <c r="L181" t="str">
        <f>_xlfn.XLOOKUP(Tbl_EVA[[#This Row],[Launching spacecraft]],Tbl_Missions[Spacecraft],Tbl_Missions[Destination])</f>
        <v>Mir</v>
      </c>
    </row>
    <row r="182" spans="1:12" ht="18.75" customHeight="1">
      <c r="A182" t="s">
        <v>485</v>
      </c>
      <c r="B182" s="1" t="s">
        <v>467</v>
      </c>
      <c r="C182">
        <v>97</v>
      </c>
      <c r="D182" s="4">
        <v>33654</v>
      </c>
      <c r="E182" s="4">
        <v>33655</v>
      </c>
      <c r="F182" s="5">
        <v>0.17499999999563443</v>
      </c>
      <c r="G182" t="b">
        <v>0</v>
      </c>
      <c r="H182" t="b">
        <v>0</v>
      </c>
      <c r="I182" t="b">
        <v>0</v>
      </c>
      <c r="J182" s="7">
        <f>_xlfn.MAXIFS(Tbl_MissionCrew[Launch date],Tbl_MissionCrew[Launch date],"&lt;"&amp;Tbl_EVA[[#This Row],[Start Date]]+1,Tbl_MissionCrew[Crew Name],Tbl_EVA[[#This Row],[Name]])</f>
        <v>33513.249745370369</v>
      </c>
      <c r="K182" t="str" cm="1">
        <f t="array" ref="K182">INDEX(Tbl_MissionCrew[Spacecraft (Launch)],MATCH(1,(Tbl_MissionCrew[Launch date]=Tbl_EVA[[#This Row],[Traveler launch date]])*(Tbl_MissionCrew[Crew Name]=Tbl_EVA[[#This Row],[Name]]),0))</f>
        <v>Soyuz TM-13</v>
      </c>
      <c r="L182" t="str">
        <f>_xlfn.XLOOKUP(Tbl_EVA[[#This Row],[Launching spacecraft]],Tbl_Missions[Spacecraft],Tbl_Missions[Destination])</f>
        <v>Mir</v>
      </c>
    </row>
    <row r="183" spans="1:12" ht="18.75" customHeight="1">
      <c r="A183" t="s">
        <v>485</v>
      </c>
      <c r="B183" s="1" t="s">
        <v>484</v>
      </c>
      <c r="C183">
        <v>97</v>
      </c>
      <c r="D183" s="4">
        <v>33654</v>
      </c>
      <c r="E183" s="4">
        <v>33655</v>
      </c>
      <c r="F183" s="5">
        <v>0.17499999999563443</v>
      </c>
      <c r="G183" t="b">
        <v>0</v>
      </c>
      <c r="H183" t="b">
        <v>0</v>
      </c>
      <c r="I183" t="b">
        <v>0</v>
      </c>
      <c r="J183" s="7">
        <f>_xlfn.MAXIFS(Tbl_MissionCrew[Launch date],Tbl_MissionCrew[Launch date],"&lt;"&amp;Tbl_EVA[[#This Row],[Start Date]]+1,Tbl_MissionCrew[Crew Name],Tbl_EVA[[#This Row],[Name]])</f>
        <v>33376.535046296296</v>
      </c>
      <c r="K183" t="str" cm="1">
        <f t="array" ref="K183">INDEX(Tbl_MissionCrew[Spacecraft (Launch)],MATCH(1,(Tbl_MissionCrew[Launch date]=Tbl_EVA[[#This Row],[Traveler launch date]])*(Tbl_MissionCrew[Crew Name]=Tbl_EVA[[#This Row],[Name]]),0))</f>
        <v>Soyuz TM-12</v>
      </c>
      <c r="L183" t="str">
        <f>_xlfn.XLOOKUP(Tbl_EVA[[#This Row],[Launching spacecraft]],Tbl_Missions[Spacecraft],Tbl_Missions[Destination])</f>
        <v>Mir</v>
      </c>
    </row>
    <row r="184" spans="1:12" ht="18.75" customHeight="1">
      <c r="A184" t="s">
        <v>486</v>
      </c>
      <c r="B184" s="1" t="s">
        <v>487</v>
      </c>
      <c r="C184">
        <v>98</v>
      </c>
      <c r="D184" s="4">
        <v>33734</v>
      </c>
      <c r="E184" s="4">
        <v>33735</v>
      </c>
      <c r="F184" s="5">
        <v>0.15486111111385981</v>
      </c>
      <c r="G184" t="b">
        <v>0</v>
      </c>
      <c r="H184" t="b">
        <v>0</v>
      </c>
      <c r="I184" t="b">
        <v>0</v>
      </c>
      <c r="J184" s="7">
        <f>_xlfn.MAXIFS(Tbl_MissionCrew[Launch date],Tbl_MissionCrew[Launch date],"&lt;"&amp;Tbl_EVA[[#This Row],[Start Date]]+1,Tbl_MissionCrew[Crew Name],Tbl_EVA[[#This Row],[Name]])</f>
        <v>33731.986111111109</v>
      </c>
      <c r="K184" t="str" cm="1">
        <f t="array" ref="K184">INDEX(Tbl_MissionCrew[Spacecraft (Launch)],MATCH(1,(Tbl_MissionCrew[Launch date]=Tbl_EVA[[#This Row],[Traveler launch date]])*(Tbl_MissionCrew[Crew Name]=Tbl_EVA[[#This Row],[Name]]),0))</f>
        <v>STS-49, Endeavour</v>
      </c>
      <c r="L184" t="str">
        <f>_xlfn.XLOOKUP(Tbl_EVA[[#This Row],[Launching spacecraft]],Tbl_Missions[Spacecraft],Tbl_Missions[Destination])</f>
        <v>Earth Orbit</v>
      </c>
    </row>
    <row r="185" spans="1:12" ht="18.75" customHeight="1">
      <c r="A185" t="s">
        <v>486</v>
      </c>
      <c r="B185" s="1" t="s">
        <v>488</v>
      </c>
      <c r="C185">
        <v>98</v>
      </c>
      <c r="D185" s="4">
        <v>33734</v>
      </c>
      <c r="E185" s="4">
        <v>33735</v>
      </c>
      <c r="F185" s="5">
        <v>0.15486111111385981</v>
      </c>
      <c r="G185" t="b">
        <v>0</v>
      </c>
      <c r="H185" t="b">
        <v>0</v>
      </c>
      <c r="I185" t="b">
        <v>0</v>
      </c>
      <c r="J185" s="7">
        <f>_xlfn.MAXIFS(Tbl_MissionCrew[Launch date],Tbl_MissionCrew[Launch date],"&lt;"&amp;Tbl_EVA[[#This Row],[Start Date]]+1,Tbl_MissionCrew[Crew Name],Tbl_EVA[[#This Row],[Name]])</f>
        <v>33731.986111111109</v>
      </c>
      <c r="K185" t="str" cm="1">
        <f t="array" ref="K185">INDEX(Tbl_MissionCrew[Spacecraft (Launch)],MATCH(1,(Tbl_MissionCrew[Launch date]=Tbl_EVA[[#This Row],[Traveler launch date]])*(Tbl_MissionCrew[Crew Name]=Tbl_EVA[[#This Row],[Name]]),0))</f>
        <v>STS-49, Endeavour</v>
      </c>
      <c r="L185" t="str">
        <f>_xlfn.XLOOKUP(Tbl_EVA[[#This Row],[Launching spacecraft]],Tbl_Missions[Spacecraft],Tbl_Missions[Destination])</f>
        <v>Earth Orbit</v>
      </c>
    </row>
    <row r="186" spans="1:12" ht="18.75" customHeight="1">
      <c r="A186" t="s">
        <v>486</v>
      </c>
      <c r="B186" s="1" t="s">
        <v>487</v>
      </c>
      <c r="C186">
        <v>99</v>
      </c>
      <c r="D186" s="4">
        <v>33735</v>
      </c>
      <c r="E186" s="4">
        <v>33736</v>
      </c>
      <c r="F186" s="5">
        <v>0.22916666667151731</v>
      </c>
      <c r="G186" t="b">
        <v>0</v>
      </c>
      <c r="H186" t="b">
        <v>0</v>
      </c>
      <c r="I186" t="b">
        <v>0</v>
      </c>
      <c r="J186" s="7">
        <f>_xlfn.MAXIFS(Tbl_MissionCrew[Launch date],Tbl_MissionCrew[Launch date],"&lt;"&amp;Tbl_EVA[[#This Row],[Start Date]]+1,Tbl_MissionCrew[Crew Name],Tbl_EVA[[#This Row],[Name]])</f>
        <v>33731.986111111109</v>
      </c>
      <c r="K186" t="str" cm="1">
        <f t="array" ref="K186">INDEX(Tbl_MissionCrew[Spacecraft (Launch)],MATCH(1,(Tbl_MissionCrew[Launch date]=Tbl_EVA[[#This Row],[Traveler launch date]])*(Tbl_MissionCrew[Crew Name]=Tbl_EVA[[#This Row],[Name]]),0))</f>
        <v>STS-49, Endeavour</v>
      </c>
      <c r="L186" t="str">
        <f>_xlfn.XLOOKUP(Tbl_EVA[[#This Row],[Launching spacecraft]],Tbl_Missions[Spacecraft],Tbl_Missions[Destination])</f>
        <v>Earth Orbit</v>
      </c>
    </row>
    <row r="187" spans="1:12" ht="18.75" customHeight="1">
      <c r="A187" t="s">
        <v>486</v>
      </c>
      <c r="B187" s="1" t="s">
        <v>488</v>
      </c>
      <c r="C187">
        <v>99</v>
      </c>
      <c r="D187" s="4">
        <v>33735</v>
      </c>
      <c r="E187" s="4">
        <v>33736</v>
      </c>
      <c r="F187" s="5">
        <v>0.22916666667151731</v>
      </c>
      <c r="G187" t="b">
        <v>0</v>
      </c>
      <c r="H187" t="b">
        <v>0</v>
      </c>
      <c r="I187" t="b">
        <v>0</v>
      </c>
      <c r="J187" s="7">
        <f>_xlfn.MAXIFS(Tbl_MissionCrew[Launch date],Tbl_MissionCrew[Launch date],"&lt;"&amp;Tbl_EVA[[#This Row],[Start Date]]+1,Tbl_MissionCrew[Crew Name],Tbl_EVA[[#This Row],[Name]])</f>
        <v>33731.986111111109</v>
      </c>
      <c r="K187" t="str" cm="1">
        <f t="array" ref="K187">INDEX(Tbl_MissionCrew[Spacecraft (Launch)],MATCH(1,(Tbl_MissionCrew[Launch date]=Tbl_EVA[[#This Row],[Traveler launch date]])*(Tbl_MissionCrew[Crew Name]=Tbl_EVA[[#This Row],[Name]]),0))</f>
        <v>STS-49, Endeavour</v>
      </c>
      <c r="L187" t="str">
        <f>_xlfn.XLOOKUP(Tbl_EVA[[#This Row],[Launching spacecraft]],Tbl_Missions[Spacecraft],Tbl_Missions[Destination])</f>
        <v>Earth Orbit</v>
      </c>
    </row>
    <row r="188" spans="1:12" ht="18.75" customHeight="1">
      <c r="A188" t="s">
        <v>486</v>
      </c>
      <c r="B188" s="1" t="s">
        <v>487</v>
      </c>
      <c r="C188">
        <v>100</v>
      </c>
      <c r="D188" s="4">
        <v>33737</v>
      </c>
      <c r="E188" s="4">
        <v>33738</v>
      </c>
      <c r="F188" s="5">
        <v>0.35347222221753327</v>
      </c>
      <c r="G188" t="b">
        <v>0</v>
      </c>
      <c r="H188" t="b">
        <v>0</v>
      </c>
      <c r="I188" t="b">
        <v>0</v>
      </c>
      <c r="J188" s="7">
        <f>_xlfn.MAXIFS(Tbl_MissionCrew[Launch date],Tbl_MissionCrew[Launch date],"&lt;"&amp;Tbl_EVA[[#This Row],[Start Date]]+1,Tbl_MissionCrew[Crew Name],Tbl_EVA[[#This Row],[Name]])</f>
        <v>33731.986111111109</v>
      </c>
      <c r="K188" t="str" cm="1">
        <f t="array" ref="K188">INDEX(Tbl_MissionCrew[Spacecraft (Launch)],MATCH(1,(Tbl_MissionCrew[Launch date]=Tbl_EVA[[#This Row],[Traveler launch date]])*(Tbl_MissionCrew[Crew Name]=Tbl_EVA[[#This Row],[Name]]),0))</f>
        <v>STS-49, Endeavour</v>
      </c>
      <c r="L188" t="str">
        <f>_xlfn.XLOOKUP(Tbl_EVA[[#This Row],[Launching spacecraft]],Tbl_Missions[Spacecraft],Tbl_Missions[Destination])</f>
        <v>Earth Orbit</v>
      </c>
    </row>
    <row r="189" spans="1:12" ht="18.75" customHeight="1">
      <c r="A189" t="s">
        <v>486</v>
      </c>
      <c r="B189" s="1" t="s">
        <v>488</v>
      </c>
      <c r="C189">
        <v>100</v>
      </c>
      <c r="D189" s="4">
        <v>33737</v>
      </c>
      <c r="E189" s="4">
        <v>33738</v>
      </c>
      <c r="F189" s="5">
        <v>0.35347222221753327</v>
      </c>
      <c r="G189" t="b">
        <v>0</v>
      </c>
      <c r="H189" t="b">
        <v>0</v>
      </c>
      <c r="I189" t="b">
        <v>0</v>
      </c>
      <c r="J189" s="7">
        <f>_xlfn.MAXIFS(Tbl_MissionCrew[Launch date],Tbl_MissionCrew[Launch date],"&lt;"&amp;Tbl_EVA[[#This Row],[Start Date]]+1,Tbl_MissionCrew[Crew Name],Tbl_EVA[[#This Row],[Name]])</f>
        <v>33731.986111111109</v>
      </c>
      <c r="K189" t="str" cm="1">
        <f t="array" ref="K189">INDEX(Tbl_MissionCrew[Spacecraft (Launch)],MATCH(1,(Tbl_MissionCrew[Launch date]=Tbl_EVA[[#This Row],[Traveler launch date]])*(Tbl_MissionCrew[Crew Name]=Tbl_EVA[[#This Row],[Name]]),0))</f>
        <v>STS-49, Endeavour</v>
      </c>
      <c r="L189" t="str">
        <f>_xlfn.XLOOKUP(Tbl_EVA[[#This Row],[Launching spacecraft]],Tbl_Missions[Spacecraft],Tbl_Missions[Destination])</f>
        <v>Earth Orbit</v>
      </c>
    </row>
    <row r="190" spans="1:12" ht="18.75" customHeight="1">
      <c r="A190" t="s">
        <v>486</v>
      </c>
      <c r="B190" s="1" t="s">
        <v>489</v>
      </c>
      <c r="C190">
        <v>100</v>
      </c>
      <c r="D190" s="4">
        <v>33737</v>
      </c>
      <c r="E190" s="4">
        <v>33738</v>
      </c>
      <c r="F190" s="5">
        <v>0.35347222221753327</v>
      </c>
      <c r="G190" t="b">
        <v>0</v>
      </c>
      <c r="H190" t="b">
        <v>0</v>
      </c>
      <c r="I190" t="b">
        <v>0</v>
      </c>
      <c r="J190" s="7">
        <f>_xlfn.MAXIFS(Tbl_MissionCrew[Launch date],Tbl_MissionCrew[Launch date],"&lt;"&amp;Tbl_EVA[[#This Row],[Start Date]]+1,Tbl_MissionCrew[Crew Name],Tbl_EVA[[#This Row],[Name]])</f>
        <v>33731.986111111109</v>
      </c>
      <c r="K190" t="str" cm="1">
        <f t="array" ref="K190">INDEX(Tbl_MissionCrew[Spacecraft (Launch)],MATCH(1,(Tbl_MissionCrew[Launch date]=Tbl_EVA[[#This Row],[Traveler launch date]])*(Tbl_MissionCrew[Crew Name]=Tbl_EVA[[#This Row],[Name]]),0))</f>
        <v>STS-49, Endeavour</v>
      </c>
      <c r="L190" t="str">
        <f>_xlfn.XLOOKUP(Tbl_EVA[[#This Row],[Launching spacecraft]],Tbl_Missions[Spacecraft],Tbl_Missions[Destination])</f>
        <v>Earth Orbit</v>
      </c>
    </row>
    <row r="191" spans="1:12" ht="18.75" customHeight="1">
      <c r="A191" t="s">
        <v>486</v>
      </c>
      <c r="B191" s="1" t="s">
        <v>489</v>
      </c>
      <c r="C191">
        <v>101</v>
      </c>
      <c r="D191" s="4">
        <v>33738</v>
      </c>
      <c r="E191" s="4">
        <v>33739</v>
      </c>
      <c r="F191" s="5">
        <v>0.32291666666424135</v>
      </c>
      <c r="G191" t="b">
        <v>0</v>
      </c>
      <c r="H191" t="b">
        <v>0</v>
      </c>
      <c r="I191" t="b">
        <v>0</v>
      </c>
      <c r="J191" s="7">
        <f>_xlfn.MAXIFS(Tbl_MissionCrew[Launch date],Tbl_MissionCrew[Launch date],"&lt;"&amp;Tbl_EVA[[#This Row],[Start Date]]+1,Tbl_MissionCrew[Crew Name],Tbl_EVA[[#This Row],[Name]])</f>
        <v>33731.986111111109</v>
      </c>
      <c r="K191" t="str" cm="1">
        <f t="array" ref="K191">INDEX(Tbl_MissionCrew[Spacecraft (Launch)],MATCH(1,(Tbl_MissionCrew[Launch date]=Tbl_EVA[[#This Row],[Traveler launch date]])*(Tbl_MissionCrew[Crew Name]=Tbl_EVA[[#This Row],[Name]]),0))</f>
        <v>STS-49, Endeavour</v>
      </c>
      <c r="L191" t="str">
        <f>_xlfn.XLOOKUP(Tbl_EVA[[#This Row],[Launching spacecraft]],Tbl_Missions[Spacecraft],Tbl_Missions[Destination])</f>
        <v>Earth Orbit</v>
      </c>
    </row>
    <row r="192" spans="1:12" ht="18.75" customHeight="1">
      <c r="A192" t="s">
        <v>486</v>
      </c>
      <c r="B192" s="1" t="s">
        <v>490</v>
      </c>
      <c r="C192">
        <v>101</v>
      </c>
      <c r="D192" s="4">
        <v>33738</v>
      </c>
      <c r="E192" s="4">
        <v>33739</v>
      </c>
      <c r="F192" s="5">
        <v>0.32291666666424135</v>
      </c>
      <c r="G192" t="b">
        <v>0</v>
      </c>
      <c r="H192" t="b">
        <v>0</v>
      </c>
      <c r="I192" t="b">
        <v>0</v>
      </c>
      <c r="J192" s="7">
        <f>_xlfn.MAXIFS(Tbl_MissionCrew[Launch date],Tbl_MissionCrew[Launch date],"&lt;"&amp;Tbl_EVA[[#This Row],[Start Date]]+1,Tbl_MissionCrew[Crew Name],Tbl_EVA[[#This Row],[Name]])</f>
        <v>33731.986111111109</v>
      </c>
      <c r="K192" t="str" cm="1">
        <f t="array" ref="K192">INDEX(Tbl_MissionCrew[Spacecraft (Launch)],MATCH(1,(Tbl_MissionCrew[Launch date]=Tbl_EVA[[#This Row],[Traveler launch date]])*(Tbl_MissionCrew[Crew Name]=Tbl_EVA[[#This Row],[Name]]),0))</f>
        <v>STS-49, Endeavour</v>
      </c>
      <c r="L192" t="str">
        <f>_xlfn.XLOOKUP(Tbl_EVA[[#This Row],[Launching spacecraft]],Tbl_Missions[Spacecraft],Tbl_Missions[Destination])</f>
        <v>Earth Orbit</v>
      </c>
    </row>
    <row r="193" spans="1:12" ht="18.75" customHeight="1">
      <c r="A193" t="s">
        <v>491</v>
      </c>
      <c r="B193" s="1" t="s">
        <v>470</v>
      </c>
      <c r="C193">
        <v>102</v>
      </c>
      <c r="D193" s="4">
        <v>33793</v>
      </c>
      <c r="E193" s="4">
        <v>33793</v>
      </c>
      <c r="F193" s="5">
        <v>8.5416666668606922E-2</v>
      </c>
      <c r="G193" t="b">
        <v>0</v>
      </c>
      <c r="H193" t="b">
        <v>0</v>
      </c>
      <c r="I193" t="b">
        <v>0</v>
      </c>
      <c r="J193" s="7">
        <f>_xlfn.MAXIFS(Tbl_MissionCrew[Launch date],Tbl_MissionCrew[Launch date],"&lt;"&amp;Tbl_EVA[[#This Row],[Start Date]]+1,Tbl_MissionCrew[Crew Name],Tbl_EVA[[#This Row],[Name]])</f>
        <v>33680.454513888886</v>
      </c>
      <c r="K193" t="str" cm="1">
        <f t="array" ref="K193">INDEX(Tbl_MissionCrew[Spacecraft (Launch)],MATCH(1,(Tbl_MissionCrew[Launch date]=Tbl_EVA[[#This Row],[Traveler launch date]])*(Tbl_MissionCrew[Crew Name]=Tbl_EVA[[#This Row],[Name]]),0))</f>
        <v>Soyuz TM-14</v>
      </c>
      <c r="L193" t="str">
        <f>_xlfn.XLOOKUP(Tbl_EVA[[#This Row],[Launching spacecraft]],Tbl_Missions[Spacecraft],Tbl_Missions[Destination])</f>
        <v>Mir</v>
      </c>
    </row>
    <row r="194" spans="1:12" ht="18.75" customHeight="1">
      <c r="A194" t="s">
        <v>491</v>
      </c>
      <c r="B194" s="1" t="s">
        <v>492</v>
      </c>
      <c r="C194">
        <v>102</v>
      </c>
      <c r="D194" s="4">
        <v>33793</v>
      </c>
      <c r="E194" s="4">
        <v>33793</v>
      </c>
      <c r="F194" s="5">
        <v>8.5416666668606922E-2</v>
      </c>
      <c r="G194" t="b">
        <v>0</v>
      </c>
      <c r="H194" t="b">
        <v>0</v>
      </c>
      <c r="I194" t="b">
        <v>0</v>
      </c>
      <c r="J194" s="7">
        <f>_xlfn.MAXIFS(Tbl_MissionCrew[Launch date],Tbl_MissionCrew[Launch date],"&lt;"&amp;Tbl_EVA[[#This Row],[Start Date]]+1,Tbl_MissionCrew[Crew Name],Tbl_EVA[[#This Row],[Name]])</f>
        <v>33680.454513888886</v>
      </c>
      <c r="K194" t="str" cm="1">
        <f t="array" ref="K194">INDEX(Tbl_MissionCrew[Spacecraft (Launch)],MATCH(1,(Tbl_MissionCrew[Launch date]=Tbl_EVA[[#This Row],[Traveler launch date]])*(Tbl_MissionCrew[Crew Name]=Tbl_EVA[[#This Row],[Name]]),0))</f>
        <v>Soyuz TM-14</v>
      </c>
      <c r="L194" t="str">
        <f>_xlfn.XLOOKUP(Tbl_EVA[[#This Row],[Launching spacecraft]],Tbl_Missions[Spacecraft],Tbl_Missions[Destination])</f>
        <v>Mir</v>
      </c>
    </row>
    <row r="195" spans="1:12" ht="18.75" customHeight="1">
      <c r="A195" t="s">
        <v>493</v>
      </c>
      <c r="B195" s="1" t="s">
        <v>494</v>
      </c>
      <c r="C195">
        <v>103</v>
      </c>
      <c r="D195" s="4">
        <v>33850</v>
      </c>
      <c r="E195" s="4">
        <v>33850</v>
      </c>
      <c r="F195" s="5">
        <v>0.16388888889196096</v>
      </c>
      <c r="G195" t="b">
        <v>0</v>
      </c>
      <c r="H195" t="b">
        <v>0</v>
      </c>
      <c r="I195" t="b">
        <v>0</v>
      </c>
      <c r="J195" s="7">
        <f>_xlfn.MAXIFS(Tbl_MissionCrew[Launch date],Tbl_MissionCrew[Launch date],"&lt;"&amp;Tbl_EVA[[#This Row],[Start Date]]+1,Tbl_MissionCrew[Crew Name],Tbl_EVA[[#This Row],[Name]])</f>
        <v>33812.256041666667</v>
      </c>
      <c r="K195" t="str" cm="1">
        <f t="array" ref="K195">INDEX(Tbl_MissionCrew[Spacecraft (Launch)],MATCH(1,(Tbl_MissionCrew[Launch date]=Tbl_EVA[[#This Row],[Traveler launch date]])*(Tbl_MissionCrew[Crew Name]=Tbl_EVA[[#This Row],[Name]]),0))</f>
        <v>Soyuz TM-15</v>
      </c>
      <c r="L195" t="str">
        <f>_xlfn.XLOOKUP(Tbl_EVA[[#This Row],[Launching spacecraft]],Tbl_Missions[Spacecraft],Tbl_Missions[Destination])</f>
        <v>Mir</v>
      </c>
    </row>
    <row r="196" spans="1:12" ht="18.75" customHeight="1">
      <c r="A196" t="s">
        <v>493</v>
      </c>
      <c r="B196" s="1" t="s">
        <v>473</v>
      </c>
      <c r="C196">
        <v>103</v>
      </c>
      <c r="D196" s="4">
        <v>33850</v>
      </c>
      <c r="E196" s="4">
        <v>33850</v>
      </c>
      <c r="F196" s="5">
        <v>0.16388888889196096</v>
      </c>
      <c r="G196" t="b">
        <v>0</v>
      </c>
      <c r="H196" t="b">
        <v>0</v>
      </c>
      <c r="I196" t="b">
        <v>0</v>
      </c>
      <c r="J196" s="7">
        <f>_xlfn.MAXIFS(Tbl_MissionCrew[Launch date],Tbl_MissionCrew[Launch date],"&lt;"&amp;Tbl_EVA[[#This Row],[Start Date]]+1,Tbl_MissionCrew[Crew Name],Tbl_EVA[[#This Row],[Name]])</f>
        <v>33812.256041666667</v>
      </c>
      <c r="K196" t="str" cm="1">
        <f t="array" ref="K196">INDEX(Tbl_MissionCrew[Spacecraft (Launch)],MATCH(1,(Tbl_MissionCrew[Launch date]=Tbl_EVA[[#This Row],[Traveler launch date]])*(Tbl_MissionCrew[Crew Name]=Tbl_EVA[[#This Row],[Name]]),0))</f>
        <v>Soyuz TM-15</v>
      </c>
      <c r="L196" t="str">
        <f>_xlfn.XLOOKUP(Tbl_EVA[[#This Row],[Launching spacecraft]],Tbl_Missions[Spacecraft],Tbl_Missions[Destination])</f>
        <v>Mir</v>
      </c>
    </row>
    <row r="197" spans="1:12" ht="18.75" customHeight="1">
      <c r="A197" t="s">
        <v>493</v>
      </c>
      <c r="B197" s="1" t="s">
        <v>494</v>
      </c>
      <c r="C197">
        <v>104</v>
      </c>
      <c r="D197" s="4">
        <v>33854</v>
      </c>
      <c r="E197" s="4">
        <v>33854</v>
      </c>
      <c r="F197" s="5">
        <v>0.21388888888759539</v>
      </c>
      <c r="G197" t="b">
        <v>0</v>
      </c>
      <c r="H197" t="b">
        <v>0</v>
      </c>
      <c r="I197" t="b">
        <v>0</v>
      </c>
      <c r="J197" s="7">
        <f>_xlfn.MAXIFS(Tbl_MissionCrew[Launch date],Tbl_MissionCrew[Launch date],"&lt;"&amp;Tbl_EVA[[#This Row],[Start Date]]+1,Tbl_MissionCrew[Crew Name],Tbl_EVA[[#This Row],[Name]])</f>
        <v>33812.256041666667</v>
      </c>
      <c r="K197" t="str" cm="1">
        <f t="array" ref="K197">INDEX(Tbl_MissionCrew[Spacecraft (Launch)],MATCH(1,(Tbl_MissionCrew[Launch date]=Tbl_EVA[[#This Row],[Traveler launch date]])*(Tbl_MissionCrew[Crew Name]=Tbl_EVA[[#This Row],[Name]]),0))</f>
        <v>Soyuz TM-15</v>
      </c>
      <c r="L197" t="str">
        <f>_xlfn.XLOOKUP(Tbl_EVA[[#This Row],[Launching spacecraft]],Tbl_Missions[Spacecraft],Tbl_Missions[Destination])</f>
        <v>Mir</v>
      </c>
    </row>
    <row r="198" spans="1:12" ht="18.75" customHeight="1">
      <c r="A198" t="s">
        <v>493</v>
      </c>
      <c r="B198" s="1" t="s">
        <v>473</v>
      </c>
      <c r="C198">
        <v>104</v>
      </c>
      <c r="D198" s="4">
        <v>33854</v>
      </c>
      <c r="E198" s="4">
        <v>33854</v>
      </c>
      <c r="F198" s="5">
        <v>0.21388888888759539</v>
      </c>
      <c r="G198" t="b">
        <v>0</v>
      </c>
      <c r="H198" t="b">
        <v>0</v>
      </c>
      <c r="I198" t="b">
        <v>0</v>
      </c>
      <c r="J198" s="7">
        <f>_xlfn.MAXIFS(Tbl_MissionCrew[Launch date],Tbl_MissionCrew[Launch date],"&lt;"&amp;Tbl_EVA[[#This Row],[Start Date]]+1,Tbl_MissionCrew[Crew Name],Tbl_EVA[[#This Row],[Name]])</f>
        <v>33812.256041666667</v>
      </c>
      <c r="K198" t="str" cm="1">
        <f t="array" ref="K198">INDEX(Tbl_MissionCrew[Spacecraft (Launch)],MATCH(1,(Tbl_MissionCrew[Launch date]=Tbl_EVA[[#This Row],[Traveler launch date]])*(Tbl_MissionCrew[Crew Name]=Tbl_EVA[[#This Row],[Name]]),0))</f>
        <v>Soyuz TM-15</v>
      </c>
      <c r="L198" t="str">
        <f>_xlfn.XLOOKUP(Tbl_EVA[[#This Row],[Launching spacecraft]],Tbl_Missions[Spacecraft],Tbl_Missions[Destination])</f>
        <v>Mir</v>
      </c>
    </row>
    <row r="199" spans="1:12" ht="18.75" customHeight="1">
      <c r="A199" t="s">
        <v>493</v>
      </c>
      <c r="B199" s="1" t="s">
        <v>494</v>
      </c>
      <c r="C199">
        <v>105</v>
      </c>
      <c r="D199" s="4">
        <v>33858</v>
      </c>
      <c r="E199" s="4">
        <v>33858</v>
      </c>
      <c r="F199" s="5">
        <v>0.23888888888905058</v>
      </c>
      <c r="G199" t="b">
        <v>0</v>
      </c>
      <c r="H199" t="b">
        <v>0</v>
      </c>
      <c r="I199" t="b">
        <v>0</v>
      </c>
      <c r="J199" s="7">
        <f>_xlfn.MAXIFS(Tbl_MissionCrew[Launch date],Tbl_MissionCrew[Launch date],"&lt;"&amp;Tbl_EVA[[#This Row],[Start Date]]+1,Tbl_MissionCrew[Crew Name],Tbl_EVA[[#This Row],[Name]])</f>
        <v>33812.256041666667</v>
      </c>
      <c r="K199" t="str" cm="1">
        <f t="array" ref="K199">INDEX(Tbl_MissionCrew[Spacecraft (Launch)],MATCH(1,(Tbl_MissionCrew[Launch date]=Tbl_EVA[[#This Row],[Traveler launch date]])*(Tbl_MissionCrew[Crew Name]=Tbl_EVA[[#This Row],[Name]]),0))</f>
        <v>Soyuz TM-15</v>
      </c>
      <c r="L199" t="str">
        <f>_xlfn.XLOOKUP(Tbl_EVA[[#This Row],[Launching spacecraft]],Tbl_Missions[Spacecraft],Tbl_Missions[Destination])</f>
        <v>Mir</v>
      </c>
    </row>
    <row r="200" spans="1:12" ht="18.75" customHeight="1">
      <c r="A200" t="s">
        <v>493</v>
      </c>
      <c r="B200" s="1" t="s">
        <v>473</v>
      </c>
      <c r="C200">
        <v>105</v>
      </c>
      <c r="D200" s="4">
        <v>33858</v>
      </c>
      <c r="E200" s="4">
        <v>33858</v>
      </c>
      <c r="F200" s="5">
        <v>0.23888888888905058</v>
      </c>
      <c r="G200" t="b">
        <v>0</v>
      </c>
      <c r="H200" t="b">
        <v>0</v>
      </c>
      <c r="I200" t="b">
        <v>0</v>
      </c>
      <c r="J200" s="7">
        <f>_xlfn.MAXIFS(Tbl_MissionCrew[Launch date],Tbl_MissionCrew[Launch date],"&lt;"&amp;Tbl_EVA[[#This Row],[Start Date]]+1,Tbl_MissionCrew[Crew Name],Tbl_EVA[[#This Row],[Name]])</f>
        <v>33812.256041666667</v>
      </c>
      <c r="K200" t="str" cm="1">
        <f t="array" ref="K200">INDEX(Tbl_MissionCrew[Spacecraft (Launch)],MATCH(1,(Tbl_MissionCrew[Launch date]=Tbl_EVA[[#This Row],[Traveler launch date]])*(Tbl_MissionCrew[Crew Name]=Tbl_EVA[[#This Row],[Name]]),0))</f>
        <v>Soyuz TM-15</v>
      </c>
      <c r="L200" t="str">
        <f>_xlfn.XLOOKUP(Tbl_EVA[[#This Row],[Launching spacecraft]],Tbl_Missions[Spacecraft],Tbl_Missions[Destination])</f>
        <v>Mir</v>
      </c>
    </row>
    <row r="201" spans="1:12" ht="18.75" customHeight="1">
      <c r="A201" t="s">
        <v>493</v>
      </c>
      <c r="B201" s="1" t="s">
        <v>494</v>
      </c>
      <c r="C201">
        <v>106</v>
      </c>
      <c r="D201" s="4">
        <v>33862</v>
      </c>
      <c r="E201" s="4">
        <v>33862</v>
      </c>
      <c r="F201" s="5">
        <v>0.14791666666860692</v>
      </c>
      <c r="G201" t="b">
        <v>0</v>
      </c>
      <c r="H201" t="b">
        <v>0</v>
      </c>
      <c r="I201" t="b">
        <v>0</v>
      </c>
      <c r="J201" s="7">
        <f>_xlfn.MAXIFS(Tbl_MissionCrew[Launch date],Tbl_MissionCrew[Launch date],"&lt;"&amp;Tbl_EVA[[#This Row],[Start Date]]+1,Tbl_MissionCrew[Crew Name],Tbl_EVA[[#This Row],[Name]])</f>
        <v>33812.256041666667</v>
      </c>
      <c r="K201" t="str" cm="1">
        <f t="array" ref="K201">INDEX(Tbl_MissionCrew[Spacecraft (Launch)],MATCH(1,(Tbl_MissionCrew[Launch date]=Tbl_EVA[[#This Row],[Traveler launch date]])*(Tbl_MissionCrew[Crew Name]=Tbl_EVA[[#This Row],[Name]]),0))</f>
        <v>Soyuz TM-15</v>
      </c>
      <c r="L201" t="str">
        <f>_xlfn.XLOOKUP(Tbl_EVA[[#This Row],[Launching spacecraft]],Tbl_Missions[Spacecraft],Tbl_Missions[Destination])</f>
        <v>Mir</v>
      </c>
    </row>
    <row r="202" spans="1:12" ht="18.75" customHeight="1">
      <c r="A202" t="s">
        <v>493</v>
      </c>
      <c r="B202" s="1" t="s">
        <v>473</v>
      </c>
      <c r="C202">
        <v>106</v>
      </c>
      <c r="D202" s="4">
        <v>33862</v>
      </c>
      <c r="E202" s="4">
        <v>33862</v>
      </c>
      <c r="F202" s="5">
        <v>0.14791666666860692</v>
      </c>
      <c r="G202" t="b">
        <v>0</v>
      </c>
      <c r="H202" t="b">
        <v>0</v>
      </c>
      <c r="I202" t="b">
        <v>0</v>
      </c>
      <c r="J202" s="7">
        <f>_xlfn.MAXIFS(Tbl_MissionCrew[Launch date],Tbl_MissionCrew[Launch date],"&lt;"&amp;Tbl_EVA[[#This Row],[Start Date]]+1,Tbl_MissionCrew[Crew Name],Tbl_EVA[[#This Row],[Name]])</f>
        <v>33812.256041666667</v>
      </c>
      <c r="K202" t="str" cm="1">
        <f t="array" ref="K202">INDEX(Tbl_MissionCrew[Spacecraft (Launch)],MATCH(1,(Tbl_MissionCrew[Launch date]=Tbl_EVA[[#This Row],[Traveler launch date]])*(Tbl_MissionCrew[Crew Name]=Tbl_EVA[[#This Row],[Name]]),0))</f>
        <v>Soyuz TM-15</v>
      </c>
      <c r="L202" t="str">
        <f>_xlfn.XLOOKUP(Tbl_EVA[[#This Row],[Launching spacecraft]],Tbl_Missions[Spacecraft],Tbl_Missions[Destination])</f>
        <v>Mir</v>
      </c>
    </row>
    <row r="203" spans="1:12" ht="18.75" customHeight="1">
      <c r="A203" t="s">
        <v>495</v>
      </c>
      <c r="B203" s="1" t="s">
        <v>496</v>
      </c>
      <c r="C203">
        <v>107</v>
      </c>
      <c r="D203" s="4">
        <v>33986</v>
      </c>
      <c r="E203" s="4">
        <v>33986</v>
      </c>
      <c r="F203" s="5">
        <v>0.18611111111111112</v>
      </c>
      <c r="G203" t="b">
        <v>0</v>
      </c>
      <c r="H203" t="b">
        <v>0</v>
      </c>
      <c r="I203" t="b">
        <v>0</v>
      </c>
      <c r="J203" s="7">
        <f>_xlfn.MAXIFS(Tbl_MissionCrew[Launch date],Tbl_MissionCrew[Launch date],"&lt;"&amp;Tbl_EVA[[#This Row],[Start Date]]+1,Tbl_MissionCrew[Crew Name],Tbl_EVA[[#This Row],[Name]])</f>
        <v>33982.582986111112</v>
      </c>
      <c r="K203" t="str" cm="1">
        <f t="array" ref="K203">INDEX(Tbl_MissionCrew[Spacecraft (Launch)],MATCH(1,(Tbl_MissionCrew[Launch date]=Tbl_EVA[[#This Row],[Traveler launch date]])*(Tbl_MissionCrew[Crew Name]=Tbl_EVA[[#This Row],[Name]]),0))</f>
        <v>STS-54, Endeavour</v>
      </c>
      <c r="L203" t="str">
        <f>_xlfn.XLOOKUP(Tbl_EVA[[#This Row],[Launching spacecraft]],Tbl_Missions[Spacecraft],Tbl_Missions[Destination])</f>
        <v>Earth Orbit</v>
      </c>
    </row>
    <row r="204" spans="1:12" ht="18.75" customHeight="1">
      <c r="A204" t="s">
        <v>495</v>
      </c>
      <c r="B204" s="1" t="s">
        <v>497</v>
      </c>
      <c r="C204">
        <v>107</v>
      </c>
      <c r="D204" s="4">
        <v>33986</v>
      </c>
      <c r="E204" s="4">
        <v>33986</v>
      </c>
      <c r="F204" s="5">
        <v>0.18611111111111112</v>
      </c>
      <c r="G204" t="b">
        <v>0</v>
      </c>
      <c r="H204" t="b">
        <v>0</v>
      </c>
      <c r="I204" t="b">
        <v>0</v>
      </c>
      <c r="J204" s="7">
        <f>_xlfn.MAXIFS(Tbl_MissionCrew[Launch date],Tbl_MissionCrew[Launch date],"&lt;"&amp;Tbl_EVA[[#This Row],[Start Date]]+1,Tbl_MissionCrew[Crew Name],Tbl_EVA[[#This Row],[Name]])</f>
        <v>33982.582986111112</v>
      </c>
      <c r="K204" t="str" cm="1">
        <f t="array" ref="K204">INDEX(Tbl_MissionCrew[Spacecraft (Launch)],MATCH(1,(Tbl_MissionCrew[Launch date]=Tbl_EVA[[#This Row],[Traveler launch date]])*(Tbl_MissionCrew[Crew Name]=Tbl_EVA[[#This Row],[Name]]),0))</f>
        <v>STS-54, Endeavour</v>
      </c>
      <c r="L204" t="str">
        <f>_xlfn.XLOOKUP(Tbl_EVA[[#This Row],[Launching spacecraft]],Tbl_Missions[Spacecraft],Tbl_Missions[Destination])</f>
        <v>Earth Orbit</v>
      </c>
    </row>
    <row r="205" spans="1:12" ht="18.75" customHeight="1">
      <c r="A205" t="s">
        <v>498</v>
      </c>
      <c r="B205" s="1" t="s">
        <v>476</v>
      </c>
      <c r="C205">
        <v>108</v>
      </c>
      <c r="D205" s="4">
        <v>34078</v>
      </c>
      <c r="E205" s="4">
        <v>34078</v>
      </c>
      <c r="F205" s="5">
        <v>0.22569444444525288</v>
      </c>
      <c r="G205" t="b">
        <v>0</v>
      </c>
      <c r="H205" t="b">
        <v>0</v>
      </c>
      <c r="I205" t="b">
        <v>0</v>
      </c>
      <c r="J205" s="7">
        <f>_xlfn.MAXIFS(Tbl_MissionCrew[Launch date],Tbl_MissionCrew[Launch date],"&lt;"&amp;Tbl_EVA[[#This Row],[Start Date]]+1,Tbl_MissionCrew[Crew Name],Tbl_EVA[[#This Row],[Name]])</f>
        <v>33993.040335648147</v>
      </c>
      <c r="K205" t="str" cm="1">
        <f t="array" ref="K205">INDEX(Tbl_MissionCrew[Spacecraft (Launch)],MATCH(1,(Tbl_MissionCrew[Launch date]=Tbl_EVA[[#This Row],[Traveler launch date]])*(Tbl_MissionCrew[Crew Name]=Tbl_EVA[[#This Row],[Name]]),0))</f>
        <v>Soyuz TM-16</v>
      </c>
      <c r="L205" t="str">
        <f>_xlfn.XLOOKUP(Tbl_EVA[[#This Row],[Launching spacecraft]],Tbl_Missions[Spacecraft],Tbl_Missions[Destination])</f>
        <v>Mir</v>
      </c>
    </row>
    <row r="206" spans="1:12" ht="18.75" customHeight="1">
      <c r="A206" t="s">
        <v>498</v>
      </c>
      <c r="B206" s="1" t="s">
        <v>499</v>
      </c>
      <c r="C206">
        <v>108</v>
      </c>
      <c r="D206" s="4">
        <v>34078</v>
      </c>
      <c r="E206" s="4">
        <v>34078</v>
      </c>
      <c r="F206" s="5">
        <v>0.22569444444525288</v>
      </c>
      <c r="G206" t="b">
        <v>0</v>
      </c>
      <c r="H206" t="b">
        <v>0</v>
      </c>
      <c r="I206" t="b">
        <v>0</v>
      </c>
      <c r="J206" s="7">
        <f>_xlfn.MAXIFS(Tbl_MissionCrew[Launch date],Tbl_MissionCrew[Launch date],"&lt;"&amp;Tbl_EVA[[#This Row],[Start Date]]+1,Tbl_MissionCrew[Crew Name],Tbl_EVA[[#This Row],[Name]])</f>
        <v>33993.040335648147</v>
      </c>
      <c r="K206" t="str" cm="1">
        <f t="array" ref="K206">INDEX(Tbl_MissionCrew[Spacecraft (Launch)],MATCH(1,(Tbl_MissionCrew[Launch date]=Tbl_EVA[[#This Row],[Traveler launch date]])*(Tbl_MissionCrew[Crew Name]=Tbl_EVA[[#This Row],[Name]]),0))</f>
        <v>Soyuz TM-16</v>
      </c>
      <c r="L206" t="str">
        <f>_xlfn.XLOOKUP(Tbl_EVA[[#This Row],[Launching spacecraft]],Tbl_Missions[Spacecraft],Tbl_Missions[Destination])</f>
        <v>Mir</v>
      </c>
    </row>
    <row r="207" spans="1:12" ht="18.75" customHeight="1">
      <c r="A207" t="s">
        <v>498</v>
      </c>
      <c r="B207" s="1" t="s">
        <v>476</v>
      </c>
      <c r="C207">
        <v>109</v>
      </c>
      <c r="D207" s="4">
        <v>34138</v>
      </c>
      <c r="E207" s="4">
        <v>34138</v>
      </c>
      <c r="F207" s="5">
        <v>0.18958333333284827</v>
      </c>
      <c r="G207" t="b">
        <v>0</v>
      </c>
      <c r="H207" t="b">
        <v>0</v>
      </c>
      <c r="I207" t="b">
        <v>0</v>
      </c>
      <c r="J207" s="7">
        <f>_xlfn.MAXIFS(Tbl_MissionCrew[Launch date],Tbl_MissionCrew[Launch date],"&lt;"&amp;Tbl_EVA[[#This Row],[Start Date]]+1,Tbl_MissionCrew[Crew Name],Tbl_EVA[[#This Row],[Name]])</f>
        <v>33993.040335648147</v>
      </c>
      <c r="K207" t="str" cm="1">
        <f t="array" ref="K207">INDEX(Tbl_MissionCrew[Spacecraft (Launch)],MATCH(1,(Tbl_MissionCrew[Launch date]=Tbl_EVA[[#This Row],[Traveler launch date]])*(Tbl_MissionCrew[Crew Name]=Tbl_EVA[[#This Row],[Name]]),0))</f>
        <v>Soyuz TM-16</v>
      </c>
      <c r="L207" t="str">
        <f>_xlfn.XLOOKUP(Tbl_EVA[[#This Row],[Launching spacecraft]],Tbl_Missions[Spacecraft],Tbl_Missions[Destination])</f>
        <v>Mir</v>
      </c>
    </row>
    <row r="208" spans="1:12" ht="18.75" customHeight="1">
      <c r="A208" t="s">
        <v>498</v>
      </c>
      <c r="B208" s="1" t="s">
        <v>499</v>
      </c>
      <c r="C208">
        <v>109</v>
      </c>
      <c r="D208" s="4">
        <v>34138</v>
      </c>
      <c r="E208" s="4">
        <v>34138</v>
      </c>
      <c r="F208" s="5">
        <v>0.18958333333284827</v>
      </c>
      <c r="G208" t="b">
        <v>0</v>
      </c>
      <c r="H208" t="b">
        <v>0</v>
      </c>
      <c r="I208" t="b">
        <v>0</v>
      </c>
      <c r="J208" s="7">
        <f>_xlfn.MAXIFS(Tbl_MissionCrew[Launch date],Tbl_MissionCrew[Launch date],"&lt;"&amp;Tbl_EVA[[#This Row],[Start Date]]+1,Tbl_MissionCrew[Crew Name],Tbl_EVA[[#This Row],[Name]])</f>
        <v>33993.040335648147</v>
      </c>
      <c r="K208" t="str" cm="1">
        <f t="array" ref="K208">INDEX(Tbl_MissionCrew[Spacecraft (Launch)],MATCH(1,(Tbl_MissionCrew[Launch date]=Tbl_EVA[[#This Row],[Traveler launch date]])*(Tbl_MissionCrew[Crew Name]=Tbl_EVA[[#This Row],[Name]]),0))</f>
        <v>Soyuz TM-16</v>
      </c>
      <c r="L208" t="str">
        <f>_xlfn.XLOOKUP(Tbl_EVA[[#This Row],[Launching spacecraft]],Tbl_Missions[Spacecraft],Tbl_Missions[Destination])</f>
        <v>Mir</v>
      </c>
    </row>
    <row r="209" spans="1:12" ht="18.75" customHeight="1">
      <c r="A209" t="s">
        <v>500</v>
      </c>
      <c r="B209" s="1" t="s">
        <v>501</v>
      </c>
      <c r="C209">
        <v>110</v>
      </c>
      <c r="D209" s="4">
        <v>34145</v>
      </c>
      <c r="E209" s="4">
        <v>34145</v>
      </c>
      <c r="F209" s="5">
        <v>0.24305555555555555</v>
      </c>
      <c r="G209" t="b">
        <v>0</v>
      </c>
      <c r="H209" t="b">
        <v>0</v>
      </c>
      <c r="I209" t="b">
        <v>0</v>
      </c>
      <c r="J209" s="7">
        <f>_xlfn.MAXIFS(Tbl_MissionCrew[Launch date],Tbl_MissionCrew[Launch date],"&lt;"&amp;Tbl_EVA[[#This Row],[Start Date]]+1,Tbl_MissionCrew[Crew Name],Tbl_EVA[[#This Row],[Name]])</f>
        <v>34141.546782407408</v>
      </c>
      <c r="K209" t="str" cm="1">
        <f t="array" ref="K209">INDEX(Tbl_MissionCrew[Spacecraft (Launch)],MATCH(1,(Tbl_MissionCrew[Launch date]=Tbl_EVA[[#This Row],[Traveler launch date]])*(Tbl_MissionCrew[Crew Name]=Tbl_EVA[[#This Row],[Name]]),0))</f>
        <v>STS-57, Endeavour</v>
      </c>
      <c r="L209" t="str">
        <f>_xlfn.XLOOKUP(Tbl_EVA[[#This Row],[Launching spacecraft]],Tbl_Missions[Spacecraft],Tbl_Missions[Destination])</f>
        <v>Earth Orbit</v>
      </c>
    </row>
    <row r="210" spans="1:12" ht="18.75" customHeight="1">
      <c r="A210" t="s">
        <v>500</v>
      </c>
      <c r="B210" s="1" t="s">
        <v>502</v>
      </c>
      <c r="C210">
        <v>110</v>
      </c>
      <c r="D210" s="4">
        <v>34145</v>
      </c>
      <c r="E210" s="4">
        <v>34145</v>
      </c>
      <c r="F210" s="5">
        <v>0.24305555555555555</v>
      </c>
      <c r="G210" t="b">
        <v>0</v>
      </c>
      <c r="H210" t="b">
        <v>0</v>
      </c>
      <c r="I210" t="b">
        <v>0</v>
      </c>
      <c r="J210" s="7">
        <f>_xlfn.MAXIFS(Tbl_MissionCrew[Launch date],Tbl_MissionCrew[Launch date],"&lt;"&amp;Tbl_EVA[[#This Row],[Start Date]]+1,Tbl_MissionCrew[Crew Name],Tbl_EVA[[#This Row],[Name]])</f>
        <v>34141.546782407408</v>
      </c>
      <c r="K210" t="str" cm="1">
        <f t="array" ref="K210">INDEX(Tbl_MissionCrew[Spacecraft (Launch)],MATCH(1,(Tbl_MissionCrew[Launch date]=Tbl_EVA[[#This Row],[Traveler launch date]])*(Tbl_MissionCrew[Crew Name]=Tbl_EVA[[#This Row],[Name]]),0))</f>
        <v>STS-57, Endeavour</v>
      </c>
      <c r="L210" t="str">
        <f>_xlfn.XLOOKUP(Tbl_EVA[[#This Row],[Launching spacecraft]],Tbl_Missions[Spacecraft],Tbl_Missions[Destination])</f>
        <v>Earth Orbit</v>
      </c>
    </row>
    <row r="211" spans="1:12" ht="18.75" customHeight="1">
      <c r="A211" t="s">
        <v>503</v>
      </c>
      <c r="B211" s="1" t="s">
        <v>504</v>
      </c>
      <c r="C211">
        <v>111</v>
      </c>
      <c r="D211" s="4">
        <v>34228</v>
      </c>
      <c r="E211" s="4">
        <v>34228</v>
      </c>
      <c r="F211" s="5">
        <v>0.17986111110803904</v>
      </c>
      <c r="G211" t="b">
        <v>0</v>
      </c>
      <c r="H211" t="b">
        <v>0</v>
      </c>
      <c r="I211" t="b">
        <v>0</v>
      </c>
      <c r="J211" s="7">
        <f>_xlfn.MAXIFS(Tbl_MissionCrew[Launch date],Tbl_MissionCrew[Launch date],"&lt;"&amp;Tbl_EVA[[#This Row],[Start Date]]+1,Tbl_MissionCrew[Crew Name],Tbl_EVA[[#This Row],[Name]])</f>
        <v>34151.606226851851</v>
      </c>
      <c r="K211" t="str" cm="1">
        <f t="array" ref="K211">INDEX(Tbl_MissionCrew[Spacecraft (Launch)],MATCH(1,(Tbl_MissionCrew[Launch date]=Tbl_EVA[[#This Row],[Traveler launch date]])*(Tbl_MissionCrew[Crew Name]=Tbl_EVA[[#This Row],[Name]]),0))</f>
        <v>Soyuz TM-17</v>
      </c>
      <c r="L211" t="str">
        <f>_xlfn.XLOOKUP(Tbl_EVA[[#This Row],[Launching spacecraft]],Tbl_Missions[Spacecraft],Tbl_Missions[Destination])</f>
        <v>Mir</v>
      </c>
    </row>
    <row r="212" spans="1:12" ht="18.75" customHeight="1">
      <c r="A212" t="s">
        <v>503</v>
      </c>
      <c r="B212" s="1" t="s">
        <v>471</v>
      </c>
      <c r="C212">
        <v>111</v>
      </c>
      <c r="D212" s="4">
        <v>34228</v>
      </c>
      <c r="E212" s="4">
        <v>34228</v>
      </c>
      <c r="F212" s="5">
        <v>0.17986111110803904</v>
      </c>
      <c r="G212" t="b">
        <v>0</v>
      </c>
      <c r="H212" t="b">
        <v>0</v>
      </c>
      <c r="I212" t="b">
        <v>0</v>
      </c>
      <c r="J212" s="7">
        <f>_xlfn.MAXIFS(Tbl_MissionCrew[Launch date],Tbl_MissionCrew[Launch date],"&lt;"&amp;Tbl_EVA[[#This Row],[Start Date]]+1,Tbl_MissionCrew[Crew Name],Tbl_EVA[[#This Row],[Name]])</f>
        <v>34151.606226851851</v>
      </c>
      <c r="K212" t="str" cm="1">
        <f t="array" ref="K212">INDEX(Tbl_MissionCrew[Spacecraft (Launch)],MATCH(1,(Tbl_MissionCrew[Launch date]=Tbl_EVA[[#This Row],[Traveler launch date]])*(Tbl_MissionCrew[Crew Name]=Tbl_EVA[[#This Row],[Name]]),0))</f>
        <v>Soyuz TM-17</v>
      </c>
      <c r="L212" t="str">
        <f>_xlfn.XLOOKUP(Tbl_EVA[[#This Row],[Launching spacecraft]],Tbl_Missions[Spacecraft],Tbl_Missions[Destination])</f>
        <v>Mir</v>
      </c>
    </row>
    <row r="213" spans="1:12" ht="18.75" customHeight="1">
      <c r="A213" t="s">
        <v>505</v>
      </c>
      <c r="B213" s="1" t="s">
        <v>506</v>
      </c>
      <c r="C213">
        <v>112</v>
      </c>
      <c r="D213" s="4">
        <v>34228</v>
      </c>
      <c r="E213" s="4">
        <v>34228</v>
      </c>
      <c r="F213" s="5">
        <v>0.29513888889050577</v>
      </c>
      <c r="G213" t="b">
        <v>0</v>
      </c>
      <c r="H213" t="b">
        <v>0</v>
      </c>
      <c r="I213" t="b">
        <v>0</v>
      </c>
      <c r="J213" s="7">
        <f>_xlfn.MAXIFS(Tbl_MissionCrew[Launch date],Tbl_MissionCrew[Launch date],"&lt;"&amp;Tbl_EVA[[#This Row],[Start Date]]+1,Tbl_MissionCrew[Crew Name],Tbl_EVA[[#This Row],[Name]])</f>
        <v>34224.489583333336</v>
      </c>
      <c r="K213" t="str" cm="1">
        <f t="array" ref="K213">INDEX(Tbl_MissionCrew[Spacecraft (Launch)],MATCH(1,(Tbl_MissionCrew[Launch date]=Tbl_EVA[[#This Row],[Traveler launch date]])*(Tbl_MissionCrew[Crew Name]=Tbl_EVA[[#This Row],[Name]]),0))</f>
        <v>STS-51, Discovery</v>
      </c>
      <c r="L213" t="str">
        <f>_xlfn.XLOOKUP(Tbl_EVA[[#This Row],[Launching spacecraft]],Tbl_Missions[Spacecraft],Tbl_Missions[Destination])</f>
        <v>Earth Orbit</v>
      </c>
    </row>
    <row r="214" spans="1:12" ht="18.75" customHeight="1">
      <c r="A214" t="s">
        <v>505</v>
      </c>
      <c r="B214" s="1" t="s">
        <v>507</v>
      </c>
      <c r="C214">
        <v>112</v>
      </c>
      <c r="D214" s="4">
        <v>34228</v>
      </c>
      <c r="E214" s="4">
        <v>34228</v>
      </c>
      <c r="F214" s="5">
        <v>0.29513888889050577</v>
      </c>
      <c r="G214" t="b">
        <v>0</v>
      </c>
      <c r="H214" t="b">
        <v>0</v>
      </c>
      <c r="I214" t="b">
        <v>0</v>
      </c>
      <c r="J214" s="7">
        <f>_xlfn.MAXIFS(Tbl_MissionCrew[Launch date],Tbl_MissionCrew[Launch date],"&lt;"&amp;Tbl_EVA[[#This Row],[Start Date]]+1,Tbl_MissionCrew[Crew Name],Tbl_EVA[[#This Row],[Name]])</f>
        <v>34224.489583333336</v>
      </c>
      <c r="K214" t="str" cm="1">
        <f t="array" ref="K214">INDEX(Tbl_MissionCrew[Spacecraft (Launch)],MATCH(1,(Tbl_MissionCrew[Launch date]=Tbl_EVA[[#This Row],[Traveler launch date]])*(Tbl_MissionCrew[Crew Name]=Tbl_EVA[[#This Row],[Name]]),0))</f>
        <v>STS-51, Discovery</v>
      </c>
      <c r="L214" t="str">
        <f>_xlfn.XLOOKUP(Tbl_EVA[[#This Row],[Launching spacecraft]],Tbl_Missions[Spacecraft],Tbl_Missions[Destination])</f>
        <v>Earth Orbit</v>
      </c>
    </row>
    <row r="215" spans="1:12" ht="18.75" customHeight="1">
      <c r="A215" t="s">
        <v>503</v>
      </c>
      <c r="B215" s="1" t="s">
        <v>504</v>
      </c>
      <c r="C215">
        <v>113</v>
      </c>
      <c r="D215" s="4">
        <v>34232</v>
      </c>
      <c r="E215" s="4">
        <v>34232</v>
      </c>
      <c r="F215" s="5">
        <v>0.13460648147884058</v>
      </c>
      <c r="G215" t="b">
        <v>0</v>
      </c>
      <c r="H215" t="b">
        <v>0</v>
      </c>
      <c r="I215" t="b">
        <v>0</v>
      </c>
      <c r="J215" s="7">
        <f>_xlfn.MAXIFS(Tbl_MissionCrew[Launch date],Tbl_MissionCrew[Launch date],"&lt;"&amp;Tbl_EVA[[#This Row],[Start Date]]+1,Tbl_MissionCrew[Crew Name],Tbl_EVA[[#This Row],[Name]])</f>
        <v>34151.606226851851</v>
      </c>
      <c r="K215" t="str" cm="1">
        <f t="array" ref="K215">INDEX(Tbl_MissionCrew[Spacecraft (Launch)],MATCH(1,(Tbl_MissionCrew[Launch date]=Tbl_EVA[[#This Row],[Traveler launch date]])*(Tbl_MissionCrew[Crew Name]=Tbl_EVA[[#This Row],[Name]]),0))</f>
        <v>Soyuz TM-17</v>
      </c>
      <c r="L215" t="str">
        <f>_xlfn.XLOOKUP(Tbl_EVA[[#This Row],[Launching spacecraft]],Tbl_Missions[Spacecraft],Tbl_Missions[Destination])</f>
        <v>Mir</v>
      </c>
    </row>
    <row r="216" spans="1:12" ht="18.75" customHeight="1">
      <c r="A216" t="s">
        <v>503</v>
      </c>
      <c r="B216" s="1" t="s">
        <v>471</v>
      </c>
      <c r="C216">
        <v>113</v>
      </c>
      <c r="D216" s="4">
        <v>34232</v>
      </c>
      <c r="E216" s="4">
        <v>34232</v>
      </c>
      <c r="F216" s="5">
        <v>0.13460648147884058</v>
      </c>
      <c r="G216" t="b">
        <v>0</v>
      </c>
      <c r="H216" t="b">
        <v>0</v>
      </c>
      <c r="I216" t="b">
        <v>0</v>
      </c>
      <c r="J216" s="7">
        <f>_xlfn.MAXIFS(Tbl_MissionCrew[Launch date],Tbl_MissionCrew[Launch date],"&lt;"&amp;Tbl_EVA[[#This Row],[Start Date]]+1,Tbl_MissionCrew[Crew Name],Tbl_EVA[[#This Row],[Name]])</f>
        <v>34151.606226851851</v>
      </c>
      <c r="K216" t="str" cm="1">
        <f t="array" ref="K216">INDEX(Tbl_MissionCrew[Spacecraft (Launch)],MATCH(1,(Tbl_MissionCrew[Launch date]=Tbl_EVA[[#This Row],[Traveler launch date]])*(Tbl_MissionCrew[Crew Name]=Tbl_EVA[[#This Row],[Name]]),0))</f>
        <v>Soyuz TM-17</v>
      </c>
      <c r="L216" t="str">
        <f>_xlfn.XLOOKUP(Tbl_EVA[[#This Row],[Launching spacecraft]],Tbl_Missions[Spacecraft],Tbl_Missions[Destination])</f>
        <v>Mir</v>
      </c>
    </row>
    <row r="217" spans="1:12" ht="18.75" customHeight="1">
      <c r="A217" t="s">
        <v>503</v>
      </c>
      <c r="B217" s="1" t="s">
        <v>504</v>
      </c>
      <c r="C217">
        <v>114</v>
      </c>
      <c r="D217" s="4">
        <v>34240</v>
      </c>
      <c r="E217" s="4">
        <v>34240</v>
      </c>
      <c r="F217" s="5">
        <v>7.7083333337213844E-2</v>
      </c>
      <c r="G217" t="b">
        <v>0</v>
      </c>
      <c r="H217" t="b">
        <v>0</v>
      </c>
      <c r="I217" t="b">
        <v>0</v>
      </c>
      <c r="J217" s="7">
        <f>_xlfn.MAXIFS(Tbl_MissionCrew[Launch date],Tbl_MissionCrew[Launch date],"&lt;"&amp;Tbl_EVA[[#This Row],[Start Date]]+1,Tbl_MissionCrew[Crew Name],Tbl_EVA[[#This Row],[Name]])</f>
        <v>34151.606226851851</v>
      </c>
      <c r="K217" t="str" cm="1">
        <f t="array" ref="K217">INDEX(Tbl_MissionCrew[Spacecraft (Launch)],MATCH(1,(Tbl_MissionCrew[Launch date]=Tbl_EVA[[#This Row],[Traveler launch date]])*(Tbl_MissionCrew[Crew Name]=Tbl_EVA[[#This Row],[Name]]),0))</f>
        <v>Soyuz TM-17</v>
      </c>
      <c r="L217" t="str">
        <f>_xlfn.XLOOKUP(Tbl_EVA[[#This Row],[Launching spacecraft]],Tbl_Missions[Spacecraft],Tbl_Missions[Destination])</f>
        <v>Mir</v>
      </c>
    </row>
    <row r="218" spans="1:12" ht="18.75" customHeight="1">
      <c r="A218" t="s">
        <v>503</v>
      </c>
      <c r="B218" s="1" t="s">
        <v>471</v>
      </c>
      <c r="C218">
        <v>114</v>
      </c>
      <c r="D218" s="4">
        <v>34240</v>
      </c>
      <c r="E218" s="4">
        <v>34240</v>
      </c>
      <c r="F218" s="5">
        <v>7.7083333337213844E-2</v>
      </c>
      <c r="G218" t="b">
        <v>0</v>
      </c>
      <c r="H218" t="b">
        <v>0</v>
      </c>
      <c r="I218" t="b">
        <v>0</v>
      </c>
      <c r="J218" s="7">
        <f>_xlfn.MAXIFS(Tbl_MissionCrew[Launch date],Tbl_MissionCrew[Launch date],"&lt;"&amp;Tbl_EVA[[#This Row],[Start Date]]+1,Tbl_MissionCrew[Crew Name],Tbl_EVA[[#This Row],[Name]])</f>
        <v>34151.606226851851</v>
      </c>
      <c r="K218" t="str" cm="1">
        <f t="array" ref="K218">INDEX(Tbl_MissionCrew[Spacecraft (Launch)],MATCH(1,(Tbl_MissionCrew[Launch date]=Tbl_EVA[[#This Row],[Traveler launch date]])*(Tbl_MissionCrew[Crew Name]=Tbl_EVA[[#This Row],[Name]]),0))</f>
        <v>Soyuz TM-17</v>
      </c>
      <c r="L218" t="str">
        <f>_xlfn.XLOOKUP(Tbl_EVA[[#This Row],[Launching spacecraft]],Tbl_Missions[Spacecraft],Tbl_Missions[Destination])</f>
        <v>Mir</v>
      </c>
    </row>
    <row r="219" spans="1:12" ht="18.75" customHeight="1">
      <c r="A219" t="s">
        <v>503</v>
      </c>
      <c r="B219" s="1" t="s">
        <v>504</v>
      </c>
      <c r="C219">
        <v>115</v>
      </c>
      <c r="D219" s="4">
        <v>34264</v>
      </c>
      <c r="E219" s="4">
        <v>34264</v>
      </c>
      <c r="F219" s="5">
        <v>2.6388888894871343E-2</v>
      </c>
      <c r="G219" t="b">
        <v>0</v>
      </c>
      <c r="H219" t="b">
        <v>0</v>
      </c>
      <c r="I219" t="b">
        <v>0</v>
      </c>
      <c r="J219" s="7">
        <f>_xlfn.MAXIFS(Tbl_MissionCrew[Launch date],Tbl_MissionCrew[Launch date],"&lt;"&amp;Tbl_EVA[[#This Row],[Start Date]]+1,Tbl_MissionCrew[Crew Name],Tbl_EVA[[#This Row],[Name]])</f>
        <v>34151.606226851851</v>
      </c>
      <c r="K219" t="str" cm="1">
        <f t="array" ref="K219">INDEX(Tbl_MissionCrew[Spacecraft (Launch)],MATCH(1,(Tbl_MissionCrew[Launch date]=Tbl_EVA[[#This Row],[Traveler launch date]])*(Tbl_MissionCrew[Crew Name]=Tbl_EVA[[#This Row],[Name]]),0))</f>
        <v>Soyuz TM-17</v>
      </c>
      <c r="L219" t="str">
        <f>_xlfn.XLOOKUP(Tbl_EVA[[#This Row],[Launching spacecraft]],Tbl_Missions[Spacecraft],Tbl_Missions[Destination])</f>
        <v>Mir</v>
      </c>
    </row>
    <row r="220" spans="1:12" ht="18.75" customHeight="1">
      <c r="A220" t="s">
        <v>503</v>
      </c>
      <c r="B220" s="1" t="s">
        <v>471</v>
      </c>
      <c r="C220">
        <v>115</v>
      </c>
      <c r="D220" s="4">
        <v>34264</v>
      </c>
      <c r="E220" s="4">
        <v>34264</v>
      </c>
      <c r="F220" s="5">
        <v>2.6388888894871343E-2</v>
      </c>
      <c r="G220" t="b">
        <v>0</v>
      </c>
      <c r="H220" t="b">
        <v>0</v>
      </c>
      <c r="I220" t="b">
        <v>0</v>
      </c>
      <c r="J220" s="7">
        <f>_xlfn.MAXIFS(Tbl_MissionCrew[Launch date],Tbl_MissionCrew[Launch date],"&lt;"&amp;Tbl_EVA[[#This Row],[Start Date]]+1,Tbl_MissionCrew[Crew Name],Tbl_EVA[[#This Row],[Name]])</f>
        <v>34151.606226851851</v>
      </c>
      <c r="K220" t="str" cm="1">
        <f t="array" ref="K220">INDEX(Tbl_MissionCrew[Spacecraft (Launch)],MATCH(1,(Tbl_MissionCrew[Launch date]=Tbl_EVA[[#This Row],[Traveler launch date]])*(Tbl_MissionCrew[Crew Name]=Tbl_EVA[[#This Row],[Name]]),0))</f>
        <v>Soyuz TM-17</v>
      </c>
      <c r="L220" t="str">
        <f>_xlfn.XLOOKUP(Tbl_EVA[[#This Row],[Launching spacecraft]],Tbl_Missions[Spacecraft],Tbl_Missions[Destination])</f>
        <v>Mir</v>
      </c>
    </row>
    <row r="221" spans="1:12" ht="18.75" customHeight="1">
      <c r="A221" t="s">
        <v>503</v>
      </c>
      <c r="B221" s="1" t="s">
        <v>504</v>
      </c>
      <c r="C221">
        <v>116</v>
      </c>
      <c r="D221" s="4">
        <v>34271</v>
      </c>
      <c r="E221" s="4">
        <v>34271</v>
      </c>
      <c r="F221" s="5">
        <v>0.17499999999563443</v>
      </c>
      <c r="G221" t="b">
        <v>0</v>
      </c>
      <c r="H221" t="b">
        <v>0</v>
      </c>
      <c r="I221" t="b">
        <v>0</v>
      </c>
      <c r="J221" s="7">
        <f>_xlfn.MAXIFS(Tbl_MissionCrew[Launch date],Tbl_MissionCrew[Launch date],"&lt;"&amp;Tbl_EVA[[#This Row],[Start Date]]+1,Tbl_MissionCrew[Crew Name],Tbl_EVA[[#This Row],[Name]])</f>
        <v>34151.606226851851</v>
      </c>
      <c r="K221" t="str" cm="1">
        <f t="array" ref="K221">INDEX(Tbl_MissionCrew[Spacecraft (Launch)],MATCH(1,(Tbl_MissionCrew[Launch date]=Tbl_EVA[[#This Row],[Traveler launch date]])*(Tbl_MissionCrew[Crew Name]=Tbl_EVA[[#This Row],[Name]]),0))</f>
        <v>Soyuz TM-17</v>
      </c>
      <c r="L221" t="str">
        <f>_xlfn.XLOOKUP(Tbl_EVA[[#This Row],[Launching spacecraft]],Tbl_Missions[Spacecraft],Tbl_Missions[Destination])</f>
        <v>Mir</v>
      </c>
    </row>
    <row r="222" spans="1:12" ht="18.75" customHeight="1">
      <c r="A222" t="s">
        <v>503</v>
      </c>
      <c r="B222" s="1" t="s">
        <v>471</v>
      </c>
      <c r="C222">
        <v>116</v>
      </c>
      <c r="D222" s="4">
        <v>34271</v>
      </c>
      <c r="E222" s="4">
        <v>34271</v>
      </c>
      <c r="F222" s="5">
        <v>0.17499999999563443</v>
      </c>
      <c r="G222" t="b">
        <v>0</v>
      </c>
      <c r="H222" t="b">
        <v>0</v>
      </c>
      <c r="I222" t="b">
        <v>0</v>
      </c>
      <c r="J222" s="7">
        <f>_xlfn.MAXIFS(Tbl_MissionCrew[Launch date],Tbl_MissionCrew[Launch date],"&lt;"&amp;Tbl_EVA[[#This Row],[Start Date]]+1,Tbl_MissionCrew[Crew Name],Tbl_EVA[[#This Row],[Name]])</f>
        <v>34151.606226851851</v>
      </c>
      <c r="K222" t="str" cm="1">
        <f t="array" ref="K222">INDEX(Tbl_MissionCrew[Spacecraft (Launch)],MATCH(1,(Tbl_MissionCrew[Launch date]=Tbl_EVA[[#This Row],[Traveler launch date]])*(Tbl_MissionCrew[Crew Name]=Tbl_EVA[[#This Row],[Name]]),0))</f>
        <v>Soyuz TM-17</v>
      </c>
      <c r="L222" t="str">
        <f>_xlfn.XLOOKUP(Tbl_EVA[[#This Row],[Launching spacecraft]],Tbl_Missions[Spacecraft],Tbl_Missions[Destination])</f>
        <v>Mir</v>
      </c>
    </row>
    <row r="223" spans="1:12" ht="18.75" customHeight="1">
      <c r="A223" t="s">
        <v>508</v>
      </c>
      <c r="B223" s="1" t="s">
        <v>429</v>
      </c>
      <c r="C223">
        <v>117</v>
      </c>
      <c r="D223" s="4">
        <v>34308</v>
      </c>
      <c r="E223" s="4">
        <v>34308</v>
      </c>
      <c r="F223" s="5">
        <v>0.32916666667006211</v>
      </c>
      <c r="G223" t="b">
        <v>0</v>
      </c>
      <c r="H223" t="b">
        <v>0</v>
      </c>
      <c r="I223" t="b">
        <v>0</v>
      </c>
      <c r="J223" s="7">
        <f>_xlfn.MAXIFS(Tbl_MissionCrew[Launch date],Tbl_MissionCrew[Launch date],"&lt;"&amp;Tbl_EVA[[#This Row],[Start Date]]+1,Tbl_MissionCrew[Crew Name],Tbl_EVA[[#This Row],[Name]])</f>
        <v>34305.393750000003</v>
      </c>
      <c r="K223" t="str" cm="1">
        <f t="array" ref="K223">INDEX(Tbl_MissionCrew[Spacecraft (Launch)],MATCH(1,(Tbl_MissionCrew[Launch date]=Tbl_EVA[[#This Row],[Traveler launch date]])*(Tbl_MissionCrew[Crew Name]=Tbl_EVA[[#This Row],[Name]]),0))</f>
        <v>STS-61, Endeavour</v>
      </c>
      <c r="L223" t="str">
        <f>_xlfn.XLOOKUP(Tbl_EVA[[#This Row],[Launching spacecraft]],Tbl_Missions[Spacecraft],Tbl_Missions[Destination])</f>
        <v>Earth Orbit</v>
      </c>
    </row>
    <row r="224" spans="1:12" ht="18.75" customHeight="1">
      <c r="A224" t="s">
        <v>508</v>
      </c>
      <c r="B224" s="1" t="s">
        <v>452</v>
      </c>
      <c r="C224">
        <v>117</v>
      </c>
      <c r="D224" s="4">
        <v>34308</v>
      </c>
      <c r="E224" s="4">
        <v>34308</v>
      </c>
      <c r="F224" s="5">
        <v>0.32916666667006211</v>
      </c>
      <c r="G224" t="b">
        <v>0</v>
      </c>
      <c r="H224" t="b">
        <v>0</v>
      </c>
      <c r="I224" t="b">
        <v>0</v>
      </c>
      <c r="J224" s="7">
        <f>_xlfn.MAXIFS(Tbl_MissionCrew[Launch date],Tbl_MissionCrew[Launch date],"&lt;"&amp;Tbl_EVA[[#This Row],[Start Date]]+1,Tbl_MissionCrew[Crew Name],Tbl_EVA[[#This Row],[Name]])</f>
        <v>34305.393750000003</v>
      </c>
      <c r="K224" t="str" cm="1">
        <f t="array" ref="K224">INDEX(Tbl_MissionCrew[Spacecraft (Launch)],MATCH(1,(Tbl_MissionCrew[Launch date]=Tbl_EVA[[#This Row],[Traveler launch date]])*(Tbl_MissionCrew[Crew Name]=Tbl_EVA[[#This Row],[Name]]),0))</f>
        <v>STS-61, Endeavour</v>
      </c>
      <c r="L224" t="str">
        <f>_xlfn.XLOOKUP(Tbl_EVA[[#This Row],[Launching spacecraft]],Tbl_Missions[Spacecraft],Tbl_Missions[Destination])</f>
        <v>Earth Orbit</v>
      </c>
    </row>
    <row r="225" spans="1:12" ht="18.75" customHeight="1">
      <c r="A225" t="s">
        <v>508</v>
      </c>
      <c r="B225" s="1" t="s">
        <v>490</v>
      </c>
      <c r="C225">
        <v>118</v>
      </c>
      <c r="D225" s="4">
        <v>34309</v>
      </c>
      <c r="E225" s="4">
        <v>34309</v>
      </c>
      <c r="F225" s="5">
        <v>0.27500000000145519</v>
      </c>
      <c r="G225" t="b">
        <v>0</v>
      </c>
      <c r="H225" t="b">
        <v>0</v>
      </c>
      <c r="I225" t="b">
        <v>0</v>
      </c>
      <c r="J225" s="7">
        <f>_xlfn.MAXIFS(Tbl_MissionCrew[Launch date],Tbl_MissionCrew[Launch date],"&lt;"&amp;Tbl_EVA[[#This Row],[Start Date]]+1,Tbl_MissionCrew[Crew Name],Tbl_EVA[[#This Row],[Name]])</f>
        <v>34305.393750000003</v>
      </c>
      <c r="K225" t="str" cm="1">
        <f t="array" ref="K225">INDEX(Tbl_MissionCrew[Spacecraft (Launch)],MATCH(1,(Tbl_MissionCrew[Launch date]=Tbl_EVA[[#This Row],[Traveler launch date]])*(Tbl_MissionCrew[Crew Name]=Tbl_EVA[[#This Row],[Name]]),0))</f>
        <v>STS-61, Endeavour</v>
      </c>
      <c r="L225" t="str">
        <f>_xlfn.XLOOKUP(Tbl_EVA[[#This Row],[Launching spacecraft]],Tbl_Missions[Spacecraft],Tbl_Missions[Destination])</f>
        <v>Earth Orbit</v>
      </c>
    </row>
    <row r="226" spans="1:12" ht="18.75" customHeight="1">
      <c r="A226" t="s">
        <v>508</v>
      </c>
      <c r="B226" s="1" t="s">
        <v>489</v>
      </c>
      <c r="C226">
        <v>118</v>
      </c>
      <c r="D226" s="4">
        <v>34309</v>
      </c>
      <c r="E226" s="4">
        <v>34309</v>
      </c>
      <c r="F226" s="5">
        <v>0.27500000000145519</v>
      </c>
      <c r="G226" t="b">
        <v>0</v>
      </c>
      <c r="H226" t="b">
        <v>0</v>
      </c>
      <c r="I226" t="b">
        <v>0</v>
      </c>
      <c r="J226" s="7">
        <f>_xlfn.MAXIFS(Tbl_MissionCrew[Launch date],Tbl_MissionCrew[Launch date],"&lt;"&amp;Tbl_EVA[[#This Row],[Start Date]]+1,Tbl_MissionCrew[Crew Name],Tbl_EVA[[#This Row],[Name]])</f>
        <v>34305.393750000003</v>
      </c>
      <c r="K226" t="str" cm="1">
        <f t="array" ref="K226">INDEX(Tbl_MissionCrew[Spacecraft (Launch)],MATCH(1,(Tbl_MissionCrew[Launch date]=Tbl_EVA[[#This Row],[Traveler launch date]])*(Tbl_MissionCrew[Crew Name]=Tbl_EVA[[#This Row],[Name]]),0))</f>
        <v>STS-61, Endeavour</v>
      </c>
      <c r="L226" t="str">
        <f>_xlfn.XLOOKUP(Tbl_EVA[[#This Row],[Launching spacecraft]],Tbl_Missions[Spacecraft],Tbl_Missions[Destination])</f>
        <v>Earth Orbit</v>
      </c>
    </row>
    <row r="227" spans="1:12" ht="18.75" customHeight="1">
      <c r="A227" t="s">
        <v>508</v>
      </c>
      <c r="B227" s="1" t="s">
        <v>429</v>
      </c>
      <c r="C227">
        <v>119</v>
      </c>
      <c r="D227" s="4">
        <v>34310</v>
      </c>
      <c r="E227" s="4">
        <v>34310</v>
      </c>
      <c r="F227" s="5">
        <v>0.28263888888614019</v>
      </c>
      <c r="G227" t="b">
        <v>0</v>
      </c>
      <c r="H227" t="b">
        <v>0</v>
      </c>
      <c r="I227" t="b">
        <v>0</v>
      </c>
      <c r="J227" s="7">
        <f>_xlfn.MAXIFS(Tbl_MissionCrew[Launch date],Tbl_MissionCrew[Launch date],"&lt;"&amp;Tbl_EVA[[#This Row],[Start Date]]+1,Tbl_MissionCrew[Crew Name],Tbl_EVA[[#This Row],[Name]])</f>
        <v>34305.393750000003</v>
      </c>
      <c r="K227" t="str" cm="1">
        <f t="array" ref="K227">INDEX(Tbl_MissionCrew[Spacecraft (Launch)],MATCH(1,(Tbl_MissionCrew[Launch date]=Tbl_EVA[[#This Row],[Traveler launch date]])*(Tbl_MissionCrew[Crew Name]=Tbl_EVA[[#This Row],[Name]]),0))</f>
        <v>STS-61, Endeavour</v>
      </c>
      <c r="L227" t="str">
        <f>_xlfn.XLOOKUP(Tbl_EVA[[#This Row],[Launching spacecraft]],Tbl_Missions[Spacecraft],Tbl_Missions[Destination])</f>
        <v>Earth Orbit</v>
      </c>
    </row>
    <row r="228" spans="1:12" ht="18.75" customHeight="1">
      <c r="A228" t="s">
        <v>508</v>
      </c>
      <c r="B228" s="1" t="s">
        <v>452</v>
      </c>
      <c r="C228">
        <v>119</v>
      </c>
      <c r="D228" s="4">
        <v>34310</v>
      </c>
      <c r="E228" s="4">
        <v>34310</v>
      </c>
      <c r="F228" s="5">
        <v>0.28263888888614019</v>
      </c>
      <c r="G228" t="b">
        <v>0</v>
      </c>
      <c r="H228" t="b">
        <v>0</v>
      </c>
      <c r="I228" t="b">
        <v>0</v>
      </c>
      <c r="J228" s="7">
        <f>_xlfn.MAXIFS(Tbl_MissionCrew[Launch date],Tbl_MissionCrew[Launch date],"&lt;"&amp;Tbl_EVA[[#This Row],[Start Date]]+1,Tbl_MissionCrew[Crew Name],Tbl_EVA[[#This Row],[Name]])</f>
        <v>34305.393750000003</v>
      </c>
      <c r="K228" t="str" cm="1">
        <f t="array" ref="K228">INDEX(Tbl_MissionCrew[Spacecraft (Launch)],MATCH(1,(Tbl_MissionCrew[Launch date]=Tbl_EVA[[#This Row],[Traveler launch date]])*(Tbl_MissionCrew[Crew Name]=Tbl_EVA[[#This Row],[Name]]),0))</f>
        <v>STS-61, Endeavour</v>
      </c>
      <c r="L228" t="str">
        <f>_xlfn.XLOOKUP(Tbl_EVA[[#This Row],[Launching spacecraft]],Tbl_Missions[Spacecraft],Tbl_Missions[Destination])</f>
        <v>Earth Orbit</v>
      </c>
    </row>
    <row r="229" spans="1:12" ht="18.75" customHeight="1">
      <c r="A229" t="s">
        <v>508</v>
      </c>
      <c r="B229" s="1" t="s">
        <v>490</v>
      </c>
      <c r="C229">
        <v>120</v>
      </c>
      <c r="D229" s="4">
        <v>34311</v>
      </c>
      <c r="E229" s="4">
        <v>34311</v>
      </c>
      <c r="F229" s="5">
        <v>0.28472222221898846</v>
      </c>
      <c r="G229" t="b">
        <v>0</v>
      </c>
      <c r="H229" t="b">
        <v>0</v>
      </c>
      <c r="I229" t="b">
        <v>0</v>
      </c>
      <c r="J229" s="7">
        <f>_xlfn.MAXIFS(Tbl_MissionCrew[Launch date],Tbl_MissionCrew[Launch date],"&lt;"&amp;Tbl_EVA[[#This Row],[Start Date]]+1,Tbl_MissionCrew[Crew Name],Tbl_EVA[[#This Row],[Name]])</f>
        <v>34305.393750000003</v>
      </c>
      <c r="K229" t="str" cm="1">
        <f t="array" ref="K229">INDEX(Tbl_MissionCrew[Spacecraft (Launch)],MATCH(1,(Tbl_MissionCrew[Launch date]=Tbl_EVA[[#This Row],[Traveler launch date]])*(Tbl_MissionCrew[Crew Name]=Tbl_EVA[[#This Row],[Name]]),0))</f>
        <v>STS-61, Endeavour</v>
      </c>
      <c r="L229" t="str">
        <f>_xlfn.XLOOKUP(Tbl_EVA[[#This Row],[Launching spacecraft]],Tbl_Missions[Spacecraft],Tbl_Missions[Destination])</f>
        <v>Earth Orbit</v>
      </c>
    </row>
    <row r="230" spans="1:12" ht="18.75" customHeight="1">
      <c r="A230" t="s">
        <v>508</v>
      </c>
      <c r="B230" s="1" t="s">
        <v>489</v>
      </c>
      <c r="C230">
        <v>120</v>
      </c>
      <c r="D230" s="4">
        <v>34311</v>
      </c>
      <c r="E230" s="4">
        <v>34311</v>
      </c>
      <c r="F230" s="5">
        <v>0.28472222221898846</v>
      </c>
      <c r="G230" t="b">
        <v>0</v>
      </c>
      <c r="H230" t="b">
        <v>0</v>
      </c>
      <c r="I230" t="b">
        <v>0</v>
      </c>
      <c r="J230" s="7">
        <f>_xlfn.MAXIFS(Tbl_MissionCrew[Launch date],Tbl_MissionCrew[Launch date],"&lt;"&amp;Tbl_EVA[[#This Row],[Start Date]]+1,Tbl_MissionCrew[Crew Name],Tbl_EVA[[#This Row],[Name]])</f>
        <v>34305.393750000003</v>
      </c>
      <c r="K230" t="str" cm="1">
        <f t="array" ref="K230">INDEX(Tbl_MissionCrew[Spacecraft (Launch)],MATCH(1,(Tbl_MissionCrew[Launch date]=Tbl_EVA[[#This Row],[Traveler launch date]])*(Tbl_MissionCrew[Crew Name]=Tbl_EVA[[#This Row],[Name]]),0))</f>
        <v>STS-61, Endeavour</v>
      </c>
      <c r="L230" t="str">
        <f>_xlfn.XLOOKUP(Tbl_EVA[[#This Row],[Launching spacecraft]],Tbl_Missions[Spacecraft],Tbl_Missions[Destination])</f>
        <v>Earth Orbit</v>
      </c>
    </row>
    <row r="231" spans="1:12" ht="18.75" customHeight="1">
      <c r="A231" t="s">
        <v>508</v>
      </c>
      <c r="B231" s="1" t="s">
        <v>429</v>
      </c>
      <c r="C231">
        <v>121</v>
      </c>
      <c r="D231" s="4">
        <v>34312</v>
      </c>
      <c r="E231" s="4">
        <v>34312</v>
      </c>
      <c r="F231" s="5">
        <v>0.30624999999417923</v>
      </c>
      <c r="G231" t="b">
        <v>0</v>
      </c>
      <c r="H231" t="b">
        <v>0</v>
      </c>
      <c r="I231" t="b">
        <v>0</v>
      </c>
      <c r="J231" s="7">
        <f>_xlfn.MAXIFS(Tbl_MissionCrew[Launch date],Tbl_MissionCrew[Launch date],"&lt;"&amp;Tbl_EVA[[#This Row],[Start Date]]+1,Tbl_MissionCrew[Crew Name],Tbl_EVA[[#This Row],[Name]])</f>
        <v>34305.393750000003</v>
      </c>
      <c r="K231" t="str" cm="1">
        <f t="array" ref="K231">INDEX(Tbl_MissionCrew[Spacecraft (Launch)],MATCH(1,(Tbl_MissionCrew[Launch date]=Tbl_EVA[[#This Row],[Traveler launch date]])*(Tbl_MissionCrew[Crew Name]=Tbl_EVA[[#This Row],[Name]]),0))</f>
        <v>STS-61, Endeavour</v>
      </c>
      <c r="L231" t="str">
        <f>_xlfn.XLOOKUP(Tbl_EVA[[#This Row],[Launching spacecraft]],Tbl_Missions[Spacecraft],Tbl_Missions[Destination])</f>
        <v>Earth Orbit</v>
      </c>
    </row>
    <row r="232" spans="1:12" ht="18.75" customHeight="1">
      <c r="A232" t="s">
        <v>508</v>
      </c>
      <c r="B232" s="1" t="s">
        <v>452</v>
      </c>
      <c r="C232">
        <v>121</v>
      </c>
      <c r="D232" s="4">
        <v>34312</v>
      </c>
      <c r="E232" s="4">
        <v>34312</v>
      </c>
      <c r="F232" s="5">
        <v>0.30624999999417923</v>
      </c>
      <c r="G232" t="b">
        <v>0</v>
      </c>
      <c r="H232" t="b">
        <v>0</v>
      </c>
      <c r="I232" t="b">
        <v>0</v>
      </c>
      <c r="J232" s="7">
        <f>_xlfn.MAXIFS(Tbl_MissionCrew[Launch date],Tbl_MissionCrew[Launch date],"&lt;"&amp;Tbl_EVA[[#This Row],[Start Date]]+1,Tbl_MissionCrew[Crew Name],Tbl_EVA[[#This Row],[Name]])</f>
        <v>34305.393750000003</v>
      </c>
      <c r="K232" t="str" cm="1">
        <f t="array" ref="K232">INDEX(Tbl_MissionCrew[Spacecraft (Launch)],MATCH(1,(Tbl_MissionCrew[Launch date]=Tbl_EVA[[#This Row],[Traveler launch date]])*(Tbl_MissionCrew[Crew Name]=Tbl_EVA[[#This Row],[Name]]),0))</f>
        <v>STS-61, Endeavour</v>
      </c>
      <c r="L232" t="str">
        <f>_xlfn.XLOOKUP(Tbl_EVA[[#This Row],[Launching spacecraft]],Tbl_Missions[Spacecraft],Tbl_Missions[Destination])</f>
        <v>Earth Orbit</v>
      </c>
    </row>
    <row r="233" spans="1:12" ht="18.75" customHeight="1">
      <c r="A233" t="s">
        <v>509</v>
      </c>
      <c r="B233" s="1" t="s">
        <v>510</v>
      </c>
      <c r="C233">
        <v>122</v>
      </c>
      <c r="D233" s="4">
        <v>34586.291666666664</v>
      </c>
      <c r="E233" s="4">
        <v>34586.504166666666</v>
      </c>
      <c r="F233" s="5">
        <v>0.21111111111111111</v>
      </c>
      <c r="G233" t="b">
        <v>0</v>
      </c>
      <c r="H233" t="b">
        <v>0</v>
      </c>
      <c r="I233" t="b">
        <v>0</v>
      </c>
      <c r="J233" s="7">
        <f>_xlfn.MAXIFS(Tbl_MissionCrew[Launch date],Tbl_MissionCrew[Launch date],"&lt;"&amp;Tbl_EVA[[#This Row],[Start Date]]+1,Tbl_MissionCrew[Crew Name],Tbl_EVA[[#This Row],[Name]])</f>
        <v>34516.51666666667</v>
      </c>
      <c r="K233" t="str" cm="1">
        <f t="array" ref="K233">INDEX(Tbl_MissionCrew[Spacecraft (Launch)],MATCH(1,(Tbl_MissionCrew[Launch date]=Tbl_EVA[[#This Row],[Traveler launch date]])*(Tbl_MissionCrew[Crew Name]=Tbl_EVA[[#This Row],[Name]]),0))</f>
        <v>Soyuz TM-19</v>
      </c>
      <c r="L233" t="str">
        <f>_xlfn.XLOOKUP(Tbl_EVA[[#This Row],[Launching spacecraft]],Tbl_Missions[Spacecraft],Tbl_Missions[Destination])</f>
        <v>Mir</v>
      </c>
    </row>
    <row r="234" spans="1:12" ht="18.75" customHeight="1">
      <c r="A234" t="s">
        <v>509</v>
      </c>
      <c r="B234" s="1" t="s">
        <v>510</v>
      </c>
      <c r="C234">
        <v>123</v>
      </c>
      <c r="D234" s="4">
        <v>34590.270833333336</v>
      </c>
      <c r="E234" s="4">
        <v>34590.522222222222</v>
      </c>
      <c r="F234" s="5">
        <v>0.25069444444444444</v>
      </c>
      <c r="G234" t="b">
        <v>0</v>
      </c>
      <c r="H234" t="b">
        <v>0</v>
      </c>
      <c r="I234" t="b">
        <v>0</v>
      </c>
      <c r="J234" s="7">
        <f>_xlfn.MAXIFS(Tbl_MissionCrew[Launch date],Tbl_MissionCrew[Launch date],"&lt;"&amp;Tbl_EVA[[#This Row],[Start Date]]+1,Tbl_MissionCrew[Crew Name],Tbl_EVA[[#This Row],[Name]])</f>
        <v>34516.51666666667</v>
      </c>
      <c r="K234" t="str" cm="1">
        <f t="array" ref="K234">INDEX(Tbl_MissionCrew[Spacecraft (Launch)],MATCH(1,(Tbl_MissionCrew[Launch date]=Tbl_EVA[[#This Row],[Traveler launch date]])*(Tbl_MissionCrew[Crew Name]=Tbl_EVA[[#This Row],[Name]]),0))</f>
        <v>Soyuz TM-19</v>
      </c>
      <c r="L234" t="str">
        <f>_xlfn.XLOOKUP(Tbl_EVA[[#This Row],[Launching spacecraft]],Tbl_Missions[Spacecraft],Tbl_Missions[Destination])</f>
        <v>Mir</v>
      </c>
    </row>
    <row r="235" spans="1:12" ht="18.75" customHeight="1">
      <c r="A235" t="s">
        <v>511</v>
      </c>
      <c r="B235" s="1" t="s">
        <v>512</v>
      </c>
      <c r="C235">
        <v>124</v>
      </c>
      <c r="D235" s="4">
        <v>34593.612500000003</v>
      </c>
      <c r="E235" s="4">
        <v>34593.897916666669</v>
      </c>
      <c r="F235" s="5">
        <v>0.28541666666666665</v>
      </c>
      <c r="G235" t="b">
        <v>0</v>
      </c>
      <c r="H235" t="b">
        <v>0</v>
      </c>
      <c r="I235" t="b">
        <v>0</v>
      </c>
      <c r="J235" s="7">
        <f>_xlfn.MAXIFS(Tbl_MissionCrew[Launch date],Tbl_MissionCrew[Launch date],"&lt;"&amp;Tbl_EVA[[#This Row],[Start Date]]+1,Tbl_MissionCrew[Crew Name],Tbl_EVA[[#This Row],[Name]])</f>
        <v>34586.932002314818</v>
      </c>
      <c r="K235" t="str" cm="1">
        <f t="array" ref="K235">INDEX(Tbl_MissionCrew[Spacecraft (Launch)],MATCH(1,(Tbl_MissionCrew[Launch date]=Tbl_EVA[[#This Row],[Traveler launch date]])*(Tbl_MissionCrew[Crew Name]=Tbl_EVA[[#This Row],[Name]]),0))</f>
        <v>STS-64, Discovery</v>
      </c>
      <c r="L235" t="str">
        <f>_xlfn.XLOOKUP(Tbl_EVA[[#This Row],[Launching spacecraft]],Tbl_Missions[Spacecraft],Tbl_Missions[Destination])</f>
        <v>Earth Orbit</v>
      </c>
    </row>
    <row r="236" spans="1:12" ht="18.75" customHeight="1">
      <c r="A236" t="s">
        <v>509</v>
      </c>
      <c r="B236" s="1" t="s">
        <v>513</v>
      </c>
      <c r="C236">
        <v>122</v>
      </c>
      <c r="D236" s="4">
        <v>34586.291666666664</v>
      </c>
      <c r="E236" s="4">
        <v>34586.504166666666</v>
      </c>
      <c r="F236" s="5">
        <v>0.21111111111111111</v>
      </c>
      <c r="G236" t="b">
        <v>0</v>
      </c>
      <c r="H236" t="b">
        <v>0</v>
      </c>
      <c r="I236" t="b">
        <v>0</v>
      </c>
      <c r="J236" s="7">
        <f>_xlfn.MAXIFS(Tbl_MissionCrew[Launch date],Tbl_MissionCrew[Launch date],"&lt;"&amp;Tbl_EVA[[#This Row],[Start Date]]+1,Tbl_MissionCrew[Crew Name],Tbl_EVA[[#This Row],[Name]])</f>
        <v>34516.51666666667</v>
      </c>
      <c r="K236" t="str" cm="1">
        <f t="array" ref="K236">INDEX(Tbl_MissionCrew[Spacecraft (Launch)],MATCH(1,(Tbl_MissionCrew[Launch date]=Tbl_EVA[[#This Row],[Traveler launch date]])*(Tbl_MissionCrew[Crew Name]=Tbl_EVA[[#This Row],[Name]]),0))</f>
        <v>Soyuz TM-19</v>
      </c>
      <c r="L236" t="str">
        <f>_xlfn.XLOOKUP(Tbl_EVA[[#This Row],[Launching spacecraft]],Tbl_Missions[Spacecraft],Tbl_Missions[Destination])</f>
        <v>Mir</v>
      </c>
    </row>
    <row r="237" spans="1:12" ht="18.75" customHeight="1">
      <c r="A237" t="s">
        <v>509</v>
      </c>
      <c r="B237" s="1" t="s">
        <v>513</v>
      </c>
      <c r="C237">
        <v>123</v>
      </c>
      <c r="D237" s="4">
        <v>34590.270833333336</v>
      </c>
      <c r="E237" s="4">
        <v>34590.522222222222</v>
      </c>
      <c r="F237" s="5">
        <v>0.25069444444444444</v>
      </c>
      <c r="G237" t="b">
        <v>0</v>
      </c>
      <c r="H237" t="b">
        <v>0</v>
      </c>
      <c r="I237" t="b">
        <v>0</v>
      </c>
      <c r="J237" s="7">
        <f>_xlfn.MAXIFS(Tbl_MissionCrew[Launch date],Tbl_MissionCrew[Launch date],"&lt;"&amp;Tbl_EVA[[#This Row],[Start Date]]+1,Tbl_MissionCrew[Crew Name],Tbl_EVA[[#This Row],[Name]])</f>
        <v>34516.51666666667</v>
      </c>
      <c r="K237" t="str" cm="1">
        <f t="array" ref="K237">INDEX(Tbl_MissionCrew[Spacecraft (Launch)],MATCH(1,(Tbl_MissionCrew[Launch date]=Tbl_EVA[[#This Row],[Traveler launch date]])*(Tbl_MissionCrew[Crew Name]=Tbl_EVA[[#This Row],[Name]]),0))</f>
        <v>Soyuz TM-19</v>
      </c>
      <c r="L237" t="str">
        <f>_xlfn.XLOOKUP(Tbl_EVA[[#This Row],[Launching spacecraft]],Tbl_Missions[Spacecraft],Tbl_Missions[Destination])</f>
        <v>Mir</v>
      </c>
    </row>
    <row r="238" spans="1:12" ht="18.75" customHeight="1">
      <c r="A238" t="s">
        <v>511</v>
      </c>
      <c r="B238" s="1" t="s">
        <v>514</v>
      </c>
      <c r="C238">
        <v>124</v>
      </c>
      <c r="D238" s="4">
        <v>34593.612500000003</v>
      </c>
      <c r="E238" s="4">
        <v>34593.897916666669</v>
      </c>
      <c r="F238" s="5">
        <v>0.28541666666666665</v>
      </c>
      <c r="G238" t="b">
        <v>0</v>
      </c>
      <c r="H238" t="b">
        <v>0</v>
      </c>
      <c r="I238" t="b">
        <v>0</v>
      </c>
      <c r="J238" s="7">
        <f>_xlfn.MAXIFS(Tbl_MissionCrew[Launch date],Tbl_MissionCrew[Launch date],"&lt;"&amp;Tbl_EVA[[#This Row],[Start Date]]+1,Tbl_MissionCrew[Crew Name],Tbl_EVA[[#This Row],[Name]])</f>
        <v>34586.932002314818</v>
      </c>
      <c r="K238" t="str" cm="1">
        <f t="array" ref="K238">INDEX(Tbl_MissionCrew[Spacecraft (Launch)],MATCH(1,(Tbl_MissionCrew[Launch date]=Tbl_EVA[[#This Row],[Traveler launch date]])*(Tbl_MissionCrew[Crew Name]=Tbl_EVA[[#This Row],[Name]]),0))</f>
        <v>STS-64, Discovery</v>
      </c>
      <c r="L238" t="str">
        <f>_xlfn.XLOOKUP(Tbl_EVA[[#This Row],[Launching spacecraft]],Tbl_Missions[Spacecraft],Tbl_Missions[Destination])</f>
        <v>Earth Orbit</v>
      </c>
    </row>
    <row r="239" spans="1:12" ht="18.75" customHeight="1">
      <c r="A239" t="s">
        <v>515</v>
      </c>
      <c r="B239" s="1" t="s">
        <v>516</v>
      </c>
      <c r="C239">
        <v>125</v>
      </c>
      <c r="D239" s="4">
        <v>34739</v>
      </c>
      <c r="E239" s="4">
        <v>34739</v>
      </c>
      <c r="F239" s="5">
        <v>0.19374999999854481</v>
      </c>
      <c r="G239" t="b">
        <v>0</v>
      </c>
      <c r="H239" t="b">
        <v>0</v>
      </c>
      <c r="I239" t="b">
        <v>0</v>
      </c>
      <c r="J239" s="7">
        <f>_xlfn.MAXIFS(Tbl_MissionCrew[Launch date],Tbl_MissionCrew[Launch date],"&lt;"&amp;Tbl_EVA[[#This Row],[Start Date]]+1,Tbl_MissionCrew[Crew Name],Tbl_EVA[[#This Row],[Name]])</f>
        <v>34733.223657407405</v>
      </c>
      <c r="K239" t="str" cm="1">
        <f t="array" ref="K239">INDEX(Tbl_MissionCrew[Spacecraft (Launch)],MATCH(1,(Tbl_MissionCrew[Launch date]=Tbl_EVA[[#This Row],[Traveler launch date]])*(Tbl_MissionCrew[Crew Name]=Tbl_EVA[[#This Row],[Name]]),0))</f>
        <v>STS-63, Discovery</v>
      </c>
      <c r="L239" t="str">
        <f>_xlfn.XLOOKUP(Tbl_EVA[[#This Row],[Launching spacecraft]],Tbl_Missions[Spacecraft],Tbl_Missions[Destination])</f>
        <v>Earth Orbit</v>
      </c>
    </row>
    <row r="240" spans="1:12" ht="18.75" customHeight="1">
      <c r="A240" t="s">
        <v>515</v>
      </c>
      <c r="B240" s="1" t="s">
        <v>517</v>
      </c>
      <c r="C240">
        <v>125</v>
      </c>
      <c r="D240" s="4">
        <v>34739</v>
      </c>
      <c r="E240" s="4">
        <v>34739</v>
      </c>
      <c r="F240" s="5">
        <v>0.19374999999854481</v>
      </c>
      <c r="G240" t="b">
        <v>0</v>
      </c>
      <c r="H240" t="b">
        <v>0</v>
      </c>
      <c r="I240" t="b">
        <v>0</v>
      </c>
      <c r="J240" s="7">
        <f>_xlfn.MAXIFS(Tbl_MissionCrew[Launch date],Tbl_MissionCrew[Launch date],"&lt;"&amp;Tbl_EVA[[#This Row],[Start Date]]+1,Tbl_MissionCrew[Crew Name],Tbl_EVA[[#This Row],[Name]])</f>
        <v>34733.223657407405</v>
      </c>
      <c r="K240" t="str" cm="1">
        <f t="array" ref="K240">INDEX(Tbl_MissionCrew[Spacecraft (Launch)],MATCH(1,(Tbl_MissionCrew[Launch date]=Tbl_EVA[[#This Row],[Traveler launch date]])*(Tbl_MissionCrew[Crew Name]=Tbl_EVA[[#This Row],[Name]]),0))</f>
        <v>STS-63, Discovery</v>
      </c>
      <c r="L240" t="str">
        <f>_xlfn.XLOOKUP(Tbl_EVA[[#This Row],[Launching spacecraft]],Tbl_Missions[Spacecraft],Tbl_Missions[Destination])</f>
        <v>Earth Orbit</v>
      </c>
    </row>
    <row r="241" spans="1:12" ht="18.75" customHeight="1">
      <c r="A241" t="s">
        <v>518</v>
      </c>
      <c r="B241" s="1" t="s">
        <v>519</v>
      </c>
      <c r="C241">
        <v>126</v>
      </c>
      <c r="D241" s="4">
        <v>34831</v>
      </c>
      <c r="E241" s="4">
        <v>34831</v>
      </c>
      <c r="F241" s="5">
        <v>0.26009259258717066</v>
      </c>
      <c r="G241" t="b">
        <v>0</v>
      </c>
      <c r="H241" t="b">
        <v>0</v>
      </c>
      <c r="I241" t="b">
        <v>0</v>
      </c>
      <c r="J241" s="7">
        <f>_xlfn.MAXIFS(Tbl_MissionCrew[Launch date],Tbl_MissionCrew[Launch date],"&lt;"&amp;Tbl_EVA[[#This Row],[Start Date]]+1,Tbl_MissionCrew[Crew Name],Tbl_EVA[[#This Row],[Name]])</f>
        <v>34772.257638888892</v>
      </c>
      <c r="K241" t="str" cm="1">
        <f t="array" ref="K241">INDEX(Tbl_MissionCrew[Spacecraft (Launch)],MATCH(1,(Tbl_MissionCrew[Launch date]=Tbl_EVA[[#This Row],[Traveler launch date]])*(Tbl_MissionCrew[Crew Name]=Tbl_EVA[[#This Row],[Name]]),0))</f>
        <v>Soyuz TM-21</v>
      </c>
      <c r="L241" t="str">
        <f>_xlfn.XLOOKUP(Tbl_EVA[[#This Row],[Launching spacecraft]],Tbl_Missions[Spacecraft],Tbl_Missions[Destination])</f>
        <v>Mir</v>
      </c>
    </row>
    <row r="242" spans="1:12" ht="18.75" customHeight="1">
      <c r="A242" t="s">
        <v>518</v>
      </c>
      <c r="B242" s="1" t="s">
        <v>477</v>
      </c>
      <c r="C242">
        <v>126</v>
      </c>
      <c r="D242" s="4">
        <v>34831</v>
      </c>
      <c r="E242" s="4">
        <v>34831</v>
      </c>
      <c r="F242" s="5">
        <v>0.26009259258717066</v>
      </c>
      <c r="G242" t="b">
        <v>0</v>
      </c>
      <c r="H242" t="b">
        <v>0</v>
      </c>
      <c r="I242" t="b">
        <v>0</v>
      </c>
      <c r="J242" s="7">
        <f>_xlfn.MAXIFS(Tbl_MissionCrew[Launch date],Tbl_MissionCrew[Launch date],"&lt;"&amp;Tbl_EVA[[#This Row],[Start Date]]+1,Tbl_MissionCrew[Crew Name],Tbl_EVA[[#This Row],[Name]])</f>
        <v>34772.257638888892</v>
      </c>
      <c r="K242" t="str" cm="1">
        <f t="array" ref="K242">INDEX(Tbl_MissionCrew[Spacecraft (Launch)],MATCH(1,(Tbl_MissionCrew[Launch date]=Tbl_EVA[[#This Row],[Traveler launch date]])*(Tbl_MissionCrew[Crew Name]=Tbl_EVA[[#This Row],[Name]]),0))</f>
        <v>Soyuz TM-21</v>
      </c>
      <c r="L242" t="str">
        <f>_xlfn.XLOOKUP(Tbl_EVA[[#This Row],[Launching spacecraft]],Tbl_Missions[Spacecraft],Tbl_Missions[Destination])</f>
        <v>Mir</v>
      </c>
    </row>
    <row r="243" spans="1:12" ht="18.75" customHeight="1">
      <c r="A243" t="s">
        <v>518</v>
      </c>
      <c r="B243" s="1" t="s">
        <v>519</v>
      </c>
      <c r="C243">
        <v>127</v>
      </c>
      <c r="D243" s="4">
        <v>34836</v>
      </c>
      <c r="E243" s="4">
        <v>34836</v>
      </c>
      <c r="F243" s="5">
        <v>0.27916666666715173</v>
      </c>
      <c r="G243" t="b">
        <v>0</v>
      </c>
      <c r="H243" t="b">
        <v>0</v>
      </c>
      <c r="I243" t="b">
        <v>0</v>
      </c>
      <c r="J243" s="7">
        <f>_xlfn.MAXIFS(Tbl_MissionCrew[Launch date],Tbl_MissionCrew[Launch date],"&lt;"&amp;Tbl_EVA[[#This Row],[Start Date]]+1,Tbl_MissionCrew[Crew Name],Tbl_EVA[[#This Row],[Name]])</f>
        <v>34772.257638888892</v>
      </c>
      <c r="K243" t="str" cm="1">
        <f t="array" ref="K243">INDEX(Tbl_MissionCrew[Spacecraft (Launch)],MATCH(1,(Tbl_MissionCrew[Launch date]=Tbl_EVA[[#This Row],[Traveler launch date]])*(Tbl_MissionCrew[Crew Name]=Tbl_EVA[[#This Row],[Name]]),0))</f>
        <v>Soyuz TM-21</v>
      </c>
      <c r="L243" t="str">
        <f>_xlfn.XLOOKUP(Tbl_EVA[[#This Row],[Launching spacecraft]],Tbl_Missions[Spacecraft],Tbl_Missions[Destination])</f>
        <v>Mir</v>
      </c>
    </row>
    <row r="244" spans="1:12" ht="18.75" customHeight="1">
      <c r="A244" t="s">
        <v>518</v>
      </c>
      <c r="B244" s="1" t="s">
        <v>477</v>
      </c>
      <c r="C244">
        <v>127</v>
      </c>
      <c r="D244" s="4">
        <v>34836</v>
      </c>
      <c r="E244" s="4">
        <v>34836</v>
      </c>
      <c r="F244" s="5">
        <v>0.27916666666715173</v>
      </c>
      <c r="G244" t="b">
        <v>0</v>
      </c>
      <c r="H244" t="b">
        <v>0</v>
      </c>
      <c r="I244" t="b">
        <v>0</v>
      </c>
      <c r="J244" s="7">
        <f>_xlfn.MAXIFS(Tbl_MissionCrew[Launch date],Tbl_MissionCrew[Launch date],"&lt;"&amp;Tbl_EVA[[#This Row],[Start Date]]+1,Tbl_MissionCrew[Crew Name],Tbl_EVA[[#This Row],[Name]])</f>
        <v>34772.257638888892</v>
      </c>
      <c r="K244" t="str" cm="1">
        <f t="array" ref="K244">INDEX(Tbl_MissionCrew[Spacecraft (Launch)],MATCH(1,(Tbl_MissionCrew[Launch date]=Tbl_EVA[[#This Row],[Traveler launch date]])*(Tbl_MissionCrew[Crew Name]=Tbl_EVA[[#This Row],[Name]]),0))</f>
        <v>Soyuz TM-21</v>
      </c>
      <c r="L244" t="str">
        <f>_xlfn.XLOOKUP(Tbl_EVA[[#This Row],[Launching spacecraft]],Tbl_Missions[Spacecraft],Tbl_Missions[Destination])</f>
        <v>Mir</v>
      </c>
    </row>
    <row r="245" spans="1:12" ht="18.75" customHeight="1">
      <c r="A245" t="s">
        <v>518</v>
      </c>
      <c r="B245" s="1" t="s">
        <v>519</v>
      </c>
      <c r="C245">
        <v>128</v>
      </c>
      <c r="D245" s="4">
        <v>34841</v>
      </c>
      <c r="E245" s="4">
        <v>34841</v>
      </c>
      <c r="F245" s="5">
        <v>0.21864583333808696</v>
      </c>
      <c r="G245" t="b">
        <v>0</v>
      </c>
      <c r="H245" t="b">
        <v>0</v>
      </c>
      <c r="I245" t="b">
        <v>0</v>
      </c>
      <c r="J245" s="7">
        <f>_xlfn.MAXIFS(Tbl_MissionCrew[Launch date],Tbl_MissionCrew[Launch date],"&lt;"&amp;Tbl_EVA[[#This Row],[Start Date]]+1,Tbl_MissionCrew[Crew Name],Tbl_EVA[[#This Row],[Name]])</f>
        <v>34772.257638888892</v>
      </c>
      <c r="K245" t="str" cm="1">
        <f t="array" ref="K245">INDEX(Tbl_MissionCrew[Spacecraft (Launch)],MATCH(1,(Tbl_MissionCrew[Launch date]=Tbl_EVA[[#This Row],[Traveler launch date]])*(Tbl_MissionCrew[Crew Name]=Tbl_EVA[[#This Row],[Name]]),0))</f>
        <v>Soyuz TM-21</v>
      </c>
      <c r="L245" t="str">
        <f>_xlfn.XLOOKUP(Tbl_EVA[[#This Row],[Launching spacecraft]],Tbl_Missions[Spacecraft],Tbl_Missions[Destination])</f>
        <v>Mir</v>
      </c>
    </row>
    <row r="246" spans="1:12" ht="18.75" customHeight="1">
      <c r="A246" t="s">
        <v>518</v>
      </c>
      <c r="B246" s="1" t="s">
        <v>477</v>
      </c>
      <c r="C246">
        <v>128</v>
      </c>
      <c r="D246" s="4">
        <v>34841</v>
      </c>
      <c r="E246" s="4">
        <v>34841</v>
      </c>
      <c r="F246" s="5">
        <v>0.21864583333808696</v>
      </c>
      <c r="G246" t="b">
        <v>0</v>
      </c>
      <c r="H246" t="b">
        <v>0</v>
      </c>
      <c r="I246" t="b">
        <v>0</v>
      </c>
      <c r="J246" s="7">
        <f>_xlfn.MAXIFS(Tbl_MissionCrew[Launch date],Tbl_MissionCrew[Launch date],"&lt;"&amp;Tbl_EVA[[#This Row],[Start Date]]+1,Tbl_MissionCrew[Crew Name],Tbl_EVA[[#This Row],[Name]])</f>
        <v>34772.257638888892</v>
      </c>
      <c r="K246" t="str" cm="1">
        <f t="array" ref="K246">INDEX(Tbl_MissionCrew[Spacecraft (Launch)],MATCH(1,(Tbl_MissionCrew[Launch date]=Tbl_EVA[[#This Row],[Traveler launch date]])*(Tbl_MissionCrew[Crew Name]=Tbl_EVA[[#This Row],[Name]]),0))</f>
        <v>Soyuz TM-21</v>
      </c>
      <c r="L246" t="str">
        <f>_xlfn.XLOOKUP(Tbl_EVA[[#This Row],[Launching spacecraft]],Tbl_Missions[Spacecraft],Tbl_Missions[Destination])</f>
        <v>Mir</v>
      </c>
    </row>
    <row r="247" spans="1:12" ht="18.75" customHeight="1">
      <c r="A247" t="s">
        <v>518</v>
      </c>
      <c r="B247" s="1" t="s">
        <v>519</v>
      </c>
      <c r="C247">
        <v>129</v>
      </c>
      <c r="D247" s="4">
        <v>34847</v>
      </c>
      <c r="E247" s="4">
        <v>34847</v>
      </c>
      <c r="F247" s="5">
        <v>1.4583333337213844E-2</v>
      </c>
      <c r="G247" t="b">
        <v>0</v>
      </c>
      <c r="H247" t="b">
        <v>0</v>
      </c>
      <c r="I247" t="b">
        <v>0</v>
      </c>
      <c r="J247" s="7">
        <f>_xlfn.MAXIFS(Tbl_MissionCrew[Launch date],Tbl_MissionCrew[Launch date],"&lt;"&amp;Tbl_EVA[[#This Row],[Start Date]]+1,Tbl_MissionCrew[Crew Name],Tbl_EVA[[#This Row],[Name]])</f>
        <v>34772.257638888892</v>
      </c>
      <c r="K247" t="str" cm="1">
        <f t="array" ref="K247">INDEX(Tbl_MissionCrew[Spacecraft (Launch)],MATCH(1,(Tbl_MissionCrew[Launch date]=Tbl_EVA[[#This Row],[Traveler launch date]])*(Tbl_MissionCrew[Crew Name]=Tbl_EVA[[#This Row],[Name]]),0))</f>
        <v>Soyuz TM-21</v>
      </c>
      <c r="L247" t="str">
        <f>_xlfn.XLOOKUP(Tbl_EVA[[#This Row],[Launching spacecraft]],Tbl_Missions[Spacecraft],Tbl_Missions[Destination])</f>
        <v>Mir</v>
      </c>
    </row>
    <row r="248" spans="1:12" ht="18.75" customHeight="1">
      <c r="A248" t="s">
        <v>518</v>
      </c>
      <c r="B248" s="1" t="s">
        <v>477</v>
      </c>
      <c r="C248">
        <v>129</v>
      </c>
      <c r="D248" s="4">
        <v>34847</v>
      </c>
      <c r="E248" s="4">
        <v>34847</v>
      </c>
      <c r="F248" s="5">
        <v>1.4583333337213844E-2</v>
      </c>
      <c r="G248" t="b">
        <v>0</v>
      </c>
      <c r="H248" t="b">
        <v>0</v>
      </c>
      <c r="I248" t="b">
        <v>0</v>
      </c>
      <c r="J248" s="7">
        <f>_xlfn.MAXIFS(Tbl_MissionCrew[Launch date],Tbl_MissionCrew[Launch date],"&lt;"&amp;Tbl_EVA[[#This Row],[Start Date]]+1,Tbl_MissionCrew[Crew Name],Tbl_EVA[[#This Row],[Name]])</f>
        <v>34772.257638888892</v>
      </c>
      <c r="K248" t="str" cm="1">
        <f t="array" ref="K248">INDEX(Tbl_MissionCrew[Spacecraft (Launch)],MATCH(1,(Tbl_MissionCrew[Launch date]=Tbl_EVA[[#This Row],[Traveler launch date]])*(Tbl_MissionCrew[Crew Name]=Tbl_EVA[[#This Row],[Name]]),0))</f>
        <v>Soyuz TM-21</v>
      </c>
      <c r="L248" t="str">
        <f>_xlfn.XLOOKUP(Tbl_EVA[[#This Row],[Launching spacecraft]],Tbl_Missions[Spacecraft],Tbl_Missions[Destination])</f>
        <v>Mir</v>
      </c>
    </row>
    <row r="249" spans="1:12" ht="18.75" customHeight="1">
      <c r="A249" t="s">
        <v>518</v>
      </c>
      <c r="B249" s="1" t="s">
        <v>519</v>
      </c>
      <c r="C249">
        <v>130</v>
      </c>
      <c r="D249" s="4">
        <v>34851</v>
      </c>
      <c r="E249" s="4">
        <v>34851</v>
      </c>
      <c r="F249" s="5">
        <v>1.5856481477385387E-2</v>
      </c>
      <c r="G249" t="b">
        <v>0</v>
      </c>
      <c r="H249" t="b">
        <v>0</v>
      </c>
      <c r="I249" t="b">
        <v>0</v>
      </c>
      <c r="J249" s="7">
        <f>_xlfn.MAXIFS(Tbl_MissionCrew[Launch date],Tbl_MissionCrew[Launch date],"&lt;"&amp;Tbl_EVA[[#This Row],[Start Date]]+1,Tbl_MissionCrew[Crew Name],Tbl_EVA[[#This Row],[Name]])</f>
        <v>34772.257638888892</v>
      </c>
      <c r="K249" t="str" cm="1">
        <f t="array" ref="K249">INDEX(Tbl_MissionCrew[Spacecraft (Launch)],MATCH(1,(Tbl_MissionCrew[Launch date]=Tbl_EVA[[#This Row],[Traveler launch date]])*(Tbl_MissionCrew[Crew Name]=Tbl_EVA[[#This Row],[Name]]),0))</f>
        <v>Soyuz TM-21</v>
      </c>
      <c r="L249" t="str">
        <f>_xlfn.XLOOKUP(Tbl_EVA[[#This Row],[Launching spacecraft]],Tbl_Missions[Spacecraft],Tbl_Missions[Destination])</f>
        <v>Mir</v>
      </c>
    </row>
    <row r="250" spans="1:12" ht="18.75" customHeight="1">
      <c r="A250" t="s">
        <v>518</v>
      </c>
      <c r="B250" s="1" t="s">
        <v>477</v>
      </c>
      <c r="C250">
        <v>130</v>
      </c>
      <c r="D250" s="4">
        <v>34851</v>
      </c>
      <c r="E250" s="4">
        <v>34851</v>
      </c>
      <c r="F250" s="5">
        <v>1.5856481477385387E-2</v>
      </c>
      <c r="G250" t="b">
        <v>0</v>
      </c>
      <c r="H250" t="b">
        <v>0</v>
      </c>
      <c r="I250" t="b">
        <v>0</v>
      </c>
      <c r="J250" s="7">
        <f>_xlfn.MAXIFS(Tbl_MissionCrew[Launch date],Tbl_MissionCrew[Launch date],"&lt;"&amp;Tbl_EVA[[#This Row],[Start Date]]+1,Tbl_MissionCrew[Crew Name],Tbl_EVA[[#This Row],[Name]])</f>
        <v>34772.257638888892</v>
      </c>
      <c r="K250" t="str" cm="1">
        <f t="array" ref="K250">INDEX(Tbl_MissionCrew[Spacecraft (Launch)],MATCH(1,(Tbl_MissionCrew[Launch date]=Tbl_EVA[[#This Row],[Traveler launch date]])*(Tbl_MissionCrew[Crew Name]=Tbl_EVA[[#This Row],[Name]]),0))</f>
        <v>Soyuz TM-21</v>
      </c>
      <c r="L250" t="str">
        <f>_xlfn.XLOOKUP(Tbl_EVA[[#This Row],[Launching spacecraft]],Tbl_Missions[Spacecraft],Tbl_Missions[Destination])</f>
        <v>Mir</v>
      </c>
    </row>
    <row r="251" spans="1:12" ht="18.75" customHeight="1">
      <c r="A251" t="s">
        <v>520</v>
      </c>
      <c r="B251" s="1" t="s">
        <v>473</v>
      </c>
      <c r="C251">
        <v>131</v>
      </c>
      <c r="D251" s="4">
        <v>34894</v>
      </c>
      <c r="E251" s="4">
        <v>34894</v>
      </c>
      <c r="F251" s="5">
        <v>0.23194444444379769</v>
      </c>
      <c r="G251" t="b">
        <v>0</v>
      </c>
      <c r="H251" t="b">
        <v>0</v>
      </c>
      <c r="I251" t="b">
        <v>0</v>
      </c>
      <c r="J251" s="7">
        <f>_xlfn.MAXIFS(Tbl_MissionCrew[Launch date],Tbl_MissionCrew[Launch date],"&lt;"&amp;Tbl_EVA[[#This Row],[Start Date]]+1,Tbl_MissionCrew[Crew Name],Tbl_EVA[[#This Row],[Name]])</f>
        <v>34877.814108796294</v>
      </c>
      <c r="K251" t="str" cm="1">
        <f t="array" ref="K251">INDEX(Tbl_MissionCrew[Spacecraft (Launch)],MATCH(1,(Tbl_MissionCrew[Launch date]=Tbl_EVA[[#This Row],[Traveler launch date]])*(Tbl_MissionCrew[Crew Name]=Tbl_EVA[[#This Row],[Name]]),0))</f>
        <v>STS-71, Atlantis</v>
      </c>
      <c r="L251" t="str">
        <f>_xlfn.XLOOKUP(Tbl_EVA[[#This Row],[Launching spacecraft]],Tbl_Missions[Spacecraft],Tbl_Missions[Destination])</f>
        <v>Mir</v>
      </c>
    </row>
    <row r="252" spans="1:12" ht="18.75" customHeight="1">
      <c r="A252" t="s">
        <v>520</v>
      </c>
      <c r="B252" s="1" t="s">
        <v>521</v>
      </c>
      <c r="C252">
        <v>131</v>
      </c>
      <c r="D252" s="4">
        <v>34894</v>
      </c>
      <c r="E252" s="4">
        <v>34894</v>
      </c>
      <c r="F252" s="5">
        <v>0.23194444444379769</v>
      </c>
      <c r="G252" t="b">
        <v>0</v>
      </c>
      <c r="H252" t="b">
        <v>0</v>
      </c>
      <c r="I252" t="b">
        <v>0</v>
      </c>
      <c r="J252" s="7">
        <f>_xlfn.MAXIFS(Tbl_MissionCrew[Launch date],Tbl_MissionCrew[Launch date],"&lt;"&amp;Tbl_EVA[[#This Row],[Start Date]]+1,Tbl_MissionCrew[Crew Name],Tbl_EVA[[#This Row],[Name]])</f>
        <v>34877.814108796294</v>
      </c>
      <c r="K252" t="str" cm="1">
        <f t="array" ref="K252">INDEX(Tbl_MissionCrew[Spacecraft (Launch)],MATCH(1,(Tbl_MissionCrew[Launch date]=Tbl_EVA[[#This Row],[Traveler launch date]])*(Tbl_MissionCrew[Crew Name]=Tbl_EVA[[#This Row],[Name]]),0))</f>
        <v>STS-71, Atlantis</v>
      </c>
      <c r="L252" t="str">
        <f>_xlfn.XLOOKUP(Tbl_EVA[[#This Row],[Launching spacecraft]],Tbl_Missions[Spacecraft],Tbl_Missions[Destination])</f>
        <v>Mir</v>
      </c>
    </row>
    <row r="253" spans="1:12" ht="18.75" customHeight="1">
      <c r="A253" t="s">
        <v>520</v>
      </c>
      <c r="B253" s="1" t="s">
        <v>473</v>
      </c>
      <c r="C253">
        <v>132</v>
      </c>
      <c r="D253" s="4">
        <v>34899</v>
      </c>
      <c r="E253" s="4">
        <v>34899</v>
      </c>
      <c r="F253" s="5">
        <v>0.13055555555183673</v>
      </c>
      <c r="G253" t="b">
        <v>0</v>
      </c>
      <c r="H253" t="b">
        <v>0</v>
      </c>
      <c r="I253" t="b">
        <v>0</v>
      </c>
      <c r="J253" s="7">
        <f>_xlfn.MAXIFS(Tbl_MissionCrew[Launch date],Tbl_MissionCrew[Launch date],"&lt;"&amp;Tbl_EVA[[#This Row],[Start Date]]+1,Tbl_MissionCrew[Crew Name],Tbl_EVA[[#This Row],[Name]])</f>
        <v>34877.814108796294</v>
      </c>
      <c r="K253" t="str" cm="1">
        <f t="array" ref="K253">INDEX(Tbl_MissionCrew[Spacecraft (Launch)],MATCH(1,(Tbl_MissionCrew[Launch date]=Tbl_EVA[[#This Row],[Traveler launch date]])*(Tbl_MissionCrew[Crew Name]=Tbl_EVA[[#This Row],[Name]]),0))</f>
        <v>STS-71, Atlantis</v>
      </c>
      <c r="L253" t="str">
        <f>_xlfn.XLOOKUP(Tbl_EVA[[#This Row],[Launching spacecraft]],Tbl_Missions[Spacecraft],Tbl_Missions[Destination])</f>
        <v>Mir</v>
      </c>
    </row>
    <row r="254" spans="1:12" ht="18.75" customHeight="1">
      <c r="A254" t="s">
        <v>520</v>
      </c>
      <c r="B254" s="1" t="s">
        <v>521</v>
      </c>
      <c r="C254">
        <v>132</v>
      </c>
      <c r="D254" s="4">
        <v>34899</v>
      </c>
      <c r="E254" s="4">
        <v>34899</v>
      </c>
      <c r="F254" s="5">
        <v>0.13055555555183673</v>
      </c>
      <c r="G254" t="b">
        <v>0</v>
      </c>
      <c r="H254" t="b">
        <v>0</v>
      </c>
      <c r="I254" t="b">
        <v>0</v>
      </c>
      <c r="J254" s="7">
        <f>_xlfn.MAXIFS(Tbl_MissionCrew[Launch date],Tbl_MissionCrew[Launch date],"&lt;"&amp;Tbl_EVA[[#This Row],[Start Date]]+1,Tbl_MissionCrew[Crew Name],Tbl_EVA[[#This Row],[Name]])</f>
        <v>34877.814108796294</v>
      </c>
      <c r="K254" t="str" cm="1">
        <f t="array" ref="K254">INDEX(Tbl_MissionCrew[Spacecraft (Launch)],MATCH(1,(Tbl_MissionCrew[Launch date]=Tbl_EVA[[#This Row],[Traveler launch date]])*(Tbl_MissionCrew[Crew Name]=Tbl_EVA[[#This Row],[Name]]),0))</f>
        <v>STS-71, Atlantis</v>
      </c>
      <c r="L254" t="str">
        <f>_xlfn.XLOOKUP(Tbl_EVA[[#This Row],[Launching spacecraft]],Tbl_Missions[Spacecraft],Tbl_Missions[Destination])</f>
        <v>Mir</v>
      </c>
    </row>
    <row r="255" spans="1:12" ht="18.75" customHeight="1">
      <c r="A255" t="s">
        <v>520</v>
      </c>
      <c r="B255" s="1" t="s">
        <v>473</v>
      </c>
      <c r="C255">
        <v>133</v>
      </c>
      <c r="D255" s="4">
        <v>34901</v>
      </c>
      <c r="E255" s="4">
        <v>34901</v>
      </c>
      <c r="F255" s="5">
        <v>0.24305555555474712</v>
      </c>
      <c r="G255" t="b">
        <v>0</v>
      </c>
      <c r="H255" t="b">
        <v>0</v>
      </c>
      <c r="I255" t="b">
        <v>0</v>
      </c>
      <c r="J255" s="7">
        <f>_xlfn.MAXIFS(Tbl_MissionCrew[Launch date],Tbl_MissionCrew[Launch date],"&lt;"&amp;Tbl_EVA[[#This Row],[Start Date]]+1,Tbl_MissionCrew[Crew Name],Tbl_EVA[[#This Row],[Name]])</f>
        <v>34877.814108796294</v>
      </c>
      <c r="K255" t="str" cm="1">
        <f t="array" ref="K255">INDEX(Tbl_MissionCrew[Spacecraft (Launch)],MATCH(1,(Tbl_MissionCrew[Launch date]=Tbl_EVA[[#This Row],[Traveler launch date]])*(Tbl_MissionCrew[Crew Name]=Tbl_EVA[[#This Row],[Name]]),0))</f>
        <v>STS-71, Atlantis</v>
      </c>
      <c r="L255" t="str">
        <f>_xlfn.XLOOKUP(Tbl_EVA[[#This Row],[Launching spacecraft]],Tbl_Missions[Spacecraft],Tbl_Missions[Destination])</f>
        <v>Mir</v>
      </c>
    </row>
    <row r="256" spans="1:12" ht="18.75" customHeight="1">
      <c r="A256" t="s">
        <v>520</v>
      </c>
      <c r="B256" s="1" t="s">
        <v>521</v>
      </c>
      <c r="C256">
        <v>133</v>
      </c>
      <c r="D256" s="4">
        <v>34901</v>
      </c>
      <c r="E256" s="4">
        <v>34901</v>
      </c>
      <c r="F256" s="5">
        <v>0.24305555555474712</v>
      </c>
      <c r="G256" t="b">
        <v>0</v>
      </c>
      <c r="H256" t="b">
        <v>0</v>
      </c>
      <c r="I256" t="b">
        <v>0</v>
      </c>
      <c r="J256" s="7">
        <f>_xlfn.MAXIFS(Tbl_MissionCrew[Launch date],Tbl_MissionCrew[Launch date],"&lt;"&amp;Tbl_EVA[[#This Row],[Start Date]]+1,Tbl_MissionCrew[Crew Name],Tbl_EVA[[#This Row],[Name]])</f>
        <v>34877.814108796294</v>
      </c>
      <c r="K256" t="str" cm="1">
        <f t="array" ref="K256">INDEX(Tbl_MissionCrew[Spacecraft (Launch)],MATCH(1,(Tbl_MissionCrew[Launch date]=Tbl_EVA[[#This Row],[Traveler launch date]])*(Tbl_MissionCrew[Crew Name]=Tbl_EVA[[#This Row],[Name]]),0))</f>
        <v>STS-71, Atlantis</v>
      </c>
      <c r="L256" t="str">
        <f>_xlfn.XLOOKUP(Tbl_EVA[[#This Row],[Launching spacecraft]],Tbl_Missions[Spacecraft],Tbl_Missions[Destination])</f>
        <v>Mir</v>
      </c>
    </row>
    <row r="257" spans="1:12" ht="18.75" customHeight="1">
      <c r="A257" t="s">
        <v>522</v>
      </c>
      <c r="B257" s="1" t="s">
        <v>523</v>
      </c>
      <c r="C257">
        <v>134</v>
      </c>
      <c r="D257" s="4">
        <v>34958</v>
      </c>
      <c r="E257" s="4">
        <v>34958</v>
      </c>
      <c r="F257" s="5">
        <v>0.28194444444670808</v>
      </c>
      <c r="G257" t="b">
        <v>0</v>
      </c>
      <c r="H257" t="b">
        <v>0</v>
      </c>
      <c r="I257" t="b">
        <v>0</v>
      </c>
      <c r="J257" s="7">
        <f>_xlfn.MAXIFS(Tbl_MissionCrew[Launch date],Tbl_MissionCrew[Launch date],"&lt;"&amp;Tbl_EVA[[#This Row],[Start Date]]+1,Tbl_MissionCrew[Crew Name],Tbl_EVA[[#This Row],[Name]])</f>
        <v>34949.631249999999</v>
      </c>
      <c r="K257" t="str" cm="1">
        <f t="array" ref="K257">INDEX(Tbl_MissionCrew[Spacecraft (Launch)],MATCH(1,(Tbl_MissionCrew[Launch date]=Tbl_EVA[[#This Row],[Traveler launch date]])*(Tbl_MissionCrew[Crew Name]=Tbl_EVA[[#This Row],[Name]]),0))</f>
        <v>STS-69, Endeavour</v>
      </c>
      <c r="L257" t="str">
        <f>_xlfn.XLOOKUP(Tbl_EVA[[#This Row],[Launching spacecraft]],Tbl_Missions[Spacecraft],Tbl_Missions[Destination])</f>
        <v>Earth Orbit</v>
      </c>
    </row>
    <row r="258" spans="1:12" ht="18.75" customHeight="1">
      <c r="A258" t="s">
        <v>522</v>
      </c>
      <c r="B258" s="1" t="s">
        <v>524</v>
      </c>
      <c r="C258">
        <v>134</v>
      </c>
      <c r="D258" s="4">
        <v>34958</v>
      </c>
      <c r="E258" s="4">
        <v>34958</v>
      </c>
      <c r="F258" s="5">
        <v>0.28194444444670808</v>
      </c>
      <c r="G258" t="b">
        <v>0</v>
      </c>
      <c r="H258" t="b">
        <v>0</v>
      </c>
      <c r="I258" t="b">
        <v>0</v>
      </c>
      <c r="J258" s="7">
        <f>_xlfn.MAXIFS(Tbl_MissionCrew[Launch date],Tbl_MissionCrew[Launch date],"&lt;"&amp;Tbl_EVA[[#This Row],[Start Date]]+1,Tbl_MissionCrew[Crew Name],Tbl_EVA[[#This Row],[Name]])</f>
        <v>34949.631249999999</v>
      </c>
      <c r="K258" t="str" cm="1">
        <f t="array" ref="K258">INDEX(Tbl_MissionCrew[Spacecraft (Launch)],MATCH(1,(Tbl_MissionCrew[Launch date]=Tbl_EVA[[#This Row],[Traveler launch date]])*(Tbl_MissionCrew[Crew Name]=Tbl_EVA[[#This Row],[Name]]),0))</f>
        <v>STS-69, Endeavour</v>
      </c>
      <c r="L258" t="str">
        <f>_xlfn.XLOOKUP(Tbl_EVA[[#This Row],[Launching spacecraft]],Tbl_Missions[Spacecraft],Tbl_Missions[Destination])</f>
        <v>Earth Orbit</v>
      </c>
    </row>
    <row r="259" spans="1:12" ht="18.75" customHeight="1">
      <c r="A259" t="s">
        <v>525</v>
      </c>
      <c r="B259" s="1" t="s">
        <v>494</v>
      </c>
      <c r="C259">
        <v>135</v>
      </c>
      <c r="D259" s="4">
        <v>34992</v>
      </c>
      <c r="E259" s="4">
        <v>34992</v>
      </c>
      <c r="F259" s="5">
        <v>0.21944444444670808</v>
      </c>
      <c r="G259" t="b">
        <v>0</v>
      </c>
      <c r="H259" t="b">
        <v>0</v>
      </c>
      <c r="I259" t="b">
        <v>0</v>
      </c>
      <c r="J259" s="7">
        <f>_xlfn.MAXIFS(Tbl_MissionCrew[Launch date],Tbl_MissionCrew[Launch date],"&lt;"&amp;Tbl_EVA[[#This Row],[Start Date]]+1,Tbl_MissionCrew[Crew Name],Tbl_EVA[[#This Row],[Name]])</f>
        <v>34945.375</v>
      </c>
      <c r="K259" t="str" cm="1">
        <f t="array" ref="K259">INDEX(Tbl_MissionCrew[Spacecraft (Launch)],MATCH(1,(Tbl_MissionCrew[Launch date]=Tbl_EVA[[#This Row],[Traveler launch date]])*(Tbl_MissionCrew[Crew Name]=Tbl_EVA[[#This Row],[Name]]),0))</f>
        <v>Soyuz TM-22</v>
      </c>
      <c r="L259" t="str">
        <f>_xlfn.XLOOKUP(Tbl_EVA[[#This Row],[Launching spacecraft]],Tbl_Missions[Spacecraft],Tbl_Missions[Destination])</f>
        <v>Mir</v>
      </c>
    </row>
    <row r="260" spans="1:12" ht="18.75" customHeight="1">
      <c r="A260" t="s">
        <v>525</v>
      </c>
      <c r="B260" s="1" t="s">
        <v>526</v>
      </c>
      <c r="C260">
        <v>135</v>
      </c>
      <c r="D260" s="4">
        <v>34992</v>
      </c>
      <c r="E260" s="4">
        <v>34992</v>
      </c>
      <c r="F260" s="5">
        <v>0.21944444444670808</v>
      </c>
      <c r="G260" t="b">
        <v>0</v>
      </c>
      <c r="H260" t="b">
        <v>0</v>
      </c>
      <c r="I260" t="b">
        <v>0</v>
      </c>
      <c r="J260" s="7">
        <f>_xlfn.MAXIFS(Tbl_MissionCrew[Launch date],Tbl_MissionCrew[Launch date],"&lt;"&amp;Tbl_EVA[[#This Row],[Start Date]]+1,Tbl_MissionCrew[Crew Name],Tbl_EVA[[#This Row],[Name]])</f>
        <v>34945.375</v>
      </c>
      <c r="K260" t="str" cm="1">
        <f t="array" ref="K260">INDEX(Tbl_MissionCrew[Spacecraft (Launch)],MATCH(1,(Tbl_MissionCrew[Launch date]=Tbl_EVA[[#This Row],[Traveler launch date]])*(Tbl_MissionCrew[Crew Name]=Tbl_EVA[[#This Row],[Name]]),0))</f>
        <v>Soyuz TM-22</v>
      </c>
      <c r="L260" t="str">
        <f>_xlfn.XLOOKUP(Tbl_EVA[[#This Row],[Launching spacecraft]],Tbl_Missions[Spacecraft],Tbl_Missions[Destination])</f>
        <v>Mir</v>
      </c>
    </row>
    <row r="261" spans="1:12" ht="18.75" customHeight="1">
      <c r="A261" t="s">
        <v>525</v>
      </c>
      <c r="B261" s="1" t="s">
        <v>494</v>
      </c>
      <c r="C261">
        <v>136</v>
      </c>
      <c r="D261" s="4">
        <v>35041</v>
      </c>
      <c r="E261" s="4">
        <v>35041</v>
      </c>
      <c r="F261" s="5">
        <v>2.0138888889050577E-2</v>
      </c>
      <c r="G261" t="b">
        <v>0</v>
      </c>
      <c r="H261" t="b">
        <v>0</v>
      </c>
      <c r="I261" t="b">
        <v>0</v>
      </c>
      <c r="J261" s="7">
        <f>_xlfn.MAXIFS(Tbl_MissionCrew[Launch date],Tbl_MissionCrew[Launch date],"&lt;"&amp;Tbl_EVA[[#This Row],[Start Date]]+1,Tbl_MissionCrew[Crew Name],Tbl_EVA[[#This Row],[Name]])</f>
        <v>34945.375</v>
      </c>
      <c r="K261" t="str" cm="1">
        <f t="array" ref="K261">INDEX(Tbl_MissionCrew[Spacecraft (Launch)],MATCH(1,(Tbl_MissionCrew[Launch date]=Tbl_EVA[[#This Row],[Traveler launch date]])*(Tbl_MissionCrew[Crew Name]=Tbl_EVA[[#This Row],[Name]]),0))</f>
        <v>Soyuz TM-22</v>
      </c>
      <c r="L261" t="str">
        <f>_xlfn.XLOOKUP(Tbl_EVA[[#This Row],[Launching spacecraft]],Tbl_Missions[Spacecraft],Tbl_Missions[Destination])</f>
        <v>Mir</v>
      </c>
    </row>
    <row r="262" spans="1:12" ht="18.75" customHeight="1">
      <c r="A262" t="s">
        <v>525</v>
      </c>
      <c r="B262" s="1" t="s">
        <v>527</v>
      </c>
      <c r="C262">
        <v>136</v>
      </c>
      <c r="D262" s="4">
        <v>35041</v>
      </c>
      <c r="E262" s="4">
        <v>35041</v>
      </c>
      <c r="F262" s="5">
        <v>2.0138888889050577E-2</v>
      </c>
      <c r="G262" t="b">
        <v>0</v>
      </c>
      <c r="H262" t="b">
        <v>0</v>
      </c>
      <c r="I262" t="b">
        <v>0</v>
      </c>
      <c r="J262" s="7">
        <f>_xlfn.MAXIFS(Tbl_MissionCrew[Launch date],Tbl_MissionCrew[Launch date],"&lt;"&amp;Tbl_EVA[[#This Row],[Start Date]]+1,Tbl_MissionCrew[Crew Name],Tbl_EVA[[#This Row],[Name]])</f>
        <v>34945.375</v>
      </c>
      <c r="K262" t="str" cm="1">
        <f t="array" ref="K262">INDEX(Tbl_MissionCrew[Spacecraft (Launch)],MATCH(1,(Tbl_MissionCrew[Launch date]=Tbl_EVA[[#This Row],[Traveler launch date]])*(Tbl_MissionCrew[Crew Name]=Tbl_EVA[[#This Row],[Name]]),0))</f>
        <v>Soyuz TM-22</v>
      </c>
      <c r="L262" t="str">
        <f>_xlfn.XLOOKUP(Tbl_EVA[[#This Row],[Launching spacecraft]],Tbl_Missions[Spacecraft],Tbl_Missions[Destination])</f>
        <v>Mir</v>
      </c>
    </row>
    <row r="263" spans="1:12" ht="18.75" customHeight="1">
      <c r="A263" t="s">
        <v>528</v>
      </c>
      <c r="B263" s="1" t="s">
        <v>529</v>
      </c>
      <c r="C263">
        <v>137</v>
      </c>
      <c r="D263" s="4">
        <v>35079</v>
      </c>
      <c r="E263" s="4">
        <v>35079</v>
      </c>
      <c r="F263" s="5">
        <v>0.25624999999854481</v>
      </c>
      <c r="G263" t="b">
        <v>0</v>
      </c>
      <c r="H263" t="b">
        <v>0</v>
      </c>
      <c r="I263" t="b">
        <v>0</v>
      </c>
      <c r="J263" s="7">
        <f>_xlfn.MAXIFS(Tbl_MissionCrew[Launch date],Tbl_MissionCrew[Launch date],"&lt;"&amp;Tbl_EVA[[#This Row],[Start Date]]+1,Tbl_MissionCrew[Crew Name],Tbl_EVA[[#This Row],[Name]])</f>
        <v>35075.40347222222</v>
      </c>
      <c r="K263" t="str" cm="1">
        <f t="array" ref="K263">INDEX(Tbl_MissionCrew[Spacecraft (Launch)],MATCH(1,(Tbl_MissionCrew[Launch date]=Tbl_EVA[[#This Row],[Traveler launch date]])*(Tbl_MissionCrew[Crew Name]=Tbl_EVA[[#This Row],[Name]]),0))</f>
        <v>STS-72, Endeavour</v>
      </c>
      <c r="L263" t="str">
        <f>_xlfn.XLOOKUP(Tbl_EVA[[#This Row],[Launching spacecraft]],Tbl_Missions[Spacecraft],Tbl_Missions[Destination])</f>
        <v>Earth Orbit</v>
      </c>
    </row>
    <row r="264" spans="1:12" ht="18.75" customHeight="1">
      <c r="A264" t="s">
        <v>528</v>
      </c>
      <c r="B264" s="1" t="s">
        <v>530</v>
      </c>
      <c r="C264">
        <v>137</v>
      </c>
      <c r="D264" s="4">
        <v>35079</v>
      </c>
      <c r="E264" s="4">
        <v>35079</v>
      </c>
      <c r="F264" s="5">
        <v>0.25624999999854481</v>
      </c>
      <c r="G264" t="b">
        <v>0</v>
      </c>
      <c r="H264" t="b">
        <v>0</v>
      </c>
      <c r="I264" t="b">
        <v>0</v>
      </c>
      <c r="J264" s="7">
        <f>_xlfn.MAXIFS(Tbl_MissionCrew[Launch date],Tbl_MissionCrew[Launch date],"&lt;"&amp;Tbl_EVA[[#This Row],[Start Date]]+1,Tbl_MissionCrew[Crew Name],Tbl_EVA[[#This Row],[Name]])</f>
        <v>35075.40347222222</v>
      </c>
      <c r="K264" t="str" cm="1">
        <f t="array" ref="K264">INDEX(Tbl_MissionCrew[Spacecraft (Launch)],MATCH(1,(Tbl_MissionCrew[Launch date]=Tbl_EVA[[#This Row],[Traveler launch date]])*(Tbl_MissionCrew[Crew Name]=Tbl_EVA[[#This Row],[Name]]),0))</f>
        <v>STS-72, Endeavour</v>
      </c>
      <c r="L264" t="str">
        <f>_xlfn.XLOOKUP(Tbl_EVA[[#This Row],[Launching spacecraft]],Tbl_Missions[Spacecraft],Tbl_Missions[Destination])</f>
        <v>Earth Orbit</v>
      </c>
    </row>
    <row r="265" spans="1:12" ht="18.75" customHeight="1">
      <c r="A265" t="s">
        <v>528</v>
      </c>
      <c r="B265" s="1" t="s">
        <v>529</v>
      </c>
      <c r="C265">
        <v>138</v>
      </c>
      <c r="D265" s="4">
        <v>35081</v>
      </c>
      <c r="E265" s="4">
        <v>35081</v>
      </c>
      <c r="F265" s="5">
        <v>0.28749999999854481</v>
      </c>
      <c r="G265" t="b">
        <v>0</v>
      </c>
      <c r="H265" t="b">
        <v>0</v>
      </c>
      <c r="I265" t="b">
        <v>0</v>
      </c>
      <c r="J265" s="7">
        <f>_xlfn.MAXIFS(Tbl_MissionCrew[Launch date],Tbl_MissionCrew[Launch date],"&lt;"&amp;Tbl_EVA[[#This Row],[Start Date]]+1,Tbl_MissionCrew[Crew Name],Tbl_EVA[[#This Row],[Name]])</f>
        <v>35075.40347222222</v>
      </c>
      <c r="K265" t="str" cm="1">
        <f t="array" ref="K265">INDEX(Tbl_MissionCrew[Spacecraft (Launch)],MATCH(1,(Tbl_MissionCrew[Launch date]=Tbl_EVA[[#This Row],[Traveler launch date]])*(Tbl_MissionCrew[Crew Name]=Tbl_EVA[[#This Row],[Name]]),0))</f>
        <v>STS-72, Endeavour</v>
      </c>
      <c r="L265" t="str">
        <f>_xlfn.XLOOKUP(Tbl_EVA[[#This Row],[Launching spacecraft]],Tbl_Missions[Spacecraft],Tbl_Missions[Destination])</f>
        <v>Earth Orbit</v>
      </c>
    </row>
    <row r="266" spans="1:12" ht="18.75" customHeight="1">
      <c r="A266" t="s">
        <v>528</v>
      </c>
      <c r="B266" s="1" t="s">
        <v>531</v>
      </c>
      <c r="C266">
        <v>138</v>
      </c>
      <c r="D266" s="4">
        <v>35081</v>
      </c>
      <c r="E266" s="4">
        <v>35081</v>
      </c>
      <c r="F266" s="5">
        <v>0.28749999999854481</v>
      </c>
      <c r="G266" t="b">
        <v>0</v>
      </c>
      <c r="H266" t="b">
        <v>0</v>
      </c>
      <c r="I266" t="b">
        <v>0</v>
      </c>
      <c r="J266" s="7">
        <f>_xlfn.MAXIFS(Tbl_MissionCrew[Launch date],Tbl_MissionCrew[Launch date],"&lt;"&amp;Tbl_EVA[[#This Row],[Start Date]]+1,Tbl_MissionCrew[Crew Name],Tbl_EVA[[#This Row],[Name]])</f>
        <v>35075.40347222222</v>
      </c>
      <c r="K266" t="str" cm="1">
        <f t="array" ref="K266">INDEX(Tbl_MissionCrew[Spacecraft (Launch)],MATCH(1,(Tbl_MissionCrew[Launch date]=Tbl_EVA[[#This Row],[Traveler launch date]])*(Tbl_MissionCrew[Crew Name]=Tbl_EVA[[#This Row],[Name]]),0))</f>
        <v>STS-72, Endeavour</v>
      </c>
      <c r="L266" t="str">
        <f>_xlfn.XLOOKUP(Tbl_EVA[[#This Row],[Launching spacecraft]],Tbl_Missions[Spacecraft],Tbl_Missions[Destination])</f>
        <v>Earth Orbit</v>
      </c>
    </row>
    <row r="267" spans="1:12" ht="18.75" customHeight="1">
      <c r="A267" t="s">
        <v>525</v>
      </c>
      <c r="B267" s="1" t="s">
        <v>526</v>
      </c>
      <c r="C267">
        <v>139</v>
      </c>
      <c r="D267" s="4">
        <v>35103</v>
      </c>
      <c r="E267" s="4">
        <v>35103</v>
      </c>
      <c r="F267" s="5">
        <v>0.12847222221898846</v>
      </c>
      <c r="G267" t="b">
        <v>0</v>
      </c>
      <c r="H267" t="b">
        <v>0</v>
      </c>
      <c r="I267" t="b">
        <v>0</v>
      </c>
      <c r="J267" s="7">
        <f>_xlfn.MAXIFS(Tbl_MissionCrew[Launch date],Tbl_MissionCrew[Launch date],"&lt;"&amp;Tbl_EVA[[#This Row],[Start Date]]+1,Tbl_MissionCrew[Crew Name],Tbl_EVA[[#This Row],[Name]])</f>
        <v>34945.375</v>
      </c>
      <c r="K267" t="str" cm="1">
        <f t="array" ref="K267">INDEX(Tbl_MissionCrew[Spacecraft (Launch)],MATCH(1,(Tbl_MissionCrew[Launch date]=Tbl_EVA[[#This Row],[Traveler launch date]])*(Tbl_MissionCrew[Crew Name]=Tbl_EVA[[#This Row],[Name]]),0))</f>
        <v>Soyuz TM-22</v>
      </c>
      <c r="L267" t="str">
        <f>_xlfn.XLOOKUP(Tbl_EVA[[#This Row],[Launching spacecraft]],Tbl_Missions[Spacecraft],Tbl_Missions[Destination])</f>
        <v>Mir</v>
      </c>
    </row>
    <row r="268" spans="1:12" ht="18.75" customHeight="1">
      <c r="A268" t="s">
        <v>525</v>
      </c>
      <c r="B268" s="1" t="s">
        <v>527</v>
      </c>
      <c r="C268">
        <v>139</v>
      </c>
      <c r="D268" s="4">
        <v>35103</v>
      </c>
      <c r="E268" s="4">
        <v>35103</v>
      </c>
      <c r="F268" s="5">
        <v>0.12847222221898846</v>
      </c>
      <c r="G268" t="b">
        <v>0</v>
      </c>
      <c r="H268" t="b">
        <v>0</v>
      </c>
      <c r="I268" t="b">
        <v>0</v>
      </c>
      <c r="J268" s="7">
        <f>_xlfn.MAXIFS(Tbl_MissionCrew[Launch date],Tbl_MissionCrew[Launch date],"&lt;"&amp;Tbl_EVA[[#This Row],[Start Date]]+1,Tbl_MissionCrew[Crew Name],Tbl_EVA[[#This Row],[Name]])</f>
        <v>34945.375</v>
      </c>
      <c r="K268" t="str" cm="1">
        <f t="array" ref="K268">INDEX(Tbl_MissionCrew[Spacecraft (Launch)],MATCH(1,(Tbl_MissionCrew[Launch date]=Tbl_EVA[[#This Row],[Traveler launch date]])*(Tbl_MissionCrew[Crew Name]=Tbl_EVA[[#This Row],[Name]]),0))</f>
        <v>Soyuz TM-22</v>
      </c>
      <c r="L268" t="str">
        <f>_xlfn.XLOOKUP(Tbl_EVA[[#This Row],[Launching spacecraft]],Tbl_Missions[Spacecraft],Tbl_Missions[Destination])</f>
        <v>Mir</v>
      </c>
    </row>
    <row r="269" spans="1:12" ht="18.75" customHeight="1">
      <c r="A269" t="s">
        <v>532</v>
      </c>
      <c r="B269" s="1" t="s">
        <v>533</v>
      </c>
      <c r="C269">
        <v>140</v>
      </c>
      <c r="D269" s="4">
        <v>35139</v>
      </c>
      <c r="E269" s="4">
        <v>35139</v>
      </c>
      <c r="F269" s="5">
        <v>0.24375000000145519</v>
      </c>
      <c r="G269" t="b">
        <v>0</v>
      </c>
      <c r="H269" t="b">
        <v>0</v>
      </c>
      <c r="I269" t="b">
        <v>0</v>
      </c>
      <c r="J269" s="7">
        <f>_xlfn.MAXIFS(Tbl_MissionCrew[Launch date],Tbl_MissionCrew[Launch date],"&lt;"&amp;Tbl_EVA[[#This Row],[Start Date]]+1,Tbl_MissionCrew[Crew Name],Tbl_EVA[[#This Row],[Name]])</f>
        <v>35116.523611111108</v>
      </c>
      <c r="K269" t="str" cm="1">
        <f t="array" ref="K269">INDEX(Tbl_MissionCrew[Spacecraft (Launch)],MATCH(1,(Tbl_MissionCrew[Launch date]=Tbl_EVA[[#This Row],[Traveler launch date]])*(Tbl_MissionCrew[Crew Name]=Tbl_EVA[[#This Row],[Name]]),0))</f>
        <v>Soyuz TM-23</v>
      </c>
      <c r="L269" t="str">
        <f>_xlfn.XLOOKUP(Tbl_EVA[[#This Row],[Launching spacecraft]],Tbl_Missions[Spacecraft],Tbl_Missions[Destination])</f>
        <v>Mir</v>
      </c>
    </row>
    <row r="270" spans="1:12" ht="18.75" customHeight="1">
      <c r="A270" t="s">
        <v>532</v>
      </c>
      <c r="B270" s="1" t="s">
        <v>534</v>
      </c>
      <c r="C270">
        <v>140</v>
      </c>
      <c r="D270" s="4">
        <v>35139</v>
      </c>
      <c r="E270" s="4">
        <v>35139</v>
      </c>
      <c r="F270" s="5">
        <v>0.24375000000145519</v>
      </c>
      <c r="G270" t="b">
        <v>0</v>
      </c>
      <c r="H270" t="b">
        <v>0</v>
      </c>
      <c r="I270" t="b">
        <v>0</v>
      </c>
      <c r="J270" s="7">
        <f>_xlfn.MAXIFS(Tbl_MissionCrew[Launch date],Tbl_MissionCrew[Launch date],"&lt;"&amp;Tbl_EVA[[#This Row],[Start Date]]+1,Tbl_MissionCrew[Crew Name],Tbl_EVA[[#This Row],[Name]])</f>
        <v>35116.523611111108</v>
      </c>
      <c r="K270" t="str" cm="1">
        <f t="array" ref="K270">INDEX(Tbl_MissionCrew[Spacecraft (Launch)],MATCH(1,(Tbl_MissionCrew[Launch date]=Tbl_EVA[[#This Row],[Traveler launch date]])*(Tbl_MissionCrew[Crew Name]=Tbl_EVA[[#This Row],[Name]]),0))</f>
        <v>Soyuz TM-23</v>
      </c>
      <c r="L270" t="str">
        <f>_xlfn.XLOOKUP(Tbl_EVA[[#This Row],[Launching spacecraft]],Tbl_Missions[Spacecraft],Tbl_Missions[Destination])</f>
        <v>Mir</v>
      </c>
    </row>
    <row r="271" spans="1:12" ht="18.75" customHeight="1">
      <c r="A271" t="s">
        <v>535</v>
      </c>
      <c r="B271" s="1" t="s">
        <v>536</v>
      </c>
      <c r="C271">
        <v>141</v>
      </c>
      <c r="D271" s="4">
        <v>35151</v>
      </c>
      <c r="E271" s="4">
        <v>35151</v>
      </c>
      <c r="F271" s="5">
        <v>0.25138888889341615</v>
      </c>
      <c r="G271" t="b">
        <v>0</v>
      </c>
      <c r="H271" t="b">
        <v>0</v>
      </c>
      <c r="I271" t="b">
        <v>0</v>
      </c>
      <c r="J271" s="7">
        <f>_xlfn.MAXIFS(Tbl_MissionCrew[Launch date],Tbl_MissionCrew[Launch date],"&lt;"&amp;Tbl_EVA[[#This Row],[Start Date]]+1,Tbl_MissionCrew[Crew Name],Tbl_EVA[[#This Row],[Name]])</f>
        <v>35146.342407407406</v>
      </c>
      <c r="K271" t="str" cm="1">
        <f t="array" ref="K271">INDEX(Tbl_MissionCrew[Spacecraft (Launch)],MATCH(1,(Tbl_MissionCrew[Launch date]=Tbl_EVA[[#This Row],[Traveler launch date]])*(Tbl_MissionCrew[Crew Name]=Tbl_EVA[[#This Row],[Name]]),0))</f>
        <v>STS-76, Atlantis</v>
      </c>
      <c r="L271" t="str">
        <f>_xlfn.XLOOKUP(Tbl_EVA[[#This Row],[Launching spacecraft]],Tbl_Missions[Spacecraft],Tbl_Missions[Destination])</f>
        <v>Mir</v>
      </c>
    </row>
    <row r="272" spans="1:12" ht="18.75" customHeight="1">
      <c r="A272" t="s">
        <v>535</v>
      </c>
      <c r="B272" s="1" t="s">
        <v>537</v>
      </c>
      <c r="C272">
        <v>141</v>
      </c>
      <c r="D272" s="4">
        <v>35151</v>
      </c>
      <c r="E272" s="4">
        <v>35151</v>
      </c>
      <c r="F272" s="5">
        <v>0.25138888889341615</v>
      </c>
      <c r="G272" t="b">
        <v>0</v>
      </c>
      <c r="H272" t="b">
        <v>0</v>
      </c>
      <c r="I272" t="b">
        <v>0</v>
      </c>
      <c r="J272" s="7">
        <f>_xlfn.MAXIFS(Tbl_MissionCrew[Launch date],Tbl_MissionCrew[Launch date],"&lt;"&amp;Tbl_EVA[[#This Row],[Start Date]]+1,Tbl_MissionCrew[Crew Name],Tbl_EVA[[#This Row],[Name]])</f>
        <v>35146.342407407406</v>
      </c>
      <c r="K272" t="str" cm="1">
        <f t="array" ref="K272">INDEX(Tbl_MissionCrew[Spacecraft (Launch)],MATCH(1,(Tbl_MissionCrew[Launch date]=Tbl_EVA[[#This Row],[Traveler launch date]])*(Tbl_MissionCrew[Crew Name]=Tbl_EVA[[#This Row],[Name]]),0))</f>
        <v>STS-76, Atlantis</v>
      </c>
      <c r="L272" t="str">
        <f>_xlfn.XLOOKUP(Tbl_EVA[[#This Row],[Launching spacecraft]],Tbl_Missions[Spacecraft],Tbl_Missions[Destination])</f>
        <v>Mir</v>
      </c>
    </row>
    <row r="273" spans="1:12" ht="18.75" customHeight="1">
      <c r="A273" t="s">
        <v>532</v>
      </c>
      <c r="B273" s="1" t="s">
        <v>533</v>
      </c>
      <c r="C273">
        <v>142</v>
      </c>
      <c r="D273" s="4">
        <v>35205</v>
      </c>
      <c r="E273" s="4">
        <v>35206</v>
      </c>
      <c r="F273" s="5">
        <v>0.22222222221898846</v>
      </c>
      <c r="G273" t="b">
        <v>0</v>
      </c>
      <c r="H273" t="b">
        <v>0</v>
      </c>
      <c r="I273" t="b">
        <v>0</v>
      </c>
      <c r="J273" s="7">
        <f>_xlfn.MAXIFS(Tbl_MissionCrew[Launch date],Tbl_MissionCrew[Launch date],"&lt;"&amp;Tbl_EVA[[#This Row],[Start Date]]+1,Tbl_MissionCrew[Crew Name],Tbl_EVA[[#This Row],[Name]])</f>
        <v>35116.523611111108</v>
      </c>
      <c r="K273" t="str" cm="1">
        <f t="array" ref="K273">INDEX(Tbl_MissionCrew[Spacecraft (Launch)],MATCH(1,(Tbl_MissionCrew[Launch date]=Tbl_EVA[[#This Row],[Traveler launch date]])*(Tbl_MissionCrew[Crew Name]=Tbl_EVA[[#This Row],[Name]]),0))</f>
        <v>Soyuz TM-23</v>
      </c>
      <c r="L273" t="str">
        <f>_xlfn.XLOOKUP(Tbl_EVA[[#This Row],[Launching spacecraft]],Tbl_Missions[Spacecraft],Tbl_Missions[Destination])</f>
        <v>Mir</v>
      </c>
    </row>
    <row r="274" spans="1:12" ht="18.75" customHeight="1">
      <c r="A274" t="s">
        <v>532</v>
      </c>
      <c r="B274" s="1" t="s">
        <v>534</v>
      </c>
      <c r="C274">
        <v>142</v>
      </c>
      <c r="D274" s="4">
        <v>35205</v>
      </c>
      <c r="E274" s="4">
        <v>35206</v>
      </c>
      <c r="F274" s="5">
        <v>0.22222222221898846</v>
      </c>
      <c r="G274" t="b">
        <v>0</v>
      </c>
      <c r="H274" t="b">
        <v>0</v>
      </c>
      <c r="I274" t="b">
        <v>0</v>
      </c>
      <c r="J274" s="7">
        <f>_xlfn.MAXIFS(Tbl_MissionCrew[Launch date],Tbl_MissionCrew[Launch date],"&lt;"&amp;Tbl_EVA[[#This Row],[Start Date]]+1,Tbl_MissionCrew[Crew Name],Tbl_EVA[[#This Row],[Name]])</f>
        <v>35116.523611111108</v>
      </c>
      <c r="K274" t="str" cm="1">
        <f t="array" ref="K274">INDEX(Tbl_MissionCrew[Spacecraft (Launch)],MATCH(1,(Tbl_MissionCrew[Launch date]=Tbl_EVA[[#This Row],[Traveler launch date]])*(Tbl_MissionCrew[Crew Name]=Tbl_EVA[[#This Row],[Name]]),0))</f>
        <v>Soyuz TM-23</v>
      </c>
      <c r="L274" t="str">
        <f>_xlfn.XLOOKUP(Tbl_EVA[[#This Row],[Launching spacecraft]],Tbl_Missions[Spacecraft],Tbl_Missions[Destination])</f>
        <v>Mir</v>
      </c>
    </row>
    <row r="275" spans="1:12" ht="18.75" customHeight="1">
      <c r="A275" t="s">
        <v>532</v>
      </c>
      <c r="B275" s="1" t="s">
        <v>533</v>
      </c>
      <c r="C275">
        <v>143</v>
      </c>
      <c r="D275" s="4">
        <v>35209</v>
      </c>
      <c r="E275" s="4">
        <v>35210</v>
      </c>
      <c r="F275" s="5">
        <v>0.2381944444423425</v>
      </c>
      <c r="G275" t="b">
        <v>0</v>
      </c>
      <c r="H275" t="b">
        <v>0</v>
      </c>
      <c r="I275" t="b">
        <v>0</v>
      </c>
      <c r="J275" s="7">
        <f>_xlfn.MAXIFS(Tbl_MissionCrew[Launch date],Tbl_MissionCrew[Launch date],"&lt;"&amp;Tbl_EVA[[#This Row],[Start Date]]+1,Tbl_MissionCrew[Crew Name],Tbl_EVA[[#This Row],[Name]])</f>
        <v>35116.523611111108</v>
      </c>
      <c r="K275" t="str" cm="1">
        <f t="array" ref="K275">INDEX(Tbl_MissionCrew[Spacecraft (Launch)],MATCH(1,(Tbl_MissionCrew[Launch date]=Tbl_EVA[[#This Row],[Traveler launch date]])*(Tbl_MissionCrew[Crew Name]=Tbl_EVA[[#This Row],[Name]]),0))</f>
        <v>Soyuz TM-23</v>
      </c>
      <c r="L275" t="str">
        <f>_xlfn.XLOOKUP(Tbl_EVA[[#This Row],[Launching spacecraft]],Tbl_Missions[Spacecraft],Tbl_Missions[Destination])</f>
        <v>Mir</v>
      </c>
    </row>
    <row r="276" spans="1:12" ht="18.75" customHeight="1">
      <c r="A276" t="s">
        <v>532</v>
      </c>
      <c r="B276" s="1" t="s">
        <v>534</v>
      </c>
      <c r="C276">
        <v>143</v>
      </c>
      <c r="D276" s="4">
        <v>35209</v>
      </c>
      <c r="E276" s="4">
        <v>35210</v>
      </c>
      <c r="F276" s="5">
        <v>0.2381944444423425</v>
      </c>
      <c r="G276" t="b">
        <v>0</v>
      </c>
      <c r="H276" t="b">
        <v>0</v>
      </c>
      <c r="I276" t="b">
        <v>0</v>
      </c>
      <c r="J276" s="7">
        <f>_xlfn.MAXIFS(Tbl_MissionCrew[Launch date],Tbl_MissionCrew[Launch date],"&lt;"&amp;Tbl_EVA[[#This Row],[Start Date]]+1,Tbl_MissionCrew[Crew Name],Tbl_EVA[[#This Row],[Name]])</f>
        <v>35116.523611111108</v>
      </c>
      <c r="K276" t="str" cm="1">
        <f t="array" ref="K276">INDEX(Tbl_MissionCrew[Spacecraft (Launch)],MATCH(1,(Tbl_MissionCrew[Launch date]=Tbl_EVA[[#This Row],[Traveler launch date]])*(Tbl_MissionCrew[Crew Name]=Tbl_EVA[[#This Row],[Name]]),0))</f>
        <v>Soyuz TM-23</v>
      </c>
      <c r="L276" t="str">
        <f>_xlfn.XLOOKUP(Tbl_EVA[[#This Row],[Launching spacecraft]],Tbl_Missions[Spacecraft],Tbl_Missions[Destination])</f>
        <v>Mir</v>
      </c>
    </row>
    <row r="277" spans="1:12" ht="18.75" customHeight="1">
      <c r="A277" t="s">
        <v>532</v>
      </c>
      <c r="B277" s="1" t="s">
        <v>533</v>
      </c>
      <c r="C277">
        <v>144</v>
      </c>
      <c r="D277" s="4">
        <v>35215</v>
      </c>
      <c r="E277" s="4">
        <v>35215</v>
      </c>
      <c r="F277" s="5">
        <v>0.18055555555474712</v>
      </c>
      <c r="G277" t="b">
        <v>0</v>
      </c>
      <c r="H277" t="b">
        <v>0</v>
      </c>
      <c r="I277" t="b">
        <v>0</v>
      </c>
      <c r="J277" s="7">
        <f>_xlfn.MAXIFS(Tbl_MissionCrew[Launch date],Tbl_MissionCrew[Launch date],"&lt;"&amp;Tbl_EVA[[#This Row],[Start Date]]+1,Tbl_MissionCrew[Crew Name],Tbl_EVA[[#This Row],[Name]])</f>
        <v>35116.523611111108</v>
      </c>
      <c r="K277" t="str" cm="1">
        <f t="array" ref="K277">INDEX(Tbl_MissionCrew[Spacecraft (Launch)],MATCH(1,(Tbl_MissionCrew[Launch date]=Tbl_EVA[[#This Row],[Traveler launch date]])*(Tbl_MissionCrew[Crew Name]=Tbl_EVA[[#This Row],[Name]]),0))</f>
        <v>Soyuz TM-23</v>
      </c>
      <c r="L277" t="str">
        <f>_xlfn.XLOOKUP(Tbl_EVA[[#This Row],[Launching spacecraft]],Tbl_Missions[Spacecraft],Tbl_Missions[Destination])</f>
        <v>Mir</v>
      </c>
    </row>
    <row r="278" spans="1:12" ht="18.75" customHeight="1">
      <c r="A278" t="s">
        <v>532</v>
      </c>
      <c r="B278" s="1" t="s">
        <v>534</v>
      </c>
      <c r="C278">
        <v>144</v>
      </c>
      <c r="D278" s="4">
        <v>35215</v>
      </c>
      <c r="E278" s="4">
        <v>35215</v>
      </c>
      <c r="F278" s="5">
        <v>0.18055555555474712</v>
      </c>
      <c r="G278" t="b">
        <v>0</v>
      </c>
      <c r="H278" t="b">
        <v>0</v>
      </c>
      <c r="I278" t="b">
        <v>0</v>
      </c>
      <c r="J278" s="7">
        <f>_xlfn.MAXIFS(Tbl_MissionCrew[Launch date],Tbl_MissionCrew[Launch date],"&lt;"&amp;Tbl_EVA[[#This Row],[Start Date]]+1,Tbl_MissionCrew[Crew Name],Tbl_EVA[[#This Row],[Name]])</f>
        <v>35116.523611111108</v>
      </c>
      <c r="K278" t="str" cm="1">
        <f t="array" ref="K278">INDEX(Tbl_MissionCrew[Spacecraft (Launch)],MATCH(1,(Tbl_MissionCrew[Launch date]=Tbl_EVA[[#This Row],[Traveler launch date]])*(Tbl_MissionCrew[Crew Name]=Tbl_EVA[[#This Row],[Name]]),0))</f>
        <v>Soyuz TM-23</v>
      </c>
      <c r="L278" t="str">
        <f>_xlfn.XLOOKUP(Tbl_EVA[[#This Row],[Launching spacecraft]],Tbl_Missions[Spacecraft],Tbl_Missions[Destination])</f>
        <v>Mir</v>
      </c>
    </row>
    <row r="279" spans="1:12" ht="18.75" customHeight="1">
      <c r="A279" t="s">
        <v>532</v>
      </c>
      <c r="B279" s="1" t="s">
        <v>533</v>
      </c>
      <c r="C279">
        <v>145</v>
      </c>
      <c r="D279" s="4">
        <v>35222</v>
      </c>
      <c r="E279" s="4">
        <v>35222</v>
      </c>
      <c r="F279" s="5">
        <v>0.14861111110803904</v>
      </c>
      <c r="G279" t="b">
        <v>0</v>
      </c>
      <c r="H279" t="b">
        <v>0</v>
      </c>
      <c r="I279" t="b">
        <v>0</v>
      </c>
      <c r="J279" s="7">
        <f>_xlfn.MAXIFS(Tbl_MissionCrew[Launch date],Tbl_MissionCrew[Launch date],"&lt;"&amp;Tbl_EVA[[#This Row],[Start Date]]+1,Tbl_MissionCrew[Crew Name],Tbl_EVA[[#This Row],[Name]])</f>
        <v>35116.523611111108</v>
      </c>
      <c r="K279" t="str" cm="1">
        <f t="array" ref="K279">INDEX(Tbl_MissionCrew[Spacecraft (Launch)],MATCH(1,(Tbl_MissionCrew[Launch date]=Tbl_EVA[[#This Row],[Traveler launch date]])*(Tbl_MissionCrew[Crew Name]=Tbl_EVA[[#This Row],[Name]]),0))</f>
        <v>Soyuz TM-23</v>
      </c>
      <c r="L279" t="str">
        <f>_xlfn.XLOOKUP(Tbl_EVA[[#This Row],[Launching spacecraft]],Tbl_Missions[Spacecraft],Tbl_Missions[Destination])</f>
        <v>Mir</v>
      </c>
    </row>
    <row r="280" spans="1:12" ht="18.75" customHeight="1">
      <c r="A280" t="s">
        <v>532</v>
      </c>
      <c r="B280" s="1" t="s">
        <v>534</v>
      </c>
      <c r="C280">
        <v>145</v>
      </c>
      <c r="D280" s="4">
        <v>35222</v>
      </c>
      <c r="E280" s="4">
        <v>35222</v>
      </c>
      <c r="F280" s="5">
        <v>0.14861111110803904</v>
      </c>
      <c r="G280" t="b">
        <v>0</v>
      </c>
      <c r="H280" t="b">
        <v>0</v>
      </c>
      <c r="I280" t="b">
        <v>0</v>
      </c>
      <c r="J280" s="7">
        <f>_xlfn.MAXIFS(Tbl_MissionCrew[Launch date],Tbl_MissionCrew[Launch date],"&lt;"&amp;Tbl_EVA[[#This Row],[Start Date]]+1,Tbl_MissionCrew[Crew Name],Tbl_EVA[[#This Row],[Name]])</f>
        <v>35116.523611111108</v>
      </c>
      <c r="K280" t="str" cm="1">
        <f t="array" ref="K280">INDEX(Tbl_MissionCrew[Spacecraft (Launch)],MATCH(1,(Tbl_MissionCrew[Launch date]=Tbl_EVA[[#This Row],[Traveler launch date]])*(Tbl_MissionCrew[Crew Name]=Tbl_EVA[[#This Row],[Name]]),0))</f>
        <v>Soyuz TM-23</v>
      </c>
      <c r="L280" t="str">
        <f>_xlfn.XLOOKUP(Tbl_EVA[[#This Row],[Launching spacecraft]],Tbl_Missions[Spacecraft],Tbl_Missions[Destination])</f>
        <v>Mir</v>
      </c>
    </row>
    <row r="281" spans="1:12" ht="18.75" customHeight="1">
      <c r="A281" t="s">
        <v>532</v>
      </c>
      <c r="B281" s="1" t="s">
        <v>533</v>
      </c>
      <c r="C281">
        <v>146</v>
      </c>
      <c r="D281" s="4">
        <v>35229</v>
      </c>
      <c r="E281" s="4">
        <v>35229</v>
      </c>
      <c r="F281" s="5">
        <v>0.23750000000291038</v>
      </c>
      <c r="G281" t="b">
        <v>0</v>
      </c>
      <c r="H281" t="b">
        <v>0</v>
      </c>
      <c r="I281" t="b">
        <v>0</v>
      </c>
      <c r="J281" s="7">
        <f>_xlfn.MAXIFS(Tbl_MissionCrew[Launch date],Tbl_MissionCrew[Launch date],"&lt;"&amp;Tbl_EVA[[#This Row],[Start Date]]+1,Tbl_MissionCrew[Crew Name],Tbl_EVA[[#This Row],[Name]])</f>
        <v>35116.523611111108</v>
      </c>
      <c r="K281" t="str" cm="1">
        <f t="array" ref="K281">INDEX(Tbl_MissionCrew[Spacecraft (Launch)],MATCH(1,(Tbl_MissionCrew[Launch date]=Tbl_EVA[[#This Row],[Traveler launch date]])*(Tbl_MissionCrew[Crew Name]=Tbl_EVA[[#This Row],[Name]]),0))</f>
        <v>Soyuz TM-23</v>
      </c>
      <c r="L281" t="str">
        <f>_xlfn.XLOOKUP(Tbl_EVA[[#This Row],[Launching spacecraft]],Tbl_Missions[Spacecraft],Tbl_Missions[Destination])</f>
        <v>Mir</v>
      </c>
    </row>
    <row r="282" spans="1:12" ht="18.75" customHeight="1">
      <c r="A282" t="s">
        <v>532</v>
      </c>
      <c r="B282" s="1" t="s">
        <v>534</v>
      </c>
      <c r="C282">
        <v>146</v>
      </c>
      <c r="D282" s="4">
        <v>35229</v>
      </c>
      <c r="E282" s="4">
        <v>35229</v>
      </c>
      <c r="F282" s="5">
        <v>0.23750000000291038</v>
      </c>
      <c r="G282" t="b">
        <v>0</v>
      </c>
      <c r="H282" t="b">
        <v>0</v>
      </c>
      <c r="I282" t="b">
        <v>0</v>
      </c>
      <c r="J282" s="7">
        <f>_xlfn.MAXIFS(Tbl_MissionCrew[Launch date],Tbl_MissionCrew[Launch date],"&lt;"&amp;Tbl_EVA[[#This Row],[Start Date]]+1,Tbl_MissionCrew[Crew Name],Tbl_EVA[[#This Row],[Name]])</f>
        <v>35116.523611111108</v>
      </c>
      <c r="K282" t="str" cm="1">
        <f t="array" ref="K282">INDEX(Tbl_MissionCrew[Spacecraft (Launch)],MATCH(1,(Tbl_MissionCrew[Launch date]=Tbl_EVA[[#This Row],[Traveler launch date]])*(Tbl_MissionCrew[Crew Name]=Tbl_EVA[[#This Row],[Name]]),0))</f>
        <v>Soyuz TM-23</v>
      </c>
      <c r="L282" t="str">
        <f>_xlfn.XLOOKUP(Tbl_EVA[[#This Row],[Launching spacecraft]],Tbl_Missions[Spacecraft],Tbl_Missions[Destination])</f>
        <v>Mir</v>
      </c>
    </row>
    <row r="283" spans="1:12" ht="18.75" customHeight="1">
      <c r="A283" t="s">
        <v>538</v>
      </c>
      <c r="B283" s="1" t="s">
        <v>539</v>
      </c>
      <c r="C283">
        <v>147</v>
      </c>
      <c r="D283" s="4">
        <v>35401</v>
      </c>
      <c r="E283" s="4">
        <v>35401</v>
      </c>
      <c r="F283" s="5">
        <v>0.24791666666715173</v>
      </c>
      <c r="G283" t="b">
        <v>0</v>
      </c>
      <c r="H283" t="b">
        <v>0</v>
      </c>
      <c r="I283" t="b">
        <v>0</v>
      </c>
      <c r="J283" s="7">
        <f>_xlfn.MAXIFS(Tbl_MissionCrew[Launch date],Tbl_MissionCrew[Launch date],"&lt;"&amp;Tbl_EVA[[#This Row],[Start Date]]+1,Tbl_MissionCrew[Crew Name],Tbl_EVA[[#This Row],[Name]])</f>
        <v>35294.554166666669</v>
      </c>
      <c r="K283" t="str" cm="1">
        <f t="array" ref="K283">INDEX(Tbl_MissionCrew[Spacecraft (Launch)],MATCH(1,(Tbl_MissionCrew[Launch date]=Tbl_EVA[[#This Row],[Traveler launch date]])*(Tbl_MissionCrew[Crew Name]=Tbl_EVA[[#This Row],[Name]]),0))</f>
        <v>Soyuz TM-24</v>
      </c>
      <c r="L283" t="str">
        <f>_xlfn.XLOOKUP(Tbl_EVA[[#This Row],[Launching spacecraft]],Tbl_Missions[Spacecraft],Tbl_Missions[Destination])</f>
        <v>Mir</v>
      </c>
    </row>
    <row r="284" spans="1:12" ht="18.75" customHeight="1">
      <c r="A284" t="s">
        <v>538</v>
      </c>
      <c r="B284" s="1" t="s">
        <v>492</v>
      </c>
      <c r="C284">
        <v>147</v>
      </c>
      <c r="D284" s="4">
        <v>35401</v>
      </c>
      <c r="E284" s="4">
        <v>35401</v>
      </c>
      <c r="F284" s="5">
        <v>0.24791666666715173</v>
      </c>
      <c r="G284" t="b">
        <v>0</v>
      </c>
      <c r="H284" t="b">
        <v>0</v>
      </c>
      <c r="I284" t="b">
        <v>0</v>
      </c>
      <c r="J284" s="7">
        <f>_xlfn.MAXIFS(Tbl_MissionCrew[Launch date],Tbl_MissionCrew[Launch date],"&lt;"&amp;Tbl_EVA[[#This Row],[Start Date]]+1,Tbl_MissionCrew[Crew Name],Tbl_EVA[[#This Row],[Name]])</f>
        <v>35294.554166666669</v>
      </c>
      <c r="K284" t="str" cm="1">
        <f t="array" ref="K284">INDEX(Tbl_MissionCrew[Spacecraft (Launch)],MATCH(1,(Tbl_MissionCrew[Launch date]=Tbl_EVA[[#This Row],[Traveler launch date]])*(Tbl_MissionCrew[Crew Name]=Tbl_EVA[[#This Row],[Name]]),0))</f>
        <v>Soyuz TM-24</v>
      </c>
      <c r="L284" t="str">
        <f>_xlfn.XLOOKUP(Tbl_EVA[[#This Row],[Launching spacecraft]],Tbl_Missions[Spacecraft],Tbl_Missions[Destination])</f>
        <v>Mir</v>
      </c>
    </row>
    <row r="285" spans="1:12" ht="18.75" customHeight="1">
      <c r="A285" t="s">
        <v>538</v>
      </c>
      <c r="B285" s="1" t="s">
        <v>539</v>
      </c>
      <c r="C285">
        <v>148</v>
      </c>
      <c r="D285" s="4">
        <v>35408</v>
      </c>
      <c r="E285" s="4">
        <v>35408</v>
      </c>
      <c r="F285" s="5">
        <v>0.27500000000145519</v>
      </c>
      <c r="G285" t="b">
        <v>0</v>
      </c>
      <c r="H285" t="b">
        <v>0</v>
      </c>
      <c r="I285" t="b">
        <v>0</v>
      </c>
      <c r="J285" s="7">
        <f>_xlfn.MAXIFS(Tbl_MissionCrew[Launch date],Tbl_MissionCrew[Launch date],"&lt;"&amp;Tbl_EVA[[#This Row],[Start Date]]+1,Tbl_MissionCrew[Crew Name],Tbl_EVA[[#This Row],[Name]])</f>
        <v>35294.554166666669</v>
      </c>
      <c r="K285" t="str" cm="1">
        <f t="array" ref="K285">INDEX(Tbl_MissionCrew[Spacecraft (Launch)],MATCH(1,(Tbl_MissionCrew[Launch date]=Tbl_EVA[[#This Row],[Traveler launch date]])*(Tbl_MissionCrew[Crew Name]=Tbl_EVA[[#This Row],[Name]]),0))</f>
        <v>Soyuz TM-24</v>
      </c>
      <c r="L285" t="str">
        <f>_xlfn.XLOOKUP(Tbl_EVA[[#This Row],[Launching spacecraft]],Tbl_Missions[Spacecraft],Tbl_Missions[Destination])</f>
        <v>Mir</v>
      </c>
    </row>
    <row r="286" spans="1:12" ht="18.75" customHeight="1">
      <c r="A286" t="s">
        <v>538</v>
      </c>
      <c r="B286" s="1" t="s">
        <v>492</v>
      </c>
      <c r="C286">
        <v>148</v>
      </c>
      <c r="D286" s="4">
        <v>35408</v>
      </c>
      <c r="E286" s="4">
        <v>35408</v>
      </c>
      <c r="F286" s="5">
        <v>0.27500000000145519</v>
      </c>
      <c r="G286" t="b">
        <v>0</v>
      </c>
      <c r="H286" t="b">
        <v>0</v>
      </c>
      <c r="I286" t="b">
        <v>0</v>
      </c>
      <c r="J286" s="7">
        <f>_xlfn.MAXIFS(Tbl_MissionCrew[Launch date],Tbl_MissionCrew[Launch date],"&lt;"&amp;Tbl_EVA[[#This Row],[Start Date]]+1,Tbl_MissionCrew[Crew Name],Tbl_EVA[[#This Row],[Name]])</f>
        <v>35294.554166666669</v>
      </c>
      <c r="K286" t="str" cm="1">
        <f t="array" ref="K286">INDEX(Tbl_MissionCrew[Spacecraft (Launch)],MATCH(1,(Tbl_MissionCrew[Launch date]=Tbl_EVA[[#This Row],[Traveler launch date]])*(Tbl_MissionCrew[Crew Name]=Tbl_EVA[[#This Row],[Name]]),0))</f>
        <v>Soyuz TM-24</v>
      </c>
      <c r="L286" t="str">
        <f>_xlfn.XLOOKUP(Tbl_EVA[[#This Row],[Launching spacecraft]],Tbl_Missions[Spacecraft],Tbl_Missions[Destination])</f>
        <v>Mir</v>
      </c>
    </row>
    <row r="287" spans="1:12" ht="18.75" customHeight="1">
      <c r="A287" t="s">
        <v>540</v>
      </c>
      <c r="B287" s="1" t="s">
        <v>512</v>
      </c>
      <c r="C287">
        <v>149</v>
      </c>
      <c r="D287" s="4">
        <v>35475</v>
      </c>
      <c r="E287" s="4">
        <v>35475</v>
      </c>
      <c r="F287" s="5">
        <v>0.27916666666715173</v>
      </c>
      <c r="G287" t="b">
        <v>0</v>
      </c>
      <c r="H287" t="b">
        <v>0</v>
      </c>
      <c r="I287" t="b">
        <v>0</v>
      </c>
      <c r="J287" s="7">
        <f>_xlfn.MAXIFS(Tbl_MissionCrew[Launch date],Tbl_MissionCrew[Launch date],"&lt;"&amp;Tbl_EVA[[#This Row],[Start Date]]+1,Tbl_MissionCrew[Crew Name],Tbl_EVA[[#This Row],[Name]])</f>
        <v>35472.371724537035</v>
      </c>
      <c r="K287" t="str" cm="1">
        <f t="array" ref="K287">INDEX(Tbl_MissionCrew[Spacecraft (Launch)],MATCH(1,(Tbl_MissionCrew[Launch date]=Tbl_EVA[[#This Row],[Traveler launch date]])*(Tbl_MissionCrew[Crew Name]=Tbl_EVA[[#This Row],[Name]]),0))</f>
        <v>STS-82, Discovery</v>
      </c>
      <c r="L287" t="str">
        <f>_xlfn.XLOOKUP(Tbl_EVA[[#This Row],[Launching spacecraft]],Tbl_Missions[Spacecraft],Tbl_Missions[Destination])</f>
        <v>Earth Orbit</v>
      </c>
    </row>
    <row r="288" spans="1:12" ht="18.75" customHeight="1">
      <c r="A288" t="s">
        <v>540</v>
      </c>
      <c r="B288" s="1" t="s">
        <v>541</v>
      </c>
      <c r="C288">
        <v>149</v>
      </c>
      <c r="D288" s="4">
        <v>35475</v>
      </c>
      <c r="E288" s="4">
        <v>35475</v>
      </c>
      <c r="F288" s="5">
        <v>0.27916666666715173</v>
      </c>
      <c r="G288" t="b">
        <v>0</v>
      </c>
      <c r="H288" t="b">
        <v>0</v>
      </c>
      <c r="I288" t="b">
        <v>0</v>
      </c>
      <c r="J288" s="7">
        <f>_xlfn.MAXIFS(Tbl_MissionCrew[Launch date],Tbl_MissionCrew[Launch date],"&lt;"&amp;Tbl_EVA[[#This Row],[Start Date]]+1,Tbl_MissionCrew[Crew Name],Tbl_EVA[[#This Row],[Name]])</f>
        <v>35472.371724537035</v>
      </c>
      <c r="K288" t="str" cm="1">
        <f t="array" ref="K288">INDEX(Tbl_MissionCrew[Spacecraft (Launch)],MATCH(1,(Tbl_MissionCrew[Launch date]=Tbl_EVA[[#This Row],[Traveler launch date]])*(Tbl_MissionCrew[Crew Name]=Tbl_EVA[[#This Row],[Name]]),0))</f>
        <v>STS-82, Discovery</v>
      </c>
      <c r="L288" t="str">
        <f>_xlfn.XLOOKUP(Tbl_EVA[[#This Row],[Launching spacecraft]],Tbl_Missions[Spacecraft],Tbl_Missions[Destination])</f>
        <v>Earth Orbit</v>
      </c>
    </row>
    <row r="289" spans="1:12" ht="18.75" customHeight="1">
      <c r="A289" t="s">
        <v>540</v>
      </c>
      <c r="B289" s="1" t="s">
        <v>496</v>
      </c>
      <c r="C289">
        <v>150</v>
      </c>
      <c r="D289" s="4">
        <v>35476</v>
      </c>
      <c r="E289" s="4">
        <v>35476</v>
      </c>
      <c r="F289" s="5">
        <v>0.31041666666715173</v>
      </c>
      <c r="G289" t="b">
        <v>0</v>
      </c>
      <c r="H289" t="b">
        <v>0</v>
      </c>
      <c r="I289" t="b">
        <v>0</v>
      </c>
      <c r="J289" s="7">
        <f>_xlfn.MAXIFS(Tbl_MissionCrew[Launch date],Tbl_MissionCrew[Launch date],"&lt;"&amp;Tbl_EVA[[#This Row],[Start Date]]+1,Tbl_MissionCrew[Crew Name],Tbl_EVA[[#This Row],[Name]])</f>
        <v>35472.371724537035</v>
      </c>
      <c r="K289" t="str" cm="1">
        <f t="array" ref="K289">INDEX(Tbl_MissionCrew[Spacecraft (Launch)],MATCH(1,(Tbl_MissionCrew[Launch date]=Tbl_EVA[[#This Row],[Traveler launch date]])*(Tbl_MissionCrew[Crew Name]=Tbl_EVA[[#This Row],[Name]]),0))</f>
        <v>STS-82, Discovery</v>
      </c>
      <c r="L289" t="str">
        <f>_xlfn.XLOOKUP(Tbl_EVA[[#This Row],[Launching spacecraft]],Tbl_Missions[Spacecraft],Tbl_Missions[Destination])</f>
        <v>Earth Orbit</v>
      </c>
    </row>
    <row r="290" spans="1:12" ht="18.75" customHeight="1">
      <c r="A290" t="s">
        <v>540</v>
      </c>
      <c r="B290" s="1" t="s">
        <v>542</v>
      </c>
      <c r="C290">
        <v>150</v>
      </c>
      <c r="D290" s="4">
        <v>35476</v>
      </c>
      <c r="E290" s="4">
        <v>35476</v>
      </c>
      <c r="F290" s="5">
        <v>0.31041666666715173</v>
      </c>
      <c r="G290" t="b">
        <v>0</v>
      </c>
      <c r="H290" t="b">
        <v>0</v>
      </c>
      <c r="I290" t="b">
        <v>0</v>
      </c>
      <c r="J290" s="7">
        <f>_xlfn.MAXIFS(Tbl_MissionCrew[Launch date],Tbl_MissionCrew[Launch date],"&lt;"&amp;Tbl_EVA[[#This Row],[Start Date]]+1,Tbl_MissionCrew[Crew Name],Tbl_EVA[[#This Row],[Name]])</f>
        <v>35472.371724537035</v>
      </c>
      <c r="K290" t="str" cm="1">
        <f t="array" ref="K290">INDEX(Tbl_MissionCrew[Spacecraft (Launch)],MATCH(1,(Tbl_MissionCrew[Launch date]=Tbl_EVA[[#This Row],[Traveler launch date]])*(Tbl_MissionCrew[Crew Name]=Tbl_EVA[[#This Row],[Name]]),0))</f>
        <v>STS-82, Discovery</v>
      </c>
      <c r="L290" t="str">
        <f>_xlfn.XLOOKUP(Tbl_EVA[[#This Row],[Launching spacecraft]],Tbl_Missions[Spacecraft],Tbl_Missions[Destination])</f>
        <v>Earth Orbit</v>
      </c>
    </row>
    <row r="291" spans="1:12" ht="18.75" customHeight="1">
      <c r="A291" t="s">
        <v>540</v>
      </c>
      <c r="B291" s="1" t="s">
        <v>512</v>
      </c>
      <c r="C291">
        <v>151</v>
      </c>
      <c r="D291" s="4">
        <v>35477</v>
      </c>
      <c r="E291" s="4">
        <v>35477</v>
      </c>
      <c r="F291" s="5">
        <v>0.29930555555620231</v>
      </c>
      <c r="G291" t="b">
        <v>0</v>
      </c>
      <c r="H291" t="b">
        <v>0</v>
      </c>
      <c r="I291" t="b">
        <v>0</v>
      </c>
      <c r="J291" s="7">
        <f>_xlfn.MAXIFS(Tbl_MissionCrew[Launch date],Tbl_MissionCrew[Launch date],"&lt;"&amp;Tbl_EVA[[#This Row],[Start Date]]+1,Tbl_MissionCrew[Crew Name],Tbl_EVA[[#This Row],[Name]])</f>
        <v>35472.371724537035</v>
      </c>
      <c r="K291" t="str" cm="1">
        <f t="array" ref="K291">INDEX(Tbl_MissionCrew[Spacecraft (Launch)],MATCH(1,(Tbl_MissionCrew[Launch date]=Tbl_EVA[[#This Row],[Traveler launch date]])*(Tbl_MissionCrew[Crew Name]=Tbl_EVA[[#This Row],[Name]]),0))</f>
        <v>STS-82, Discovery</v>
      </c>
      <c r="L291" t="str">
        <f>_xlfn.XLOOKUP(Tbl_EVA[[#This Row],[Launching spacecraft]],Tbl_Missions[Spacecraft],Tbl_Missions[Destination])</f>
        <v>Earth Orbit</v>
      </c>
    </row>
    <row r="292" spans="1:12" ht="18.75" customHeight="1">
      <c r="A292" t="s">
        <v>540</v>
      </c>
      <c r="B292" s="1" t="s">
        <v>541</v>
      </c>
      <c r="C292">
        <v>151</v>
      </c>
      <c r="D292" s="4">
        <v>35477</v>
      </c>
      <c r="E292" s="4">
        <v>35477</v>
      </c>
      <c r="F292" s="5">
        <v>0.29930555555620231</v>
      </c>
      <c r="G292" t="b">
        <v>0</v>
      </c>
      <c r="H292" t="b">
        <v>0</v>
      </c>
      <c r="I292" t="b">
        <v>0</v>
      </c>
      <c r="J292" s="7">
        <f>_xlfn.MAXIFS(Tbl_MissionCrew[Launch date],Tbl_MissionCrew[Launch date],"&lt;"&amp;Tbl_EVA[[#This Row],[Start Date]]+1,Tbl_MissionCrew[Crew Name],Tbl_EVA[[#This Row],[Name]])</f>
        <v>35472.371724537035</v>
      </c>
      <c r="K292" t="str" cm="1">
        <f t="array" ref="K292">INDEX(Tbl_MissionCrew[Spacecraft (Launch)],MATCH(1,(Tbl_MissionCrew[Launch date]=Tbl_EVA[[#This Row],[Traveler launch date]])*(Tbl_MissionCrew[Crew Name]=Tbl_EVA[[#This Row],[Name]]),0))</f>
        <v>STS-82, Discovery</v>
      </c>
      <c r="L292" t="str">
        <f>_xlfn.XLOOKUP(Tbl_EVA[[#This Row],[Launching spacecraft]],Tbl_Missions[Spacecraft],Tbl_Missions[Destination])</f>
        <v>Earth Orbit</v>
      </c>
    </row>
    <row r="293" spans="1:12" ht="18.75" customHeight="1">
      <c r="A293" t="s">
        <v>540</v>
      </c>
      <c r="B293" s="1" t="s">
        <v>496</v>
      </c>
      <c r="C293">
        <v>152</v>
      </c>
      <c r="D293" s="4">
        <v>35478</v>
      </c>
      <c r="E293" s="4">
        <v>35478</v>
      </c>
      <c r="F293" s="5">
        <v>0.27361111110803904</v>
      </c>
      <c r="G293" t="b">
        <v>0</v>
      </c>
      <c r="H293" t="b">
        <v>0</v>
      </c>
      <c r="I293" t="b">
        <v>0</v>
      </c>
      <c r="J293" s="7">
        <f>_xlfn.MAXIFS(Tbl_MissionCrew[Launch date],Tbl_MissionCrew[Launch date],"&lt;"&amp;Tbl_EVA[[#This Row],[Start Date]]+1,Tbl_MissionCrew[Crew Name],Tbl_EVA[[#This Row],[Name]])</f>
        <v>35472.371724537035</v>
      </c>
      <c r="K293" t="str" cm="1">
        <f t="array" ref="K293">INDEX(Tbl_MissionCrew[Spacecraft (Launch)],MATCH(1,(Tbl_MissionCrew[Launch date]=Tbl_EVA[[#This Row],[Traveler launch date]])*(Tbl_MissionCrew[Crew Name]=Tbl_EVA[[#This Row],[Name]]),0))</f>
        <v>STS-82, Discovery</v>
      </c>
      <c r="L293" t="str">
        <f>_xlfn.XLOOKUP(Tbl_EVA[[#This Row],[Launching spacecraft]],Tbl_Missions[Spacecraft],Tbl_Missions[Destination])</f>
        <v>Earth Orbit</v>
      </c>
    </row>
    <row r="294" spans="1:12" ht="18.75" customHeight="1">
      <c r="A294" t="s">
        <v>540</v>
      </c>
      <c r="B294" s="1" t="s">
        <v>542</v>
      </c>
      <c r="C294">
        <v>152</v>
      </c>
      <c r="D294" s="4">
        <v>35478</v>
      </c>
      <c r="E294" s="4">
        <v>35478</v>
      </c>
      <c r="F294" s="5">
        <v>0.27361111110803904</v>
      </c>
      <c r="G294" t="b">
        <v>0</v>
      </c>
      <c r="H294" t="b">
        <v>0</v>
      </c>
      <c r="I294" t="b">
        <v>0</v>
      </c>
      <c r="J294" s="7">
        <f>_xlfn.MAXIFS(Tbl_MissionCrew[Launch date],Tbl_MissionCrew[Launch date],"&lt;"&amp;Tbl_EVA[[#This Row],[Start Date]]+1,Tbl_MissionCrew[Crew Name],Tbl_EVA[[#This Row],[Name]])</f>
        <v>35472.371724537035</v>
      </c>
      <c r="K294" t="str" cm="1">
        <f t="array" ref="K294">INDEX(Tbl_MissionCrew[Spacecraft (Launch)],MATCH(1,(Tbl_MissionCrew[Launch date]=Tbl_EVA[[#This Row],[Traveler launch date]])*(Tbl_MissionCrew[Crew Name]=Tbl_EVA[[#This Row],[Name]]),0))</f>
        <v>STS-82, Discovery</v>
      </c>
      <c r="L294" t="str">
        <f>_xlfn.XLOOKUP(Tbl_EVA[[#This Row],[Launching spacecraft]],Tbl_Missions[Spacecraft],Tbl_Missions[Destination])</f>
        <v>Earth Orbit</v>
      </c>
    </row>
    <row r="295" spans="1:12" ht="18.75" customHeight="1">
      <c r="A295" t="s">
        <v>540</v>
      </c>
      <c r="B295" s="1" t="s">
        <v>512</v>
      </c>
      <c r="C295">
        <v>153</v>
      </c>
      <c r="D295" s="4">
        <v>35479</v>
      </c>
      <c r="E295" s="4">
        <v>35479</v>
      </c>
      <c r="F295" s="5">
        <v>0.22013888889341615</v>
      </c>
      <c r="G295" t="b">
        <v>0</v>
      </c>
      <c r="H295" t="b">
        <v>0</v>
      </c>
      <c r="I295" t="b">
        <v>0</v>
      </c>
      <c r="J295" s="7">
        <f>_xlfn.MAXIFS(Tbl_MissionCrew[Launch date],Tbl_MissionCrew[Launch date],"&lt;"&amp;Tbl_EVA[[#This Row],[Start Date]]+1,Tbl_MissionCrew[Crew Name],Tbl_EVA[[#This Row],[Name]])</f>
        <v>35472.371724537035</v>
      </c>
      <c r="K295" t="str" cm="1">
        <f t="array" ref="K295">INDEX(Tbl_MissionCrew[Spacecraft (Launch)],MATCH(1,(Tbl_MissionCrew[Launch date]=Tbl_EVA[[#This Row],[Traveler launch date]])*(Tbl_MissionCrew[Crew Name]=Tbl_EVA[[#This Row],[Name]]),0))</f>
        <v>STS-82, Discovery</v>
      </c>
      <c r="L295" t="str">
        <f>_xlfn.XLOOKUP(Tbl_EVA[[#This Row],[Launching spacecraft]],Tbl_Missions[Spacecraft],Tbl_Missions[Destination])</f>
        <v>Earth Orbit</v>
      </c>
    </row>
    <row r="296" spans="1:12" ht="18.75" customHeight="1">
      <c r="A296" t="s">
        <v>540</v>
      </c>
      <c r="B296" s="1" t="s">
        <v>541</v>
      </c>
      <c r="C296">
        <v>153</v>
      </c>
      <c r="D296" s="4">
        <v>35479</v>
      </c>
      <c r="E296" s="4">
        <v>35479</v>
      </c>
      <c r="F296" s="5">
        <v>0.22013888889341615</v>
      </c>
      <c r="G296" t="b">
        <v>0</v>
      </c>
      <c r="H296" t="b">
        <v>0</v>
      </c>
      <c r="I296" t="b">
        <v>0</v>
      </c>
      <c r="J296" s="7">
        <f>_xlfn.MAXIFS(Tbl_MissionCrew[Launch date],Tbl_MissionCrew[Launch date],"&lt;"&amp;Tbl_EVA[[#This Row],[Start Date]]+1,Tbl_MissionCrew[Crew Name],Tbl_EVA[[#This Row],[Name]])</f>
        <v>35472.371724537035</v>
      </c>
      <c r="K296" t="str" cm="1">
        <f t="array" ref="K296">INDEX(Tbl_MissionCrew[Spacecraft (Launch)],MATCH(1,(Tbl_MissionCrew[Launch date]=Tbl_EVA[[#This Row],[Traveler launch date]])*(Tbl_MissionCrew[Crew Name]=Tbl_EVA[[#This Row],[Name]]),0))</f>
        <v>STS-82, Discovery</v>
      </c>
      <c r="L296" t="str">
        <f>_xlfn.XLOOKUP(Tbl_EVA[[#This Row],[Launching spacecraft]],Tbl_Missions[Spacecraft],Tbl_Missions[Destination])</f>
        <v>Earth Orbit</v>
      </c>
    </row>
    <row r="297" spans="1:12" ht="18.75" customHeight="1">
      <c r="A297" t="s">
        <v>543</v>
      </c>
      <c r="B297" s="1" t="s">
        <v>504</v>
      </c>
      <c r="C297">
        <v>154</v>
      </c>
      <c r="D297" s="4">
        <v>35549</v>
      </c>
      <c r="E297" s="4">
        <v>35549</v>
      </c>
      <c r="F297" s="5">
        <v>0.20763888888905058</v>
      </c>
      <c r="G297" t="b">
        <v>0</v>
      </c>
      <c r="H297" t="b">
        <v>0</v>
      </c>
      <c r="I297" t="b">
        <v>0</v>
      </c>
      <c r="J297" s="7">
        <f>_xlfn.MAXIFS(Tbl_MissionCrew[Launch date],Tbl_MissionCrew[Launch date],"&lt;"&amp;Tbl_EVA[[#This Row],[Start Date]]+1,Tbl_MissionCrew[Crew Name],Tbl_EVA[[#This Row],[Name]])</f>
        <v>35471.589583333334</v>
      </c>
      <c r="K297" t="str" cm="1">
        <f t="array" ref="K297">INDEX(Tbl_MissionCrew[Spacecraft (Launch)],MATCH(1,(Tbl_MissionCrew[Launch date]=Tbl_EVA[[#This Row],[Traveler launch date]])*(Tbl_MissionCrew[Crew Name]=Tbl_EVA[[#This Row],[Name]]),0))</f>
        <v>Soyuz TM-25</v>
      </c>
      <c r="L297" t="str">
        <f>_xlfn.XLOOKUP(Tbl_EVA[[#This Row],[Launching spacecraft]],Tbl_Missions[Spacecraft],Tbl_Missions[Destination])</f>
        <v>Mir</v>
      </c>
    </row>
    <row r="298" spans="1:12" ht="18.75" customHeight="1">
      <c r="A298" t="s">
        <v>543</v>
      </c>
      <c r="B298" s="1" t="s">
        <v>544</v>
      </c>
      <c r="C298">
        <v>154</v>
      </c>
      <c r="D298" s="4">
        <v>35549</v>
      </c>
      <c r="E298" s="4">
        <v>35549</v>
      </c>
      <c r="F298" s="5">
        <v>0.20763888888905058</v>
      </c>
      <c r="G298" t="b">
        <v>0</v>
      </c>
      <c r="H298" t="b">
        <v>0</v>
      </c>
      <c r="I298" t="b">
        <v>0</v>
      </c>
      <c r="J298" s="7">
        <f>_xlfn.MAXIFS(Tbl_MissionCrew[Launch date],Tbl_MissionCrew[Launch date],"&lt;"&amp;Tbl_EVA[[#This Row],[Start Date]]+1,Tbl_MissionCrew[Crew Name],Tbl_EVA[[#This Row],[Name]])</f>
        <v>35442.394016203703</v>
      </c>
      <c r="K298" t="str" cm="1">
        <f t="array" ref="K298">INDEX(Tbl_MissionCrew[Spacecraft (Launch)],MATCH(1,(Tbl_MissionCrew[Launch date]=Tbl_EVA[[#This Row],[Traveler launch date]])*(Tbl_MissionCrew[Crew Name]=Tbl_EVA[[#This Row],[Name]]),0))</f>
        <v>STS-81, Atlantis</v>
      </c>
      <c r="L298" t="str">
        <f>_xlfn.XLOOKUP(Tbl_EVA[[#This Row],[Launching spacecraft]],Tbl_Missions[Spacecraft],Tbl_Missions[Destination])</f>
        <v>Mir</v>
      </c>
    </row>
    <row r="299" spans="1:12" ht="18.75" customHeight="1">
      <c r="A299" t="s">
        <v>545</v>
      </c>
      <c r="B299" s="1" t="s">
        <v>473</v>
      </c>
      <c r="C299">
        <v>155</v>
      </c>
      <c r="D299" s="4">
        <v>35664</v>
      </c>
      <c r="E299" s="4">
        <v>35664</v>
      </c>
      <c r="F299" s="5">
        <v>0.13611111111094942</v>
      </c>
      <c r="G299" t="b">
        <v>0</v>
      </c>
      <c r="H299" t="b">
        <v>0</v>
      </c>
      <c r="I299" t="b">
        <v>0</v>
      </c>
      <c r="J299" s="7">
        <f>_xlfn.MAXIFS(Tbl_MissionCrew[Launch date],Tbl_MissionCrew[Launch date],"&lt;"&amp;Tbl_EVA[[#This Row],[Start Date]]+1,Tbl_MissionCrew[Crew Name],Tbl_EVA[[#This Row],[Name]])</f>
        <v>35647.649305555555</v>
      </c>
      <c r="K299" t="str" cm="1">
        <f t="array" ref="K299">INDEX(Tbl_MissionCrew[Spacecraft (Launch)],MATCH(1,(Tbl_MissionCrew[Launch date]=Tbl_EVA[[#This Row],[Traveler launch date]])*(Tbl_MissionCrew[Crew Name]=Tbl_EVA[[#This Row],[Name]]),0))</f>
        <v>Soyuz TM-26</v>
      </c>
      <c r="L299" t="str">
        <f>_xlfn.XLOOKUP(Tbl_EVA[[#This Row],[Launching spacecraft]],Tbl_Missions[Spacecraft],Tbl_Missions[Destination])</f>
        <v>Mir</v>
      </c>
    </row>
    <row r="300" spans="1:12" ht="18.75" customHeight="1">
      <c r="A300" t="s">
        <v>545</v>
      </c>
      <c r="B300" s="1" t="s">
        <v>546</v>
      </c>
      <c r="C300">
        <v>155</v>
      </c>
      <c r="D300" s="4">
        <v>35664</v>
      </c>
      <c r="E300" s="4">
        <v>35664</v>
      </c>
      <c r="F300" s="5">
        <v>0.13611111111094942</v>
      </c>
      <c r="G300" t="b">
        <v>0</v>
      </c>
      <c r="H300" t="b">
        <v>0</v>
      </c>
      <c r="I300" t="b">
        <v>0</v>
      </c>
      <c r="J300" s="7">
        <f>_xlfn.MAXIFS(Tbl_MissionCrew[Launch date],Tbl_MissionCrew[Launch date],"&lt;"&amp;Tbl_EVA[[#This Row],[Start Date]]+1,Tbl_MissionCrew[Crew Name],Tbl_EVA[[#This Row],[Name]])</f>
        <v>35647.649305555555</v>
      </c>
      <c r="K300" t="str" cm="1">
        <f t="array" ref="K300">INDEX(Tbl_MissionCrew[Spacecraft (Launch)],MATCH(1,(Tbl_MissionCrew[Launch date]=Tbl_EVA[[#This Row],[Traveler launch date]])*(Tbl_MissionCrew[Crew Name]=Tbl_EVA[[#This Row],[Name]]),0))</f>
        <v>Soyuz TM-26</v>
      </c>
      <c r="L300" t="str">
        <f>_xlfn.XLOOKUP(Tbl_EVA[[#This Row],[Launching spacecraft]],Tbl_Missions[Spacecraft],Tbl_Missions[Destination])</f>
        <v>Mir</v>
      </c>
    </row>
    <row r="301" spans="1:12" ht="18.75" customHeight="1">
      <c r="A301" t="s">
        <v>545</v>
      </c>
      <c r="B301" s="1" t="s">
        <v>473</v>
      </c>
      <c r="C301">
        <v>156</v>
      </c>
      <c r="D301" s="4">
        <v>35679</v>
      </c>
      <c r="E301" s="4">
        <v>35679</v>
      </c>
      <c r="F301" s="5">
        <v>0.25</v>
      </c>
      <c r="G301" t="b">
        <v>0</v>
      </c>
      <c r="H301" t="b">
        <v>0</v>
      </c>
      <c r="I301" t="b">
        <v>0</v>
      </c>
      <c r="J301" s="7">
        <f>_xlfn.MAXIFS(Tbl_MissionCrew[Launch date],Tbl_MissionCrew[Launch date],"&lt;"&amp;Tbl_EVA[[#This Row],[Start Date]]+1,Tbl_MissionCrew[Crew Name],Tbl_EVA[[#This Row],[Name]])</f>
        <v>35647.649305555555</v>
      </c>
      <c r="K301" t="str" cm="1">
        <f t="array" ref="K301">INDEX(Tbl_MissionCrew[Spacecraft (Launch)],MATCH(1,(Tbl_MissionCrew[Launch date]=Tbl_EVA[[#This Row],[Traveler launch date]])*(Tbl_MissionCrew[Crew Name]=Tbl_EVA[[#This Row],[Name]]),0))</f>
        <v>Soyuz TM-26</v>
      </c>
      <c r="L301" t="str">
        <f>_xlfn.XLOOKUP(Tbl_EVA[[#This Row],[Launching spacecraft]],Tbl_Missions[Spacecraft],Tbl_Missions[Destination])</f>
        <v>Mir</v>
      </c>
    </row>
    <row r="302" spans="1:12" ht="18.75" customHeight="1">
      <c r="A302" t="s">
        <v>545</v>
      </c>
      <c r="B302" s="1" t="s">
        <v>516</v>
      </c>
      <c r="C302">
        <v>156</v>
      </c>
      <c r="D302" s="4">
        <v>35679</v>
      </c>
      <c r="E302" s="4">
        <v>35679</v>
      </c>
      <c r="F302" s="5">
        <v>0.25</v>
      </c>
      <c r="G302" t="b">
        <v>0</v>
      </c>
      <c r="H302" t="b">
        <v>0</v>
      </c>
      <c r="I302" t="b">
        <v>0</v>
      </c>
      <c r="J302" s="7">
        <f>_xlfn.MAXIFS(Tbl_MissionCrew[Launch date],Tbl_MissionCrew[Launch date],"&lt;"&amp;Tbl_EVA[[#This Row],[Start Date]]+1,Tbl_MissionCrew[Crew Name],Tbl_EVA[[#This Row],[Name]])</f>
        <v>35565.338750000003</v>
      </c>
      <c r="K302" t="str" cm="1">
        <f t="array" ref="K302">INDEX(Tbl_MissionCrew[Spacecraft (Launch)],MATCH(1,(Tbl_MissionCrew[Launch date]=Tbl_EVA[[#This Row],[Traveler launch date]])*(Tbl_MissionCrew[Crew Name]=Tbl_EVA[[#This Row],[Name]]),0))</f>
        <v>STS-84, Atlantis</v>
      </c>
      <c r="L302" t="str">
        <f>_xlfn.XLOOKUP(Tbl_EVA[[#This Row],[Launching spacecraft]],Tbl_Missions[Spacecraft],Tbl_Missions[Destination])</f>
        <v>Mir</v>
      </c>
    </row>
    <row r="303" spans="1:12" ht="18.75" customHeight="1">
      <c r="A303" t="s">
        <v>547</v>
      </c>
      <c r="B303" s="1" t="s">
        <v>548</v>
      </c>
      <c r="C303">
        <v>157</v>
      </c>
      <c r="D303" s="4">
        <v>35704</v>
      </c>
      <c r="E303" s="4">
        <v>35704</v>
      </c>
      <c r="F303" s="5">
        <v>0.20902777777777778</v>
      </c>
      <c r="G303" t="b">
        <v>0</v>
      </c>
      <c r="H303" t="b">
        <v>0</v>
      </c>
      <c r="I303" t="b">
        <v>0</v>
      </c>
      <c r="J303" s="7">
        <f>_xlfn.MAXIFS(Tbl_MissionCrew[Launch date],Tbl_MissionCrew[Launch date],"&lt;"&amp;Tbl_EVA[[#This Row],[Start Date]]+1,Tbl_MissionCrew[Crew Name],Tbl_EVA[[#This Row],[Name]])</f>
        <v>35698.607164351852</v>
      </c>
      <c r="K303" t="str" cm="1">
        <f t="array" ref="K303">INDEX(Tbl_MissionCrew[Spacecraft (Launch)],MATCH(1,(Tbl_MissionCrew[Launch date]=Tbl_EVA[[#This Row],[Traveler launch date]])*(Tbl_MissionCrew[Crew Name]=Tbl_EVA[[#This Row],[Name]]),0))</f>
        <v>STS-86, Atlantis</v>
      </c>
      <c r="L303" t="str">
        <f>_xlfn.XLOOKUP(Tbl_EVA[[#This Row],[Launching spacecraft]],Tbl_Missions[Spacecraft],Tbl_Missions[Destination])</f>
        <v>Mir</v>
      </c>
    </row>
    <row r="304" spans="1:12" ht="18.75" customHeight="1">
      <c r="A304" t="s">
        <v>547</v>
      </c>
      <c r="B304" s="1" t="s">
        <v>464</v>
      </c>
      <c r="C304">
        <v>157</v>
      </c>
      <c r="D304" s="4">
        <v>35704</v>
      </c>
      <c r="E304" s="4">
        <v>35704</v>
      </c>
      <c r="F304" s="5">
        <v>0.20902777777777778</v>
      </c>
      <c r="G304" t="b">
        <v>0</v>
      </c>
      <c r="H304" t="b">
        <v>0</v>
      </c>
      <c r="I304" t="b">
        <v>0</v>
      </c>
      <c r="J304" s="7">
        <f>_xlfn.MAXIFS(Tbl_MissionCrew[Launch date],Tbl_MissionCrew[Launch date],"&lt;"&amp;Tbl_EVA[[#This Row],[Start Date]]+1,Tbl_MissionCrew[Crew Name],Tbl_EVA[[#This Row],[Name]])</f>
        <v>35698.607164351852</v>
      </c>
      <c r="K304" t="str" cm="1">
        <f t="array" ref="K304">INDEX(Tbl_MissionCrew[Spacecraft (Launch)],MATCH(1,(Tbl_MissionCrew[Launch date]=Tbl_EVA[[#This Row],[Traveler launch date]])*(Tbl_MissionCrew[Crew Name]=Tbl_EVA[[#This Row],[Name]]),0))</f>
        <v>STS-86, Atlantis</v>
      </c>
      <c r="L304" t="str">
        <f>_xlfn.XLOOKUP(Tbl_EVA[[#This Row],[Launching spacecraft]],Tbl_Missions[Spacecraft],Tbl_Missions[Destination])</f>
        <v>Mir</v>
      </c>
    </row>
    <row r="305" spans="1:12" ht="18.75" customHeight="1">
      <c r="A305" t="s">
        <v>545</v>
      </c>
      <c r="B305" s="1" t="s">
        <v>473</v>
      </c>
      <c r="C305">
        <v>158</v>
      </c>
      <c r="D305" s="4">
        <v>35723</v>
      </c>
      <c r="E305" s="4">
        <v>35723</v>
      </c>
      <c r="F305" s="5">
        <v>0.27638888888759539</v>
      </c>
      <c r="G305" t="b">
        <v>0</v>
      </c>
      <c r="H305" t="b">
        <v>0</v>
      </c>
      <c r="I305" t="b">
        <v>0</v>
      </c>
      <c r="J305" s="7">
        <f>_xlfn.MAXIFS(Tbl_MissionCrew[Launch date],Tbl_MissionCrew[Launch date],"&lt;"&amp;Tbl_EVA[[#This Row],[Start Date]]+1,Tbl_MissionCrew[Crew Name],Tbl_EVA[[#This Row],[Name]])</f>
        <v>35647.649305555555</v>
      </c>
      <c r="K305" t="str" cm="1">
        <f t="array" ref="K305">INDEX(Tbl_MissionCrew[Spacecraft (Launch)],MATCH(1,(Tbl_MissionCrew[Launch date]=Tbl_EVA[[#This Row],[Traveler launch date]])*(Tbl_MissionCrew[Crew Name]=Tbl_EVA[[#This Row],[Name]]),0))</f>
        <v>Soyuz TM-26</v>
      </c>
      <c r="L305" t="str">
        <f>_xlfn.XLOOKUP(Tbl_EVA[[#This Row],[Launching spacecraft]],Tbl_Missions[Spacecraft],Tbl_Missions[Destination])</f>
        <v>Mir</v>
      </c>
    </row>
    <row r="306" spans="1:12" ht="18.75" customHeight="1">
      <c r="A306" t="s">
        <v>545</v>
      </c>
      <c r="B306" s="1" t="s">
        <v>546</v>
      </c>
      <c r="C306">
        <v>158</v>
      </c>
      <c r="D306" s="4">
        <v>35723</v>
      </c>
      <c r="E306" s="4">
        <v>35723</v>
      </c>
      <c r="F306" s="5">
        <v>0.27638888888759539</v>
      </c>
      <c r="G306" t="b">
        <v>0</v>
      </c>
      <c r="H306" t="b">
        <v>0</v>
      </c>
      <c r="I306" t="b">
        <v>0</v>
      </c>
      <c r="J306" s="7">
        <f>_xlfn.MAXIFS(Tbl_MissionCrew[Launch date],Tbl_MissionCrew[Launch date],"&lt;"&amp;Tbl_EVA[[#This Row],[Start Date]]+1,Tbl_MissionCrew[Crew Name],Tbl_EVA[[#This Row],[Name]])</f>
        <v>35647.649305555555</v>
      </c>
      <c r="K306" t="str" cm="1">
        <f t="array" ref="K306">INDEX(Tbl_MissionCrew[Spacecraft (Launch)],MATCH(1,(Tbl_MissionCrew[Launch date]=Tbl_EVA[[#This Row],[Traveler launch date]])*(Tbl_MissionCrew[Crew Name]=Tbl_EVA[[#This Row],[Name]]),0))</f>
        <v>Soyuz TM-26</v>
      </c>
      <c r="L306" t="str">
        <f>_xlfn.XLOOKUP(Tbl_EVA[[#This Row],[Launching spacecraft]],Tbl_Missions[Spacecraft],Tbl_Missions[Destination])</f>
        <v>Mir</v>
      </c>
    </row>
    <row r="307" spans="1:12" ht="18.75" customHeight="1">
      <c r="A307" t="s">
        <v>545</v>
      </c>
      <c r="B307" s="1" t="s">
        <v>473</v>
      </c>
      <c r="C307">
        <v>159</v>
      </c>
      <c r="D307" s="4">
        <v>35737</v>
      </c>
      <c r="E307" s="4">
        <v>35737</v>
      </c>
      <c r="F307" s="5">
        <v>0.25277777777955635</v>
      </c>
      <c r="G307" t="b">
        <v>0</v>
      </c>
      <c r="H307" t="b">
        <v>0</v>
      </c>
      <c r="I307" t="b">
        <v>0</v>
      </c>
      <c r="J307" s="7">
        <f>_xlfn.MAXIFS(Tbl_MissionCrew[Launch date],Tbl_MissionCrew[Launch date],"&lt;"&amp;Tbl_EVA[[#This Row],[Start Date]]+1,Tbl_MissionCrew[Crew Name],Tbl_EVA[[#This Row],[Name]])</f>
        <v>35647.649305555555</v>
      </c>
      <c r="K307" t="str" cm="1">
        <f t="array" ref="K307">INDEX(Tbl_MissionCrew[Spacecraft (Launch)],MATCH(1,(Tbl_MissionCrew[Launch date]=Tbl_EVA[[#This Row],[Traveler launch date]])*(Tbl_MissionCrew[Crew Name]=Tbl_EVA[[#This Row],[Name]]),0))</f>
        <v>Soyuz TM-26</v>
      </c>
      <c r="L307" t="str">
        <f>_xlfn.XLOOKUP(Tbl_EVA[[#This Row],[Launching spacecraft]],Tbl_Missions[Spacecraft],Tbl_Missions[Destination])</f>
        <v>Mir</v>
      </c>
    </row>
    <row r="308" spans="1:12" ht="18.75" customHeight="1">
      <c r="A308" t="s">
        <v>545</v>
      </c>
      <c r="B308" s="1" t="s">
        <v>546</v>
      </c>
      <c r="C308">
        <v>159</v>
      </c>
      <c r="D308" s="4">
        <v>35737</v>
      </c>
      <c r="E308" s="4">
        <v>35737</v>
      </c>
      <c r="F308" s="5">
        <v>0.25277777777955635</v>
      </c>
      <c r="G308" t="b">
        <v>0</v>
      </c>
      <c r="H308" t="b">
        <v>0</v>
      </c>
      <c r="I308" t="b">
        <v>0</v>
      </c>
      <c r="J308" s="7">
        <f>_xlfn.MAXIFS(Tbl_MissionCrew[Launch date],Tbl_MissionCrew[Launch date],"&lt;"&amp;Tbl_EVA[[#This Row],[Start Date]]+1,Tbl_MissionCrew[Crew Name],Tbl_EVA[[#This Row],[Name]])</f>
        <v>35647.649305555555</v>
      </c>
      <c r="K308" t="str" cm="1">
        <f t="array" ref="K308">INDEX(Tbl_MissionCrew[Spacecraft (Launch)],MATCH(1,(Tbl_MissionCrew[Launch date]=Tbl_EVA[[#This Row],[Traveler launch date]])*(Tbl_MissionCrew[Crew Name]=Tbl_EVA[[#This Row],[Name]]),0))</f>
        <v>Soyuz TM-26</v>
      </c>
      <c r="L308" t="str">
        <f>_xlfn.XLOOKUP(Tbl_EVA[[#This Row],[Launching spacecraft]],Tbl_Missions[Spacecraft],Tbl_Missions[Destination])</f>
        <v>Mir</v>
      </c>
    </row>
    <row r="309" spans="1:12" ht="18.75" customHeight="1">
      <c r="A309" t="s">
        <v>545</v>
      </c>
      <c r="B309" s="1" t="s">
        <v>473</v>
      </c>
      <c r="C309">
        <v>160</v>
      </c>
      <c r="D309" s="4">
        <v>35740</v>
      </c>
      <c r="E309" s="4">
        <v>35740</v>
      </c>
      <c r="F309" s="5">
        <v>0.25833333333866904</v>
      </c>
      <c r="G309" t="b">
        <v>0</v>
      </c>
      <c r="H309" t="b">
        <v>0</v>
      </c>
      <c r="I309" t="b">
        <v>0</v>
      </c>
      <c r="J309" s="7">
        <f>_xlfn.MAXIFS(Tbl_MissionCrew[Launch date],Tbl_MissionCrew[Launch date],"&lt;"&amp;Tbl_EVA[[#This Row],[Start Date]]+1,Tbl_MissionCrew[Crew Name],Tbl_EVA[[#This Row],[Name]])</f>
        <v>35647.649305555555</v>
      </c>
      <c r="K309" t="str" cm="1">
        <f t="array" ref="K309">INDEX(Tbl_MissionCrew[Spacecraft (Launch)],MATCH(1,(Tbl_MissionCrew[Launch date]=Tbl_EVA[[#This Row],[Traveler launch date]])*(Tbl_MissionCrew[Crew Name]=Tbl_EVA[[#This Row],[Name]]),0))</f>
        <v>Soyuz TM-26</v>
      </c>
      <c r="L309" t="str">
        <f>_xlfn.XLOOKUP(Tbl_EVA[[#This Row],[Launching spacecraft]],Tbl_Missions[Spacecraft],Tbl_Missions[Destination])</f>
        <v>Mir</v>
      </c>
    </row>
    <row r="310" spans="1:12" ht="18.75" customHeight="1">
      <c r="A310" t="s">
        <v>545</v>
      </c>
      <c r="B310" s="1" t="s">
        <v>546</v>
      </c>
      <c r="C310">
        <v>160</v>
      </c>
      <c r="D310" s="4">
        <v>35740</v>
      </c>
      <c r="E310" s="4">
        <v>35740</v>
      </c>
      <c r="F310" s="5">
        <v>0.25833333333866904</v>
      </c>
      <c r="G310" t="b">
        <v>0</v>
      </c>
      <c r="H310" t="b">
        <v>0</v>
      </c>
      <c r="I310" t="b">
        <v>0</v>
      </c>
      <c r="J310" s="7">
        <f>_xlfn.MAXIFS(Tbl_MissionCrew[Launch date],Tbl_MissionCrew[Launch date],"&lt;"&amp;Tbl_EVA[[#This Row],[Start Date]]+1,Tbl_MissionCrew[Crew Name],Tbl_EVA[[#This Row],[Name]])</f>
        <v>35647.649305555555</v>
      </c>
      <c r="K310" t="str" cm="1">
        <f t="array" ref="K310">INDEX(Tbl_MissionCrew[Spacecraft (Launch)],MATCH(1,(Tbl_MissionCrew[Launch date]=Tbl_EVA[[#This Row],[Traveler launch date]])*(Tbl_MissionCrew[Crew Name]=Tbl_EVA[[#This Row],[Name]]),0))</f>
        <v>Soyuz TM-26</v>
      </c>
      <c r="L310" t="str">
        <f>_xlfn.XLOOKUP(Tbl_EVA[[#This Row],[Launching spacecraft]],Tbl_Missions[Spacecraft],Tbl_Missions[Destination])</f>
        <v>Mir</v>
      </c>
    </row>
    <row r="311" spans="1:12" ht="18.75" customHeight="1">
      <c r="A311" t="s">
        <v>549</v>
      </c>
      <c r="B311" s="1" t="s">
        <v>531</v>
      </c>
      <c r="C311">
        <v>161</v>
      </c>
      <c r="D311" s="4">
        <v>35759</v>
      </c>
      <c r="E311" s="4">
        <v>35759</v>
      </c>
      <c r="F311" s="5">
        <v>0.32152777777810115</v>
      </c>
      <c r="G311" t="b">
        <v>0</v>
      </c>
      <c r="H311" t="b">
        <v>0</v>
      </c>
      <c r="I311" t="b">
        <v>0</v>
      </c>
      <c r="J311" s="7">
        <f>_xlfn.MAXIFS(Tbl_MissionCrew[Launch date],Tbl_MissionCrew[Launch date],"&lt;"&amp;Tbl_EVA[[#This Row],[Start Date]]+1,Tbl_MissionCrew[Crew Name],Tbl_EVA[[#This Row],[Name]])</f>
        <v>35753.823611111111</v>
      </c>
      <c r="K311" t="str" cm="1">
        <f t="array" ref="K311">INDEX(Tbl_MissionCrew[Spacecraft (Launch)],MATCH(1,(Tbl_MissionCrew[Launch date]=Tbl_EVA[[#This Row],[Traveler launch date]])*(Tbl_MissionCrew[Crew Name]=Tbl_EVA[[#This Row],[Name]]),0))</f>
        <v>STS-87, Columbia</v>
      </c>
      <c r="L311" t="str">
        <f>_xlfn.XLOOKUP(Tbl_EVA[[#This Row],[Launching spacecraft]],Tbl_Missions[Spacecraft],Tbl_Missions[Destination])</f>
        <v>Earth Orbit</v>
      </c>
    </row>
    <row r="312" spans="1:12" ht="18.75" customHeight="1">
      <c r="A312" t="s">
        <v>549</v>
      </c>
      <c r="B312" s="1" t="s">
        <v>550</v>
      </c>
      <c r="C312">
        <v>161</v>
      </c>
      <c r="D312" s="4">
        <v>35759</v>
      </c>
      <c r="E312" s="4">
        <v>35759</v>
      </c>
      <c r="F312" s="5">
        <v>0.32152777777810115</v>
      </c>
      <c r="G312" t="b">
        <v>0</v>
      </c>
      <c r="H312" t="b">
        <v>0</v>
      </c>
      <c r="I312" t="b">
        <v>0</v>
      </c>
      <c r="J312" s="7">
        <f>_xlfn.MAXIFS(Tbl_MissionCrew[Launch date],Tbl_MissionCrew[Launch date],"&lt;"&amp;Tbl_EVA[[#This Row],[Start Date]]+1,Tbl_MissionCrew[Crew Name],Tbl_EVA[[#This Row],[Name]])</f>
        <v>35753.823611111111</v>
      </c>
      <c r="K312" t="str" cm="1">
        <f t="array" ref="K312">INDEX(Tbl_MissionCrew[Spacecraft (Launch)],MATCH(1,(Tbl_MissionCrew[Launch date]=Tbl_EVA[[#This Row],[Traveler launch date]])*(Tbl_MissionCrew[Crew Name]=Tbl_EVA[[#This Row],[Name]]),0))</f>
        <v>STS-87, Columbia</v>
      </c>
      <c r="L312" t="str">
        <f>_xlfn.XLOOKUP(Tbl_EVA[[#This Row],[Launching spacecraft]],Tbl_Missions[Spacecraft],Tbl_Missions[Destination])</f>
        <v>Earth Orbit</v>
      </c>
    </row>
    <row r="313" spans="1:12" ht="18.75" customHeight="1">
      <c r="A313" t="s">
        <v>549</v>
      </c>
      <c r="B313" s="1" t="s">
        <v>531</v>
      </c>
      <c r="C313">
        <v>162</v>
      </c>
      <c r="D313" s="4">
        <v>35767</v>
      </c>
      <c r="E313" s="4">
        <v>35767</v>
      </c>
      <c r="F313" s="5">
        <v>0.2076388888888889</v>
      </c>
      <c r="G313" t="b">
        <v>0</v>
      </c>
      <c r="H313" t="b">
        <v>0</v>
      </c>
      <c r="I313" t="b">
        <v>0</v>
      </c>
      <c r="J313" s="7">
        <f>_xlfn.MAXIFS(Tbl_MissionCrew[Launch date],Tbl_MissionCrew[Launch date],"&lt;"&amp;Tbl_EVA[[#This Row],[Start Date]]+1,Tbl_MissionCrew[Crew Name],Tbl_EVA[[#This Row],[Name]])</f>
        <v>35753.823611111111</v>
      </c>
      <c r="K313" t="str" cm="1">
        <f t="array" ref="K313">INDEX(Tbl_MissionCrew[Spacecraft (Launch)],MATCH(1,(Tbl_MissionCrew[Launch date]=Tbl_EVA[[#This Row],[Traveler launch date]])*(Tbl_MissionCrew[Crew Name]=Tbl_EVA[[#This Row],[Name]]),0))</f>
        <v>STS-87, Columbia</v>
      </c>
      <c r="L313" t="str">
        <f>_xlfn.XLOOKUP(Tbl_EVA[[#This Row],[Launching spacecraft]],Tbl_Missions[Spacecraft],Tbl_Missions[Destination])</f>
        <v>Earth Orbit</v>
      </c>
    </row>
    <row r="314" spans="1:12" ht="18.75" customHeight="1">
      <c r="A314" t="s">
        <v>549</v>
      </c>
      <c r="B314" s="1" t="s">
        <v>550</v>
      </c>
      <c r="C314">
        <v>162</v>
      </c>
      <c r="D314" s="4">
        <v>35767</v>
      </c>
      <c r="E314" s="4">
        <v>35767</v>
      </c>
      <c r="F314" s="5">
        <v>0.2076388888888889</v>
      </c>
      <c r="G314" t="b">
        <v>0</v>
      </c>
      <c r="H314" t="b">
        <v>0</v>
      </c>
      <c r="I314" t="b">
        <v>0</v>
      </c>
      <c r="J314" s="7">
        <f>_xlfn.MAXIFS(Tbl_MissionCrew[Launch date],Tbl_MissionCrew[Launch date],"&lt;"&amp;Tbl_EVA[[#This Row],[Start Date]]+1,Tbl_MissionCrew[Crew Name],Tbl_EVA[[#This Row],[Name]])</f>
        <v>35753.823611111111</v>
      </c>
      <c r="K314" t="str" cm="1">
        <f t="array" ref="K314">INDEX(Tbl_MissionCrew[Spacecraft (Launch)],MATCH(1,(Tbl_MissionCrew[Launch date]=Tbl_EVA[[#This Row],[Traveler launch date]])*(Tbl_MissionCrew[Crew Name]=Tbl_EVA[[#This Row],[Name]]),0))</f>
        <v>STS-87, Columbia</v>
      </c>
      <c r="L314" t="str">
        <f>_xlfn.XLOOKUP(Tbl_EVA[[#This Row],[Launching spacecraft]],Tbl_Missions[Spacecraft],Tbl_Missions[Destination])</f>
        <v>Earth Orbit</v>
      </c>
    </row>
    <row r="315" spans="1:12" ht="18.75" customHeight="1">
      <c r="A315" t="s">
        <v>545</v>
      </c>
      <c r="B315" s="1" t="s">
        <v>473</v>
      </c>
      <c r="C315">
        <v>163</v>
      </c>
      <c r="D315" s="4">
        <v>35803</v>
      </c>
      <c r="E315" s="4">
        <v>35804</v>
      </c>
      <c r="F315" s="5">
        <v>0.12916666666569654</v>
      </c>
      <c r="G315" t="b">
        <v>0</v>
      </c>
      <c r="H315" t="b">
        <v>0</v>
      </c>
      <c r="I315" t="b">
        <v>0</v>
      </c>
      <c r="J315" s="7">
        <f>_xlfn.MAXIFS(Tbl_MissionCrew[Launch date],Tbl_MissionCrew[Launch date],"&lt;"&amp;Tbl_EVA[[#This Row],[Start Date]]+1,Tbl_MissionCrew[Crew Name],Tbl_EVA[[#This Row],[Name]])</f>
        <v>35647.649305555555</v>
      </c>
      <c r="K315" t="str" cm="1">
        <f t="array" ref="K315">INDEX(Tbl_MissionCrew[Spacecraft (Launch)],MATCH(1,(Tbl_MissionCrew[Launch date]=Tbl_EVA[[#This Row],[Traveler launch date]])*(Tbl_MissionCrew[Crew Name]=Tbl_EVA[[#This Row],[Name]]),0))</f>
        <v>Soyuz TM-26</v>
      </c>
      <c r="L315" t="str">
        <f>_xlfn.XLOOKUP(Tbl_EVA[[#This Row],[Launching spacecraft]],Tbl_Missions[Spacecraft],Tbl_Missions[Destination])</f>
        <v>Mir</v>
      </c>
    </row>
    <row r="316" spans="1:12" ht="18.75" customHeight="1">
      <c r="A316" t="s">
        <v>545</v>
      </c>
      <c r="B316" s="1" t="s">
        <v>546</v>
      </c>
      <c r="C316">
        <v>163</v>
      </c>
      <c r="D316" s="4">
        <v>35803</v>
      </c>
      <c r="E316" s="4">
        <v>35804</v>
      </c>
      <c r="F316" s="5">
        <v>0.12916666666569654</v>
      </c>
      <c r="G316" t="b">
        <v>0</v>
      </c>
      <c r="H316" t="b">
        <v>0</v>
      </c>
      <c r="I316" t="b">
        <v>0</v>
      </c>
      <c r="J316" s="7">
        <f>_xlfn.MAXIFS(Tbl_MissionCrew[Launch date],Tbl_MissionCrew[Launch date],"&lt;"&amp;Tbl_EVA[[#This Row],[Start Date]]+1,Tbl_MissionCrew[Crew Name],Tbl_EVA[[#This Row],[Name]])</f>
        <v>35647.649305555555</v>
      </c>
      <c r="K316" t="str" cm="1">
        <f t="array" ref="K316">INDEX(Tbl_MissionCrew[Spacecraft (Launch)],MATCH(1,(Tbl_MissionCrew[Launch date]=Tbl_EVA[[#This Row],[Traveler launch date]])*(Tbl_MissionCrew[Crew Name]=Tbl_EVA[[#This Row],[Name]]),0))</f>
        <v>Soyuz TM-26</v>
      </c>
      <c r="L316" t="str">
        <f>_xlfn.XLOOKUP(Tbl_EVA[[#This Row],[Launching spacecraft]],Tbl_Missions[Spacecraft],Tbl_Missions[Destination])</f>
        <v>Mir</v>
      </c>
    </row>
    <row r="317" spans="1:12" ht="18.75" customHeight="1">
      <c r="A317" t="s">
        <v>545</v>
      </c>
      <c r="B317" s="1" t="s">
        <v>473</v>
      </c>
      <c r="C317">
        <v>164</v>
      </c>
      <c r="D317" s="4">
        <v>35809</v>
      </c>
      <c r="E317" s="4">
        <v>35810</v>
      </c>
      <c r="F317" s="5">
        <v>0.16111111111240461</v>
      </c>
      <c r="G317" t="b">
        <v>0</v>
      </c>
      <c r="H317" t="b">
        <v>0</v>
      </c>
      <c r="I317" t="b">
        <v>0</v>
      </c>
      <c r="J317" s="7">
        <f>_xlfn.MAXIFS(Tbl_MissionCrew[Launch date],Tbl_MissionCrew[Launch date],"&lt;"&amp;Tbl_EVA[[#This Row],[Start Date]]+1,Tbl_MissionCrew[Crew Name],Tbl_EVA[[#This Row],[Name]])</f>
        <v>35647.649305555555</v>
      </c>
      <c r="K317" t="str" cm="1">
        <f t="array" ref="K317">INDEX(Tbl_MissionCrew[Spacecraft (Launch)],MATCH(1,(Tbl_MissionCrew[Launch date]=Tbl_EVA[[#This Row],[Traveler launch date]])*(Tbl_MissionCrew[Crew Name]=Tbl_EVA[[#This Row],[Name]]),0))</f>
        <v>Soyuz TM-26</v>
      </c>
      <c r="L317" t="str">
        <f>_xlfn.XLOOKUP(Tbl_EVA[[#This Row],[Launching spacecraft]],Tbl_Missions[Spacecraft],Tbl_Missions[Destination])</f>
        <v>Mir</v>
      </c>
    </row>
    <row r="318" spans="1:12" ht="18.75" customHeight="1">
      <c r="A318" t="s">
        <v>545</v>
      </c>
      <c r="B318" s="1" t="s">
        <v>551</v>
      </c>
      <c r="C318">
        <v>164</v>
      </c>
      <c r="D318" s="4">
        <v>35809</v>
      </c>
      <c r="E318" s="4">
        <v>35810</v>
      </c>
      <c r="F318" s="5">
        <v>0.16111111111240461</v>
      </c>
      <c r="G318" t="b">
        <v>0</v>
      </c>
      <c r="H318" t="b">
        <v>0</v>
      </c>
      <c r="I318" t="b">
        <v>0</v>
      </c>
      <c r="J318" s="7">
        <f>_xlfn.MAXIFS(Tbl_MissionCrew[Launch date],Tbl_MissionCrew[Launch date],"&lt;"&amp;Tbl_EVA[[#This Row],[Start Date]]+1,Tbl_MissionCrew[Crew Name],Tbl_EVA[[#This Row],[Name]])</f>
        <v>35698.607164351852</v>
      </c>
      <c r="K318" t="str" cm="1">
        <f t="array" ref="K318">INDEX(Tbl_MissionCrew[Spacecraft (Launch)],MATCH(1,(Tbl_MissionCrew[Launch date]=Tbl_EVA[[#This Row],[Traveler launch date]])*(Tbl_MissionCrew[Crew Name]=Tbl_EVA[[#This Row],[Name]]),0))</f>
        <v>STS-86, Atlantis</v>
      </c>
      <c r="L318" t="str">
        <f>_xlfn.XLOOKUP(Tbl_EVA[[#This Row],[Launching spacecraft]],Tbl_Missions[Spacecraft],Tbl_Missions[Destination])</f>
        <v>Mir</v>
      </c>
    </row>
    <row r="319" spans="1:12" ht="18.75" customHeight="1">
      <c r="A319" t="s">
        <v>552</v>
      </c>
      <c r="B319" s="1" t="s">
        <v>513</v>
      </c>
      <c r="C319">
        <v>165</v>
      </c>
      <c r="D319" s="4">
        <v>35886</v>
      </c>
      <c r="E319" s="4">
        <v>35886</v>
      </c>
      <c r="F319" s="5">
        <v>0.27777777778101154</v>
      </c>
      <c r="G319" t="b">
        <v>0</v>
      </c>
      <c r="H319" t="b">
        <v>0</v>
      </c>
      <c r="I319" t="b">
        <v>0</v>
      </c>
      <c r="J319" s="7">
        <f>_xlfn.MAXIFS(Tbl_MissionCrew[Launch date],Tbl_MissionCrew[Launch date],"&lt;"&amp;Tbl_EVA[[#This Row],[Start Date]]+1,Tbl_MissionCrew[Crew Name],Tbl_EVA[[#This Row],[Name]])</f>
        <v>35824.689583333333</v>
      </c>
      <c r="K319" t="str" cm="1">
        <f t="array" ref="K319">INDEX(Tbl_MissionCrew[Spacecraft (Launch)],MATCH(1,(Tbl_MissionCrew[Launch date]=Tbl_EVA[[#This Row],[Traveler launch date]])*(Tbl_MissionCrew[Crew Name]=Tbl_EVA[[#This Row],[Name]]),0))</f>
        <v>Soyuz TM-27</v>
      </c>
      <c r="L319" t="str">
        <f>_xlfn.XLOOKUP(Tbl_EVA[[#This Row],[Launching spacecraft]],Tbl_Missions[Spacecraft],Tbl_Missions[Destination])</f>
        <v>Mir</v>
      </c>
    </row>
    <row r="320" spans="1:12" ht="18.75" customHeight="1">
      <c r="A320" t="s">
        <v>552</v>
      </c>
      <c r="B320" s="1" t="s">
        <v>521</v>
      </c>
      <c r="C320">
        <v>165</v>
      </c>
      <c r="D320" s="4">
        <v>35886</v>
      </c>
      <c r="E320" s="4">
        <v>35886</v>
      </c>
      <c r="F320" s="5">
        <v>0.27777777778101154</v>
      </c>
      <c r="G320" t="b">
        <v>0</v>
      </c>
      <c r="H320" t="b">
        <v>0</v>
      </c>
      <c r="I320" t="b">
        <v>0</v>
      </c>
      <c r="J320" s="7">
        <f>_xlfn.MAXIFS(Tbl_MissionCrew[Launch date],Tbl_MissionCrew[Launch date],"&lt;"&amp;Tbl_EVA[[#This Row],[Start Date]]+1,Tbl_MissionCrew[Crew Name],Tbl_EVA[[#This Row],[Name]])</f>
        <v>35824.689583333333</v>
      </c>
      <c r="K320" t="str" cm="1">
        <f t="array" ref="K320">INDEX(Tbl_MissionCrew[Spacecraft (Launch)],MATCH(1,(Tbl_MissionCrew[Launch date]=Tbl_EVA[[#This Row],[Traveler launch date]])*(Tbl_MissionCrew[Crew Name]=Tbl_EVA[[#This Row],[Name]]),0))</f>
        <v>Soyuz TM-27</v>
      </c>
      <c r="L320" t="str">
        <f>_xlfn.XLOOKUP(Tbl_EVA[[#This Row],[Launching spacecraft]],Tbl_Missions[Spacecraft],Tbl_Missions[Destination])</f>
        <v>Mir</v>
      </c>
    </row>
    <row r="321" spans="1:12" ht="18.75" customHeight="1">
      <c r="A321" t="s">
        <v>552</v>
      </c>
      <c r="B321" s="1" t="s">
        <v>513</v>
      </c>
      <c r="C321">
        <v>166</v>
      </c>
      <c r="D321" s="4">
        <v>35891</v>
      </c>
      <c r="E321" s="4">
        <v>35891</v>
      </c>
      <c r="F321" s="5">
        <v>0.17708333333575865</v>
      </c>
      <c r="G321" t="b">
        <v>0</v>
      </c>
      <c r="H321" t="b">
        <v>0</v>
      </c>
      <c r="I321" t="b">
        <v>0</v>
      </c>
      <c r="J321" s="7">
        <f>_xlfn.MAXIFS(Tbl_MissionCrew[Launch date],Tbl_MissionCrew[Launch date],"&lt;"&amp;Tbl_EVA[[#This Row],[Start Date]]+1,Tbl_MissionCrew[Crew Name],Tbl_EVA[[#This Row],[Name]])</f>
        <v>35824.689583333333</v>
      </c>
      <c r="K321" t="str" cm="1">
        <f t="array" ref="K321">INDEX(Tbl_MissionCrew[Spacecraft (Launch)],MATCH(1,(Tbl_MissionCrew[Launch date]=Tbl_EVA[[#This Row],[Traveler launch date]])*(Tbl_MissionCrew[Crew Name]=Tbl_EVA[[#This Row],[Name]]),0))</f>
        <v>Soyuz TM-27</v>
      </c>
      <c r="L321" t="str">
        <f>_xlfn.XLOOKUP(Tbl_EVA[[#This Row],[Launching spacecraft]],Tbl_Missions[Spacecraft],Tbl_Missions[Destination])</f>
        <v>Mir</v>
      </c>
    </row>
    <row r="322" spans="1:12" ht="18.75" customHeight="1">
      <c r="A322" t="s">
        <v>552</v>
      </c>
      <c r="B322" s="1" t="s">
        <v>521</v>
      </c>
      <c r="C322">
        <v>166</v>
      </c>
      <c r="D322" s="4">
        <v>35891</v>
      </c>
      <c r="E322" s="4">
        <v>35891</v>
      </c>
      <c r="F322" s="5">
        <v>0.17708333333575865</v>
      </c>
      <c r="G322" t="b">
        <v>0</v>
      </c>
      <c r="H322" t="b">
        <v>0</v>
      </c>
      <c r="I322" t="b">
        <v>0</v>
      </c>
      <c r="J322" s="7">
        <f>_xlfn.MAXIFS(Tbl_MissionCrew[Launch date],Tbl_MissionCrew[Launch date],"&lt;"&amp;Tbl_EVA[[#This Row],[Start Date]]+1,Tbl_MissionCrew[Crew Name],Tbl_EVA[[#This Row],[Name]])</f>
        <v>35824.689583333333</v>
      </c>
      <c r="K322" t="str" cm="1">
        <f t="array" ref="K322">INDEX(Tbl_MissionCrew[Spacecraft (Launch)],MATCH(1,(Tbl_MissionCrew[Launch date]=Tbl_EVA[[#This Row],[Traveler launch date]])*(Tbl_MissionCrew[Crew Name]=Tbl_EVA[[#This Row],[Name]]),0))</f>
        <v>Soyuz TM-27</v>
      </c>
      <c r="L322" t="str">
        <f>_xlfn.XLOOKUP(Tbl_EVA[[#This Row],[Launching spacecraft]],Tbl_Missions[Spacecraft],Tbl_Missions[Destination])</f>
        <v>Mir</v>
      </c>
    </row>
    <row r="323" spans="1:12" ht="18.75" customHeight="1">
      <c r="A323" t="s">
        <v>552</v>
      </c>
      <c r="B323" s="1" t="s">
        <v>513</v>
      </c>
      <c r="C323">
        <v>167</v>
      </c>
      <c r="D323" s="4">
        <v>35896</v>
      </c>
      <c r="E323" s="4">
        <v>35896</v>
      </c>
      <c r="F323" s="5">
        <v>0.26736111110949423</v>
      </c>
      <c r="G323" t="b">
        <v>0</v>
      </c>
      <c r="H323" t="b">
        <v>0</v>
      </c>
      <c r="I323" t="b">
        <v>0</v>
      </c>
      <c r="J323" s="7">
        <f>_xlfn.MAXIFS(Tbl_MissionCrew[Launch date],Tbl_MissionCrew[Launch date],"&lt;"&amp;Tbl_EVA[[#This Row],[Start Date]]+1,Tbl_MissionCrew[Crew Name],Tbl_EVA[[#This Row],[Name]])</f>
        <v>35824.689583333333</v>
      </c>
      <c r="K323" t="str" cm="1">
        <f t="array" ref="K323">INDEX(Tbl_MissionCrew[Spacecraft (Launch)],MATCH(1,(Tbl_MissionCrew[Launch date]=Tbl_EVA[[#This Row],[Traveler launch date]])*(Tbl_MissionCrew[Crew Name]=Tbl_EVA[[#This Row],[Name]]),0))</f>
        <v>Soyuz TM-27</v>
      </c>
      <c r="L323" t="str">
        <f>_xlfn.XLOOKUP(Tbl_EVA[[#This Row],[Launching spacecraft]],Tbl_Missions[Spacecraft],Tbl_Missions[Destination])</f>
        <v>Mir</v>
      </c>
    </row>
    <row r="324" spans="1:12" ht="18.75" customHeight="1">
      <c r="A324" t="s">
        <v>552</v>
      </c>
      <c r="B324" s="1" t="s">
        <v>521</v>
      </c>
      <c r="C324">
        <v>167</v>
      </c>
      <c r="D324" s="4">
        <v>35896</v>
      </c>
      <c r="E324" s="4">
        <v>35896</v>
      </c>
      <c r="F324" s="5">
        <v>0.26736111110949423</v>
      </c>
      <c r="G324" t="b">
        <v>0</v>
      </c>
      <c r="H324" t="b">
        <v>0</v>
      </c>
      <c r="I324" t="b">
        <v>0</v>
      </c>
      <c r="J324" s="7">
        <f>_xlfn.MAXIFS(Tbl_MissionCrew[Launch date],Tbl_MissionCrew[Launch date],"&lt;"&amp;Tbl_EVA[[#This Row],[Start Date]]+1,Tbl_MissionCrew[Crew Name],Tbl_EVA[[#This Row],[Name]])</f>
        <v>35824.689583333333</v>
      </c>
      <c r="K324" t="str" cm="1">
        <f t="array" ref="K324">INDEX(Tbl_MissionCrew[Spacecraft (Launch)],MATCH(1,(Tbl_MissionCrew[Launch date]=Tbl_EVA[[#This Row],[Traveler launch date]])*(Tbl_MissionCrew[Crew Name]=Tbl_EVA[[#This Row],[Name]]),0))</f>
        <v>Soyuz TM-27</v>
      </c>
      <c r="L324" t="str">
        <f>_xlfn.XLOOKUP(Tbl_EVA[[#This Row],[Launching spacecraft]],Tbl_Missions[Spacecraft],Tbl_Missions[Destination])</f>
        <v>Mir</v>
      </c>
    </row>
    <row r="325" spans="1:12" ht="18.75" customHeight="1">
      <c r="A325" t="s">
        <v>552</v>
      </c>
      <c r="B325" s="1" t="s">
        <v>513</v>
      </c>
      <c r="C325">
        <v>168</v>
      </c>
      <c r="D325" s="4">
        <v>35902</v>
      </c>
      <c r="E325" s="4">
        <v>35902</v>
      </c>
      <c r="F325" s="5">
        <v>0.27291666666860692</v>
      </c>
      <c r="G325" t="b">
        <v>0</v>
      </c>
      <c r="H325" t="b">
        <v>0</v>
      </c>
      <c r="I325" t="b">
        <v>0</v>
      </c>
      <c r="J325" s="7">
        <f>_xlfn.MAXIFS(Tbl_MissionCrew[Launch date],Tbl_MissionCrew[Launch date],"&lt;"&amp;Tbl_EVA[[#This Row],[Start Date]]+1,Tbl_MissionCrew[Crew Name],Tbl_EVA[[#This Row],[Name]])</f>
        <v>35824.689583333333</v>
      </c>
      <c r="K325" t="str" cm="1">
        <f t="array" ref="K325">INDEX(Tbl_MissionCrew[Spacecraft (Launch)],MATCH(1,(Tbl_MissionCrew[Launch date]=Tbl_EVA[[#This Row],[Traveler launch date]])*(Tbl_MissionCrew[Crew Name]=Tbl_EVA[[#This Row],[Name]]),0))</f>
        <v>Soyuz TM-27</v>
      </c>
      <c r="L325" t="str">
        <f>_xlfn.XLOOKUP(Tbl_EVA[[#This Row],[Launching spacecraft]],Tbl_Missions[Spacecraft],Tbl_Missions[Destination])</f>
        <v>Mir</v>
      </c>
    </row>
    <row r="326" spans="1:12" ht="18.75" customHeight="1">
      <c r="A326" t="s">
        <v>552</v>
      </c>
      <c r="B326" s="1" t="s">
        <v>521</v>
      </c>
      <c r="C326">
        <v>168</v>
      </c>
      <c r="D326" s="4">
        <v>35902</v>
      </c>
      <c r="E326" s="4">
        <v>35902</v>
      </c>
      <c r="F326" s="5">
        <v>0.27291666666860692</v>
      </c>
      <c r="G326" t="b">
        <v>0</v>
      </c>
      <c r="H326" t="b">
        <v>0</v>
      </c>
      <c r="I326" t="b">
        <v>0</v>
      </c>
      <c r="J326" s="7">
        <f>_xlfn.MAXIFS(Tbl_MissionCrew[Launch date],Tbl_MissionCrew[Launch date],"&lt;"&amp;Tbl_EVA[[#This Row],[Start Date]]+1,Tbl_MissionCrew[Crew Name],Tbl_EVA[[#This Row],[Name]])</f>
        <v>35824.689583333333</v>
      </c>
      <c r="K326" t="str" cm="1">
        <f t="array" ref="K326">INDEX(Tbl_MissionCrew[Spacecraft (Launch)],MATCH(1,(Tbl_MissionCrew[Launch date]=Tbl_EVA[[#This Row],[Traveler launch date]])*(Tbl_MissionCrew[Crew Name]=Tbl_EVA[[#This Row],[Name]]),0))</f>
        <v>Soyuz TM-27</v>
      </c>
      <c r="L326" t="str">
        <f>_xlfn.XLOOKUP(Tbl_EVA[[#This Row],[Launching spacecraft]],Tbl_Missions[Spacecraft],Tbl_Missions[Destination])</f>
        <v>Mir</v>
      </c>
    </row>
    <row r="327" spans="1:12" ht="18.75" customHeight="1">
      <c r="A327" t="s">
        <v>552</v>
      </c>
      <c r="B327" s="1" t="s">
        <v>513</v>
      </c>
      <c r="C327">
        <v>169</v>
      </c>
      <c r="D327" s="4">
        <v>35907</v>
      </c>
      <c r="E327" s="4">
        <v>35907</v>
      </c>
      <c r="F327" s="5">
        <v>0.26458333333721384</v>
      </c>
      <c r="G327" t="b">
        <v>0</v>
      </c>
      <c r="H327" t="b">
        <v>0</v>
      </c>
      <c r="I327" t="b">
        <v>0</v>
      </c>
      <c r="J327" s="7">
        <f>_xlfn.MAXIFS(Tbl_MissionCrew[Launch date],Tbl_MissionCrew[Launch date],"&lt;"&amp;Tbl_EVA[[#This Row],[Start Date]]+1,Tbl_MissionCrew[Crew Name],Tbl_EVA[[#This Row],[Name]])</f>
        <v>35824.689583333333</v>
      </c>
      <c r="K327" t="str" cm="1">
        <f t="array" ref="K327">INDEX(Tbl_MissionCrew[Spacecraft (Launch)],MATCH(1,(Tbl_MissionCrew[Launch date]=Tbl_EVA[[#This Row],[Traveler launch date]])*(Tbl_MissionCrew[Crew Name]=Tbl_EVA[[#This Row],[Name]]),0))</f>
        <v>Soyuz TM-27</v>
      </c>
      <c r="L327" t="str">
        <f>_xlfn.XLOOKUP(Tbl_EVA[[#This Row],[Launching spacecraft]],Tbl_Missions[Spacecraft],Tbl_Missions[Destination])</f>
        <v>Mir</v>
      </c>
    </row>
    <row r="328" spans="1:12" ht="18.75" customHeight="1">
      <c r="A328" t="s">
        <v>552</v>
      </c>
      <c r="B328" s="1" t="s">
        <v>521</v>
      </c>
      <c r="C328">
        <v>169</v>
      </c>
      <c r="D328" s="4">
        <v>35907</v>
      </c>
      <c r="E328" s="4">
        <v>35907</v>
      </c>
      <c r="F328" s="5">
        <v>0.26458333333721384</v>
      </c>
      <c r="G328" t="b">
        <v>0</v>
      </c>
      <c r="H328" t="b">
        <v>0</v>
      </c>
      <c r="I328" t="b">
        <v>0</v>
      </c>
      <c r="J328" s="7">
        <f>_xlfn.MAXIFS(Tbl_MissionCrew[Launch date],Tbl_MissionCrew[Launch date],"&lt;"&amp;Tbl_EVA[[#This Row],[Start Date]]+1,Tbl_MissionCrew[Crew Name],Tbl_EVA[[#This Row],[Name]])</f>
        <v>35824.689583333333</v>
      </c>
      <c r="K328" t="str" cm="1">
        <f t="array" ref="K328">INDEX(Tbl_MissionCrew[Spacecraft (Launch)],MATCH(1,(Tbl_MissionCrew[Launch date]=Tbl_EVA[[#This Row],[Traveler launch date]])*(Tbl_MissionCrew[Crew Name]=Tbl_EVA[[#This Row],[Name]]),0))</f>
        <v>Soyuz TM-27</v>
      </c>
      <c r="L328" t="str">
        <f>_xlfn.XLOOKUP(Tbl_EVA[[#This Row],[Launching spacecraft]],Tbl_Missions[Spacecraft],Tbl_Missions[Destination])</f>
        <v>Mir</v>
      </c>
    </row>
    <row r="329" spans="1:12" ht="18.75" customHeight="1">
      <c r="A329" t="s">
        <v>553</v>
      </c>
      <c r="B329" s="1" t="s">
        <v>554</v>
      </c>
      <c r="C329">
        <v>170</v>
      </c>
      <c r="D329" s="4">
        <v>36053</v>
      </c>
      <c r="E329" s="4">
        <v>36053</v>
      </c>
      <c r="F329" s="5">
        <v>2.0833333328482695E-2</v>
      </c>
      <c r="G329" t="b">
        <v>0</v>
      </c>
      <c r="H329" t="b">
        <v>0</v>
      </c>
      <c r="I329" t="b">
        <v>0</v>
      </c>
      <c r="J329" s="7">
        <f>_xlfn.MAXIFS(Tbl_MissionCrew[Launch date],Tbl_MissionCrew[Launch date],"&lt;"&amp;Tbl_EVA[[#This Row],[Start Date]]+1,Tbl_MissionCrew[Crew Name],Tbl_EVA[[#This Row],[Name]])</f>
        <v>36020.404861111114</v>
      </c>
      <c r="K329" t="str" cm="1">
        <f t="array" ref="K329">INDEX(Tbl_MissionCrew[Spacecraft (Launch)],MATCH(1,(Tbl_MissionCrew[Launch date]=Tbl_EVA[[#This Row],[Traveler launch date]])*(Tbl_MissionCrew[Crew Name]=Tbl_EVA[[#This Row],[Name]]),0))</f>
        <v>Soyuz TM-28</v>
      </c>
      <c r="L329" t="str">
        <f>_xlfn.XLOOKUP(Tbl_EVA[[#This Row],[Launching spacecraft]],Tbl_Missions[Spacecraft],Tbl_Missions[Destination])</f>
        <v>Mir</v>
      </c>
    </row>
    <row r="330" spans="1:12" ht="18.75" customHeight="1">
      <c r="A330" t="s">
        <v>553</v>
      </c>
      <c r="B330" s="1" t="s">
        <v>494</v>
      </c>
      <c r="C330">
        <v>170</v>
      </c>
      <c r="D330" s="4">
        <v>36053</v>
      </c>
      <c r="E330" s="4">
        <v>36053</v>
      </c>
      <c r="F330" s="5">
        <v>2.0833333328482695E-2</v>
      </c>
      <c r="G330" t="b">
        <v>0</v>
      </c>
      <c r="H330" t="b">
        <v>0</v>
      </c>
      <c r="I330" t="b">
        <v>0</v>
      </c>
      <c r="J330" s="7">
        <f>_xlfn.MAXIFS(Tbl_MissionCrew[Launch date],Tbl_MissionCrew[Launch date],"&lt;"&amp;Tbl_EVA[[#This Row],[Start Date]]+1,Tbl_MissionCrew[Crew Name],Tbl_EVA[[#This Row],[Name]])</f>
        <v>36020.404861111114</v>
      </c>
      <c r="K330" t="str" cm="1">
        <f t="array" ref="K330">INDEX(Tbl_MissionCrew[Spacecraft (Launch)],MATCH(1,(Tbl_MissionCrew[Launch date]=Tbl_EVA[[#This Row],[Traveler launch date]])*(Tbl_MissionCrew[Crew Name]=Tbl_EVA[[#This Row],[Name]]),0))</f>
        <v>Soyuz TM-28</v>
      </c>
      <c r="L330" t="str">
        <f>_xlfn.XLOOKUP(Tbl_EVA[[#This Row],[Launching spacecraft]],Tbl_Missions[Spacecraft],Tbl_Missions[Destination])</f>
        <v>Mir</v>
      </c>
    </row>
    <row r="331" spans="1:12" ht="18.75" customHeight="1">
      <c r="A331" t="s">
        <v>553</v>
      </c>
      <c r="B331" s="1" t="s">
        <v>554</v>
      </c>
      <c r="C331">
        <v>171</v>
      </c>
      <c r="D331" s="4">
        <v>36109</v>
      </c>
      <c r="E331" s="4">
        <v>36110</v>
      </c>
      <c r="F331" s="5">
        <v>0.24652777778101154</v>
      </c>
      <c r="G331" t="b">
        <v>0</v>
      </c>
      <c r="H331" t="b">
        <v>0</v>
      </c>
      <c r="I331" s="3" t="b">
        <v>0</v>
      </c>
      <c r="J331" s="7">
        <f>_xlfn.MAXIFS(Tbl_MissionCrew[Launch date],Tbl_MissionCrew[Launch date],"&lt;"&amp;Tbl_EVA[[#This Row],[Start Date]]+1,Tbl_MissionCrew[Crew Name],Tbl_EVA[[#This Row],[Name]])</f>
        <v>36020.404861111114</v>
      </c>
      <c r="K331" t="str" cm="1">
        <f t="array" ref="K331">INDEX(Tbl_MissionCrew[Spacecraft (Launch)],MATCH(1,(Tbl_MissionCrew[Launch date]=Tbl_EVA[[#This Row],[Traveler launch date]])*(Tbl_MissionCrew[Crew Name]=Tbl_EVA[[#This Row],[Name]]),0))</f>
        <v>Soyuz TM-28</v>
      </c>
      <c r="L331" t="str">
        <f>_xlfn.XLOOKUP(Tbl_EVA[[#This Row],[Launching spacecraft]],Tbl_Missions[Spacecraft],Tbl_Missions[Destination])</f>
        <v>Mir</v>
      </c>
    </row>
    <row r="332" spans="1:12" ht="18.75" customHeight="1">
      <c r="A332" t="s">
        <v>553</v>
      </c>
      <c r="B332" s="1" t="s">
        <v>494</v>
      </c>
      <c r="C332">
        <v>171</v>
      </c>
      <c r="D332" s="4">
        <v>36109</v>
      </c>
      <c r="E332" s="4">
        <v>36110</v>
      </c>
      <c r="F332" s="5">
        <v>0.24652777778101154</v>
      </c>
      <c r="G332" t="b">
        <v>0</v>
      </c>
      <c r="H332" t="b">
        <v>0</v>
      </c>
      <c r="I332" s="3" t="b">
        <v>0</v>
      </c>
      <c r="J332" s="7">
        <f>_xlfn.MAXIFS(Tbl_MissionCrew[Launch date],Tbl_MissionCrew[Launch date],"&lt;"&amp;Tbl_EVA[[#This Row],[Start Date]]+1,Tbl_MissionCrew[Crew Name],Tbl_EVA[[#This Row],[Name]])</f>
        <v>36020.404861111114</v>
      </c>
      <c r="K332" t="str" cm="1">
        <f t="array" ref="K332">INDEX(Tbl_MissionCrew[Spacecraft (Launch)],MATCH(1,(Tbl_MissionCrew[Launch date]=Tbl_EVA[[#This Row],[Traveler launch date]])*(Tbl_MissionCrew[Crew Name]=Tbl_EVA[[#This Row],[Name]]),0))</f>
        <v>Soyuz TM-28</v>
      </c>
      <c r="L332" t="str">
        <f>_xlfn.XLOOKUP(Tbl_EVA[[#This Row],[Launching spacecraft]],Tbl_Missions[Spacecraft],Tbl_Missions[Destination])</f>
        <v>Mir</v>
      </c>
    </row>
    <row r="333" spans="1:12" ht="18.75" customHeight="1">
      <c r="A333" t="s">
        <v>555</v>
      </c>
      <c r="B333" s="1" t="s">
        <v>458</v>
      </c>
      <c r="C333">
        <v>172</v>
      </c>
      <c r="D333" s="4">
        <v>36136</v>
      </c>
      <c r="E333" s="4">
        <v>36137</v>
      </c>
      <c r="F333" s="5">
        <v>0.30625000000145519</v>
      </c>
      <c r="G333" t="b">
        <v>0</v>
      </c>
      <c r="H333" t="b">
        <v>0</v>
      </c>
      <c r="I333" s="3" t="b">
        <v>0</v>
      </c>
      <c r="J333" s="7">
        <f>_xlfn.MAXIFS(Tbl_MissionCrew[Launch date],Tbl_MissionCrew[Launch date],"&lt;"&amp;Tbl_EVA[[#This Row],[Start Date]]+1,Tbl_MissionCrew[Crew Name],Tbl_EVA[[#This Row],[Name]])</f>
        <v>36133.358032407406</v>
      </c>
      <c r="K333" t="str" cm="1">
        <f t="array" ref="K333">INDEX(Tbl_MissionCrew[Spacecraft (Launch)],MATCH(1,(Tbl_MissionCrew[Launch date]=Tbl_EVA[[#This Row],[Traveler launch date]])*(Tbl_MissionCrew[Crew Name]=Tbl_EVA[[#This Row],[Name]]),0))</f>
        <v>STS-88, Endeavour</v>
      </c>
      <c r="L333" t="str">
        <f>_xlfn.XLOOKUP(Tbl_EVA[[#This Row],[Launching spacecraft]],Tbl_Missions[Spacecraft],Tbl_Missions[Destination])</f>
        <v>ISS</v>
      </c>
    </row>
    <row r="334" spans="1:12" ht="18.75" customHeight="1">
      <c r="A334" t="s">
        <v>555</v>
      </c>
      <c r="B334" s="1" t="s">
        <v>506</v>
      </c>
      <c r="C334">
        <v>172</v>
      </c>
      <c r="D334" s="4">
        <v>36136</v>
      </c>
      <c r="E334" s="4">
        <v>36137</v>
      </c>
      <c r="F334" s="5">
        <v>0.30625000000145519</v>
      </c>
      <c r="G334" t="b">
        <v>0</v>
      </c>
      <c r="H334" t="b">
        <v>0</v>
      </c>
      <c r="I334" s="3" t="b">
        <v>0</v>
      </c>
      <c r="J334" s="7">
        <f>_xlfn.MAXIFS(Tbl_MissionCrew[Launch date],Tbl_MissionCrew[Launch date],"&lt;"&amp;Tbl_EVA[[#This Row],[Start Date]]+1,Tbl_MissionCrew[Crew Name],Tbl_EVA[[#This Row],[Name]])</f>
        <v>36133.358032407406</v>
      </c>
      <c r="K334" t="str" cm="1">
        <f t="array" ref="K334">INDEX(Tbl_MissionCrew[Spacecraft (Launch)],MATCH(1,(Tbl_MissionCrew[Launch date]=Tbl_EVA[[#This Row],[Traveler launch date]])*(Tbl_MissionCrew[Crew Name]=Tbl_EVA[[#This Row],[Name]]),0))</f>
        <v>STS-88, Endeavour</v>
      </c>
      <c r="L334" t="str">
        <f>_xlfn.XLOOKUP(Tbl_EVA[[#This Row],[Launching spacecraft]],Tbl_Missions[Spacecraft],Tbl_Missions[Destination])</f>
        <v>ISS</v>
      </c>
    </row>
    <row r="335" spans="1:12" ht="18.75" customHeight="1">
      <c r="A335" t="s">
        <v>555</v>
      </c>
      <c r="B335" s="1" t="s">
        <v>458</v>
      </c>
      <c r="C335">
        <v>173</v>
      </c>
      <c r="D335" s="4">
        <v>36138</v>
      </c>
      <c r="E335" s="4">
        <v>36139</v>
      </c>
      <c r="F335" s="5">
        <v>0.2930555555576575</v>
      </c>
      <c r="G335" t="b">
        <v>0</v>
      </c>
      <c r="H335" t="b">
        <v>0</v>
      </c>
      <c r="I335" s="3" t="b">
        <v>0</v>
      </c>
      <c r="J335" s="7">
        <f>_xlfn.MAXIFS(Tbl_MissionCrew[Launch date],Tbl_MissionCrew[Launch date],"&lt;"&amp;Tbl_EVA[[#This Row],[Start Date]]+1,Tbl_MissionCrew[Crew Name],Tbl_EVA[[#This Row],[Name]])</f>
        <v>36133.358032407406</v>
      </c>
      <c r="K335" t="str" cm="1">
        <f t="array" ref="K335">INDEX(Tbl_MissionCrew[Spacecraft (Launch)],MATCH(1,(Tbl_MissionCrew[Launch date]=Tbl_EVA[[#This Row],[Traveler launch date]])*(Tbl_MissionCrew[Crew Name]=Tbl_EVA[[#This Row],[Name]]),0))</f>
        <v>STS-88, Endeavour</v>
      </c>
      <c r="L335" t="str">
        <f>_xlfn.XLOOKUP(Tbl_EVA[[#This Row],[Launching spacecraft]],Tbl_Missions[Spacecraft],Tbl_Missions[Destination])</f>
        <v>ISS</v>
      </c>
    </row>
    <row r="336" spans="1:12" ht="18.75" customHeight="1">
      <c r="A336" t="s">
        <v>555</v>
      </c>
      <c r="B336" s="1" t="s">
        <v>506</v>
      </c>
      <c r="C336">
        <v>173</v>
      </c>
      <c r="D336" s="4">
        <v>36138</v>
      </c>
      <c r="E336" s="4">
        <v>36139</v>
      </c>
      <c r="F336" s="5">
        <v>0.2930555555576575</v>
      </c>
      <c r="G336" t="b">
        <v>0</v>
      </c>
      <c r="H336" t="b">
        <v>0</v>
      </c>
      <c r="I336" s="3" t="b">
        <v>0</v>
      </c>
      <c r="J336" s="7">
        <f>_xlfn.MAXIFS(Tbl_MissionCrew[Launch date],Tbl_MissionCrew[Launch date],"&lt;"&amp;Tbl_EVA[[#This Row],[Start Date]]+1,Tbl_MissionCrew[Crew Name],Tbl_EVA[[#This Row],[Name]])</f>
        <v>36133.358032407406</v>
      </c>
      <c r="K336" t="str" cm="1">
        <f t="array" ref="K336">INDEX(Tbl_MissionCrew[Spacecraft (Launch)],MATCH(1,(Tbl_MissionCrew[Launch date]=Tbl_EVA[[#This Row],[Traveler launch date]])*(Tbl_MissionCrew[Crew Name]=Tbl_EVA[[#This Row],[Name]]),0))</f>
        <v>STS-88, Endeavour</v>
      </c>
      <c r="L336" t="str">
        <f>_xlfn.XLOOKUP(Tbl_EVA[[#This Row],[Launching spacecraft]],Tbl_Missions[Spacecraft],Tbl_Missions[Destination])</f>
        <v>ISS</v>
      </c>
    </row>
    <row r="337" spans="1:12" ht="18.75" customHeight="1">
      <c r="A337" t="s">
        <v>555</v>
      </c>
      <c r="B337" s="1" t="s">
        <v>458</v>
      </c>
      <c r="C337">
        <v>174</v>
      </c>
      <c r="D337" s="4">
        <v>36141</v>
      </c>
      <c r="E337" s="4">
        <v>36142</v>
      </c>
      <c r="F337" s="5">
        <v>0.29097222222480923</v>
      </c>
      <c r="G337" t="b">
        <v>0</v>
      </c>
      <c r="H337" t="b">
        <v>0</v>
      </c>
      <c r="I337" s="3" t="b">
        <v>0</v>
      </c>
      <c r="J337" s="7">
        <f>_xlfn.MAXIFS(Tbl_MissionCrew[Launch date],Tbl_MissionCrew[Launch date],"&lt;"&amp;Tbl_EVA[[#This Row],[Start Date]]+1,Tbl_MissionCrew[Crew Name],Tbl_EVA[[#This Row],[Name]])</f>
        <v>36133.358032407406</v>
      </c>
      <c r="K337" t="str" cm="1">
        <f t="array" ref="K337">INDEX(Tbl_MissionCrew[Spacecraft (Launch)],MATCH(1,(Tbl_MissionCrew[Launch date]=Tbl_EVA[[#This Row],[Traveler launch date]])*(Tbl_MissionCrew[Crew Name]=Tbl_EVA[[#This Row],[Name]]),0))</f>
        <v>STS-88, Endeavour</v>
      </c>
      <c r="L337" t="str">
        <f>_xlfn.XLOOKUP(Tbl_EVA[[#This Row],[Launching spacecraft]],Tbl_Missions[Spacecraft],Tbl_Missions[Destination])</f>
        <v>ISS</v>
      </c>
    </row>
    <row r="338" spans="1:12" ht="18.75" customHeight="1">
      <c r="A338" t="s">
        <v>555</v>
      </c>
      <c r="B338" s="1" t="s">
        <v>506</v>
      </c>
      <c r="C338">
        <v>174</v>
      </c>
      <c r="D338" s="4">
        <v>36141</v>
      </c>
      <c r="E338" s="4">
        <v>36142</v>
      </c>
      <c r="F338" s="5">
        <v>0.29097222222480923</v>
      </c>
      <c r="G338" t="b">
        <v>0</v>
      </c>
      <c r="H338" t="b">
        <v>0</v>
      </c>
      <c r="I338" s="3" t="b">
        <v>0</v>
      </c>
      <c r="J338" s="7">
        <f>_xlfn.MAXIFS(Tbl_MissionCrew[Launch date],Tbl_MissionCrew[Launch date],"&lt;"&amp;Tbl_EVA[[#This Row],[Start Date]]+1,Tbl_MissionCrew[Crew Name],Tbl_EVA[[#This Row],[Name]])</f>
        <v>36133.358032407406</v>
      </c>
      <c r="K338" t="str" cm="1">
        <f t="array" ref="K338">INDEX(Tbl_MissionCrew[Spacecraft (Launch)],MATCH(1,(Tbl_MissionCrew[Launch date]=Tbl_EVA[[#This Row],[Traveler launch date]])*(Tbl_MissionCrew[Crew Name]=Tbl_EVA[[#This Row],[Name]]),0))</f>
        <v>STS-88, Endeavour</v>
      </c>
      <c r="L338" t="str">
        <f>_xlfn.XLOOKUP(Tbl_EVA[[#This Row],[Launching spacecraft]],Tbl_Missions[Spacecraft],Tbl_Missions[Destination])</f>
        <v>ISS</v>
      </c>
    </row>
    <row r="339" spans="1:12" ht="18.75" customHeight="1">
      <c r="A339" t="s">
        <v>556</v>
      </c>
      <c r="B339" s="1" t="s">
        <v>479</v>
      </c>
      <c r="C339">
        <v>175</v>
      </c>
      <c r="D339" s="4">
        <v>36266</v>
      </c>
      <c r="E339" s="4">
        <v>36266</v>
      </c>
      <c r="F339" s="5">
        <v>0.26319444444379769</v>
      </c>
      <c r="G339" t="b">
        <v>0</v>
      </c>
      <c r="H339" t="b">
        <v>0</v>
      </c>
      <c r="I339" s="3" t="b">
        <v>0</v>
      </c>
      <c r="J339" s="7">
        <f>_xlfn.MAXIFS(Tbl_MissionCrew[Launch date],Tbl_MissionCrew[Launch date],"&lt;"&amp;Tbl_EVA[[#This Row],[Start Date]]+1,Tbl_MissionCrew[Crew Name],Tbl_EVA[[#This Row],[Name]])</f>
        <v>36211.179166666669</v>
      </c>
      <c r="K339" t="str" cm="1">
        <f t="array" ref="K339">INDEX(Tbl_MissionCrew[Spacecraft (Launch)],MATCH(1,(Tbl_MissionCrew[Launch date]=Tbl_EVA[[#This Row],[Traveler launch date]])*(Tbl_MissionCrew[Crew Name]=Tbl_EVA[[#This Row],[Name]]),0))</f>
        <v>Soyuz TM-29</v>
      </c>
      <c r="L339" t="str">
        <f>_xlfn.XLOOKUP(Tbl_EVA[[#This Row],[Launching spacecraft]],Tbl_Missions[Spacecraft],Tbl_Missions[Destination])</f>
        <v>Mir</v>
      </c>
    </row>
    <row r="340" spans="1:12" ht="18.75" customHeight="1">
      <c r="A340" t="s">
        <v>556</v>
      </c>
      <c r="B340" s="1" t="s">
        <v>557</v>
      </c>
      <c r="C340">
        <v>175</v>
      </c>
      <c r="D340" s="4">
        <v>36266</v>
      </c>
      <c r="E340" s="4">
        <v>36266</v>
      </c>
      <c r="F340" s="5">
        <v>0.26319444444379769</v>
      </c>
      <c r="G340" t="b">
        <v>0</v>
      </c>
      <c r="H340" t="b">
        <v>0</v>
      </c>
      <c r="I340" s="3" t="b">
        <v>0</v>
      </c>
      <c r="J340" s="7">
        <f>_xlfn.MAXIFS(Tbl_MissionCrew[Launch date],Tbl_MissionCrew[Launch date],"&lt;"&amp;Tbl_EVA[[#This Row],[Start Date]]+1,Tbl_MissionCrew[Crew Name],Tbl_EVA[[#This Row],[Name]])</f>
        <v>36211.179166666669</v>
      </c>
      <c r="K340" t="str" cm="1">
        <f t="array" ref="K340">INDEX(Tbl_MissionCrew[Spacecraft (Launch)],MATCH(1,(Tbl_MissionCrew[Launch date]=Tbl_EVA[[#This Row],[Traveler launch date]])*(Tbl_MissionCrew[Crew Name]=Tbl_EVA[[#This Row],[Name]]),0))</f>
        <v>Soyuz TM-29</v>
      </c>
      <c r="L340" t="str">
        <f>_xlfn.XLOOKUP(Tbl_EVA[[#This Row],[Launching spacecraft]],Tbl_Missions[Spacecraft],Tbl_Missions[Destination])</f>
        <v>Mir</v>
      </c>
    </row>
    <row r="341" spans="1:12" ht="18.75" customHeight="1">
      <c r="A341" t="s">
        <v>558</v>
      </c>
      <c r="B341" s="1" t="s">
        <v>559</v>
      </c>
      <c r="C341">
        <v>176</v>
      </c>
      <c r="D341" s="4">
        <v>36310</v>
      </c>
      <c r="E341" s="4">
        <v>36310</v>
      </c>
      <c r="F341" s="5">
        <v>0.32986111110949423</v>
      </c>
      <c r="G341" t="b">
        <v>0</v>
      </c>
      <c r="H341" t="b">
        <v>0</v>
      </c>
      <c r="I341" s="3" t="b">
        <v>0</v>
      </c>
      <c r="J341" s="7">
        <f>_xlfn.MAXIFS(Tbl_MissionCrew[Launch date],Tbl_MissionCrew[Launch date],"&lt;"&amp;Tbl_EVA[[#This Row],[Start Date]]+1,Tbl_MissionCrew[Crew Name],Tbl_EVA[[#This Row],[Name]])</f>
        <v>36307.451180555552</v>
      </c>
      <c r="K341" t="str" cm="1">
        <f t="array" ref="K341">INDEX(Tbl_MissionCrew[Spacecraft (Launch)],MATCH(1,(Tbl_MissionCrew[Launch date]=Tbl_EVA[[#This Row],[Traveler launch date]])*(Tbl_MissionCrew[Crew Name]=Tbl_EVA[[#This Row],[Name]]),0))</f>
        <v>STS-96, Discovery</v>
      </c>
      <c r="L341" t="str">
        <f>_xlfn.XLOOKUP(Tbl_EVA[[#This Row],[Launching spacecraft]],Tbl_Missions[Spacecraft],Tbl_Missions[Destination])</f>
        <v>ISS</v>
      </c>
    </row>
    <row r="342" spans="1:12" ht="18.75" customHeight="1">
      <c r="A342" t="s">
        <v>558</v>
      </c>
      <c r="B342" s="1" t="s">
        <v>530</v>
      </c>
      <c r="C342">
        <v>176</v>
      </c>
      <c r="D342" s="4">
        <v>36310</v>
      </c>
      <c r="E342" s="4">
        <v>36310</v>
      </c>
      <c r="F342" s="5">
        <v>0.32986111110949423</v>
      </c>
      <c r="G342" t="b">
        <v>0</v>
      </c>
      <c r="H342" t="b">
        <v>0</v>
      </c>
      <c r="I342" s="3" t="b">
        <v>0</v>
      </c>
      <c r="J342" s="7">
        <f>_xlfn.MAXIFS(Tbl_MissionCrew[Launch date],Tbl_MissionCrew[Launch date],"&lt;"&amp;Tbl_EVA[[#This Row],[Start Date]]+1,Tbl_MissionCrew[Crew Name],Tbl_EVA[[#This Row],[Name]])</f>
        <v>36307.451180555552</v>
      </c>
      <c r="K342" t="str" cm="1">
        <f t="array" ref="K342">INDEX(Tbl_MissionCrew[Spacecraft (Launch)],MATCH(1,(Tbl_MissionCrew[Launch date]=Tbl_EVA[[#This Row],[Traveler launch date]])*(Tbl_MissionCrew[Crew Name]=Tbl_EVA[[#This Row],[Name]]),0))</f>
        <v>STS-96, Discovery</v>
      </c>
      <c r="L342" t="str">
        <f>_xlfn.XLOOKUP(Tbl_EVA[[#This Row],[Launching spacecraft]],Tbl_Missions[Spacecraft],Tbl_Missions[Destination])</f>
        <v>ISS</v>
      </c>
    </row>
    <row r="343" spans="1:12" ht="18.75" customHeight="1">
      <c r="A343" t="s">
        <v>556</v>
      </c>
      <c r="B343" s="1" t="s">
        <v>479</v>
      </c>
      <c r="C343">
        <v>177</v>
      </c>
      <c r="D343" s="4">
        <v>36364</v>
      </c>
      <c r="E343" s="4">
        <v>36364</v>
      </c>
      <c r="F343" s="5">
        <v>0.25486111111240461</v>
      </c>
      <c r="G343" t="b">
        <v>0</v>
      </c>
      <c r="H343" t="b">
        <v>0</v>
      </c>
      <c r="I343" s="3" t="b">
        <v>0</v>
      </c>
      <c r="J343" s="7">
        <f>_xlfn.MAXIFS(Tbl_MissionCrew[Launch date],Tbl_MissionCrew[Launch date],"&lt;"&amp;Tbl_EVA[[#This Row],[Start Date]]+1,Tbl_MissionCrew[Crew Name],Tbl_EVA[[#This Row],[Name]])</f>
        <v>36211.179166666669</v>
      </c>
      <c r="K343" t="str" cm="1">
        <f t="array" ref="K343">INDEX(Tbl_MissionCrew[Spacecraft (Launch)],MATCH(1,(Tbl_MissionCrew[Launch date]=Tbl_EVA[[#This Row],[Traveler launch date]])*(Tbl_MissionCrew[Crew Name]=Tbl_EVA[[#This Row],[Name]]),0))</f>
        <v>Soyuz TM-29</v>
      </c>
      <c r="L343" t="str">
        <f>_xlfn.XLOOKUP(Tbl_EVA[[#This Row],[Launching spacecraft]],Tbl_Missions[Spacecraft],Tbl_Missions[Destination])</f>
        <v>Mir</v>
      </c>
    </row>
    <row r="344" spans="1:12" ht="18.75" customHeight="1">
      <c r="A344" t="s">
        <v>556</v>
      </c>
      <c r="B344" s="1" t="s">
        <v>494</v>
      </c>
      <c r="C344">
        <v>177</v>
      </c>
      <c r="D344" s="4">
        <v>36364</v>
      </c>
      <c r="E344" s="4">
        <v>36364</v>
      </c>
      <c r="F344" s="5">
        <v>0.25486111111240461</v>
      </c>
      <c r="G344" t="b">
        <v>0</v>
      </c>
      <c r="H344" t="b">
        <v>0</v>
      </c>
      <c r="I344" s="3" t="b">
        <v>0</v>
      </c>
      <c r="J344" s="7">
        <f>_xlfn.MAXIFS(Tbl_MissionCrew[Launch date],Tbl_MissionCrew[Launch date],"&lt;"&amp;Tbl_EVA[[#This Row],[Start Date]]+1,Tbl_MissionCrew[Crew Name],Tbl_EVA[[#This Row],[Name]])</f>
        <v>36020.404861111114</v>
      </c>
      <c r="K344" t="str" cm="1">
        <f t="array" ref="K344">INDEX(Tbl_MissionCrew[Spacecraft (Launch)],MATCH(1,(Tbl_MissionCrew[Launch date]=Tbl_EVA[[#This Row],[Traveler launch date]])*(Tbl_MissionCrew[Crew Name]=Tbl_EVA[[#This Row],[Name]]),0))</f>
        <v>Soyuz TM-28</v>
      </c>
      <c r="L344" t="str">
        <f>_xlfn.XLOOKUP(Tbl_EVA[[#This Row],[Launching spacecraft]],Tbl_Missions[Spacecraft],Tbl_Missions[Destination])</f>
        <v>Mir</v>
      </c>
    </row>
    <row r="345" spans="1:12" ht="18.75" customHeight="1">
      <c r="A345" t="s">
        <v>556</v>
      </c>
      <c r="B345" s="1" t="s">
        <v>479</v>
      </c>
      <c r="C345">
        <v>178</v>
      </c>
      <c r="D345" s="4">
        <v>36369</v>
      </c>
      <c r="E345" s="4">
        <v>36369</v>
      </c>
      <c r="F345" s="5">
        <v>0.22361111111240461</v>
      </c>
      <c r="G345" t="b">
        <v>0</v>
      </c>
      <c r="H345" t="b">
        <v>0</v>
      </c>
      <c r="I345" s="3" t="b">
        <v>0</v>
      </c>
      <c r="J345" s="7">
        <f>_xlfn.MAXIFS(Tbl_MissionCrew[Launch date],Tbl_MissionCrew[Launch date],"&lt;"&amp;Tbl_EVA[[#This Row],[Start Date]]+1,Tbl_MissionCrew[Crew Name],Tbl_EVA[[#This Row],[Name]])</f>
        <v>36211.179166666669</v>
      </c>
      <c r="K345" t="str" cm="1">
        <f t="array" ref="K345">INDEX(Tbl_MissionCrew[Spacecraft (Launch)],MATCH(1,(Tbl_MissionCrew[Launch date]=Tbl_EVA[[#This Row],[Traveler launch date]])*(Tbl_MissionCrew[Crew Name]=Tbl_EVA[[#This Row],[Name]]),0))</f>
        <v>Soyuz TM-29</v>
      </c>
      <c r="L345" t="str">
        <f>_xlfn.XLOOKUP(Tbl_EVA[[#This Row],[Launching spacecraft]],Tbl_Missions[Spacecraft],Tbl_Missions[Destination])</f>
        <v>Mir</v>
      </c>
    </row>
    <row r="346" spans="1:12" ht="18.75" customHeight="1">
      <c r="A346" t="s">
        <v>556</v>
      </c>
      <c r="B346" s="1" t="s">
        <v>494</v>
      </c>
      <c r="C346">
        <v>178</v>
      </c>
      <c r="D346" s="4">
        <v>36369</v>
      </c>
      <c r="E346" s="4">
        <v>36369</v>
      </c>
      <c r="F346" s="5">
        <v>0.22361111111240461</v>
      </c>
      <c r="G346" t="b">
        <v>0</v>
      </c>
      <c r="H346" t="b">
        <v>0</v>
      </c>
      <c r="I346" s="3" t="b">
        <v>0</v>
      </c>
      <c r="J346" s="7">
        <f>_xlfn.MAXIFS(Tbl_MissionCrew[Launch date],Tbl_MissionCrew[Launch date],"&lt;"&amp;Tbl_EVA[[#This Row],[Start Date]]+1,Tbl_MissionCrew[Crew Name],Tbl_EVA[[#This Row],[Name]])</f>
        <v>36020.404861111114</v>
      </c>
      <c r="K346" t="str" cm="1">
        <f t="array" ref="K346">INDEX(Tbl_MissionCrew[Spacecraft (Launch)],MATCH(1,(Tbl_MissionCrew[Launch date]=Tbl_EVA[[#This Row],[Traveler launch date]])*(Tbl_MissionCrew[Crew Name]=Tbl_EVA[[#This Row],[Name]]),0))</f>
        <v>Soyuz TM-28</v>
      </c>
      <c r="L346" t="str">
        <f>_xlfn.XLOOKUP(Tbl_EVA[[#This Row],[Launching spacecraft]],Tbl_Missions[Spacecraft],Tbl_Missions[Destination])</f>
        <v>Mir</v>
      </c>
    </row>
    <row r="347" spans="1:12" ht="18.75" customHeight="1">
      <c r="A347" t="s">
        <v>560</v>
      </c>
      <c r="B347" s="1" t="s">
        <v>541</v>
      </c>
      <c r="C347">
        <v>179</v>
      </c>
      <c r="D347" s="4">
        <v>36516</v>
      </c>
      <c r="E347" s="4">
        <v>36517</v>
      </c>
      <c r="F347" s="5">
        <v>0.34375</v>
      </c>
      <c r="G347" t="b">
        <v>0</v>
      </c>
      <c r="H347" t="b">
        <v>0</v>
      </c>
      <c r="I347" s="3" t="b">
        <v>0</v>
      </c>
      <c r="J347" s="7">
        <f>_xlfn.MAXIFS(Tbl_MissionCrew[Launch date],Tbl_MissionCrew[Launch date],"&lt;"&amp;Tbl_EVA[[#This Row],[Start Date]]+1,Tbl_MissionCrew[Crew Name],Tbl_EVA[[#This Row],[Name]])</f>
        <v>36514.034722222219</v>
      </c>
      <c r="K347" t="str" cm="1">
        <f t="array" ref="K347">INDEX(Tbl_MissionCrew[Spacecraft (Launch)],MATCH(1,(Tbl_MissionCrew[Launch date]=Tbl_EVA[[#This Row],[Traveler launch date]])*(Tbl_MissionCrew[Crew Name]=Tbl_EVA[[#This Row],[Name]]),0))</f>
        <v>STS-103, Discovery</v>
      </c>
      <c r="L347" t="str">
        <f>_xlfn.XLOOKUP(Tbl_EVA[[#This Row],[Launching spacecraft]],Tbl_Missions[Spacecraft],Tbl_Missions[Destination])</f>
        <v>Earth Orbit</v>
      </c>
    </row>
    <row r="348" spans="1:12" ht="18.75" customHeight="1">
      <c r="A348" t="s">
        <v>560</v>
      </c>
      <c r="B348" s="1" t="s">
        <v>561</v>
      </c>
      <c r="C348">
        <v>179</v>
      </c>
      <c r="D348" s="4">
        <v>36516</v>
      </c>
      <c r="E348" s="4">
        <v>36517</v>
      </c>
      <c r="F348" s="5">
        <v>0.34375</v>
      </c>
      <c r="G348" t="b">
        <v>0</v>
      </c>
      <c r="H348" t="b">
        <v>0</v>
      </c>
      <c r="I348" s="3" t="b">
        <v>0</v>
      </c>
      <c r="J348" s="7">
        <f>_xlfn.MAXIFS(Tbl_MissionCrew[Launch date],Tbl_MissionCrew[Launch date],"&lt;"&amp;Tbl_EVA[[#This Row],[Start Date]]+1,Tbl_MissionCrew[Crew Name],Tbl_EVA[[#This Row],[Name]])</f>
        <v>36514.034722222219</v>
      </c>
      <c r="K348" t="str" cm="1">
        <f t="array" ref="K348">INDEX(Tbl_MissionCrew[Spacecraft (Launch)],MATCH(1,(Tbl_MissionCrew[Launch date]=Tbl_EVA[[#This Row],[Traveler launch date]])*(Tbl_MissionCrew[Crew Name]=Tbl_EVA[[#This Row],[Name]]),0))</f>
        <v>STS-103, Discovery</v>
      </c>
      <c r="L348" t="str">
        <f>_xlfn.XLOOKUP(Tbl_EVA[[#This Row],[Launching spacecraft]],Tbl_Missions[Spacecraft],Tbl_Missions[Destination])</f>
        <v>Earth Orbit</v>
      </c>
    </row>
    <row r="349" spans="1:12" ht="18.75" customHeight="1">
      <c r="A349" t="s">
        <v>560</v>
      </c>
      <c r="B349" s="1" t="s">
        <v>516</v>
      </c>
      <c r="C349">
        <v>180</v>
      </c>
      <c r="D349" s="4">
        <v>36517</v>
      </c>
      <c r="E349" s="4">
        <v>36518</v>
      </c>
      <c r="F349" s="5">
        <v>0.34027777778101154</v>
      </c>
      <c r="G349" t="b">
        <v>0</v>
      </c>
      <c r="H349" t="b">
        <v>0</v>
      </c>
      <c r="I349" s="3" t="b">
        <v>0</v>
      </c>
      <c r="J349" s="7">
        <f>_xlfn.MAXIFS(Tbl_MissionCrew[Launch date],Tbl_MissionCrew[Launch date],"&lt;"&amp;Tbl_EVA[[#This Row],[Start Date]]+1,Tbl_MissionCrew[Crew Name],Tbl_EVA[[#This Row],[Name]])</f>
        <v>36514.034722222219</v>
      </c>
      <c r="K349" t="str" cm="1">
        <f t="array" ref="K349">INDEX(Tbl_MissionCrew[Spacecraft (Launch)],MATCH(1,(Tbl_MissionCrew[Launch date]=Tbl_EVA[[#This Row],[Traveler launch date]])*(Tbl_MissionCrew[Crew Name]=Tbl_EVA[[#This Row],[Name]]),0))</f>
        <v>STS-103, Discovery</v>
      </c>
      <c r="L349" t="str">
        <f>_xlfn.XLOOKUP(Tbl_EVA[[#This Row],[Launching spacecraft]],Tbl_Missions[Spacecraft],Tbl_Missions[Destination])</f>
        <v>Earth Orbit</v>
      </c>
    </row>
    <row r="350" spans="1:12" ht="18.75" customHeight="1">
      <c r="A350" t="s">
        <v>560</v>
      </c>
      <c r="B350" s="1" t="s">
        <v>562</v>
      </c>
      <c r="C350">
        <v>180</v>
      </c>
      <c r="D350" s="4">
        <v>36517</v>
      </c>
      <c r="E350" s="4">
        <v>36518</v>
      </c>
      <c r="F350" s="5">
        <v>0.34027777778101154</v>
      </c>
      <c r="G350" t="b">
        <v>0</v>
      </c>
      <c r="H350" t="b">
        <v>0</v>
      </c>
      <c r="I350" s="3" t="b">
        <v>0</v>
      </c>
      <c r="J350" s="7">
        <f>_xlfn.MAXIFS(Tbl_MissionCrew[Launch date],Tbl_MissionCrew[Launch date],"&lt;"&amp;Tbl_EVA[[#This Row],[Start Date]]+1,Tbl_MissionCrew[Crew Name],Tbl_EVA[[#This Row],[Name]])</f>
        <v>36514.034722222219</v>
      </c>
      <c r="K350" t="str" cm="1">
        <f t="array" ref="K350">INDEX(Tbl_MissionCrew[Spacecraft (Launch)],MATCH(1,(Tbl_MissionCrew[Launch date]=Tbl_EVA[[#This Row],[Traveler launch date]])*(Tbl_MissionCrew[Crew Name]=Tbl_EVA[[#This Row],[Name]]),0))</f>
        <v>STS-103, Discovery</v>
      </c>
      <c r="L350" t="str">
        <f>_xlfn.XLOOKUP(Tbl_EVA[[#This Row],[Launching spacecraft]],Tbl_Missions[Spacecraft],Tbl_Missions[Destination])</f>
        <v>Earth Orbit</v>
      </c>
    </row>
    <row r="351" spans="1:12" ht="18.75" customHeight="1">
      <c r="A351" t="s">
        <v>560</v>
      </c>
      <c r="B351" s="1" t="s">
        <v>541</v>
      </c>
      <c r="C351">
        <v>181</v>
      </c>
      <c r="D351" s="4">
        <v>36518</v>
      </c>
      <c r="E351" s="4">
        <v>36519</v>
      </c>
      <c r="F351" s="5">
        <v>0.33888888888759539</v>
      </c>
      <c r="G351" t="b">
        <v>0</v>
      </c>
      <c r="H351" t="b">
        <v>0</v>
      </c>
      <c r="I351" s="3" t="b">
        <v>0</v>
      </c>
      <c r="J351" s="7">
        <f>_xlfn.MAXIFS(Tbl_MissionCrew[Launch date],Tbl_MissionCrew[Launch date],"&lt;"&amp;Tbl_EVA[[#This Row],[Start Date]]+1,Tbl_MissionCrew[Crew Name],Tbl_EVA[[#This Row],[Name]])</f>
        <v>36514.034722222219</v>
      </c>
      <c r="K351" t="str" cm="1">
        <f t="array" ref="K351">INDEX(Tbl_MissionCrew[Spacecraft (Launch)],MATCH(1,(Tbl_MissionCrew[Launch date]=Tbl_EVA[[#This Row],[Traveler launch date]])*(Tbl_MissionCrew[Crew Name]=Tbl_EVA[[#This Row],[Name]]),0))</f>
        <v>STS-103, Discovery</v>
      </c>
      <c r="L351" t="str">
        <f>_xlfn.XLOOKUP(Tbl_EVA[[#This Row],[Launching spacecraft]],Tbl_Missions[Spacecraft],Tbl_Missions[Destination])</f>
        <v>Earth Orbit</v>
      </c>
    </row>
    <row r="352" spans="1:12" ht="18.75" customHeight="1">
      <c r="A352" t="s">
        <v>560</v>
      </c>
      <c r="B352" s="1" t="s">
        <v>561</v>
      </c>
      <c r="C352">
        <v>181</v>
      </c>
      <c r="D352" s="4">
        <v>36518</v>
      </c>
      <c r="E352" s="4">
        <v>36519</v>
      </c>
      <c r="F352" s="5">
        <v>0.33888888888759539</v>
      </c>
      <c r="G352" t="b">
        <v>0</v>
      </c>
      <c r="H352" t="b">
        <v>0</v>
      </c>
      <c r="I352" s="3" t="b">
        <v>0</v>
      </c>
      <c r="J352" s="7">
        <f>_xlfn.MAXIFS(Tbl_MissionCrew[Launch date],Tbl_MissionCrew[Launch date],"&lt;"&amp;Tbl_EVA[[#This Row],[Start Date]]+1,Tbl_MissionCrew[Crew Name],Tbl_EVA[[#This Row],[Name]])</f>
        <v>36514.034722222219</v>
      </c>
      <c r="K352" t="str" cm="1">
        <f t="array" ref="K352">INDEX(Tbl_MissionCrew[Spacecraft (Launch)],MATCH(1,(Tbl_MissionCrew[Launch date]=Tbl_EVA[[#This Row],[Traveler launch date]])*(Tbl_MissionCrew[Crew Name]=Tbl_EVA[[#This Row],[Name]]),0))</f>
        <v>STS-103, Discovery</v>
      </c>
      <c r="L352" t="str">
        <f>_xlfn.XLOOKUP(Tbl_EVA[[#This Row],[Launching spacecraft]],Tbl_Missions[Spacecraft],Tbl_Missions[Destination])</f>
        <v>Earth Orbit</v>
      </c>
    </row>
    <row r="353" spans="1:12" ht="18.75" customHeight="1">
      <c r="A353" t="s">
        <v>563</v>
      </c>
      <c r="B353" s="1" t="s">
        <v>564</v>
      </c>
      <c r="C353">
        <v>182</v>
      </c>
      <c r="D353" s="4">
        <v>36658</v>
      </c>
      <c r="E353" s="4">
        <v>36658</v>
      </c>
      <c r="F353" s="5">
        <v>0.20277777777664596</v>
      </c>
      <c r="G353" t="b">
        <v>0</v>
      </c>
      <c r="H353" t="b">
        <v>0</v>
      </c>
      <c r="I353" s="3" t="b">
        <v>0</v>
      </c>
      <c r="J353" s="7">
        <f>_xlfn.MAXIFS(Tbl_MissionCrew[Launch date],Tbl_MissionCrew[Launch date],"&lt;"&amp;Tbl_EVA[[#This Row],[Start Date]]+1,Tbl_MissionCrew[Crew Name],Tbl_EVA[[#This Row],[Name]])</f>
        <v>36620.209027777775</v>
      </c>
      <c r="K353" t="str" cm="1">
        <f t="array" ref="K353">INDEX(Tbl_MissionCrew[Spacecraft (Launch)],MATCH(1,(Tbl_MissionCrew[Launch date]=Tbl_EVA[[#This Row],[Traveler launch date]])*(Tbl_MissionCrew[Crew Name]=Tbl_EVA[[#This Row],[Name]]),0))</f>
        <v>Soyuz TM-30</v>
      </c>
      <c r="L353" t="str">
        <f>_xlfn.XLOOKUP(Tbl_EVA[[#This Row],[Launching spacecraft]],Tbl_Missions[Spacecraft],Tbl_Missions[Destination])</f>
        <v>Mir</v>
      </c>
    </row>
    <row r="354" spans="1:12" ht="18.75" customHeight="1">
      <c r="A354" t="s">
        <v>563</v>
      </c>
      <c r="B354" s="1" t="s">
        <v>492</v>
      </c>
      <c r="C354">
        <v>182</v>
      </c>
      <c r="D354" s="4">
        <v>36658</v>
      </c>
      <c r="E354" s="4">
        <v>36658</v>
      </c>
      <c r="F354" s="5">
        <v>0.20277777777664596</v>
      </c>
      <c r="G354" t="b">
        <v>0</v>
      </c>
      <c r="H354" t="b">
        <v>0</v>
      </c>
      <c r="I354" s="3" t="b">
        <v>0</v>
      </c>
      <c r="J354" s="7">
        <f>_xlfn.MAXIFS(Tbl_MissionCrew[Launch date],Tbl_MissionCrew[Launch date],"&lt;"&amp;Tbl_EVA[[#This Row],[Start Date]]+1,Tbl_MissionCrew[Crew Name],Tbl_EVA[[#This Row],[Name]])</f>
        <v>36620.209027777775</v>
      </c>
      <c r="K354" t="str" cm="1">
        <f t="array" ref="K354">INDEX(Tbl_MissionCrew[Spacecraft (Launch)],MATCH(1,(Tbl_MissionCrew[Launch date]=Tbl_EVA[[#This Row],[Traveler launch date]])*(Tbl_MissionCrew[Crew Name]=Tbl_EVA[[#This Row],[Name]]),0))</f>
        <v>Soyuz TM-30</v>
      </c>
      <c r="L354" t="str">
        <f>_xlfn.XLOOKUP(Tbl_EVA[[#This Row],[Launching spacecraft]],Tbl_Missions[Spacecraft],Tbl_Missions[Destination])</f>
        <v>Mir</v>
      </c>
    </row>
    <row r="355" spans="1:12" ht="18.75" customHeight="1">
      <c r="A355" t="s">
        <v>565</v>
      </c>
      <c r="B355" s="1" t="s">
        <v>523</v>
      </c>
      <c r="C355">
        <v>183</v>
      </c>
      <c r="D355" s="4">
        <v>36668</v>
      </c>
      <c r="E355" s="4">
        <v>36668</v>
      </c>
      <c r="F355" s="5">
        <v>0.28055555556056788</v>
      </c>
      <c r="G355" t="b">
        <v>0</v>
      </c>
      <c r="H355" t="b">
        <v>0</v>
      </c>
      <c r="I355" s="3" t="b">
        <v>0</v>
      </c>
      <c r="J355" s="7">
        <f>_xlfn.MAXIFS(Tbl_MissionCrew[Launch date],Tbl_MissionCrew[Launch date],"&lt;"&amp;Tbl_EVA[[#This Row],[Start Date]]+1,Tbl_MissionCrew[Crew Name],Tbl_EVA[[#This Row],[Name]])</f>
        <v>36665.424421296295</v>
      </c>
      <c r="K355" t="str" cm="1">
        <f t="array" ref="K355">INDEX(Tbl_MissionCrew[Spacecraft (Launch)],MATCH(1,(Tbl_MissionCrew[Launch date]=Tbl_EVA[[#This Row],[Traveler launch date]])*(Tbl_MissionCrew[Crew Name]=Tbl_EVA[[#This Row],[Name]]),0))</f>
        <v>STS-101, Atlantis</v>
      </c>
      <c r="L355" t="str">
        <f>_xlfn.XLOOKUP(Tbl_EVA[[#This Row],[Launching spacecraft]],Tbl_Missions[Spacecraft],Tbl_Missions[Destination])</f>
        <v>ISS</v>
      </c>
    </row>
    <row r="356" spans="1:12" ht="18.75" customHeight="1">
      <c r="A356" t="s">
        <v>565</v>
      </c>
      <c r="B356" s="1" t="s">
        <v>566</v>
      </c>
      <c r="C356">
        <v>183</v>
      </c>
      <c r="D356" s="4">
        <v>36668</v>
      </c>
      <c r="E356" s="4">
        <v>36668</v>
      </c>
      <c r="F356" s="5">
        <v>0.28055555556056788</v>
      </c>
      <c r="G356" t="b">
        <v>0</v>
      </c>
      <c r="H356" t="b">
        <v>0</v>
      </c>
      <c r="I356" s="3" t="b">
        <v>0</v>
      </c>
      <c r="J356" s="7">
        <f>_xlfn.MAXIFS(Tbl_MissionCrew[Launch date],Tbl_MissionCrew[Launch date],"&lt;"&amp;Tbl_EVA[[#This Row],[Start Date]]+1,Tbl_MissionCrew[Crew Name],Tbl_EVA[[#This Row],[Name]])</f>
        <v>36665.424421296295</v>
      </c>
      <c r="K356" t="str" cm="1">
        <f t="array" ref="K356">INDEX(Tbl_MissionCrew[Spacecraft (Launch)],MATCH(1,(Tbl_MissionCrew[Launch date]=Tbl_EVA[[#This Row],[Traveler launch date]])*(Tbl_MissionCrew[Crew Name]=Tbl_EVA[[#This Row],[Name]]),0))</f>
        <v>STS-101, Atlantis</v>
      </c>
      <c r="L356" t="str">
        <f>_xlfn.XLOOKUP(Tbl_EVA[[#This Row],[Launching spacecraft]],Tbl_Missions[Spacecraft],Tbl_Missions[Destination])</f>
        <v>ISS</v>
      </c>
    </row>
    <row r="357" spans="1:12" ht="18.75" customHeight="1">
      <c r="A357" t="s">
        <v>567</v>
      </c>
      <c r="B357" s="1" t="s">
        <v>568</v>
      </c>
      <c r="C357">
        <v>184</v>
      </c>
      <c r="D357" s="4">
        <v>36780</v>
      </c>
      <c r="E357" s="4">
        <v>36780</v>
      </c>
      <c r="F357" s="5">
        <v>0.25972222221753327</v>
      </c>
      <c r="G357" t="b">
        <v>0</v>
      </c>
      <c r="H357" t="b">
        <v>0</v>
      </c>
      <c r="I357" s="3" t="b">
        <v>0</v>
      </c>
      <c r="J357" s="7">
        <f>_xlfn.MAXIFS(Tbl_MissionCrew[Launch date],Tbl_MissionCrew[Launch date],"&lt;"&amp;Tbl_EVA[[#This Row],[Start Date]]+1,Tbl_MissionCrew[Crew Name],Tbl_EVA[[#This Row],[Name]])</f>
        <v>36777.531793981485</v>
      </c>
      <c r="K357" t="str" cm="1">
        <f t="array" ref="K357">INDEX(Tbl_MissionCrew[Spacecraft (Launch)],MATCH(1,(Tbl_MissionCrew[Launch date]=Tbl_EVA[[#This Row],[Traveler launch date]])*(Tbl_MissionCrew[Crew Name]=Tbl_EVA[[#This Row],[Name]]),0))</f>
        <v>STS-106, Atlantis</v>
      </c>
      <c r="L357" t="str">
        <f>_xlfn.XLOOKUP(Tbl_EVA[[#This Row],[Launching spacecraft]],Tbl_Missions[Spacecraft],Tbl_Missions[Destination])</f>
        <v>ISS</v>
      </c>
    </row>
    <row r="358" spans="1:12" ht="18.75" customHeight="1">
      <c r="A358" t="s">
        <v>567</v>
      </c>
      <c r="B358" s="1" t="s">
        <v>510</v>
      </c>
      <c r="C358">
        <v>184</v>
      </c>
      <c r="D358" s="4">
        <v>36780</v>
      </c>
      <c r="E358" s="4">
        <v>36780</v>
      </c>
      <c r="F358" s="5">
        <v>0.25972222221753327</v>
      </c>
      <c r="G358" t="b">
        <v>0</v>
      </c>
      <c r="H358" t="b">
        <v>0</v>
      </c>
      <c r="I358" s="3" t="b">
        <v>0</v>
      </c>
      <c r="J358" s="7">
        <f>_xlfn.MAXIFS(Tbl_MissionCrew[Launch date],Tbl_MissionCrew[Launch date],"&lt;"&amp;Tbl_EVA[[#This Row],[Start Date]]+1,Tbl_MissionCrew[Crew Name],Tbl_EVA[[#This Row],[Name]])</f>
        <v>36777.531793981485</v>
      </c>
      <c r="K358" t="str" cm="1">
        <f t="array" ref="K358">INDEX(Tbl_MissionCrew[Spacecraft (Launch)],MATCH(1,(Tbl_MissionCrew[Launch date]=Tbl_EVA[[#This Row],[Traveler launch date]])*(Tbl_MissionCrew[Crew Name]=Tbl_EVA[[#This Row],[Name]]),0))</f>
        <v>STS-106, Atlantis</v>
      </c>
      <c r="L358" t="str">
        <f>_xlfn.XLOOKUP(Tbl_EVA[[#This Row],[Launching spacecraft]],Tbl_Missions[Spacecraft],Tbl_Missions[Destination])</f>
        <v>ISS</v>
      </c>
    </row>
    <row r="359" spans="1:12" ht="18.75" customHeight="1">
      <c r="A359" t="s">
        <v>569</v>
      </c>
      <c r="B359" s="1" t="s">
        <v>529</v>
      </c>
      <c r="C359">
        <v>185</v>
      </c>
      <c r="D359" s="4">
        <v>36814</v>
      </c>
      <c r="E359" s="4">
        <v>36814</v>
      </c>
      <c r="F359" s="5">
        <v>0.26944444444961846</v>
      </c>
      <c r="G359" t="b">
        <v>0</v>
      </c>
      <c r="H359" t="b">
        <v>0</v>
      </c>
      <c r="I359" s="3" t="b">
        <v>0</v>
      </c>
      <c r="J359" s="7">
        <f>_xlfn.MAXIFS(Tbl_MissionCrew[Launch date],Tbl_MissionCrew[Launch date],"&lt;"&amp;Tbl_EVA[[#This Row],[Start Date]]+1,Tbl_MissionCrew[Crew Name],Tbl_EVA[[#This Row],[Name]])</f>
        <v>36810.970138888886</v>
      </c>
      <c r="K359" t="str" cm="1">
        <f t="array" ref="K359">INDEX(Tbl_MissionCrew[Spacecraft (Launch)],MATCH(1,(Tbl_MissionCrew[Launch date]=Tbl_EVA[[#This Row],[Traveler launch date]])*(Tbl_MissionCrew[Crew Name]=Tbl_EVA[[#This Row],[Name]]),0))</f>
        <v>STS-92, Discovery</v>
      </c>
      <c r="L359" t="str">
        <f>_xlfn.XLOOKUP(Tbl_EVA[[#This Row],[Launching spacecraft]],Tbl_Missions[Spacecraft],Tbl_Missions[Destination])</f>
        <v>ISS</v>
      </c>
    </row>
    <row r="360" spans="1:12" ht="18.75" customHeight="1">
      <c r="A360" t="s">
        <v>569</v>
      </c>
      <c r="B360" s="1" t="s">
        <v>570</v>
      </c>
      <c r="C360">
        <v>185</v>
      </c>
      <c r="D360" s="4">
        <v>36814</v>
      </c>
      <c r="E360" s="4">
        <v>36814</v>
      </c>
      <c r="F360" s="5">
        <v>0.26944444444961846</v>
      </c>
      <c r="G360" t="b">
        <v>0</v>
      </c>
      <c r="H360" t="b">
        <v>0</v>
      </c>
      <c r="I360" s="3" t="b">
        <v>0</v>
      </c>
      <c r="J360" s="7">
        <f>_xlfn.MAXIFS(Tbl_MissionCrew[Launch date],Tbl_MissionCrew[Launch date],"&lt;"&amp;Tbl_EVA[[#This Row],[Start Date]]+1,Tbl_MissionCrew[Crew Name],Tbl_EVA[[#This Row],[Name]])</f>
        <v>36810.970138888886</v>
      </c>
      <c r="K360" t="str" cm="1">
        <f t="array" ref="K360">INDEX(Tbl_MissionCrew[Spacecraft (Launch)],MATCH(1,(Tbl_MissionCrew[Launch date]=Tbl_EVA[[#This Row],[Traveler launch date]])*(Tbl_MissionCrew[Crew Name]=Tbl_EVA[[#This Row],[Name]]),0))</f>
        <v>STS-92, Discovery</v>
      </c>
      <c r="L360" t="str">
        <f>_xlfn.XLOOKUP(Tbl_EVA[[#This Row],[Launching spacecraft]],Tbl_Missions[Spacecraft],Tbl_Missions[Destination])</f>
        <v>ISS</v>
      </c>
    </row>
    <row r="361" spans="1:12" ht="18.75" customHeight="1">
      <c r="A361" t="s">
        <v>569</v>
      </c>
      <c r="B361" s="1" t="s">
        <v>571</v>
      </c>
      <c r="C361">
        <v>186</v>
      </c>
      <c r="D361" s="4">
        <v>36815</v>
      </c>
      <c r="E361" s="4">
        <v>36815</v>
      </c>
      <c r="F361" s="5">
        <v>0.29652777777664596</v>
      </c>
      <c r="G361" t="b">
        <v>0</v>
      </c>
      <c r="H361" t="b">
        <v>0</v>
      </c>
      <c r="I361" s="3" t="b">
        <v>0</v>
      </c>
      <c r="J361" s="7">
        <f>_xlfn.MAXIFS(Tbl_MissionCrew[Launch date],Tbl_MissionCrew[Launch date],"&lt;"&amp;Tbl_EVA[[#This Row],[Start Date]]+1,Tbl_MissionCrew[Crew Name],Tbl_EVA[[#This Row],[Name]])</f>
        <v>36810.970138888886</v>
      </c>
      <c r="K361" t="str" cm="1">
        <f t="array" ref="K361">INDEX(Tbl_MissionCrew[Spacecraft (Launch)],MATCH(1,(Tbl_MissionCrew[Launch date]=Tbl_EVA[[#This Row],[Traveler launch date]])*(Tbl_MissionCrew[Crew Name]=Tbl_EVA[[#This Row],[Name]]),0))</f>
        <v>STS-92, Discovery</v>
      </c>
      <c r="L361" t="str">
        <f>_xlfn.XLOOKUP(Tbl_EVA[[#This Row],[Launching spacecraft]],Tbl_Missions[Spacecraft],Tbl_Missions[Destination])</f>
        <v>ISS</v>
      </c>
    </row>
    <row r="362" spans="1:12" ht="18.75" customHeight="1">
      <c r="A362" t="s">
        <v>569</v>
      </c>
      <c r="B362" s="1" t="s">
        <v>502</v>
      </c>
      <c r="C362">
        <v>186</v>
      </c>
      <c r="D362" s="4">
        <v>36815</v>
      </c>
      <c r="E362" s="4">
        <v>36815</v>
      </c>
      <c r="F362" s="5">
        <v>0.29652777777664596</v>
      </c>
      <c r="G362" t="b">
        <v>0</v>
      </c>
      <c r="H362" t="b">
        <v>0</v>
      </c>
      <c r="I362" s="3" t="b">
        <v>0</v>
      </c>
      <c r="J362" s="7">
        <f>_xlfn.MAXIFS(Tbl_MissionCrew[Launch date],Tbl_MissionCrew[Launch date],"&lt;"&amp;Tbl_EVA[[#This Row],[Start Date]]+1,Tbl_MissionCrew[Crew Name],Tbl_EVA[[#This Row],[Name]])</f>
        <v>36810.970138888886</v>
      </c>
      <c r="K362" t="str" cm="1">
        <f t="array" ref="K362">INDEX(Tbl_MissionCrew[Spacecraft (Launch)],MATCH(1,(Tbl_MissionCrew[Launch date]=Tbl_EVA[[#This Row],[Traveler launch date]])*(Tbl_MissionCrew[Crew Name]=Tbl_EVA[[#This Row],[Name]]),0))</f>
        <v>STS-92, Discovery</v>
      </c>
      <c r="L362" t="str">
        <f>_xlfn.XLOOKUP(Tbl_EVA[[#This Row],[Launching spacecraft]],Tbl_Missions[Spacecraft],Tbl_Missions[Destination])</f>
        <v>ISS</v>
      </c>
    </row>
    <row r="363" spans="1:12" ht="18.75" customHeight="1">
      <c r="A363" t="s">
        <v>569</v>
      </c>
      <c r="B363" s="1" t="s">
        <v>529</v>
      </c>
      <c r="C363">
        <v>187</v>
      </c>
      <c r="D363" s="4">
        <v>36816</v>
      </c>
      <c r="E363" s="4">
        <v>36816</v>
      </c>
      <c r="F363" s="5">
        <v>0.28333333333284827</v>
      </c>
      <c r="G363" t="b">
        <v>0</v>
      </c>
      <c r="H363" t="b">
        <v>0</v>
      </c>
      <c r="I363" s="3" t="b">
        <v>0</v>
      </c>
      <c r="J363" s="7">
        <f>_xlfn.MAXIFS(Tbl_MissionCrew[Launch date],Tbl_MissionCrew[Launch date],"&lt;"&amp;Tbl_EVA[[#This Row],[Start Date]]+1,Tbl_MissionCrew[Crew Name],Tbl_EVA[[#This Row],[Name]])</f>
        <v>36810.970138888886</v>
      </c>
      <c r="K363" t="str" cm="1">
        <f t="array" ref="K363">INDEX(Tbl_MissionCrew[Spacecraft (Launch)],MATCH(1,(Tbl_MissionCrew[Launch date]=Tbl_EVA[[#This Row],[Traveler launch date]])*(Tbl_MissionCrew[Crew Name]=Tbl_EVA[[#This Row],[Name]]),0))</f>
        <v>STS-92, Discovery</v>
      </c>
      <c r="L363" t="str">
        <f>_xlfn.XLOOKUP(Tbl_EVA[[#This Row],[Launching spacecraft]],Tbl_Missions[Spacecraft],Tbl_Missions[Destination])</f>
        <v>ISS</v>
      </c>
    </row>
    <row r="364" spans="1:12" ht="18.75" customHeight="1">
      <c r="A364" t="s">
        <v>569</v>
      </c>
      <c r="B364" s="1" t="s">
        <v>570</v>
      </c>
      <c r="C364">
        <v>187</v>
      </c>
      <c r="D364" s="4">
        <v>36816</v>
      </c>
      <c r="E364" s="4">
        <v>36816</v>
      </c>
      <c r="F364" s="5">
        <v>0.28333333333284827</v>
      </c>
      <c r="G364" t="b">
        <v>0</v>
      </c>
      <c r="H364" t="b">
        <v>0</v>
      </c>
      <c r="I364" s="3" t="b">
        <v>0</v>
      </c>
      <c r="J364" s="7">
        <f>_xlfn.MAXIFS(Tbl_MissionCrew[Launch date],Tbl_MissionCrew[Launch date],"&lt;"&amp;Tbl_EVA[[#This Row],[Start Date]]+1,Tbl_MissionCrew[Crew Name],Tbl_EVA[[#This Row],[Name]])</f>
        <v>36810.970138888886</v>
      </c>
      <c r="K364" t="str" cm="1">
        <f t="array" ref="K364">INDEX(Tbl_MissionCrew[Spacecraft (Launch)],MATCH(1,(Tbl_MissionCrew[Launch date]=Tbl_EVA[[#This Row],[Traveler launch date]])*(Tbl_MissionCrew[Crew Name]=Tbl_EVA[[#This Row],[Name]]),0))</f>
        <v>STS-92, Discovery</v>
      </c>
      <c r="L364" t="str">
        <f>_xlfn.XLOOKUP(Tbl_EVA[[#This Row],[Launching spacecraft]],Tbl_Missions[Spacecraft],Tbl_Missions[Destination])</f>
        <v>ISS</v>
      </c>
    </row>
    <row r="365" spans="1:12" ht="18.75" customHeight="1">
      <c r="A365" t="s">
        <v>569</v>
      </c>
      <c r="B365" s="1" t="s">
        <v>571</v>
      </c>
      <c r="C365">
        <v>188</v>
      </c>
      <c r="D365" s="4">
        <v>36817</v>
      </c>
      <c r="E365" s="4">
        <v>36817</v>
      </c>
      <c r="F365" s="5">
        <v>0.28888888889196096</v>
      </c>
      <c r="G365" t="b">
        <v>0</v>
      </c>
      <c r="H365" t="b">
        <v>0</v>
      </c>
      <c r="I365" s="3" t="b">
        <v>0</v>
      </c>
      <c r="J365" s="7">
        <f>_xlfn.MAXIFS(Tbl_MissionCrew[Launch date],Tbl_MissionCrew[Launch date],"&lt;"&amp;Tbl_EVA[[#This Row],[Start Date]]+1,Tbl_MissionCrew[Crew Name],Tbl_EVA[[#This Row],[Name]])</f>
        <v>36810.970138888886</v>
      </c>
      <c r="K365" t="str" cm="1">
        <f t="array" ref="K365">INDEX(Tbl_MissionCrew[Spacecraft (Launch)],MATCH(1,(Tbl_MissionCrew[Launch date]=Tbl_EVA[[#This Row],[Traveler launch date]])*(Tbl_MissionCrew[Crew Name]=Tbl_EVA[[#This Row],[Name]]),0))</f>
        <v>STS-92, Discovery</v>
      </c>
      <c r="L365" t="str">
        <f>_xlfn.XLOOKUP(Tbl_EVA[[#This Row],[Launching spacecraft]],Tbl_Missions[Spacecraft],Tbl_Missions[Destination])</f>
        <v>ISS</v>
      </c>
    </row>
    <row r="366" spans="1:12" ht="18.75" customHeight="1">
      <c r="A366" t="s">
        <v>569</v>
      </c>
      <c r="B366" s="1" t="s">
        <v>502</v>
      </c>
      <c r="C366">
        <v>188</v>
      </c>
      <c r="D366" s="4">
        <v>36817</v>
      </c>
      <c r="E366" s="4">
        <v>36817</v>
      </c>
      <c r="F366" s="5">
        <v>0.28888888889196096</v>
      </c>
      <c r="G366" t="b">
        <v>0</v>
      </c>
      <c r="H366" t="b">
        <v>0</v>
      </c>
      <c r="I366" s="3" t="b">
        <v>0</v>
      </c>
      <c r="J366" s="7">
        <f>_xlfn.MAXIFS(Tbl_MissionCrew[Launch date],Tbl_MissionCrew[Launch date],"&lt;"&amp;Tbl_EVA[[#This Row],[Start Date]]+1,Tbl_MissionCrew[Crew Name],Tbl_EVA[[#This Row],[Name]])</f>
        <v>36810.970138888886</v>
      </c>
      <c r="K366" t="str" cm="1">
        <f t="array" ref="K366">INDEX(Tbl_MissionCrew[Spacecraft (Launch)],MATCH(1,(Tbl_MissionCrew[Launch date]=Tbl_EVA[[#This Row],[Traveler launch date]])*(Tbl_MissionCrew[Crew Name]=Tbl_EVA[[#This Row],[Name]]),0))</f>
        <v>STS-92, Discovery</v>
      </c>
      <c r="L366" t="str">
        <f>_xlfn.XLOOKUP(Tbl_EVA[[#This Row],[Launching spacecraft]],Tbl_Missions[Spacecraft],Tbl_Missions[Destination])</f>
        <v>ISS</v>
      </c>
    </row>
    <row r="367" spans="1:12" ht="18.75" customHeight="1">
      <c r="A367" t="s">
        <v>572</v>
      </c>
      <c r="B367" s="1" t="s">
        <v>542</v>
      </c>
      <c r="C367">
        <v>189</v>
      </c>
      <c r="D367" s="4">
        <v>36863</v>
      </c>
      <c r="E367" s="4">
        <v>36864</v>
      </c>
      <c r="F367" s="5">
        <v>0.31458333333284827</v>
      </c>
      <c r="G367" t="b">
        <v>0</v>
      </c>
      <c r="H367" t="b">
        <v>0</v>
      </c>
      <c r="I367" s="3" t="b">
        <v>0</v>
      </c>
      <c r="J367" s="7">
        <f>_xlfn.MAXIFS(Tbl_MissionCrew[Launch date],Tbl_MissionCrew[Launch date],"&lt;"&amp;Tbl_EVA[[#This Row],[Start Date]]+1,Tbl_MissionCrew[Crew Name],Tbl_EVA[[#This Row],[Name]])</f>
        <v>36861.129178240742</v>
      </c>
      <c r="K367" t="str" cm="1">
        <f t="array" ref="K367">INDEX(Tbl_MissionCrew[Spacecraft (Launch)],MATCH(1,(Tbl_MissionCrew[Launch date]=Tbl_EVA[[#This Row],[Traveler launch date]])*(Tbl_MissionCrew[Crew Name]=Tbl_EVA[[#This Row],[Name]]),0))</f>
        <v>STS-97, Endeavour</v>
      </c>
      <c r="L367" t="str">
        <f>_xlfn.XLOOKUP(Tbl_EVA[[#This Row],[Launching spacecraft]],Tbl_Missions[Spacecraft],Tbl_Missions[Destination])</f>
        <v>ISS</v>
      </c>
    </row>
    <row r="368" spans="1:12" ht="18.75" customHeight="1">
      <c r="A368" t="s">
        <v>572</v>
      </c>
      <c r="B368" s="1" t="s">
        <v>573</v>
      </c>
      <c r="C368">
        <v>189</v>
      </c>
      <c r="D368" s="4">
        <v>36863</v>
      </c>
      <c r="E368" s="4">
        <v>36864</v>
      </c>
      <c r="F368" s="5">
        <v>0.31458333333284827</v>
      </c>
      <c r="G368" t="b">
        <v>0</v>
      </c>
      <c r="H368" t="b">
        <v>0</v>
      </c>
      <c r="I368" s="3" t="b">
        <v>0</v>
      </c>
      <c r="J368" s="7">
        <f>_xlfn.MAXIFS(Tbl_MissionCrew[Launch date],Tbl_MissionCrew[Launch date],"&lt;"&amp;Tbl_EVA[[#This Row],[Start Date]]+1,Tbl_MissionCrew[Crew Name],Tbl_EVA[[#This Row],[Name]])</f>
        <v>36861.129178240742</v>
      </c>
      <c r="K368" t="str" cm="1">
        <f t="array" ref="K368">INDEX(Tbl_MissionCrew[Spacecraft (Launch)],MATCH(1,(Tbl_MissionCrew[Launch date]=Tbl_EVA[[#This Row],[Traveler launch date]])*(Tbl_MissionCrew[Crew Name]=Tbl_EVA[[#This Row],[Name]]),0))</f>
        <v>STS-97, Endeavour</v>
      </c>
      <c r="L368" t="str">
        <f>_xlfn.XLOOKUP(Tbl_EVA[[#This Row],[Launching spacecraft]],Tbl_Missions[Spacecraft],Tbl_Missions[Destination])</f>
        <v>ISS</v>
      </c>
    </row>
    <row r="369" spans="1:12" ht="18.75" customHeight="1">
      <c r="A369" t="s">
        <v>572</v>
      </c>
      <c r="B369" s="1" t="s">
        <v>542</v>
      </c>
      <c r="C369">
        <v>190</v>
      </c>
      <c r="D369" s="4">
        <v>36865</v>
      </c>
      <c r="E369" s="4">
        <v>36865</v>
      </c>
      <c r="F369" s="5">
        <v>0.27569444444816327</v>
      </c>
      <c r="G369" t="b">
        <v>0</v>
      </c>
      <c r="H369" t="b">
        <v>0</v>
      </c>
      <c r="I369" s="3" t="b">
        <v>0</v>
      </c>
      <c r="J369" s="7">
        <f>_xlfn.MAXIFS(Tbl_MissionCrew[Launch date],Tbl_MissionCrew[Launch date],"&lt;"&amp;Tbl_EVA[[#This Row],[Start Date]]+1,Tbl_MissionCrew[Crew Name],Tbl_EVA[[#This Row],[Name]])</f>
        <v>36861.129178240742</v>
      </c>
      <c r="K369" t="str" cm="1">
        <f t="array" ref="K369">INDEX(Tbl_MissionCrew[Spacecraft (Launch)],MATCH(1,(Tbl_MissionCrew[Launch date]=Tbl_EVA[[#This Row],[Traveler launch date]])*(Tbl_MissionCrew[Crew Name]=Tbl_EVA[[#This Row],[Name]]),0))</f>
        <v>STS-97, Endeavour</v>
      </c>
      <c r="L369" t="str">
        <f>_xlfn.XLOOKUP(Tbl_EVA[[#This Row],[Launching spacecraft]],Tbl_Missions[Spacecraft],Tbl_Missions[Destination])</f>
        <v>ISS</v>
      </c>
    </row>
    <row r="370" spans="1:12" ht="18.75" customHeight="1">
      <c r="A370" t="s">
        <v>572</v>
      </c>
      <c r="B370" s="1" t="s">
        <v>573</v>
      </c>
      <c r="C370">
        <v>190</v>
      </c>
      <c r="D370" s="4">
        <v>36865</v>
      </c>
      <c r="E370" s="4">
        <v>36865</v>
      </c>
      <c r="F370" s="5">
        <v>0.27569444444816327</v>
      </c>
      <c r="G370" t="b">
        <v>0</v>
      </c>
      <c r="H370" t="b">
        <v>0</v>
      </c>
      <c r="I370" s="3" t="b">
        <v>0</v>
      </c>
      <c r="J370" s="7">
        <f>_xlfn.MAXIFS(Tbl_MissionCrew[Launch date],Tbl_MissionCrew[Launch date],"&lt;"&amp;Tbl_EVA[[#This Row],[Start Date]]+1,Tbl_MissionCrew[Crew Name],Tbl_EVA[[#This Row],[Name]])</f>
        <v>36861.129178240742</v>
      </c>
      <c r="K370" t="str" cm="1">
        <f t="array" ref="K370">INDEX(Tbl_MissionCrew[Spacecraft (Launch)],MATCH(1,(Tbl_MissionCrew[Launch date]=Tbl_EVA[[#This Row],[Traveler launch date]])*(Tbl_MissionCrew[Crew Name]=Tbl_EVA[[#This Row],[Name]]),0))</f>
        <v>STS-97, Endeavour</v>
      </c>
      <c r="L370" t="str">
        <f>_xlfn.XLOOKUP(Tbl_EVA[[#This Row],[Launching spacecraft]],Tbl_Missions[Spacecraft],Tbl_Missions[Destination])</f>
        <v>ISS</v>
      </c>
    </row>
    <row r="371" spans="1:12" ht="18.75" customHeight="1">
      <c r="A371" t="s">
        <v>572</v>
      </c>
      <c r="B371" s="1" t="s">
        <v>542</v>
      </c>
      <c r="C371">
        <v>191</v>
      </c>
      <c r="D371" s="4">
        <v>36867</v>
      </c>
      <c r="E371" s="4">
        <v>36867</v>
      </c>
      <c r="F371" s="5">
        <v>0.21527777778101154</v>
      </c>
      <c r="G371" t="b">
        <v>0</v>
      </c>
      <c r="H371" t="b">
        <v>0</v>
      </c>
      <c r="I371" s="3" t="b">
        <v>0</v>
      </c>
      <c r="J371" s="7">
        <f>_xlfn.MAXIFS(Tbl_MissionCrew[Launch date],Tbl_MissionCrew[Launch date],"&lt;"&amp;Tbl_EVA[[#This Row],[Start Date]]+1,Tbl_MissionCrew[Crew Name],Tbl_EVA[[#This Row],[Name]])</f>
        <v>36861.129178240742</v>
      </c>
      <c r="K371" t="str" cm="1">
        <f t="array" ref="K371">INDEX(Tbl_MissionCrew[Spacecraft (Launch)],MATCH(1,(Tbl_MissionCrew[Launch date]=Tbl_EVA[[#This Row],[Traveler launch date]])*(Tbl_MissionCrew[Crew Name]=Tbl_EVA[[#This Row],[Name]]),0))</f>
        <v>STS-97, Endeavour</v>
      </c>
      <c r="L371" t="str">
        <f>_xlfn.XLOOKUP(Tbl_EVA[[#This Row],[Launching spacecraft]],Tbl_Missions[Spacecraft],Tbl_Missions[Destination])</f>
        <v>ISS</v>
      </c>
    </row>
    <row r="372" spans="1:12" ht="18.75" customHeight="1">
      <c r="A372" t="s">
        <v>572</v>
      </c>
      <c r="B372" s="1" t="s">
        <v>573</v>
      </c>
      <c r="C372">
        <v>191</v>
      </c>
      <c r="D372" s="4">
        <v>36867</v>
      </c>
      <c r="E372" s="4">
        <v>36867</v>
      </c>
      <c r="F372" s="5">
        <v>0.21527777778101154</v>
      </c>
      <c r="G372" t="b">
        <v>0</v>
      </c>
      <c r="H372" t="b">
        <v>0</v>
      </c>
      <c r="I372" s="3" t="b">
        <v>0</v>
      </c>
      <c r="J372" s="7">
        <f>_xlfn.MAXIFS(Tbl_MissionCrew[Launch date],Tbl_MissionCrew[Launch date],"&lt;"&amp;Tbl_EVA[[#This Row],[Start Date]]+1,Tbl_MissionCrew[Crew Name],Tbl_EVA[[#This Row],[Name]])</f>
        <v>36861.129178240742</v>
      </c>
      <c r="K372" t="str" cm="1">
        <f t="array" ref="K372">INDEX(Tbl_MissionCrew[Spacecraft (Launch)],MATCH(1,(Tbl_MissionCrew[Launch date]=Tbl_EVA[[#This Row],[Traveler launch date]])*(Tbl_MissionCrew[Crew Name]=Tbl_EVA[[#This Row],[Name]]),0))</f>
        <v>STS-97, Endeavour</v>
      </c>
      <c r="L372" t="str">
        <f>_xlfn.XLOOKUP(Tbl_EVA[[#This Row],[Launching spacecraft]],Tbl_Missions[Spacecraft],Tbl_Missions[Destination])</f>
        <v>ISS</v>
      </c>
    </row>
    <row r="373" spans="1:12" ht="18.75" customHeight="1">
      <c r="A373" t="s">
        <v>574</v>
      </c>
      <c r="B373" s="1" t="s">
        <v>575</v>
      </c>
      <c r="C373">
        <v>192</v>
      </c>
      <c r="D373" s="4">
        <v>36932</v>
      </c>
      <c r="E373" s="4">
        <v>36932</v>
      </c>
      <c r="F373" s="5">
        <v>0.31527777777955635</v>
      </c>
      <c r="G373" t="b">
        <v>0</v>
      </c>
      <c r="H373" t="b">
        <v>0</v>
      </c>
      <c r="I373" s="3" t="b">
        <v>0</v>
      </c>
      <c r="J373" s="7">
        <f>_xlfn.MAXIFS(Tbl_MissionCrew[Launch date],Tbl_MissionCrew[Launch date],"&lt;"&amp;Tbl_EVA[[#This Row],[Start Date]]+1,Tbl_MissionCrew[Crew Name],Tbl_EVA[[#This Row],[Name]])</f>
        <v>36929.96738425926</v>
      </c>
      <c r="K373" t="str" cm="1">
        <f t="array" ref="K373">INDEX(Tbl_MissionCrew[Spacecraft (Launch)],MATCH(1,(Tbl_MissionCrew[Launch date]=Tbl_EVA[[#This Row],[Traveler launch date]])*(Tbl_MissionCrew[Crew Name]=Tbl_EVA[[#This Row],[Name]]),0))</f>
        <v>STS-98, Atlantis</v>
      </c>
      <c r="L373" t="str">
        <f>_xlfn.XLOOKUP(Tbl_EVA[[#This Row],[Launching spacecraft]],Tbl_Missions[Spacecraft],Tbl_Missions[Destination])</f>
        <v>ISS</v>
      </c>
    </row>
    <row r="374" spans="1:12" ht="18.75" customHeight="1">
      <c r="A374" t="s">
        <v>574</v>
      </c>
      <c r="B374" s="1" t="s">
        <v>576</v>
      </c>
      <c r="C374">
        <v>192</v>
      </c>
      <c r="D374" s="4">
        <v>36932</v>
      </c>
      <c r="E374" s="4">
        <v>36932</v>
      </c>
      <c r="F374" s="5">
        <v>0.31527777777955635</v>
      </c>
      <c r="G374" t="b">
        <v>0</v>
      </c>
      <c r="H374" t="b">
        <v>0</v>
      </c>
      <c r="I374" s="3" t="b">
        <v>0</v>
      </c>
      <c r="J374" s="7">
        <f>_xlfn.MAXIFS(Tbl_MissionCrew[Launch date],Tbl_MissionCrew[Launch date],"&lt;"&amp;Tbl_EVA[[#This Row],[Start Date]]+1,Tbl_MissionCrew[Crew Name],Tbl_EVA[[#This Row],[Name]])</f>
        <v>36929.96738425926</v>
      </c>
      <c r="K374" t="str" cm="1">
        <f t="array" ref="K374">INDEX(Tbl_MissionCrew[Spacecraft (Launch)],MATCH(1,(Tbl_MissionCrew[Launch date]=Tbl_EVA[[#This Row],[Traveler launch date]])*(Tbl_MissionCrew[Crew Name]=Tbl_EVA[[#This Row],[Name]]),0))</f>
        <v>STS-98, Atlantis</v>
      </c>
      <c r="L374" t="str">
        <f>_xlfn.XLOOKUP(Tbl_EVA[[#This Row],[Launching spacecraft]],Tbl_Missions[Spacecraft],Tbl_Missions[Destination])</f>
        <v>ISS</v>
      </c>
    </row>
    <row r="375" spans="1:12" ht="18.75" customHeight="1">
      <c r="A375" t="s">
        <v>574</v>
      </c>
      <c r="B375" s="1" t="s">
        <v>575</v>
      </c>
      <c r="C375">
        <v>193</v>
      </c>
      <c r="D375" s="4">
        <v>36934</v>
      </c>
      <c r="E375" s="4">
        <v>36934</v>
      </c>
      <c r="F375" s="5">
        <v>0.28472222221898846</v>
      </c>
      <c r="G375" t="b">
        <v>0</v>
      </c>
      <c r="H375" t="b">
        <v>0</v>
      </c>
      <c r="I375" s="3" t="b">
        <v>0</v>
      </c>
      <c r="J375" s="7">
        <f>_xlfn.MAXIFS(Tbl_MissionCrew[Launch date],Tbl_MissionCrew[Launch date],"&lt;"&amp;Tbl_EVA[[#This Row],[Start Date]]+1,Tbl_MissionCrew[Crew Name],Tbl_EVA[[#This Row],[Name]])</f>
        <v>36929.96738425926</v>
      </c>
      <c r="K375" t="str" cm="1">
        <f t="array" ref="K375">INDEX(Tbl_MissionCrew[Spacecraft (Launch)],MATCH(1,(Tbl_MissionCrew[Launch date]=Tbl_EVA[[#This Row],[Traveler launch date]])*(Tbl_MissionCrew[Crew Name]=Tbl_EVA[[#This Row],[Name]]),0))</f>
        <v>STS-98, Atlantis</v>
      </c>
      <c r="L375" t="str">
        <f>_xlfn.XLOOKUP(Tbl_EVA[[#This Row],[Launching spacecraft]],Tbl_Missions[Spacecraft],Tbl_Missions[Destination])</f>
        <v>ISS</v>
      </c>
    </row>
    <row r="376" spans="1:12" ht="18.75" customHeight="1">
      <c r="A376" t="s">
        <v>574</v>
      </c>
      <c r="B376" s="1" t="s">
        <v>576</v>
      </c>
      <c r="C376">
        <v>193</v>
      </c>
      <c r="D376" s="4">
        <v>36934</v>
      </c>
      <c r="E376" s="4">
        <v>36934</v>
      </c>
      <c r="F376" s="5">
        <v>0.28472222221898846</v>
      </c>
      <c r="G376" t="b">
        <v>0</v>
      </c>
      <c r="H376" t="b">
        <v>0</v>
      </c>
      <c r="I376" s="3" t="b">
        <v>0</v>
      </c>
      <c r="J376" s="7">
        <f>_xlfn.MAXIFS(Tbl_MissionCrew[Launch date],Tbl_MissionCrew[Launch date],"&lt;"&amp;Tbl_EVA[[#This Row],[Start Date]]+1,Tbl_MissionCrew[Crew Name],Tbl_EVA[[#This Row],[Name]])</f>
        <v>36929.96738425926</v>
      </c>
      <c r="K376" t="str" cm="1">
        <f t="array" ref="K376">INDEX(Tbl_MissionCrew[Spacecraft (Launch)],MATCH(1,(Tbl_MissionCrew[Launch date]=Tbl_EVA[[#This Row],[Traveler launch date]])*(Tbl_MissionCrew[Crew Name]=Tbl_EVA[[#This Row],[Name]]),0))</f>
        <v>STS-98, Atlantis</v>
      </c>
      <c r="L376" t="str">
        <f>_xlfn.XLOOKUP(Tbl_EVA[[#This Row],[Launching spacecraft]],Tbl_Missions[Spacecraft],Tbl_Missions[Destination])</f>
        <v>ISS</v>
      </c>
    </row>
    <row r="377" spans="1:12" ht="18.75" customHeight="1">
      <c r="A377" t="s">
        <v>574</v>
      </c>
      <c r="B377" s="1" t="s">
        <v>575</v>
      </c>
      <c r="C377">
        <v>194</v>
      </c>
      <c r="D377" s="4">
        <v>36936</v>
      </c>
      <c r="E377" s="4">
        <v>36936</v>
      </c>
      <c r="F377" s="5">
        <v>0.22569444444525288</v>
      </c>
      <c r="G377" t="b">
        <v>0</v>
      </c>
      <c r="H377" t="b">
        <v>0</v>
      </c>
      <c r="I377" s="3" t="b">
        <v>0</v>
      </c>
      <c r="J377" s="7">
        <f>_xlfn.MAXIFS(Tbl_MissionCrew[Launch date],Tbl_MissionCrew[Launch date],"&lt;"&amp;Tbl_EVA[[#This Row],[Start Date]]+1,Tbl_MissionCrew[Crew Name],Tbl_EVA[[#This Row],[Name]])</f>
        <v>36929.96738425926</v>
      </c>
      <c r="K377" t="str" cm="1">
        <f t="array" ref="K377">INDEX(Tbl_MissionCrew[Spacecraft (Launch)],MATCH(1,(Tbl_MissionCrew[Launch date]=Tbl_EVA[[#This Row],[Traveler launch date]])*(Tbl_MissionCrew[Crew Name]=Tbl_EVA[[#This Row],[Name]]),0))</f>
        <v>STS-98, Atlantis</v>
      </c>
      <c r="L377" t="str">
        <f>_xlfn.XLOOKUP(Tbl_EVA[[#This Row],[Launching spacecraft]],Tbl_Missions[Spacecraft],Tbl_Missions[Destination])</f>
        <v>ISS</v>
      </c>
    </row>
    <row r="378" spans="1:12" ht="18.75" customHeight="1">
      <c r="A378" t="s">
        <v>574</v>
      </c>
      <c r="B378" s="1" t="s">
        <v>576</v>
      </c>
      <c r="C378">
        <v>194</v>
      </c>
      <c r="D378" s="4">
        <v>36936</v>
      </c>
      <c r="E378" s="4">
        <v>36936</v>
      </c>
      <c r="F378" s="5">
        <v>0.22569444444525288</v>
      </c>
      <c r="G378" t="b">
        <v>0</v>
      </c>
      <c r="H378" t="b">
        <v>0</v>
      </c>
      <c r="I378" s="3" t="b">
        <v>0</v>
      </c>
      <c r="J378" s="7">
        <f>_xlfn.MAXIFS(Tbl_MissionCrew[Launch date],Tbl_MissionCrew[Launch date],"&lt;"&amp;Tbl_EVA[[#This Row],[Start Date]]+1,Tbl_MissionCrew[Crew Name],Tbl_EVA[[#This Row],[Name]])</f>
        <v>36929.96738425926</v>
      </c>
      <c r="K378" t="str" cm="1">
        <f t="array" ref="K378">INDEX(Tbl_MissionCrew[Spacecraft (Launch)],MATCH(1,(Tbl_MissionCrew[Launch date]=Tbl_EVA[[#This Row],[Traveler launch date]])*(Tbl_MissionCrew[Crew Name]=Tbl_EVA[[#This Row],[Name]]),0))</f>
        <v>STS-98, Atlantis</v>
      </c>
      <c r="L378" t="str">
        <f>_xlfn.XLOOKUP(Tbl_EVA[[#This Row],[Launching spacecraft]],Tbl_Missions[Spacecraft],Tbl_Missions[Destination])</f>
        <v>ISS</v>
      </c>
    </row>
    <row r="379" spans="1:12" ht="18.75" customHeight="1">
      <c r="A379" t="s">
        <v>577</v>
      </c>
      <c r="B379" s="1" t="s">
        <v>523</v>
      </c>
      <c r="C379">
        <v>195</v>
      </c>
      <c r="D379" s="4">
        <v>36961</v>
      </c>
      <c r="E379" s="4">
        <v>36961</v>
      </c>
      <c r="F379" s="5">
        <v>0.37222222222044365</v>
      </c>
      <c r="G379" t="b">
        <v>0</v>
      </c>
      <c r="H379" t="b">
        <v>0</v>
      </c>
      <c r="I379" s="3" t="b">
        <v>0</v>
      </c>
      <c r="J379" s="7">
        <f>_xlfn.MAXIFS(Tbl_MissionCrew[Launch date],Tbl_MissionCrew[Launch date],"&lt;"&amp;Tbl_EVA[[#This Row],[Start Date]]+1,Tbl_MissionCrew[Crew Name],Tbl_EVA[[#This Row],[Name]])</f>
        <v>36958.487604166665</v>
      </c>
      <c r="K379" t="str" cm="1">
        <f t="array" ref="K379">INDEX(Tbl_MissionCrew[Spacecraft (Launch)],MATCH(1,(Tbl_MissionCrew[Launch date]=Tbl_EVA[[#This Row],[Traveler launch date]])*(Tbl_MissionCrew[Crew Name]=Tbl_EVA[[#This Row],[Name]]),0))</f>
        <v>STS-102, Discovery</v>
      </c>
      <c r="L379" t="str">
        <f>_xlfn.XLOOKUP(Tbl_EVA[[#This Row],[Launching spacecraft]],Tbl_Missions[Spacecraft],Tbl_Missions[Destination])</f>
        <v>ISS</v>
      </c>
    </row>
    <row r="380" spans="1:12" ht="18.75" customHeight="1">
      <c r="A380" t="s">
        <v>577</v>
      </c>
      <c r="B380" s="1" t="s">
        <v>578</v>
      </c>
      <c r="C380">
        <v>195</v>
      </c>
      <c r="D380" s="4">
        <v>36961</v>
      </c>
      <c r="E380" s="4">
        <v>36961</v>
      </c>
      <c r="F380" s="5">
        <v>0.37222222222044365</v>
      </c>
      <c r="G380" t="b">
        <v>0</v>
      </c>
      <c r="H380" t="b">
        <v>0</v>
      </c>
      <c r="I380" s="3" t="b">
        <v>0</v>
      </c>
      <c r="J380" s="7">
        <f>_xlfn.MAXIFS(Tbl_MissionCrew[Launch date],Tbl_MissionCrew[Launch date],"&lt;"&amp;Tbl_EVA[[#This Row],[Start Date]]+1,Tbl_MissionCrew[Crew Name],Tbl_EVA[[#This Row],[Name]])</f>
        <v>36958.487604166665</v>
      </c>
      <c r="K380" t="str" cm="1">
        <f t="array" ref="K380">INDEX(Tbl_MissionCrew[Spacecraft (Launch)],MATCH(1,(Tbl_MissionCrew[Launch date]=Tbl_EVA[[#This Row],[Traveler launch date]])*(Tbl_MissionCrew[Crew Name]=Tbl_EVA[[#This Row],[Name]]),0))</f>
        <v>STS-102, Discovery</v>
      </c>
      <c r="L380" t="str">
        <f>_xlfn.XLOOKUP(Tbl_EVA[[#This Row],[Launching spacecraft]],Tbl_Missions[Spacecraft],Tbl_Missions[Destination])</f>
        <v>ISS</v>
      </c>
    </row>
    <row r="381" spans="1:12" ht="18.75" customHeight="1">
      <c r="A381" t="s">
        <v>577</v>
      </c>
      <c r="B381" s="1" t="s">
        <v>579</v>
      </c>
      <c r="C381">
        <v>196</v>
      </c>
      <c r="D381" s="4">
        <v>36963</v>
      </c>
      <c r="E381" s="4">
        <v>36963</v>
      </c>
      <c r="F381" s="5">
        <v>0.26458333332993789</v>
      </c>
      <c r="G381" t="b">
        <v>0</v>
      </c>
      <c r="H381" t="b">
        <v>0</v>
      </c>
      <c r="I381" s="3" t="b">
        <v>0</v>
      </c>
      <c r="J381" s="7">
        <f>_xlfn.MAXIFS(Tbl_MissionCrew[Launch date],Tbl_MissionCrew[Launch date],"&lt;"&amp;Tbl_EVA[[#This Row],[Start Date]]+1,Tbl_MissionCrew[Crew Name],Tbl_EVA[[#This Row],[Name]])</f>
        <v>36958.487604166665</v>
      </c>
      <c r="K381" t="str" cm="1">
        <f t="array" ref="K381">INDEX(Tbl_MissionCrew[Spacecraft (Launch)],MATCH(1,(Tbl_MissionCrew[Launch date]=Tbl_EVA[[#This Row],[Traveler launch date]])*(Tbl_MissionCrew[Crew Name]=Tbl_EVA[[#This Row],[Name]]),0))</f>
        <v>STS-102, Discovery</v>
      </c>
      <c r="L381" t="str">
        <f>_xlfn.XLOOKUP(Tbl_EVA[[#This Row],[Launching spacecraft]],Tbl_Missions[Spacecraft],Tbl_Missions[Destination])</f>
        <v>ISS</v>
      </c>
    </row>
    <row r="382" spans="1:12" ht="18.75" customHeight="1">
      <c r="A382" t="s">
        <v>577</v>
      </c>
      <c r="B382" s="1" t="s">
        <v>580</v>
      </c>
      <c r="C382">
        <v>196</v>
      </c>
      <c r="D382" s="4">
        <v>36963</v>
      </c>
      <c r="E382" s="4">
        <v>36963</v>
      </c>
      <c r="F382" s="5">
        <v>0.26458333332993789</v>
      </c>
      <c r="G382" t="b">
        <v>0</v>
      </c>
      <c r="H382" t="b">
        <v>0</v>
      </c>
      <c r="I382" s="3" t="b">
        <v>0</v>
      </c>
      <c r="J382" s="7">
        <f>_xlfn.MAXIFS(Tbl_MissionCrew[Launch date],Tbl_MissionCrew[Launch date],"&lt;"&amp;Tbl_EVA[[#This Row],[Start Date]]+1,Tbl_MissionCrew[Crew Name],Tbl_EVA[[#This Row],[Name]])</f>
        <v>36958.487604166665</v>
      </c>
      <c r="K382" t="str" cm="1">
        <f t="array" ref="K382">INDEX(Tbl_MissionCrew[Spacecraft (Launch)],MATCH(1,(Tbl_MissionCrew[Launch date]=Tbl_EVA[[#This Row],[Traveler launch date]])*(Tbl_MissionCrew[Crew Name]=Tbl_EVA[[#This Row],[Name]]),0))</f>
        <v>STS-102, Discovery</v>
      </c>
      <c r="L382" t="str">
        <f>_xlfn.XLOOKUP(Tbl_EVA[[#This Row],[Launching spacecraft]],Tbl_Missions[Spacecraft],Tbl_Missions[Destination])</f>
        <v>ISS</v>
      </c>
    </row>
    <row r="383" spans="1:12" ht="18.75" customHeight="1">
      <c r="A383" t="s">
        <v>581</v>
      </c>
      <c r="B383" s="1" t="s">
        <v>582</v>
      </c>
      <c r="C383">
        <v>197</v>
      </c>
      <c r="D383" s="4">
        <v>37003</v>
      </c>
      <c r="E383" s="4">
        <v>37003</v>
      </c>
      <c r="F383" s="5">
        <v>0.29861111110949423</v>
      </c>
      <c r="G383" t="b">
        <v>0</v>
      </c>
      <c r="H383" t="b">
        <v>0</v>
      </c>
      <c r="I383" s="3" t="b">
        <v>0</v>
      </c>
      <c r="J383" s="7">
        <f>_xlfn.MAXIFS(Tbl_MissionCrew[Launch date],Tbl_MissionCrew[Launch date],"&lt;"&amp;Tbl_EVA[[#This Row],[Start Date]]+1,Tbl_MissionCrew[Crew Name],Tbl_EVA[[#This Row],[Name]])</f>
        <v>37000.778263888889</v>
      </c>
      <c r="K383" t="str" cm="1">
        <f t="array" ref="K383">INDEX(Tbl_MissionCrew[Spacecraft (Launch)],MATCH(1,(Tbl_MissionCrew[Launch date]=Tbl_EVA[[#This Row],[Traveler launch date]])*(Tbl_MissionCrew[Crew Name]=Tbl_EVA[[#This Row],[Name]]),0))</f>
        <v>STS-100, Endeavour</v>
      </c>
      <c r="L383" t="str">
        <f>_xlfn.XLOOKUP(Tbl_EVA[[#This Row],[Launching spacecraft]],Tbl_Missions[Spacecraft],Tbl_Missions[Destination])</f>
        <v>ISS</v>
      </c>
    </row>
    <row r="384" spans="1:12" ht="18.75" customHeight="1">
      <c r="A384" t="s">
        <v>581</v>
      </c>
      <c r="B384" s="1" t="s">
        <v>548</v>
      </c>
      <c r="C384">
        <v>197</v>
      </c>
      <c r="D384" s="4">
        <v>37003</v>
      </c>
      <c r="E384" s="4">
        <v>37003</v>
      </c>
      <c r="F384" s="5">
        <v>0.29861111110949423</v>
      </c>
      <c r="G384" t="b">
        <v>0</v>
      </c>
      <c r="H384" t="b">
        <v>0</v>
      </c>
      <c r="I384" s="3" t="b">
        <v>0</v>
      </c>
      <c r="J384" s="7">
        <f>_xlfn.MAXIFS(Tbl_MissionCrew[Launch date],Tbl_MissionCrew[Launch date],"&lt;"&amp;Tbl_EVA[[#This Row],[Start Date]]+1,Tbl_MissionCrew[Crew Name],Tbl_EVA[[#This Row],[Name]])</f>
        <v>37000.778263888889</v>
      </c>
      <c r="K384" t="str" cm="1">
        <f t="array" ref="K384">INDEX(Tbl_MissionCrew[Spacecraft (Launch)],MATCH(1,(Tbl_MissionCrew[Launch date]=Tbl_EVA[[#This Row],[Traveler launch date]])*(Tbl_MissionCrew[Crew Name]=Tbl_EVA[[#This Row],[Name]]),0))</f>
        <v>STS-100, Endeavour</v>
      </c>
      <c r="L384" t="str">
        <f>_xlfn.XLOOKUP(Tbl_EVA[[#This Row],[Launching spacecraft]],Tbl_Missions[Spacecraft],Tbl_Missions[Destination])</f>
        <v>ISS</v>
      </c>
    </row>
    <row r="385" spans="1:12" ht="18.75" customHeight="1">
      <c r="A385" t="s">
        <v>581</v>
      </c>
      <c r="B385" s="1" t="s">
        <v>582</v>
      </c>
      <c r="C385">
        <v>198</v>
      </c>
      <c r="D385" s="4">
        <v>37005</v>
      </c>
      <c r="E385" s="4">
        <v>37005</v>
      </c>
      <c r="F385" s="5">
        <v>0.31944444444525288</v>
      </c>
      <c r="G385" t="b">
        <v>0</v>
      </c>
      <c r="H385" t="b">
        <v>0</v>
      </c>
      <c r="I385" s="3" t="b">
        <v>0</v>
      </c>
      <c r="J385" s="7">
        <f>_xlfn.MAXIFS(Tbl_MissionCrew[Launch date],Tbl_MissionCrew[Launch date],"&lt;"&amp;Tbl_EVA[[#This Row],[Start Date]]+1,Tbl_MissionCrew[Crew Name],Tbl_EVA[[#This Row],[Name]])</f>
        <v>37000.778263888889</v>
      </c>
      <c r="K385" t="str" cm="1">
        <f t="array" ref="K385">INDEX(Tbl_MissionCrew[Spacecraft (Launch)],MATCH(1,(Tbl_MissionCrew[Launch date]=Tbl_EVA[[#This Row],[Traveler launch date]])*(Tbl_MissionCrew[Crew Name]=Tbl_EVA[[#This Row],[Name]]),0))</f>
        <v>STS-100, Endeavour</v>
      </c>
      <c r="L385" t="str">
        <f>_xlfn.XLOOKUP(Tbl_EVA[[#This Row],[Launching spacecraft]],Tbl_Missions[Spacecraft],Tbl_Missions[Destination])</f>
        <v>ISS</v>
      </c>
    </row>
    <row r="386" spans="1:12" ht="18.75" customHeight="1">
      <c r="A386" t="s">
        <v>581</v>
      </c>
      <c r="B386" s="1" t="s">
        <v>548</v>
      </c>
      <c r="C386">
        <v>198</v>
      </c>
      <c r="D386" s="4">
        <v>37005</v>
      </c>
      <c r="E386" s="4">
        <v>37005</v>
      </c>
      <c r="F386" s="5">
        <v>0.31944444444525288</v>
      </c>
      <c r="G386" t="b">
        <v>0</v>
      </c>
      <c r="H386" t="b">
        <v>0</v>
      </c>
      <c r="I386" s="3" t="b">
        <v>0</v>
      </c>
      <c r="J386" s="7">
        <f>_xlfn.MAXIFS(Tbl_MissionCrew[Launch date],Tbl_MissionCrew[Launch date],"&lt;"&amp;Tbl_EVA[[#This Row],[Start Date]]+1,Tbl_MissionCrew[Crew Name],Tbl_EVA[[#This Row],[Name]])</f>
        <v>37000.778263888889</v>
      </c>
      <c r="K386" t="str" cm="1">
        <f t="array" ref="K386">INDEX(Tbl_MissionCrew[Spacecraft (Launch)],MATCH(1,(Tbl_MissionCrew[Launch date]=Tbl_EVA[[#This Row],[Traveler launch date]])*(Tbl_MissionCrew[Crew Name]=Tbl_EVA[[#This Row],[Name]]),0))</f>
        <v>STS-100, Endeavour</v>
      </c>
      <c r="L386" t="str">
        <f>_xlfn.XLOOKUP(Tbl_EVA[[#This Row],[Launching spacecraft]],Tbl_Missions[Spacecraft],Tbl_Missions[Destination])</f>
        <v>ISS</v>
      </c>
    </row>
    <row r="387" spans="1:12" ht="18.75" customHeight="1">
      <c r="A387" t="s">
        <v>583</v>
      </c>
      <c r="B387" s="1" t="s">
        <v>534</v>
      </c>
      <c r="C387">
        <v>199</v>
      </c>
      <c r="D387" s="4">
        <v>37050</v>
      </c>
      <c r="E387" s="4">
        <v>37050</v>
      </c>
      <c r="F387" s="5">
        <v>1.3194444443797693E-2</v>
      </c>
      <c r="G387" t="b">
        <v>0</v>
      </c>
      <c r="H387" t="b">
        <v>0</v>
      </c>
      <c r="I387" s="3" t="b">
        <v>0</v>
      </c>
      <c r="J387" s="7">
        <f>_xlfn.MAXIFS(Tbl_MissionCrew[Launch date],Tbl_MissionCrew[Launch date],"&lt;"&amp;Tbl_EVA[[#This Row],[Start Date]]+1,Tbl_MissionCrew[Crew Name],Tbl_EVA[[#This Row],[Name]])</f>
        <v>36958.487604166665</v>
      </c>
      <c r="K387" t="str" cm="1">
        <f t="array" ref="K387">INDEX(Tbl_MissionCrew[Spacecraft (Launch)],MATCH(1,(Tbl_MissionCrew[Launch date]=Tbl_EVA[[#This Row],[Traveler launch date]])*(Tbl_MissionCrew[Crew Name]=Tbl_EVA[[#This Row],[Name]]),0))</f>
        <v>STS-102, Discovery</v>
      </c>
      <c r="L387" t="str">
        <f>_xlfn.XLOOKUP(Tbl_EVA[[#This Row],[Launching spacecraft]],Tbl_Missions[Spacecraft],Tbl_Missions[Destination])</f>
        <v>ISS</v>
      </c>
    </row>
    <row r="388" spans="1:12" ht="18.75" customHeight="1">
      <c r="A388" t="s">
        <v>583</v>
      </c>
      <c r="B388" s="1" t="s">
        <v>523</v>
      </c>
      <c r="C388">
        <v>199</v>
      </c>
      <c r="D388" s="4">
        <v>37050</v>
      </c>
      <c r="E388" s="4">
        <v>37050</v>
      </c>
      <c r="F388" s="5">
        <v>1.3194444443797693E-2</v>
      </c>
      <c r="G388" t="b">
        <v>0</v>
      </c>
      <c r="H388" t="b">
        <v>0</v>
      </c>
      <c r="I388" s="3" t="b">
        <v>0</v>
      </c>
      <c r="J388" s="7">
        <f>_xlfn.MAXIFS(Tbl_MissionCrew[Launch date],Tbl_MissionCrew[Launch date],"&lt;"&amp;Tbl_EVA[[#This Row],[Start Date]]+1,Tbl_MissionCrew[Crew Name],Tbl_EVA[[#This Row],[Name]])</f>
        <v>36958.487604166665</v>
      </c>
      <c r="K388" t="str" cm="1">
        <f t="array" ref="K388">INDEX(Tbl_MissionCrew[Spacecraft (Launch)],MATCH(1,(Tbl_MissionCrew[Launch date]=Tbl_EVA[[#This Row],[Traveler launch date]])*(Tbl_MissionCrew[Crew Name]=Tbl_EVA[[#This Row],[Name]]),0))</f>
        <v>STS-102, Discovery</v>
      </c>
      <c r="L388" t="str">
        <f>_xlfn.XLOOKUP(Tbl_EVA[[#This Row],[Launching spacecraft]],Tbl_Missions[Spacecraft],Tbl_Missions[Destination])</f>
        <v>ISS</v>
      </c>
    </row>
    <row r="389" spans="1:12" ht="18.75" customHeight="1">
      <c r="A389" t="s">
        <v>584</v>
      </c>
      <c r="B389" s="1" t="s">
        <v>524</v>
      </c>
      <c r="C389">
        <v>200</v>
      </c>
      <c r="D389" s="4">
        <v>37087</v>
      </c>
      <c r="E389" s="4">
        <v>37087</v>
      </c>
      <c r="F389" s="5">
        <v>0.24930555555329192</v>
      </c>
      <c r="G389" t="b">
        <v>0</v>
      </c>
      <c r="H389" t="b">
        <v>0</v>
      </c>
      <c r="I389" s="3" t="b">
        <v>0</v>
      </c>
      <c r="J389" s="7">
        <f>_xlfn.MAXIFS(Tbl_MissionCrew[Launch date],Tbl_MissionCrew[Launch date],"&lt;"&amp;Tbl_EVA[[#This Row],[Start Date]]+1,Tbl_MissionCrew[Crew Name],Tbl_EVA[[#This Row],[Name]])</f>
        <v>37084.377766203703</v>
      </c>
      <c r="K389" t="str" cm="1">
        <f t="array" ref="K389">INDEX(Tbl_MissionCrew[Spacecraft (Launch)],MATCH(1,(Tbl_MissionCrew[Launch date]=Tbl_EVA[[#This Row],[Traveler launch date]])*(Tbl_MissionCrew[Crew Name]=Tbl_EVA[[#This Row],[Name]]),0))</f>
        <v>STS-104, Atlantis</v>
      </c>
      <c r="L389" t="str">
        <f>_xlfn.XLOOKUP(Tbl_EVA[[#This Row],[Launching spacecraft]],Tbl_Missions[Spacecraft],Tbl_Missions[Destination])</f>
        <v>ISS</v>
      </c>
    </row>
    <row r="390" spans="1:12" ht="18.75" customHeight="1">
      <c r="A390" t="s">
        <v>584</v>
      </c>
      <c r="B390" s="1" t="s">
        <v>585</v>
      </c>
      <c r="C390">
        <v>200</v>
      </c>
      <c r="D390" s="4">
        <v>37087</v>
      </c>
      <c r="E390" s="4">
        <v>37087</v>
      </c>
      <c r="F390" s="5">
        <v>0.24930555555329192</v>
      </c>
      <c r="G390" t="b">
        <v>0</v>
      </c>
      <c r="H390" t="b">
        <v>0</v>
      </c>
      <c r="I390" s="3" t="b">
        <v>0</v>
      </c>
      <c r="J390" s="7">
        <f>_xlfn.MAXIFS(Tbl_MissionCrew[Launch date],Tbl_MissionCrew[Launch date],"&lt;"&amp;Tbl_EVA[[#This Row],[Start Date]]+1,Tbl_MissionCrew[Crew Name],Tbl_EVA[[#This Row],[Name]])</f>
        <v>37084.377766203703</v>
      </c>
      <c r="K390" t="str" cm="1">
        <f t="array" ref="K390">INDEX(Tbl_MissionCrew[Spacecraft (Launch)],MATCH(1,(Tbl_MissionCrew[Launch date]=Tbl_EVA[[#This Row],[Traveler launch date]])*(Tbl_MissionCrew[Crew Name]=Tbl_EVA[[#This Row],[Name]]),0))</f>
        <v>STS-104, Atlantis</v>
      </c>
      <c r="L390" t="str">
        <f>_xlfn.XLOOKUP(Tbl_EVA[[#This Row],[Launching spacecraft]],Tbl_Missions[Spacecraft],Tbl_Missions[Destination])</f>
        <v>ISS</v>
      </c>
    </row>
    <row r="391" spans="1:12" ht="18.75" customHeight="1">
      <c r="A391" t="s">
        <v>584</v>
      </c>
      <c r="B391" s="1" t="s">
        <v>524</v>
      </c>
      <c r="C391">
        <v>201</v>
      </c>
      <c r="D391" s="4">
        <v>37090</v>
      </c>
      <c r="E391" s="4">
        <v>37090</v>
      </c>
      <c r="F391" s="5">
        <v>0.27013888888905058</v>
      </c>
      <c r="G391" t="b">
        <v>0</v>
      </c>
      <c r="H391" t="b">
        <v>0</v>
      </c>
      <c r="I391" s="3" t="b">
        <v>0</v>
      </c>
      <c r="J391" s="7">
        <f>_xlfn.MAXIFS(Tbl_MissionCrew[Launch date],Tbl_MissionCrew[Launch date],"&lt;"&amp;Tbl_EVA[[#This Row],[Start Date]]+1,Tbl_MissionCrew[Crew Name],Tbl_EVA[[#This Row],[Name]])</f>
        <v>37084.377766203703</v>
      </c>
      <c r="K391" t="str" cm="1">
        <f t="array" ref="K391">INDEX(Tbl_MissionCrew[Spacecraft (Launch)],MATCH(1,(Tbl_MissionCrew[Launch date]=Tbl_EVA[[#This Row],[Traveler launch date]])*(Tbl_MissionCrew[Crew Name]=Tbl_EVA[[#This Row],[Name]]),0))</f>
        <v>STS-104, Atlantis</v>
      </c>
      <c r="L391" t="str">
        <f>_xlfn.XLOOKUP(Tbl_EVA[[#This Row],[Launching spacecraft]],Tbl_Missions[Spacecraft],Tbl_Missions[Destination])</f>
        <v>ISS</v>
      </c>
    </row>
    <row r="392" spans="1:12" ht="18.75" customHeight="1">
      <c r="A392" t="s">
        <v>584</v>
      </c>
      <c r="B392" s="1" t="s">
        <v>585</v>
      </c>
      <c r="C392">
        <v>201</v>
      </c>
      <c r="D392" s="4">
        <v>37090</v>
      </c>
      <c r="E392" s="4">
        <v>37090</v>
      </c>
      <c r="F392" s="5">
        <v>0.27013888888905058</v>
      </c>
      <c r="G392" t="b">
        <v>0</v>
      </c>
      <c r="H392" t="b">
        <v>0</v>
      </c>
      <c r="I392" s="3" t="b">
        <v>0</v>
      </c>
      <c r="J392" s="7">
        <f>_xlfn.MAXIFS(Tbl_MissionCrew[Launch date],Tbl_MissionCrew[Launch date],"&lt;"&amp;Tbl_EVA[[#This Row],[Start Date]]+1,Tbl_MissionCrew[Crew Name],Tbl_EVA[[#This Row],[Name]])</f>
        <v>37084.377766203703</v>
      </c>
      <c r="K392" t="str" cm="1">
        <f t="array" ref="K392">INDEX(Tbl_MissionCrew[Spacecraft (Launch)],MATCH(1,(Tbl_MissionCrew[Launch date]=Tbl_EVA[[#This Row],[Traveler launch date]])*(Tbl_MissionCrew[Crew Name]=Tbl_EVA[[#This Row],[Name]]),0))</f>
        <v>STS-104, Atlantis</v>
      </c>
      <c r="L392" t="str">
        <f>_xlfn.XLOOKUP(Tbl_EVA[[#This Row],[Launching spacecraft]],Tbl_Missions[Spacecraft],Tbl_Missions[Destination])</f>
        <v>ISS</v>
      </c>
    </row>
    <row r="393" spans="1:12" ht="18.75" customHeight="1">
      <c r="A393" t="s">
        <v>584</v>
      </c>
      <c r="B393" s="1" t="s">
        <v>524</v>
      </c>
      <c r="C393">
        <v>202</v>
      </c>
      <c r="D393" s="4">
        <v>37093</v>
      </c>
      <c r="E393" s="4">
        <v>37093</v>
      </c>
      <c r="F393" s="5">
        <v>0.1680555555576575</v>
      </c>
      <c r="G393" t="b">
        <v>0</v>
      </c>
      <c r="H393" t="b">
        <v>0</v>
      </c>
      <c r="I393" s="3" t="b">
        <v>0</v>
      </c>
      <c r="J393" s="7">
        <f>_xlfn.MAXIFS(Tbl_MissionCrew[Launch date],Tbl_MissionCrew[Launch date],"&lt;"&amp;Tbl_EVA[[#This Row],[Start Date]]+1,Tbl_MissionCrew[Crew Name],Tbl_EVA[[#This Row],[Name]])</f>
        <v>37084.377766203703</v>
      </c>
      <c r="K393" t="str" cm="1">
        <f t="array" ref="K393">INDEX(Tbl_MissionCrew[Spacecraft (Launch)],MATCH(1,(Tbl_MissionCrew[Launch date]=Tbl_EVA[[#This Row],[Traveler launch date]])*(Tbl_MissionCrew[Crew Name]=Tbl_EVA[[#This Row],[Name]]),0))</f>
        <v>STS-104, Atlantis</v>
      </c>
      <c r="L393" t="str">
        <f>_xlfn.XLOOKUP(Tbl_EVA[[#This Row],[Launching spacecraft]],Tbl_Missions[Spacecraft],Tbl_Missions[Destination])</f>
        <v>ISS</v>
      </c>
    </row>
    <row r="394" spans="1:12" ht="18.75" customHeight="1">
      <c r="A394" t="s">
        <v>584</v>
      </c>
      <c r="B394" s="1" t="s">
        <v>585</v>
      </c>
      <c r="C394">
        <v>202</v>
      </c>
      <c r="D394" s="4">
        <v>37093</v>
      </c>
      <c r="E394" s="4">
        <v>37093</v>
      </c>
      <c r="F394" s="5">
        <v>0.1680555555576575</v>
      </c>
      <c r="G394" t="b">
        <v>0</v>
      </c>
      <c r="H394" t="b">
        <v>0</v>
      </c>
      <c r="I394" s="3" t="b">
        <v>0</v>
      </c>
      <c r="J394" s="7">
        <f>_xlfn.MAXIFS(Tbl_MissionCrew[Launch date],Tbl_MissionCrew[Launch date],"&lt;"&amp;Tbl_EVA[[#This Row],[Start Date]]+1,Tbl_MissionCrew[Crew Name],Tbl_EVA[[#This Row],[Name]])</f>
        <v>37084.377766203703</v>
      </c>
      <c r="K394" t="str" cm="1">
        <f t="array" ref="K394">INDEX(Tbl_MissionCrew[Spacecraft (Launch)],MATCH(1,(Tbl_MissionCrew[Launch date]=Tbl_EVA[[#This Row],[Traveler launch date]])*(Tbl_MissionCrew[Crew Name]=Tbl_EVA[[#This Row],[Name]]),0))</f>
        <v>STS-104, Atlantis</v>
      </c>
      <c r="L394" t="str">
        <f>_xlfn.XLOOKUP(Tbl_EVA[[#This Row],[Launching spacecraft]],Tbl_Missions[Spacecraft],Tbl_Missions[Destination])</f>
        <v>ISS</v>
      </c>
    </row>
    <row r="395" spans="1:12" ht="18.75" customHeight="1">
      <c r="A395" t="s">
        <v>586</v>
      </c>
      <c r="B395" s="1" t="s">
        <v>530</v>
      </c>
      <c r="C395">
        <v>203</v>
      </c>
      <c r="D395" s="4">
        <v>37119</v>
      </c>
      <c r="E395" s="4">
        <v>37119</v>
      </c>
      <c r="F395" s="5">
        <v>0.26111111111094942</v>
      </c>
      <c r="G395" t="b">
        <v>0</v>
      </c>
      <c r="H395" t="b">
        <v>0</v>
      </c>
      <c r="I395" s="3" t="b">
        <v>0</v>
      </c>
      <c r="J395" s="7">
        <f>_xlfn.MAXIFS(Tbl_MissionCrew[Launch date],Tbl_MissionCrew[Launch date],"&lt;"&amp;Tbl_EVA[[#This Row],[Start Date]]+1,Tbl_MissionCrew[Crew Name],Tbl_EVA[[#This Row],[Name]])</f>
        <v>37113.882106481484</v>
      </c>
      <c r="K395" t="str" cm="1">
        <f t="array" ref="K395">INDEX(Tbl_MissionCrew[Spacecraft (Launch)],MATCH(1,(Tbl_MissionCrew[Launch date]=Tbl_EVA[[#This Row],[Traveler launch date]])*(Tbl_MissionCrew[Crew Name]=Tbl_EVA[[#This Row],[Name]]),0))</f>
        <v>STS-105, Discovery</v>
      </c>
      <c r="L395" t="str">
        <f>_xlfn.XLOOKUP(Tbl_EVA[[#This Row],[Launching spacecraft]],Tbl_Missions[Spacecraft],Tbl_Missions[Destination])</f>
        <v>ISS</v>
      </c>
    </row>
    <row r="396" spans="1:12" ht="18.75" customHeight="1">
      <c r="A396" t="s">
        <v>586</v>
      </c>
      <c r="B396" s="1" t="s">
        <v>587</v>
      </c>
      <c r="C396">
        <v>203</v>
      </c>
      <c r="D396" s="4">
        <v>37119</v>
      </c>
      <c r="E396" s="4">
        <v>37119</v>
      </c>
      <c r="F396" s="5">
        <v>0.26111111111094942</v>
      </c>
      <c r="G396" t="b">
        <v>0</v>
      </c>
      <c r="H396" t="b">
        <v>0</v>
      </c>
      <c r="I396" s="3" t="b">
        <v>0</v>
      </c>
      <c r="J396" s="7">
        <f>_xlfn.MAXIFS(Tbl_MissionCrew[Launch date],Tbl_MissionCrew[Launch date],"&lt;"&amp;Tbl_EVA[[#This Row],[Start Date]]+1,Tbl_MissionCrew[Crew Name],Tbl_EVA[[#This Row],[Name]])</f>
        <v>37113.882106481484</v>
      </c>
      <c r="K396" t="str" cm="1">
        <f t="array" ref="K396">INDEX(Tbl_MissionCrew[Spacecraft (Launch)],MATCH(1,(Tbl_MissionCrew[Launch date]=Tbl_EVA[[#This Row],[Traveler launch date]])*(Tbl_MissionCrew[Crew Name]=Tbl_EVA[[#This Row],[Name]]),0))</f>
        <v>STS-105, Discovery</v>
      </c>
      <c r="L396" t="str">
        <f>_xlfn.XLOOKUP(Tbl_EVA[[#This Row],[Launching spacecraft]],Tbl_Missions[Spacecraft],Tbl_Missions[Destination])</f>
        <v>ISS</v>
      </c>
    </row>
    <row r="397" spans="1:12" ht="18.75" customHeight="1">
      <c r="A397" t="s">
        <v>586</v>
      </c>
      <c r="B397" s="1" t="s">
        <v>530</v>
      </c>
      <c r="C397">
        <v>204</v>
      </c>
      <c r="D397" s="4">
        <v>37121</v>
      </c>
      <c r="E397" s="4">
        <v>37121</v>
      </c>
      <c r="F397" s="5">
        <v>0.22847222222480923</v>
      </c>
      <c r="G397" t="b">
        <v>0</v>
      </c>
      <c r="H397" t="b">
        <v>0</v>
      </c>
      <c r="I397" s="3" t="b">
        <v>0</v>
      </c>
      <c r="J397" s="7">
        <f>_xlfn.MAXIFS(Tbl_MissionCrew[Launch date],Tbl_MissionCrew[Launch date],"&lt;"&amp;Tbl_EVA[[#This Row],[Start Date]]+1,Tbl_MissionCrew[Crew Name],Tbl_EVA[[#This Row],[Name]])</f>
        <v>37113.882106481484</v>
      </c>
      <c r="K397" t="str" cm="1">
        <f t="array" ref="K397">INDEX(Tbl_MissionCrew[Spacecraft (Launch)],MATCH(1,(Tbl_MissionCrew[Launch date]=Tbl_EVA[[#This Row],[Traveler launch date]])*(Tbl_MissionCrew[Crew Name]=Tbl_EVA[[#This Row],[Name]]),0))</f>
        <v>STS-105, Discovery</v>
      </c>
      <c r="L397" t="str">
        <f>_xlfn.XLOOKUP(Tbl_EVA[[#This Row],[Launching spacecraft]],Tbl_Missions[Spacecraft],Tbl_Missions[Destination])</f>
        <v>ISS</v>
      </c>
    </row>
    <row r="398" spans="1:12" ht="18.75" customHeight="1">
      <c r="A398" t="s">
        <v>586</v>
      </c>
      <c r="B398" s="1" t="s">
        <v>587</v>
      </c>
      <c r="C398">
        <v>204</v>
      </c>
      <c r="D398" s="4">
        <v>37121</v>
      </c>
      <c r="E398" s="4">
        <v>37121</v>
      </c>
      <c r="F398" s="5">
        <v>0.22847222222480923</v>
      </c>
      <c r="G398" t="b">
        <v>0</v>
      </c>
      <c r="H398" t="b">
        <v>0</v>
      </c>
      <c r="I398" s="3" t="b">
        <v>0</v>
      </c>
      <c r="J398" s="7">
        <f>_xlfn.MAXIFS(Tbl_MissionCrew[Launch date],Tbl_MissionCrew[Launch date],"&lt;"&amp;Tbl_EVA[[#This Row],[Start Date]]+1,Tbl_MissionCrew[Crew Name],Tbl_EVA[[#This Row],[Name]])</f>
        <v>37113.882106481484</v>
      </c>
      <c r="K398" t="str" cm="1">
        <f t="array" ref="K398">INDEX(Tbl_MissionCrew[Spacecraft (Launch)],MATCH(1,(Tbl_MissionCrew[Launch date]=Tbl_EVA[[#This Row],[Traveler launch date]])*(Tbl_MissionCrew[Crew Name]=Tbl_EVA[[#This Row],[Name]]),0))</f>
        <v>STS-105, Discovery</v>
      </c>
      <c r="L398" t="str">
        <f>_xlfn.XLOOKUP(Tbl_EVA[[#This Row],[Launching spacecraft]],Tbl_Missions[Spacecraft],Tbl_Missions[Destination])</f>
        <v>ISS</v>
      </c>
    </row>
    <row r="399" spans="1:12" ht="18.75" customHeight="1">
      <c r="A399" t="s">
        <v>588</v>
      </c>
      <c r="B399" s="1" t="s">
        <v>519</v>
      </c>
      <c r="C399">
        <v>205</v>
      </c>
      <c r="D399" s="4">
        <v>37172</v>
      </c>
      <c r="E399" s="4">
        <v>37172</v>
      </c>
      <c r="F399" s="5">
        <v>0.2069444444423425</v>
      </c>
      <c r="G399" t="b">
        <v>0</v>
      </c>
      <c r="H399" t="b">
        <v>0</v>
      </c>
      <c r="I399" s="3" t="b">
        <v>0</v>
      </c>
      <c r="J399" s="7">
        <f>_xlfn.MAXIFS(Tbl_MissionCrew[Launch date],Tbl_MissionCrew[Launch date],"&lt;"&amp;Tbl_EVA[[#This Row],[Start Date]]+1,Tbl_MissionCrew[Crew Name],Tbl_EVA[[#This Row],[Name]])</f>
        <v>37113.882106481484</v>
      </c>
      <c r="K399" t="str" cm="1">
        <f t="array" ref="K399">INDEX(Tbl_MissionCrew[Spacecraft (Launch)],MATCH(1,(Tbl_MissionCrew[Launch date]=Tbl_EVA[[#This Row],[Traveler launch date]])*(Tbl_MissionCrew[Crew Name]=Tbl_EVA[[#This Row],[Name]]),0))</f>
        <v>STS-105, Discovery</v>
      </c>
      <c r="L399" t="str">
        <f>_xlfn.XLOOKUP(Tbl_EVA[[#This Row],[Launching spacecraft]],Tbl_Missions[Spacecraft],Tbl_Missions[Destination])</f>
        <v>ISS</v>
      </c>
    </row>
    <row r="400" spans="1:12" ht="18.75" customHeight="1">
      <c r="A400" t="s">
        <v>588</v>
      </c>
      <c r="B400" s="1" t="s">
        <v>589</v>
      </c>
      <c r="C400">
        <v>205</v>
      </c>
      <c r="D400" s="4">
        <v>37172</v>
      </c>
      <c r="E400" s="4">
        <v>37172</v>
      </c>
      <c r="F400" s="5">
        <v>0.2069444444423425</v>
      </c>
      <c r="G400" t="b">
        <v>0</v>
      </c>
      <c r="H400" t="b">
        <v>0</v>
      </c>
      <c r="I400" s="3" t="b">
        <v>0</v>
      </c>
      <c r="J400" s="7">
        <f>_xlfn.MAXIFS(Tbl_MissionCrew[Launch date],Tbl_MissionCrew[Launch date],"&lt;"&amp;Tbl_EVA[[#This Row],[Start Date]]+1,Tbl_MissionCrew[Crew Name],Tbl_EVA[[#This Row],[Name]])</f>
        <v>37113.882106481484</v>
      </c>
      <c r="K400" t="str" cm="1">
        <f t="array" ref="K400">INDEX(Tbl_MissionCrew[Spacecraft (Launch)],MATCH(1,(Tbl_MissionCrew[Launch date]=Tbl_EVA[[#This Row],[Traveler launch date]])*(Tbl_MissionCrew[Crew Name]=Tbl_EVA[[#This Row],[Name]]),0))</f>
        <v>STS-105, Discovery</v>
      </c>
      <c r="L400" t="str">
        <f>_xlfn.XLOOKUP(Tbl_EVA[[#This Row],[Launching spacecraft]],Tbl_Missions[Spacecraft],Tbl_Missions[Destination])</f>
        <v>ISS</v>
      </c>
    </row>
    <row r="401" spans="1:12" ht="18.75" customHeight="1">
      <c r="A401" t="s">
        <v>588</v>
      </c>
      <c r="B401" s="1" t="s">
        <v>519</v>
      </c>
      <c r="C401">
        <v>206</v>
      </c>
      <c r="D401" s="4">
        <v>37179</v>
      </c>
      <c r="E401" s="4">
        <v>37179</v>
      </c>
      <c r="F401" s="5">
        <v>0.24375000000145519</v>
      </c>
      <c r="G401" t="b">
        <v>0</v>
      </c>
      <c r="H401" t="b">
        <v>0</v>
      </c>
      <c r="I401" s="3" t="b">
        <v>0</v>
      </c>
      <c r="J401" s="7">
        <f>_xlfn.MAXIFS(Tbl_MissionCrew[Launch date],Tbl_MissionCrew[Launch date],"&lt;"&amp;Tbl_EVA[[#This Row],[Start Date]]+1,Tbl_MissionCrew[Crew Name],Tbl_EVA[[#This Row],[Name]])</f>
        <v>37113.882106481484</v>
      </c>
      <c r="K401" t="str" cm="1">
        <f t="array" ref="K401">INDEX(Tbl_MissionCrew[Spacecraft (Launch)],MATCH(1,(Tbl_MissionCrew[Launch date]=Tbl_EVA[[#This Row],[Traveler launch date]])*(Tbl_MissionCrew[Crew Name]=Tbl_EVA[[#This Row],[Name]]),0))</f>
        <v>STS-105, Discovery</v>
      </c>
      <c r="L401" t="str">
        <f>_xlfn.XLOOKUP(Tbl_EVA[[#This Row],[Launching spacecraft]],Tbl_Missions[Spacecraft],Tbl_Missions[Destination])</f>
        <v>ISS</v>
      </c>
    </row>
    <row r="402" spans="1:12" ht="18.75" customHeight="1">
      <c r="A402" t="s">
        <v>588</v>
      </c>
      <c r="B402" s="1" t="s">
        <v>589</v>
      </c>
      <c r="C402">
        <v>206</v>
      </c>
      <c r="D402" s="4">
        <v>37179</v>
      </c>
      <c r="E402" s="4">
        <v>37179</v>
      </c>
      <c r="F402" s="5">
        <v>0.24375000000145519</v>
      </c>
      <c r="G402" t="b">
        <v>0</v>
      </c>
      <c r="H402" t="b">
        <v>0</v>
      </c>
      <c r="I402" s="3" t="b">
        <v>0</v>
      </c>
      <c r="J402" s="7">
        <f>_xlfn.MAXIFS(Tbl_MissionCrew[Launch date],Tbl_MissionCrew[Launch date],"&lt;"&amp;Tbl_EVA[[#This Row],[Start Date]]+1,Tbl_MissionCrew[Crew Name],Tbl_EVA[[#This Row],[Name]])</f>
        <v>37113.882106481484</v>
      </c>
      <c r="K402" t="str" cm="1">
        <f t="array" ref="K402">INDEX(Tbl_MissionCrew[Spacecraft (Launch)],MATCH(1,(Tbl_MissionCrew[Launch date]=Tbl_EVA[[#This Row],[Traveler launch date]])*(Tbl_MissionCrew[Crew Name]=Tbl_EVA[[#This Row],[Name]]),0))</f>
        <v>STS-105, Discovery</v>
      </c>
      <c r="L402" t="str">
        <f>_xlfn.XLOOKUP(Tbl_EVA[[#This Row],[Launching spacecraft]],Tbl_Missions[Spacecraft],Tbl_Missions[Destination])</f>
        <v>ISS</v>
      </c>
    </row>
    <row r="403" spans="1:12" ht="18.75" customHeight="1">
      <c r="A403" t="s">
        <v>588</v>
      </c>
      <c r="B403" s="1" t="s">
        <v>519</v>
      </c>
      <c r="C403">
        <v>207</v>
      </c>
      <c r="D403" s="4">
        <v>37207</v>
      </c>
      <c r="E403" s="4">
        <v>37208</v>
      </c>
      <c r="F403" s="5">
        <v>0.21180555555474712</v>
      </c>
      <c r="G403" t="b">
        <v>0</v>
      </c>
      <c r="H403" t="b">
        <v>0</v>
      </c>
      <c r="I403" s="3" t="b">
        <v>0</v>
      </c>
      <c r="J403" s="7">
        <f>_xlfn.MAXIFS(Tbl_MissionCrew[Launch date],Tbl_MissionCrew[Launch date],"&lt;"&amp;Tbl_EVA[[#This Row],[Start Date]]+1,Tbl_MissionCrew[Crew Name],Tbl_EVA[[#This Row],[Name]])</f>
        <v>37113.882106481484</v>
      </c>
      <c r="K403" t="str" cm="1">
        <f t="array" ref="K403">INDEX(Tbl_MissionCrew[Spacecraft (Launch)],MATCH(1,(Tbl_MissionCrew[Launch date]=Tbl_EVA[[#This Row],[Traveler launch date]])*(Tbl_MissionCrew[Crew Name]=Tbl_EVA[[#This Row],[Name]]),0))</f>
        <v>STS-105, Discovery</v>
      </c>
      <c r="L403" t="str">
        <f>_xlfn.XLOOKUP(Tbl_EVA[[#This Row],[Launching spacecraft]],Tbl_Missions[Spacecraft],Tbl_Missions[Destination])</f>
        <v>ISS</v>
      </c>
    </row>
    <row r="404" spans="1:12" ht="18.75" customHeight="1">
      <c r="A404" t="s">
        <v>588</v>
      </c>
      <c r="B404" s="1" t="s">
        <v>590</v>
      </c>
      <c r="C404">
        <v>207</v>
      </c>
      <c r="D404" s="4">
        <v>37207</v>
      </c>
      <c r="E404" s="4">
        <v>37208</v>
      </c>
      <c r="F404" s="5">
        <v>0.21180555555474712</v>
      </c>
      <c r="G404" t="b">
        <v>0</v>
      </c>
      <c r="H404" t="b">
        <v>0</v>
      </c>
      <c r="I404" s="3" t="b">
        <v>0</v>
      </c>
      <c r="J404" s="7">
        <f>_xlfn.MAXIFS(Tbl_MissionCrew[Launch date],Tbl_MissionCrew[Launch date],"&lt;"&amp;Tbl_EVA[[#This Row],[Start Date]]+1,Tbl_MissionCrew[Crew Name],Tbl_EVA[[#This Row],[Name]])</f>
        <v>37113.882106481484</v>
      </c>
      <c r="K404" t="str" cm="1">
        <f t="array" ref="K404">INDEX(Tbl_MissionCrew[Spacecraft (Launch)],MATCH(1,(Tbl_MissionCrew[Launch date]=Tbl_EVA[[#This Row],[Traveler launch date]])*(Tbl_MissionCrew[Crew Name]=Tbl_EVA[[#This Row],[Name]]),0))</f>
        <v>STS-105, Discovery</v>
      </c>
      <c r="L404" t="str">
        <f>_xlfn.XLOOKUP(Tbl_EVA[[#This Row],[Launching spacecraft]],Tbl_Missions[Spacecraft],Tbl_Missions[Destination])</f>
        <v>ISS</v>
      </c>
    </row>
    <row r="405" spans="1:12" ht="18.75" customHeight="1">
      <c r="A405" t="s">
        <v>588</v>
      </c>
      <c r="B405" s="1" t="s">
        <v>519</v>
      </c>
      <c r="C405">
        <v>208</v>
      </c>
      <c r="D405" s="4">
        <v>37228</v>
      </c>
      <c r="E405" s="4">
        <v>37228</v>
      </c>
      <c r="F405" s="5">
        <v>0.11527777777519077</v>
      </c>
      <c r="G405" t="b">
        <v>0</v>
      </c>
      <c r="H405" t="b">
        <v>0</v>
      </c>
      <c r="I405" s="3" t="b">
        <v>0</v>
      </c>
      <c r="J405" s="7">
        <f>_xlfn.MAXIFS(Tbl_MissionCrew[Launch date],Tbl_MissionCrew[Launch date],"&lt;"&amp;Tbl_EVA[[#This Row],[Start Date]]+1,Tbl_MissionCrew[Crew Name],Tbl_EVA[[#This Row],[Name]])</f>
        <v>37113.882106481484</v>
      </c>
      <c r="K405" t="str" cm="1">
        <f t="array" ref="K405">INDEX(Tbl_MissionCrew[Spacecraft (Launch)],MATCH(1,(Tbl_MissionCrew[Launch date]=Tbl_EVA[[#This Row],[Traveler launch date]])*(Tbl_MissionCrew[Crew Name]=Tbl_EVA[[#This Row],[Name]]),0))</f>
        <v>STS-105, Discovery</v>
      </c>
      <c r="L405" t="str">
        <f>_xlfn.XLOOKUP(Tbl_EVA[[#This Row],[Launching spacecraft]],Tbl_Missions[Spacecraft],Tbl_Missions[Destination])</f>
        <v>ISS</v>
      </c>
    </row>
    <row r="406" spans="1:12" ht="18.75" customHeight="1">
      <c r="A406" t="s">
        <v>588</v>
      </c>
      <c r="B406" s="1" t="s">
        <v>589</v>
      </c>
      <c r="C406">
        <v>208</v>
      </c>
      <c r="D406" s="4">
        <v>37228</v>
      </c>
      <c r="E406" s="4">
        <v>37228</v>
      </c>
      <c r="F406" s="5">
        <v>0.11527777777519077</v>
      </c>
      <c r="G406" t="b">
        <v>0</v>
      </c>
      <c r="H406" t="b">
        <v>0</v>
      </c>
      <c r="I406" s="3" t="b">
        <v>0</v>
      </c>
      <c r="J406" s="7">
        <f>_xlfn.MAXIFS(Tbl_MissionCrew[Launch date],Tbl_MissionCrew[Launch date],"&lt;"&amp;Tbl_EVA[[#This Row],[Start Date]]+1,Tbl_MissionCrew[Crew Name],Tbl_EVA[[#This Row],[Name]])</f>
        <v>37113.882106481484</v>
      </c>
      <c r="K406" t="str" cm="1">
        <f t="array" ref="K406">INDEX(Tbl_MissionCrew[Spacecraft (Launch)],MATCH(1,(Tbl_MissionCrew[Launch date]=Tbl_EVA[[#This Row],[Traveler launch date]])*(Tbl_MissionCrew[Crew Name]=Tbl_EVA[[#This Row],[Name]]),0))</f>
        <v>STS-105, Discovery</v>
      </c>
      <c r="L406" t="str">
        <f>_xlfn.XLOOKUP(Tbl_EVA[[#This Row],[Launching spacecraft]],Tbl_Missions[Spacecraft],Tbl_Missions[Destination])</f>
        <v>ISS</v>
      </c>
    </row>
    <row r="407" spans="1:12" ht="18.75" customHeight="1">
      <c r="A407" t="s">
        <v>591</v>
      </c>
      <c r="B407" s="1" t="s">
        <v>537</v>
      </c>
      <c r="C407">
        <v>209</v>
      </c>
      <c r="D407" s="4">
        <v>37235</v>
      </c>
      <c r="E407" s="4">
        <v>37235</v>
      </c>
      <c r="F407" s="5">
        <v>0.17500000000291038</v>
      </c>
      <c r="G407" t="b">
        <v>0</v>
      </c>
      <c r="H407" t="b">
        <v>0</v>
      </c>
      <c r="I407" s="3" t="b">
        <v>0</v>
      </c>
      <c r="J407" s="7">
        <f>_xlfn.MAXIFS(Tbl_MissionCrew[Launch date],Tbl_MissionCrew[Launch date],"&lt;"&amp;Tbl_EVA[[#This Row],[Start Date]]+1,Tbl_MissionCrew[Crew Name],Tbl_EVA[[#This Row],[Name]])</f>
        <v>37230.930185185185</v>
      </c>
      <c r="K407" t="str" cm="1">
        <f t="array" ref="K407">INDEX(Tbl_MissionCrew[Spacecraft (Launch)],MATCH(1,(Tbl_MissionCrew[Launch date]=Tbl_EVA[[#This Row],[Traveler launch date]])*(Tbl_MissionCrew[Crew Name]=Tbl_EVA[[#This Row],[Name]]),0))</f>
        <v>STS-108, Endeavour</v>
      </c>
      <c r="L407" t="str">
        <f>_xlfn.XLOOKUP(Tbl_EVA[[#This Row],[Launching spacecraft]],Tbl_Missions[Spacecraft],Tbl_Missions[Destination])</f>
        <v>ISS</v>
      </c>
    </row>
    <row r="408" spans="1:12" ht="18.75" customHeight="1">
      <c r="A408" t="s">
        <v>591</v>
      </c>
      <c r="B408" s="1" t="s">
        <v>592</v>
      </c>
      <c r="C408">
        <v>209</v>
      </c>
      <c r="D408" s="4">
        <v>37235</v>
      </c>
      <c r="E408" s="4">
        <v>37235</v>
      </c>
      <c r="F408" s="5">
        <v>0.17500000000291038</v>
      </c>
      <c r="G408" t="b">
        <v>0</v>
      </c>
      <c r="H408" t="b">
        <v>0</v>
      </c>
      <c r="I408" s="3" t="b">
        <v>0</v>
      </c>
      <c r="J408" s="7">
        <f>_xlfn.MAXIFS(Tbl_MissionCrew[Launch date],Tbl_MissionCrew[Launch date],"&lt;"&amp;Tbl_EVA[[#This Row],[Start Date]]+1,Tbl_MissionCrew[Crew Name],Tbl_EVA[[#This Row],[Name]])</f>
        <v>37230.930185185185</v>
      </c>
      <c r="K408" t="str" cm="1">
        <f t="array" ref="K408">INDEX(Tbl_MissionCrew[Spacecraft (Launch)],MATCH(1,(Tbl_MissionCrew[Launch date]=Tbl_EVA[[#This Row],[Traveler launch date]])*(Tbl_MissionCrew[Crew Name]=Tbl_EVA[[#This Row],[Name]]),0))</f>
        <v>STS-108, Endeavour</v>
      </c>
      <c r="L408" t="str">
        <f>_xlfn.XLOOKUP(Tbl_EVA[[#This Row],[Launching spacecraft]],Tbl_Missions[Spacecraft],Tbl_Missions[Destination])</f>
        <v>ISS</v>
      </c>
    </row>
    <row r="409" spans="1:12" ht="18.75" customHeight="1">
      <c r="A409" t="s">
        <v>593</v>
      </c>
      <c r="B409" s="1" t="s">
        <v>533</v>
      </c>
      <c r="C409">
        <v>210</v>
      </c>
      <c r="D409" s="4">
        <v>37270</v>
      </c>
      <c r="E409" s="4">
        <v>37271</v>
      </c>
      <c r="F409" s="5">
        <v>0.25208333333284827</v>
      </c>
      <c r="G409" t="b">
        <v>0</v>
      </c>
      <c r="H409" t="b">
        <v>0</v>
      </c>
      <c r="I409" s="3" t="b">
        <v>0</v>
      </c>
      <c r="J409" s="7">
        <f>_xlfn.MAXIFS(Tbl_MissionCrew[Launch date],Tbl_MissionCrew[Launch date],"&lt;"&amp;Tbl_EVA[[#This Row],[Start Date]]+1,Tbl_MissionCrew[Crew Name],Tbl_EVA[[#This Row],[Name]])</f>
        <v>37230.930185185185</v>
      </c>
      <c r="K409" t="str" cm="1">
        <f t="array" ref="K409">INDEX(Tbl_MissionCrew[Spacecraft (Launch)],MATCH(1,(Tbl_MissionCrew[Launch date]=Tbl_EVA[[#This Row],[Traveler launch date]])*(Tbl_MissionCrew[Crew Name]=Tbl_EVA[[#This Row],[Name]]),0))</f>
        <v>STS-108, Endeavour</v>
      </c>
      <c r="L409" t="str">
        <f>_xlfn.XLOOKUP(Tbl_EVA[[#This Row],[Launching spacecraft]],Tbl_Missions[Spacecraft],Tbl_Missions[Destination])</f>
        <v>ISS</v>
      </c>
    </row>
    <row r="410" spans="1:12" ht="18.75" customHeight="1">
      <c r="A410" t="s">
        <v>593</v>
      </c>
      <c r="B410" s="1" t="s">
        <v>507</v>
      </c>
      <c r="C410">
        <v>210</v>
      </c>
      <c r="D410" s="4">
        <v>37270</v>
      </c>
      <c r="E410" s="4">
        <v>37271</v>
      </c>
      <c r="F410" s="5">
        <v>0.25208333333284827</v>
      </c>
      <c r="G410" t="b">
        <v>0</v>
      </c>
      <c r="H410" t="b">
        <v>0</v>
      </c>
      <c r="I410" s="3" t="b">
        <v>0</v>
      </c>
      <c r="J410" s="7">
        <f>_xlfn.MAXIFS(Tbl_MissionCrew[Launch date],Tbl_MissionCrew[Launch date],"&lt;"&amp;Tbl_EVA[[#This Row],[Start Date]]+1,Tbl_MissionCrew[Crew Name],Tbl_EVA[[#This Row],[Name]])</f>
        <v>37230.930185185185</v>
      </c>
      <c r="K410" t="str" cm="1">
        <f t="array" ref="K410">INDEX(Tbl_MissionCrew[Spacecraft (Launch)],MATCH(1,(Tbl_MissionCrew[Launch date]=Tbl_EVA[[#This Row],[Traveler launch date]])*(Tbl_MissionCrew[Crew Name]=Tbl_EVA[[#This Row],[Name]]),0))</f>
        <v>STS-108, Endeavour</v>
      </c>
      <c r="L410" t="str">
        <f>_xlfn.XLOOKUP(Tbl_EVA[[#This Row],[Launching spacecraft]],Tbl_Missions[Spacecraft],Tbl_Missions[Destination])</f>
        <v>ISS</v>
      </c>
    </row>
    <row r="411" spans="1:12" ht="18.75" customHeight="1">
      <c r="A411" t="s">
        <v>593</v>
      </c>
      <c r="B411" s="1" t="s">
        <v>533</v>
      </c>
      <c r="C411">
        <v>211</v>
      </c>
      <c r="D411" s="4">
        <v>37281</v>
      </c>
      <c r="E411" s="4">
        <v>37281</v>
      </c>
      <c r="F411" s="5">
        <v>0.24930555555329192</v>
      </c>
      <c r="G411" t="b">
        <v>0</v>
      </c>
      <c r="H411" t="b">
        <v>0</v>
      </c>
      <c r="I411" s="3" t="b">
        <v>0</v>
      </c>
      <c r="J411" s="7">
        <f>_xlfn.MAXIFS(Tbl_MissionCrew[Launch date],Tbl_MissionCrew[Launch date],"&lt;"&amp;Tbl_EVA[[#This Row],[Start Date]]+1,Tbl_MissionCrew[Crew Name],Tbl_EVA[[#This Row],[Name]])</f>
        <v>37230.930185185185</v>
      </c>
      <c r="K411" t="str" cm="1">
        <f t="array" ref="K411">INDEX(Tbl_MissionCrew[Spacecraft (Launch)],MATCH(1,(Tbl_MissionCrew[Launch date]=Tbl_EVA[[#This Row],[Traveler launch date]])*(Tbl_MissionCrew[Crew Name]=Tbl_EVA[[#This Row],[Name]]),0))</f>
        <v>STS-108, Endeavour</v>
      </c>
      <c r="L411" t="str">
        <f>_xlfn.XLOOKUP(Tbl_EVA[[#This Row],[Launching spacecraft]],Tbl_Missions[Spacecraft],Tbl_Missions[Destination])</f>
        <v>ISS</v>
      </c>
    </row>
    <row r="412" spans="1:12" ht="18.75" customHeight="1">
      <c r="A412" t="s">
        <v>593</v>
      </c>
      <c r="B412" s="1" t="s">
        <v>594</v>
      </c>
      <c r="C412">
        <v>211</v>
      </c>
      <c r="D412" s="4">
        <v>37281</v>
      </c>
      <c r="E412" s="4">
        <v>37281</v>
      </c>
      <c r="F412" s="5">
        <v>0.24930555555329192</v>
      </c>
      <c r="G412" t="b">
        <v>0</v>
      </c>
      <c r="H412" t="b">
        <v>0</v>
      </c>
      <c r="I412" s="3" t="b">
        <v>0</v>
      </c>
      <c r="J412" s="7">
        <f>_xlfn.MAXIFS(Tbl_MissionCrew[Launch date],Tbl_MissionCrew[Launch date],"&lt;"&amp;Tbl_EVA[[#This Row],[Start Date]]+1,Tbl_MissionCrew[Crew Name],Tbl_EVA[[#This Row],[Name]])</f>
        <v>37230.930185185185</v>
      </c>
      <c r="K412" t="str" cm="1">
        <f t="array" ref="K412">INDEX(Tbl_MissionCrew[Spacecraft (Launch)],MATCH(1,(Tbl_MissionCrew[Launch date]=Tbl_EVA[[#This Row],[Traveler launch date]])*(Tbl_MissionCrew[Crew Name]=Tbl_EVA[[#This Row],[Name]]),0))</f>
        <v>STS-108, Endeavour</v>
      </c>
      <c r="L412" t="str">
        <f>_xlfn.XLOOKUP(Tbl_EVA[[#This Row],[Launching spacecraft]],Tbl_Missions[Spacecraft],Tbl_Missions[Destination])</f>
        <v>ISS</v>
      </c>
    </row>
    <row r="413" spans="1:12" ht="18.75" customHeight="1">
      <c r="A413" t="s">
        <v>593</v>
      </c>
      <c r="B413" s="1" t="s">
        <v>507</v>
      </c>
      <c r="C413">
        <v>212</v>
      </c>
      <c r="D413" s="4">
        <v>37307</v>
      </c>
      <c r="E413" s="4">
        <v>37307</v>
      </c>
      <c r="F413" s="5">
        <v>0.24097222222189885</v>
      </c>
      <c r="G413" t="b">
        <v>0</v>
      </c>
      <c r="H413" t="b">
        <v>0</v>
      </c>
      <c r="I413" s="3" t="b">
        <v>0</v>
      </c>
      <c r="J413" s="7">
        <f>_xlfn.MAXIFS(Tbl_MissionCrew[Launch date],Tbl_MissionCrew[Launch date],"&lt;"&amp;Tbl_EVA[[#This Row],[Start Date]]+1,Tbl_MissionCrew[Crew Name],Tbl_EVA[[#This Row],[Name]])</f>
        <v>37230.930185185185</v>
      </c>
      <c r="K413" t="str" cm="1">
        <f t="array" ref="K413">INDEX(Tbl_MissionCrew[Spacecraft (Launch)],MATCH(1,(Tbl_MissionCrew[Launch date]=Tbl_EVA[[#This Row],[Traveler launch date]])*(Tbl_MissionCrew[Crew Name]=Tbl_EVA[[#This Row],[Name]]),0))</f>
        <v>STS-108, Endeavour</v>
      </c>
      <c r="L413" t="str">
        <f>_xlfn.XLOOKUP(Tbl_EVA[[#This Row],[Launching spacecraft]],Tbl_Missions[Spacecraft],Tbl_Missions[Destination])</f>
        <v>ISS</v>
      </c>
    </row>
    <row r="414" spans="1:12" ht="18.75" customHeight="1">
      <c r="A414" t="s">
        <v>593</v>
      </c>
      <c r="B414" s="1" t="s">
        <v>594</v>
      </c>
      <c r="C414">
        <v>212</v>
      </c>
      <c r="D414" s="4">
        <v>37307</v>
      </c>
      <c r="E414" s="4">
        <v>37307</v>
      </c>
      <c r="F414" s="5">
        <v>0.24097222222189885</v>
      </c>
      <c r="G414" t="b">
        <v>0</v>
      </c>
      <c r="H414" t="b">
        <v>0</v>
      </c>
      <c r="I414" s="3" t="b">
        <v>0</v>
      </c>
      <c r="J414" s="7">
        <f>_xlfn.MAXIFS(Tbl_MissionCrew[Launch date],Tbl_MissionCrew[Launch date],"&lt;"&amp;Tbl_EVA[[#This Row],[Start Date]]+1,Tbl_MissionCrew[Crew Name],Tbl_EVA[[#This Row],[Name]])</f>
        <v>37230.930185185185</v>
      </c>
      <c r="K414" t="str" cm="1">
        <f t="array" ref="K414">INDEX(Tbl_MissionCrew[Spacecraft (Launch)],MATCH(1,(Tbl_MissionCrew[Launch date]=Tbl_EVA[[#This Row],[Traveler launch date]])*(Tbl_MissionCrew[Crew Name]=Tbl_EVA[[#This Row],[Name]]),0))</f>
        <v>STS-108, Endeavour</v>
      </c>
      <c r="L414" t="str">
        <f>_xlfn.XLOOKUP(Tbl_EVA[[#This Row],[Launching spacecraft]],Tbl_Missions[Spacecraft],Tbl_Missions[Destination])</f>
        <v>ISS</v>
      </c>
    </row>
    <row r="415" spans="1:12" ht="18.75" customHeight="1">
      <c r="A415" t="s">
        <v>595</v>
      </c>
      <c r="B415" s="1" t="s">
        <v>561</v>
      </c>
      <c r="C415">
        <v>213</v>
      </c>
      <c r="D415" s="4">
        <v>37319</v>
      </c>
      <c r="E415" s="4">
        <v>37319</v>
      </c>
      <c r="F415" s="5">
        <v>0.29236111111822538</v>
      </c>
      <c r="G415" t="b">
        <v>0</v>
      </c>
      <c r="H415" t="b">
        <v>0</v>
      </c>
      <c r="I415" s="3" t="b">
        <v>0</v>
      </c>
      <c r="J415" s="7">
        <f>_xlfn.MAXIFS(Tbl_MissionCrew[Launch date],Tbl_MissionCrew[Launch date],"&lt;"&amp;Tbl_EVA[[#This Row],[Start Date]]+1,Tbl_MissionCrew[Crew Name],Tbl_EVA[[#This Row],[Name]])</f>
        <v>37316.473634259259</v>
      </c>
      <c r="K415" t="str" cm="1">
        <f t="array" ref="K415">INDEX(Tbl_MissionCrew[Spacecraft (Launch)],MATCH(1,(Tbl_MissionCrew[Launch date]=Tbl_EVA[[#This Row],[Traveler launch date]])*(Tbl_MissionCrew[Crew Name]=Tbl_EVA[[#This Row],[Name]]),0))</f>
        <v>STS-109, Columbia</v>
      </c>
      <c r="L415" t="str">
        <f>_xlfn.XLOOKUP(Tbl_EVA[[#This Row],[Launching spacecraft]],Tbl_Missions[Spacecraft],Tbl_Missions[Destination])</f>
        <v>Earth Orbit</v>
      </c>
    </row>
    <row r="416" spans="1:12" ht="18.75" customHeight="1">
      <c r="A416" t="s">
        <v>595</v>
      </c>
      <c r="B416" s="1" t="s">
        <v>596</v>
      </c>
      <c r="C416">
        <v>213</v>
      </c>
      <c r="D416" s="4">
        <v>37319</v>
      </c>
      <c r="E416" s="4">
        <v>37319</v>
      </c>
      <c r="F416" s="5">
        <v>0.29236111111822538</v>
      </c>
      <c r="G416" t="b">
        <v>0</v>
      </c>
      <c r="H416" t="b">
        <v>0</v>
      </c>
      <c r="I416" s="3" t="b">
        <v>0</v>
      </c>
      <c r="J416" s="7">
        <f>_xlfn.MAXIFS(Tbl_MissionCrew[Launch date],Tbl_MissionCrew[Launch date],"&lt;"&amp;Tbl_EVA[[#This Row],[Start Date]]+1,Tbl_MissionCrew[Crew Name],Tbl_EVA[[#This Row],[Name]])</f>
        <v>37316.473634259259</v>
      </c>
      <c r="K416" t="str" cm="1">
        <f t="array" ref="K416">INDEX(Tbl_MissionCrew[Spacecraft (Launch)],MATCH(1,(Tbl_MissionCrew[Launch date]=Tbl_EVA[[#This Row],[Traveler launch date]])*(Tbl_MissionCrew[Crew Name]=Tbl_EVA[[#This Row],[Name]]),0))</f>
        <v>STS-109, Columbia</v>
      </c>
      <c r="L416" t="str">
        <f>_xlfn.XLOOKUP(Tbl_EVA[[#This Row],[Launching spacecraft]],Tbl_Missions[Spacecraft],Tbl_Missions[Destination])</f>
        <v>Earth Orbit</v>
      </c>
    </row>
    <row r="417" spans="1:12" ht="18.75" customHeight="1">
      <c r="A417" t="s">
        <v>595</v>
      </c>
      <c r="B417" s="1" t="s">
        <v>506</v>
      </c>
      <c r="C417">
        <v>214</v>
      </c>
      <c r="D417" s="4">
        <v>37320</v>
      </c>
      <c r="E417" s="4">
        <v>37320</v>
      </c>
      <c r="F417" s="5">
        <v>0.30277777777519077</v>
      </c>
      <c r="G417" t="b">
        <v>0</v>
      </c>
      <c r="H417" t="b">
        <v>0</v>
      </c>
      <c r="I417" s="3" t="b">
        <v>0</v>
      </c>
      <c r="J417" s="7">
        <f>_xlfn.MAXIFS(Tbl_MissionCrew[Launch date],Tbl_MissionCrew[Launch date],"&lt;"&amp;Tbl_EVA[[#This Row],[Start Date]]+1,Tbl_MissionCrew[Crew Name],Tbl_EVA[[#This Row],[Name]])</f>
        <v>37316.473634259259</v>
      </c>
      <c r="K417" t="str" cm="1">
        <f t="array" ref="K417">INDEX(Tbl_MissionCrew[Spacecraft (Launch)],MATCH(1,(Tbl_MissionCrew[Launch date]=Tbl_EVA[[#This Row],[Traveler launch date]])*(Tbl_MissionCrew[Crew Name]=Tbl_EVA[[#This Row],[Name]]),0))</f>
        <v>STS-109, Columbia</v>
      </c>
      <c r="L417" t="str">
        <f>_xlfn.XLOOKUP(Tbl_EVA[[#This Row],[Launching spacecraft]],Tbl_Missions[Spacecraft],Tbl_Missions[Destination])</f>
        <v>Earth Orbit</v>
      </c>
    </row>
    <row r="418" spans="1:12" ht="18.75" customHeight="1">
      <c r="A418" t="s">
        <v>595</v>
      </c>
      <c r="B418" s="1" t="s">
        <v>597</v>
      </c>
      <c r="C418">
        <v>214</v>
      </c>
      <c r="D418" s="4">
        <v>37320</v>
      </c>
      <c r="E418" s="4">
        <v>37320</v>
      </c>
      <c r="F418" s="5">
        <v>0.30277777777519077</v>
      </c>
      <c r="G418" t="b">
        <v>0</v>
      </c>
      <c r="H418" t="b">
        <v>0</v>
      </c>
      <c r="I418" s="3" t="b">
        <v>0</v>
      </c>
      <c r="J418" s="7">
        <f>_xlfn.MAXIFS(Tbl_MissionCrew[Launch date],Tbl_MissionCrew[Launch date],"&lt;"&amp;Tbl_EVA[[#This Row],[Start Date]]+1,Tbl_MissionCrew[Crew Name],Tbl_EVA[[#This Row],[Name]])</f>
        <v>37316.473634259259</v>
      </c>
      <c r="K418" t="str" cm="1">
        <f t="array" ref="K418">INDEX(Tbl_MissionCrew[Spacecraft (Launch)],MATCH(1,(Tbl_MissionCrew[Launch date]=Tbl_EVA[[#This Row],[Traveler launch date]])*(Tbl_MissionCrew[Crew Name]=Tbl_EVA[[#This Row],[Name]]),0))</f>
        <v>STS-109, Columbia</v>
      </c>
      <c r="L418" t="str">
        <f>_xlfn.XLOOKUP(Tbl_EVA[[#This Row],[Launching spacecraft]],Tbl_Missions[Spacecraft],Tbl_Missions[Destination])</f>
        <v>Earth Orbit</v>
      </c>
    </row>
    <row r="419" spans="1:12" ht="18.75" customHeight="1">
      <c r="A419" t="s">
        <v>595</v>
      </c>
      <c r="B419" s="1" t="s">
        <v>561</v>
      </c>
      <c r="C419">
        <v>215</v>
      </c>
      <c r="D419" s="4">
        <v>37321</v>
      </c>
      <c r="E419" s="4">
        <v>37321</v>
      </c>
      <c r="F419" s="5">
        <v>0.28333333333284827</v>
      </c>
      <c r="G419" t="b">
        <v>0</v>
      </c>
      <c r="H419" t="b">
        <v>0</v>
      </c>
      <c r="I419" s="3" t="b">
        <v>0</v>
      </c>
      <c r="J419" s="7">
        <f>_xlfn.MAXIFS(Tbl_MissionCrew[Launch date],Tbl_MissionCrew[Launch date],"&lt;"&amp;Tbl_EVA[[#This Row],[Start Date]]+1,Tbl_MissionCrew[Crew Name],Tbl_EVA[[#This Row],[Name]])</f>
        <v>37316.473634259259</v>
      </c>
      <c r="K419" t="str" cm="1">
        <f t="array" ref="K419">INDEX(Tbl_MissionCrew[Spacecraft (Launch)],MATCH(1,(Tbl_MissionCrew[Launch date]=Tbl_EVA[[#This Row],[Traveler launch date]])*(Tbl_MissionCrew[Crew Name]=Tbl_EVA[[#This Row],[Name]]),0))</f>
        <v>STS-109, Columbia</v>
      </c>
      <c r="L419" t="str">
        <f>_xlfn.XLOOKUP(Tbl_EVA[[#This Row],[Launching spacecraft]],Tbl_Missions[Spacecraft],Tbl_Missions[Destination])</f>
        <v>Earth Orbit</v>
      </c>
    </row>
    <row r="420" spans="1:12" ht="18.75" customHeight="1">
      <c r="A420" t="s">
        <v>595</v>
      </c>
      <c r="B420" s="1" t="s">
        <v>596</v>
      </c>
      <c r="C420">
        <v>215</v>
      </c>
      <c r="D420" s="4">
        <v>37321</v>
      </c>
      <c r="E420" s="4">
        <v>37321</v>
      </c>
      <c r="F420" s="5">
        <v>0.28333333333284827</v>
      </c>
      <c r="G420" t="b">
        <v>0</v>
      </c>
      <c r="H420" t="b">
        <v>0</v>
      </c>
      <c r="I420" s="3" t="b">
        <v>0</v>
      </c>
      <c r="J420" s="7">
        <f>_xlfn.MAXIFS(Tbl_MissionCrew[Launch date],Tbl_MissionCrew[Launch date],"&lt;"&amp;Tbl_EVA[[#This Row],[Start Date]]+1,Tbl_MissionCrew[Crew Name],Tbl_EVA[[#This Row],[Name]])</f>
        <v>37316.473634259259</v>
      </c>
      <c r="K420" t="str" cm="1">
        <f t="array" ref="K420">INDEX(Tbl_MissionCrew[Spacecraft (Launch)],MATCH(1,(Tbl_MissionCrew[Launch date]=Tbl_EVA[[#This Row],[Traveler launch date]])*(Tbl_MissionCrew[Crew Name]=Tbl_EVA[[#This Row],[Name]]),0))</f>
        <v>STS-109, Columbia</v>
      </c>
      <c r="L420" t="str">
        <f>_xlfn.XLOOKUP(Tbl_EVA[[#This Row],[Launching spacecraft]],Tbl_Missions[Spacecraft],Tbl_Missions[Destination])</f>
        <v>Earth Orbit</v>
      </c>
    </row>
    <row r="421" spans="1:12" ht="18.75" customHeight="1">
      <c r="A421" t="s">
        <v>595</v>
      </c>
      <c r="B421" s="1" t="s">
        <v>506</v>
      </c>
      <c r="C421">
        <v>216</v>
      </c>
      <c r="D421" s="4">
        <v>37322</v>
      </c>
      <c r="E421" s="4">
        <v>37322</v>
      </c>
      <c r="F421" s="5">
        <v>0.3125</v>
      </c>
      <c r="G421" t="b">
        <v>0</v>
      </c>
      <c r="H421" t="b">
        <v>0</v>
      </c>
      <c r="I421" s="3" t="b">
        <v>0</v>
      </c>
      <c r="J421" s="7">
        <f>_xlfn.MAXIFS(Tbl_MissionCrew[Launch date],Tbl_MissionCrew[Launch date],"&lt;"&amp;Tbl_EVA[[#This Row],[Start Date]]+1,Tbl_MissionCrew[Crew Name],Tbl_EVA[[#This Row],[Name]])</f>
        <v>37316.473634259259</v>
      </c>
      <c r="K421" t="str" cm="1">
        <f t="array" ref="K421">INDEX(Tbl_MissionCrew[Spacecraft (Launch)],MATCH(1,(Tbl_MissionCrew[Launch date]=Tbl_EVA[[#This Row],[Traveler launch date]])*(Tbl_MissionCrew[Crew Name]=Tbl_EVA[[#This Row],[Name]]),0))</f>
        <v>STS-109, Columbia</v>
      </c>
      <c r="L421" t="str">
        <f>_xlfn.XLOOKUP(Tbl_EVA[[#This Row],[Launching spacecraft]],Tbl_Missions[Spacecraft],Tbl_Missions[Destination])</f>
        <v>Earth Orbit</v>
      </c>
    </row>
    <row r="422" spans="1:12" ht="18.75" customHeight="1">
      <c r="A422" t="s">
        <v>595</v>
      </c>
      <c r="B422" s="1" t="s">
        <v>597</v>
      </c>
      <c r="C422">
        <v>216</v>
      </c>
      <c r="D422" s="4">
        <v>37322</v>
      </c>
      <c r="E422" s="4">
        <v>37322</v>
      </c>
      <c r="F422" s="5">
        <v>0.3125</v>
      </c>
      <c r="G422" t="b">
        <v>0</v>
      </c>
      <c r="H422" t="b">
        <v>0</v>
      </c>
      <c r="I422" s="3" t="b">
        <v>0</v>
      </c>
      <c r="J422" s="7">
        <f>_xlfn.MAXIFS(Tbl_MissionCrew[Launch date],Tbl_MissionCrew[Launch date],"&lt;"&amp;Tbl_EVA[[#This Row],[Start Date]]+1,Tbl_MissionCrew[Crew Name],Tbl_EVA[[#This Row],[Name]])</f>
        <v>37316.473634259259</v>
      </c>
      <c r="K422" t="str" cm="1">
        <f t="array" ref="K422">INDEX(Tbl_MissionCrew[Spacecraft (Launch)],MATCH(1,(Tbl_MissionCrew[Launch date]=Tbl_EVA[[#This Row],[Traveler launch date]])*(Tbl_MissionCrew[Crew Name]=Tbl_EVA[[#This Row],[Name]]),0))</f>
        <v>STS-109, Columbia</v>
      </c>
      <c r="L422" t="str">
        <f>_xlfn.XLOOKUP(Tbl_EVA[[#This Row],[Launching spacecraft]],Tbl_Missions[Spacecraft],Tbl_Missions[Destination])</f>
        <v>Earth Orbit</v>
      </c>
    </row>
    <row r="423" spans="1:12" ht="18.75" customHeight="1">
      <c r="A423" t="s">
        <v>595</v>
      </c>
      <c r="B423" s="1" t="s">
        <v>561</v>
      </c>
      <c r="C423">
        <v>217</v>
      </c>
      <c r="D423" s="4">
        <v>37323</v>
      </c>
      <c r="E423" s="4">
        <v>37323</v>
      </c>
      <c r="F423" s="5">
        <v>0.30555555555474712</v>
      </c>
      <c r="G423" t="b">
        <v>0</v>
      </c>
      <c r="H423" t="b">
        <v>0</v>
      </c>
      <c r="I423" s="3" t="b">
        <v>0</v>
      </c>
      <c r="J423" s="7">
        <f>_xlfn.MAXIFS(Tbl_MissionCrew[Launch date],Tbl_MissionCrew[Launch date],"&lt;"&amp;Tbl_EVA[[#This Row],[Start Date]]+1,Tbl_MissionCrew[Crew Name],Tbl_EVA[[#This Row],[Name]])</f>
        <v>37316.473634259259</v>
      </c>
      <c r="K423" t="str" cm="1">
        <f t="array" ref="K423">INDEX(Tbl_MissionCrew[Spacecraft (Launch)],MATCH(1,(Tbl_MissionCrew[Launch date]=Tbl_EVA[[#This Row],[Traveler launch date]])*(Tbl_MissionCrew[Crew Name]=Tbl_EVA[[#This Row],[Name]]),0))</f>
        <v>STS-109, Columbia</v>
      </c>
      <c r="L423" t="str">
        <f>_xlfn.XLOOKUP(Tbl_EVA[[#This Row],[Launching spacecraft]],Tbl_Missions[Spacecraft],Tbl_Missions[Destination])</f>
        <v>Earth Orbit</v>
      </c>
    </row>
    <row r="424" spans="1:12" ht="18.75" customHeight="1">
      <c r="A424" t="s">
        <v>595</v>
      </c>
      <c r="B424" s="1" t="s">
        <v>596</v>
      </c>
      <c r="C424">
        <v>217</v>
      </c>
      <c r="D424" s="4">
        <v>37323</v>
      </c>
      <c r="E424" s="4">
        <v>37323</v>
      </c>
      <c r="F424" s="5">
        <v>0.30555555555474712</v>
      </c>
      <c r="G424" t="b">
        <v>0</v>
      </c>
      <c r="H424" t="b">
        <v>0</v>
      </c>
      <c r="I424" s="3" t="b">
        <v>0</v>
      </c>
      <c r="J424" s="7">
        <f>_xlfn.MAXIFS(Tbl_MissionCrew[Launch date],Tbl_MissionCrew[Launch date],"&lt;"&amp;Tbl_EVA[[#This Row],[Start Date]]+1,Tbl_MissionCrew[Crew Name],Tbl_EVA[[#This Row],[Name]])</f>
        <v>37316.473634259259</v>
      </c>
      <c r="K424" t="str" cm="1">
        <f t="array" ref="K424">INDEX(Tbl_MissionCrew[Spacecraft (Launch)],MATCH(1,(Tbl_MissionCrew[Launch date]=Tbl_EVA[[#This Row],[Traveler launch date]])*(Tbl_MissionCrew[Crew Name]=Tbl_EVA[[#This Row],[Name]]),0))</f>
        <v>STS-109, Columbia</v>
      </c>
      <c r="L424" t="str">
        <f>_xlfn.XLOOKUP(Tbl_EVA[[#This Row],[Launching spacecraft]],Tbl_Missions[Spacecraft],Tbl_Missions[Destination])</f>
        <v>Earth Orbit</v>
      </c>
    </row>
    <row r="425" spans="1:12" ht="18.75" customHeight="1">
      <c r="A425" t="s">
        <v>598</v>
      </c>
      <c r="B425" s="1" t="s">
        <v>541</v>
      </c>
      <c r="C425">
        <v>218</v>
      </c>
      <c r="D425" s="4">
        <v>37357</v>
      </c>
      <c r="E425" s="4">
        <v>37357</v>
      </c>
      <c r="F425" s="5">
        <v>0.32500000000436557</v>
      </c>
      <c r="G425" t="b">
        <v>0</v>
      </c>
      <c r="H425" t="b">
        <v>0</v>
      </c>
      <c r="I425" s="3" t="b">
        <v>0</v>
      </c>
      <c r="J425" s="7">
        <f>_xlfn.MAXIFS(Tbl_MissionCrew[Launch date],Tbl_MissionCrew[Launch date],"&lt;"&amp;Tbl_EVA[[#This Row],[Start Date]]+1,Tbl_MissionCrew[Crew Name],Tbl_EVA[[#This Row],[Name]])</f>
        <v>37354.864108796297</v>
      </c>
      <c r="K425" t="str" cm="1">
        <f t="array" ref="K425">INDEX(Tbl_MissionCrew[Spacecraft (Launch)],MATCH(1,(Tbl_MissionCrew[Launch date]=Tbl_EVA[[#This Row],[Traveler launch date]])*(Tbl_MissionCrew[Crew Name]=Tbl_EVA[[#This Row],[Name]]),0))</f>
        <v>STS-110, Atlantis</v>
      </c>
      <c r="L425" t="str">
        <f>_xlfn.XLOOKUP(Tbl_EVA[[#This Row],[Launching spacecraft]],Tbl_Missions[Spacecraft],Tbl_Missions[Destination])</f>
        <v>ISS</v>
      </c>
    </row>
    <row r="426" spans="1:12" ht="18.75" customHeight="1">
      <c r="A426" t="s">
        <v>598</v>
      </c>
      <c r="B426" s="1" t="s">
        <v>599</v>
      </c>
      <c r="C426">
        <v>218</v>
      </c>
      <c r="D426" s="4">
        <v>37357</v>
      </c>
      <c r="E426" s="4">
        <v>37357</v>
      </c>
      <c r="F426" s="5">
        <v>0.32500000000436557</v>
      </c>
      <c r="G426" t="b">
        <v>0</v>
      </c>
      <c r="H426" t="b">
        <v>0</v>
      </c>
      <c r="I426" s="3" t="b">
        <v>0</v>
      </c>
      <c r="J426" s="7">
        <f>_xlfn.MAXIFS(Tbl_MissionCrew[Launch date],Tbl_MissionCrew[Launch date],"&lt;"&amp;Tbl_EVA[[#This Row],[Start Date]]+1,Tbl_MissionCrew[Crew Name],Tbl_EVA[[#This Row],[Name]])</f>
        <v>37354.864108796297</v>
      </c>
      <c r="K426" t="str" cm="1">
        <f t="array" ref="K426">INDEX(Tbl_MissionCrew[Spacecraft (Launch)],MATCH(1,(Tbl_MissionCrew[Launch date]=Tbl_EVA[[#This Row],[Traveler launch date]])*(Tbl_MissionCrew[Crew Name]=Tbl_EVA[[#This Row],[Name]]),0))</f>
        <v>STS-110, Atlantis</v>
      </c>
      <c r="L426" t="str">
        <f>_xlfn.XLOOKUP(Tbl_EVA[[#This Row],[Launching spacecraft]],Tbl_Missions[Spacecraft],Tbl_Missions[Destination])</f>
        <v>ISS</v>
      </c>
    </row>
    <row r="427" spans="1:12" ht="18.75" customHeight="1">
      <c r="A427" t="s">
        <v>598</v>
      </c>
      <c r="B427" s="1" t="s">
        <v>458</v>
      </c>
      <c r="C427">
        <v>219</v>
      </c>
      <c r="D427" s="4">
        <v>37359</v>
      </c>
      <c r="E427" s="4">
        <v>37359</v>
      </c>
      <c r="F427" s="5">
        <v>0.3125</v>
      </c>
      <c r="G427" t="b">
        <v>0</v>
      </c>
      <c r="H427" t="b">
        <v>0</v>
      </c>
      <c r="I427" s="3" t="b">
        <v>0</v>
      </c>
      <c r="J427" s="7">
        <f>_xlfn.MAXIFS(Tbl_MissionCrew[Launch date],Tbl_MissionCrew[Launch date],"&lt;"&amp;Tbl_EVA[[#This Row],[Start Date]]+1,Tbl_MissionCrew[Crew Name],Tbl_EVA[[#This Row],[Name]])</f>
        <v>37354.864108796297</v>
      </c>
      <c r="K427" t="str" cm="1">
        <f t="array" ref="K427">INDEX(Tbl_MissionCrew[Spacecraft (Launch)],MATCH(1,(Tbl_MissionCrew[Launch date]=Tbl_EVA[[#This Row],[Traveler launch date]])*(Tbl_MissionCrew[Crew Name]=Tbl_EVA[[#This Row],[Name]]),0))</f>
        <v>STS-110, Atlantis</v>
      </c>
      <c r="L427" t="str">
        <f>_xlfn.XLOOKUP(Tbl_EVA[[#This Row],[Launching spacecraft]],Tbl_Missions[Spacecraft],Tbl_Missions[Destination])</f>
        <v>ISS</v>
      </c>
    </row>
    <row r="428" spans="1:12" ht="18.75" customHeight="1">
      <c r="A428" t="s">
        <v>598</v>
      </c>
      <c r="B428" s="1" t="s">
        <v>600</v>
      </c>
      <c r="C428">
        <v>219</v>
      </c>
      <c r="D428" s="4">
        <v>37359</v>
      </c>
      <c r="E428" s="4">
        <v>37359</v>
      </c>
      <c r="F428" s="5">
        <v>0.3125</v>
      </c>
      <c r="G428" t="b">
        <v>0</v>
      </c>
      <c r="H428" t="b">
        <v>0</v>
      </c>
      <c r="I428" s="3" t="b">
        <v>0</v>
      </c>
      <c r="J428" s="7">
        <f>_xlfn.MAXIFS(Tbl_MissionCrew[Launch date],Tbl_MissionCrew[Launch date],"&lt;"&amp;Tbl_EVA[[#This Row],[Start Date]]+1,Tbl_MissionCrew[Crew Name],Tbl_EVA[[#This Row],[Name]])</f>
        <v>37354.864108796297</v>
      </c>
      <c r="K428" t="str" cm="1">
        <f t="array" ref="K428">INDEX(Tbl_MissionCrew[Spacecraft (Launch)],MATCH(1,(Tbl_MissionCrew[Launch date]=Tbl_EVA[[#This Row],[Traveler launch date]])*(Tbl_MissionCrew[Crew Name]=Tbl_EVA[[#This Row],[Name]]),0))</f>
        <v>STS-110, Atlantis</v>
      </c>
      <c r="L428" t="str">
        <f>_xlfn.XLOOKUP(Tbl_EVA[[#This Row],[Launching spacecraft]],Tbl_Missions[Spacecraft],Tbl_Missions[Destination])</f>
        <v>ISS</v>
      </c>
    </row>
    <row r="429" spans="1:12" ht="18.75" customHeight="1">
      <c r="A429" t="s">
        <v>598</v>
      </c>
      <c r="B429" s="1" t="s">
        <v>541</v>
      </c>
      <c r="C429">
        <v>220</v>
      </c>
      <c r="D429" s="4">
        <v>37360</v>
      </c>
      <c r="E429" s="4">
        <v>37360</v>
      </c>
      <c r="F429" s="5">
        <v>0.26875000000291038</v>
      </c>
      <c r="G429" t="b">
        <v>0</v>
      </c>
      <c r="H429" t="b">
        <v>0</v>
      </c>
      <c r="I429" s="3" t="b">
        <v>0</v>
      </c>
      <c r="J429" s="7">
        <f>_xlfn.MAXIFS(Tbl_MissionCrew[Launch date],Tbl_MissionCrew[Launch date],"&lt;"&amp;Tbl_EVA[[#This Row],[Start Date]]+1,Tbl_MissionCrew[Crew Name],Tbl_EVA[[#This Row],[Name]])</f>
        <v>37354.864108796297</v>
      </c>
      <c r="K429" t="str" cm="1">
        <f t="array" ref="K429">INDEX(Tbl_MissionCrew[Spacecraft (Launch)],MATCH(1,(Tbl_MissionCrew[Launch date]=Tbl_EVA[[#This Row],[Traveler launch date]])*(Tbl_MissionCrew[Crew Name]=Tbl_EVA[[#This Row],[Name]]),0))</f>
        <v>STS-110, Atlantis</v>
      </c>
      <c r="L429" t="str">
        <f>_xlfn.XLOOKUP(Tbl_EVA[[#This Row],[Launching spacecraft]],Tbl_Missions[Spacecraft],Tbl_Missions[Destination])</f>
        <v>ISS</v>
      </c>
    </row>
    <row r="430" spans="1:12" ht="18.75" customHeight="1">
      <c r="A430" t="s">
        <v>598</v>
      </c>
      <c r="B430" s="1" t="s">
        <v>599</v>
      </c>
      <c r="C430">
        <v>220</v>
      </c>
      <c r="D430" s="4">
        <v>37360</v>
      </c>
      <c r="E430" s="4">
        <v>37360</v>
      </c>
      <c r="F430" s="5">
        <v>0.26875000000291038</v>
      </c>
      <c r="G430" t="b">
        <v>0</v>
      </c>
      <c r="H430" t="b">
        <v>0</v>
      </c>
      <c r="I430" s="3" t="b">
        <v>0</v>
      </c>
      <c r="J430" s="7">
        <f>_xlfn.MAXIFS(Tbl_MissionCrew[Launch date],Tbl_MissionCrew[Launch date],"&lt;"&amp;Tbl_EVA[[#This Row],[Start Date]]+1,Tbl_MissionCrew[Crew Name],Tbl_EVA[[#This Row],[Name]])</f>
        <v>37354.864108796297</v>
      </c>
      <c r="K430" t="str" cm="1">
        <f t="array" ref="K430">INDEX(Tbl_MissionCrew[Spacecraft (Launch)],MATCH(1,(Tbl_MissionCrew[Launch date]=Tbl_EVA[[#This Row],[Traveler launch date]])*(Tbl_MissionCrew[Crew Name]=Tbl_EVA[[#This Row],[Name]]),0))</f>
        <v>STS-110, Atlantis</v>
      </c>
      <c r="L430" t="str">
        <f>_xlfn.XLOOKUP(Tbl_EVA[[#This Row],[Launching spacecraft]],Tbl_Missions[Spacecraft],Tbl_Missions[Destination])</f>
        <v>ISS</v>
      </c>
    </row>
    <row r="431" spans="1:12" ht="18.75" customHeight="1">
      <c r="A431" t="s">
        <v>598</v>
      </c>
      <c r="B431" s="1" t="s">
        <v>458</v>
      </c>
      <c r="C431">
        <v>221</v>
      </c>
      <c r="D431" s="4">
        <v>37362</v>
      </c>
      <c r="E431" s="4">
        <v>37362</v>
      </c>
      <c r="F431" s="5">
        <v>0.27569444444088731</v>
      </c>
      <c r="G431" t="b">
        <v>0</v>
      </c>
      <c r="H431" t="b">
        <v>0</v>
      </c>
      <c r="I431" s="3" t="b">
        <v>0</v>
      </c>
      <c r="J431" s="7">
        <f>_xlfn.MAXIFS(Tbl_MissionCrew[Launch date],Tbl_MissionCrew[Launch date],"&lt;"&amp;Tbl_EVA[[#This Row],[Start Date]]+1,Tbl_MissionCrew[Crew Name],Tbl_EVA[[#This Row],[Name]])</f>
        <v>37354.864108796297</v>
      </c>
      <c r="K431" t="str" cm="1">
        <f t="array" ref="K431">INDEX(Tbl_MissionCrew[Spacecraft (Launch)],MATCH(1,(Tbl_MissionCrew[Launch date]=Tbl_EVA[[#This Row],[Traveler launch date]])*(Tbl_MissionCrew[Crew Name]=Tbl_EVA[[#This Row],[Name]]),0))</f>
        <v>STS-110, Atlantis</v>
      </c>
      <c r="L431" t="str">
        <f>_xlfn.XLOOKUP(Tbl_EVA[[#This Row],[Launching spacecraft]],Tbl_Missions[Spacecraft],Tbl_Missions[Destination])</f>
        <v>ISS</v>
      </c>
    </row>
    <row r="432" spans="1:12" ht="18.75" customHeight="1">
      <c r="A432" t="s">
        <v>598</v>
      </c>
      <c r="B432" s="1" t="s">
        <v>600</v>
      </c>
      <c r="C432">
        <v>221</v>
      </c>
      <c r="D432" s="4">
        <v>37362</v>
      </c>
      <c r="E432" s="4">
        <v>37362</v>
      </c>
      <c r="F432" s="5">
        <v>0.27569444444088731</v>
      </c>
      <c r="G432" t="b">
        <v>0</v>
      </c>
      <c r="H432" t="b">
        <v>0</v>
      </c>
      <c r="I432" s="3" t="b">
        <v>0</v>
      </c>
      <c r="J432" s="7">
        <f>_xlfn.MAXIFS(Tbl_MissionCrew[Launch date],Tbl_MissionCrew[Launch date],"&lt;"&amp;Tbl_EVA[[#This Row],[Start Date]]+1,Tbl_MissionCrew[Crew Name],Tbl_EVA[[#This Row],[Name]])</f>
        <v>37354.864108796297</v>
      </c>
      <c r="K432" t="str" cm="1">
        <f t="array" ref="K432">INDEX(Tbl_MissionCrew[Spacecraft (Launch)],MATCH(1,(Tbl_MissionCrew[Launch date]=Tbl_EVA[[#This Row],[Traveler launch date]])*(Tbl_MissionCrew[Crew Name]=Tbl_EVA[[#This Row],[Name]]),0))</f>
        <v>STS-110, Atlantis</v>
      </c>
      <c r="L432" t="str">
        <f>_xlfn.XLOOKUP(Tbl_EVA[[#This Row],[Launching spacecraft]],Tbl_Missions[Spacecraft],Tbl_Missions[Destination])</f>
        <v>ISS</v>
      </c>
    </row>
    <row r="433" spans="1:12" ht="18.75" customHeight="1">
      <c r="A433" t="s">
        <v>601</v>
      </c>
      <c r="B433" s="1" t="s">
        <v>602</v>
      </c>
      <c r="C433">
        <v>222</v>
      </c>
      <c r="D433" s="4">
        <v>37416</v>
      </c>
      <c r="E433" s="4">
        <v>37416</v>
      </c>
      <c r="F433" s="5">
        <v>0.30138888888905058</v>
      </c>
      <c r="G433" t="b">
        <v>0</v>
      </c>
      <c r="H433" t="b">
        <v>0</v>
      </c>
      <c r="I433" s="3" t="b">
        <v>0</v>
      </c>
      <c r="J433" s="7">
        <f>_xlfn.MAXIFS(Tbl_MissionCrew[Launch date],Tbl_MissionCrew[Launch date],"&lt;"&amp;Tbl_EVA[[#This Row],[Start Date]]+1,Tbl_MissionCrew[Crew Name],Tbl_EVA[[#This Row],[Name]])</f>
        <v>37412.890844907408</v>
      </c>
      <c r="K433" t="str" cm="1">
        <f t="array" ref="K433">INDEX(Tbl_MissionCrew[Spacecraft (Launch)],MATCH(1,(Tbl_MissionCrew[Launch date]=Tbl_EVA[[#This Row],[Traveler launch date]])*(Tbl_MissionCrew[Crew Name]=Tbl_EVA[[#This Row],[Name]]),0))</f>
        <v>STS-111, Endeavour</v>
      </c>
      <c r="L433" t="str">
        <f>_xlfn.XLOOKUP(Tbl_EVA[[#This Row],[Launching spacecraft]],Tbl_Missions[Spacecraft],Tbl_Missions[Destination])</f>
        <v>ISS</v>
      </c>
    </row>
    <row r="434" spans="1:12" ht="18.75" customHeight="1">
      <c r="A434" t="s">
        <v>601</v>
      </c>
      <c r="B434" s="1" t="s">
        <v>603</v>
      </c>
      <c r="C434">
        <v>222</v>
      </c>
      <c r="D434" s="4">
        <v>37416</v>
      </c>
      <c r="E434" s="4">
        <v>37416</v>
      </c>
      <c r="F434" s="5">
        <v>0.30138888888905058</v>
      </c>
      <c r="G434" t="b">
        <v>0</v>
      </c>
      <c r="H434" t="b">
        <v>0</v>
      </c>
      <c r="I434" s="3" t="b">
        <v>0</v>
      </c>
      <c r="J434" s="7">
        <f>_xlfn.MAXIFS(Tbl_MissionCrew[Launch date],Tbl_MissionCrew[Launch date],"&lt;"&amp;Tbl_EVA[[#This Row],[Start Date]]+1,Tbl_MissionCrew[Crew Name],Tbl_EVA[[#This Row],[Name]])</f>
        <v>37412.890844907408</v>
      </c>
      <c r="K434" t="str" cm="1">
        <f t="array" ref="K434">INDEX(Tbl_MissionCrew[Spacecraft (Launch)],MATCH(1,(Tbl_MissionCrew[Launch date]=Tbl_EVA[[#This Row],[Traveler launch date]])*(Tbl_MissionCrew[Crew Name]=Tbl_EVA[[#This Row],[Name]]),0))</f>
        <v>STS-111, Endeavour</v>
      </c>
      <c r="L434" t="str">
        <f>_xlfn.XLOOKUP(Tbl_EVA[[#This Row],[Launching spacecraft]],Tbl_Missions[Spacecraft],Tbl_Missions[Destination])</f>
        <v>ISS</v>
      </c>
    </row>
    <row r="435" spans="1:12" ht="18.75" customHeight="1">
      <c r="A435" t="s">
        <v>601</v>
      </c>
      <c r="B435" s="1" t="s">
        <v>602</v>
      </c>
      <c r="C435">
        <v>223</v>
      </c>
      <c r="D435" s="4">
        <v>37418</v>
      </c>
      <c r="E435" s="4">
        <v>37418</v>
      </c>
      <c r="F435" s="5">
        <v>0.30138888888905058</v>
      </c>
      <c r="G435" t="b">
        <v>0</v>
      </c>
      <c r="H435" t="b">
        <v>0</v>
      </c>
      <c r="I435" s="3" t="b">
        <v>0</v>
      </c>
      <c r="J435" s="7">
        <f>_xlfn.MAXIFS(Tbl_MissionCrew[Launch date],Tbl_MissionCrew[Launch date],"&lt;"&amp;Tbl_EVA[[#This Row],[Start Date]]+1,Tbl_MissionCrew[Crew Name],Tbl_EVA[[#This Row],[Name]])</f>
        <v>37412.890844907408</v>
      </c>
      <c r="K435" t="str" cm="1">
        <f t="array" ref="K435">INDEX(Tbl_MissionCrew[Spacecraft (Launch)],MATCH(1,(Tbl_MissionCrew[Launch date]=Tbl_EVA[[#This Row],[Traveler launch date]])*(Tbl_MissionCrew[Crew Name]=Tbl_EVA[[#This Row],[Name]]),0))</f>
        <v>STS-111, Endeavour</v>
      </c>
      <c r="L435" t="str">
        <f>_xlfn.XLOOKUP(Tbl_EVA[[#This Row],[Launching spacecraft]],Tbl_Missions[Spacecraft],Tbl_Missions[Destination])</f>
        <v>ISS</v>
      </c>
    </row>
    <row r="436" spans="1:12" ht="18.75" customHeight="1">
      <c r="A436" t="s">
        <v>601</v>
      </c>
      <c r="B436" s="1" t="s">
        <v>603</v>
      </c>
      <c r="C436">
        <v>223</v>
      </c>
      <c r="D436" s="4">
        <v>37418</v>
      </c>
      <c r="E436" s="4">
        <v>37418</v>
      </c>
      <c r="F436" s="5">
        <v>0.30138888888905058</v>
      </c>
      <c r="G436" t="b">
        <v>0</v>
      </c>
      <c r="H436" t="b">
        <v>0</v>
      </c>
      <c r="I436" s="3" t="b">
        <v>0</v>
      </c>
      <c r="J436" s="7">
        <f>_xlfn.MAXIFS(Tbl_MissionCrew[Launch date],Tbl_MissionCrew[Launch date],"&lt;"&amp;Tbl_EVA[[#This Row],[Start Date]]+1,Tbl_MissionCrew[Crew Name],Tbl_EVA[[#This Row],[Name]])</f>
        <v>37412.890844907408</v>
      </c>
      <c r="K436" t="str" cm="1">
        <f t="array" ref="K436">INDEX(Tbl_MissionCrew[Spacecraft (Launch)],MATCH(1,(Tbl_MissionCrew[Launch date]=Tbl_EVA[[#This Row],[Traveler launch date]])*(Tbl_MissionCrew[Crew Name]=Tbl_EVA[[#This Row],[Name]]),0))</f>
        <v>STS-111, Endeavour</v>
      </c>
      <c r="L436" t="str">
        <f>_xlfn.XLOOKUP(Tbl_EVA[[#This Row],[Launching spacecraft]],Tbl_Missions[Spacecraft],Tbl_Missions[Destination])</f>
        <v>ISS</v>
      </c>
    </row>
    <row r="437" spans="1:12" ht="18.75" customHeight="1">
      <c r="A437" t="s">
        <v>601</v>
      </c>
      <c r="B437" s="1" t="s">
        <v>602</v>
      </c>
      <c r="C437">
        <v>224</v>
      </c>
      <c r="D437" s="4">
        <v>37420</v>
      </c>
      <c r="E437" s="4">
        <v>37420</v>
      </c>
      <c r="F437" s="5">
        <v>0.30347222222189885</v>
      </c>
      <c r="G437" t="b">
        <v>0</v>
      </c>
      <c r="H437" t="b">
        <v>0</v>
      </c>
      <c r="I437" s="3" t="b">
        <v>0</v>
      </c>
      <c r="J437" s="7">
        <f>_xlfn.MAXIFS(Tbl_MissionCrew[Launch date],Tbl_MissionCrew[Launch date],"&lt;"&amp;Tbl_EVA[[#This Row],[Start Date]]+1,Tbl_MissionCrew[Crew Name],Tbl_EVA[[#This Row],[Name]])</f>
        <v>37412.890844907408</v>
      </c>
      <c r="K437" t="str" cm="1">
        <f t="array" ref="K437">INDEX(Tbl_MissionCrew[Spacecraft (Launch)],MATCH(1,(Tbl_MissionCrew[Launch date]=Tbl_EVA[[#This Row],[Traveler launch date]])*(Tbl_MissionCrew[Crew Name]=Tbl_EVA[[#This Row],[Name]]),0))</f>
        <v>STS-111, Endeavour</v>
      </c>
      <c r="L437" t="str">
        <f>_xlfn.XLOOKUP(Tbl_EVA[[#This Row],[Launching spacecraft]],Tbl_Missions[Spacecraft],Tbl_Missions[Destination])</f>
        <v>ISS</v>
      </c>
    </row>
    <row r="438" spans="1:12" ht="18.75" customHeight="1">
      <c r="A438" t="s">
        <v>601</v>
      </c>
      <c r="B438" s="1" t="s">
        <v>603</v>
      </c>
      <c r="C438">
        <v>224</v>
      </c>
      <c r="D438" s="4">
        <v>37420</v>
      </c>
      <c r="E438" s="4">
        <v>37420</v>
      </c>
      <c r="F438" s="5">
        <v>0.30347222222189885</v>
      </c>
      <c r="G438" t="b">
        <v>0</v>
      </c>
      <c r="H438" t="b">
        <v>0</v>
      </c>
      <c r="I438" s="3" t="b">
        <v>0</v>
      </c>
      <c r="J438" s="7">
        <f>_xlfn.MAXIFS(Tbl_MissionCrew[Launch date],Tbl_MissionCrew[Launch date],"&lt;"&amp;Tbl_EVA[[#This Row],[Start Date]]+1,Tbl_MissionCrew[Crew Name],Tbl_EVA[[#This Row],[Name]])</f>
        <v>37412.890844907408</v>
      </c>
      <c r="K438" t="str" cm="1">
        <f t="array" ref="K438">INDEX(Tbl_MissionCrew[Spacecraft (Launch)],MATCH(1,(Tbl_MissionCrew[Launch date]=Tbl_EVA[[#This Row],[Traveler launch date]])*(Tbl_MissionCrew[Crew Name]=Tbl_EVA[[#This Row],[Name]]),0))</f>
        <v>STS-111, Endeavour</v>
      </c>
      <c r="L438" t="str">
        <f>_xlfn.XLOOKUP(Tbl_EVA[[#This Row],[Launching spacecraft]],Tbl_Missions[Spacecraft],Tbl_Missions[Destination])</f>
        <v>ISS</v>
      </c>
    </row>
    <row r="439" spans="1:12" ht="18.75" customHeight="1">
      <c r="A439" t="s">
        <v>604</v>
      </c>
      <c r="B439" s="1" t="s">
        <v>539</v>
      </c>
      <c r="C439">
        <v>225</v>
      </c>
      <c r="D439" s="4">
        <v>37484</v>
      </c>
      <c r="E439" s="4">
        <v>37484</v>
      </c>
      <c r="F439" s="5">
        <v>0.18263888888888891</v>
      </c>
      <c r="G439" t="b">
        <v>0</v>
      </c>
      <c r="H439" t="b">
        <v>0</v>
      </c>
      <c r="I439" s="3" t="b">
        <v>0</v>
      </c>
      <c r="J439" s="7">
        <f>_xlfn.MAXIFS(Tbl_MissionCrew[Launch date],Tbl_MissionCrew[Launch date],"&lt;"&amp;Tbl_EVA[[#This Row],[Start Date]]+1,Tbl_MissionCrew[Crew Name],Tbl_EVA[[#This Row],[Name]])</f>
        <v>37412.890844907408</v>
      </c>
      <c r="K439" t="str" cm="1">
        <f t="array" ref="K439">INDEX(Tbl_MissionCrew[Spacecraft (Launch)],MATCH(1,(Tbl_MissionCrew[Launch date]=Tbl_EVA[[#This Row],[Traveler launch date]])*(Tbl_MissionCrew[Crew Name]=Tbl_EVA[[#This Row],[Name]]),0))</f>
        <v>STS-111, Endeavour</v>
      </c>
      <c r="L439" t="str">
        <f>_xlfn.XLOOKUP(Tbl_EVA[[#This Row],[Launching spacecraft]],Tbl_Missions[Spacecraft],Tbl_Missions[Destination])</f>
        <v>ISS</v>
      </c>
    </row>
    <row r="440" spans="1:12" ht="18.75" customHeight="1">
      <c r="A440" t="s">
        <v>604</v>
      </c>
      <c r="B440" s="1" t="s">
        <v>605</v>
      </c>
      <c r="C440">
        <v>225</v>
      </c>
      <c r="D440" s="4">
        <v>37484</v>
      </c>
      <c r="E440" s="4">
        <v>37484</v>
      </c>
      <c r="F440" s="5">
        <v>0.18263888888888891</v>
      </c>
      <c r="G440" t="b">
        <v>0</v>
      </c>
      <c r="H440" t="b">
        <v>0</v>
      </c>
      <c r="I440" s="3" t="b">
        <v>0</v>
      </c>
      <c r="J440" s="7">
        <f>_xlfn.MAXIFS(Tbl_MissionCrew[Launch date],Tbl_MissionCrew[Launch date],"&lt;"&amp;Tbl_EVA[[#This Row],[Start Date]]+1,Tbl_MissionCrew[Crew Name],Tbl_EVA[[#This Row],[Name]])</f>
        <v>37412.890844907408</v>
      </c>
      <c r="K440" t="str" cm="1">
        <f t="array" ref="K440">INDEX(Tbl_MissionCrew[Spacecraft (Launch)],MATCH(1,(Tbl_MissionCrew[Launch date]=Tbl_EVA[[#This Row],[Traveler launch date]])*(Tbl_MissionCrew[Crew Name]=Tbl_EVA[[#This Row],[Name]]),0))</f>
        <v>STS-111, Endeavour</v>
      </c>
      <c r="L440" t="str">
        <f>_xlfn.XLOOKUP(Tbl_EVA[[#This Row],[Launching spacecraft]],Tbl_Missions[Spacecraft],Tbl_Missions[Destination])</f>
        <v>ISS</v>
      </c>
    </row>
    <row r="441" spans="1:12" ht="18.75" customHeight="1">
      <c r="A441" t="s">
        <v>604</v>
      </c>
      <c r="B441" s="1" t="s">
        <v>539</v>
      </c>
      <c r="C441">
        <v>226</v>
      </c>
      <c r="D441" s="4">
        <v>37494</v>
      </c>
      <c r="E441" s="4">
        <v>37494</v>
      </c>
      <c r="F441" s="5">
        <v>0.22291666666569654</v>
      </c>
      <c r="G441" t="b">
        <v>0</v>
      </c>
      <c r="H441" t="b">
        <v>0</v>
      </c>
      <c r="I441" s="3" t="b">
        <v>0</v>
      </c>
      <c r="J441" s="7">
        <f>_xlfn.MAXIFS(Tbl_MissionCrew[Launch date],Tbl_MissionCrew[Launch date],"&lt;"&amp;Tbl_EVA[[#This Row],[Start Date]]+1,Tbl_MissionCrew[Crew Name],Tbl_EVA[[#This Row],[Name]])</f>
        <v>37412.890844907408</v>
      </c>
      <c r="K441" t="str" cm="1">
        <f t="array" ref="K441">INDEX(Tbl_MissionCrew[Spacecraft (Launch)],MATCH(1,(Tbl_MissionCrew[Launch date]=Tbl_EVA[[#This Row],[Traveler launch date]])*(Tbl_MissionCrew[Crew Name]=Tbl_EVA[[#This Row],[Name]]),0))</f>
        <v>STS-111, Endeavour</v>
      </c>
      <c r="L441" t="str">
        <f>_xlfn.XLOOKUP(Tbl_EVA[[#This Row],[Launching spacecraft]],Tbl_Missions[Spacecraft],Tbl_Missions[Destination])</f>
        <v>ISS</v>
      </c>
    </row>
    <row r="442" spans="1:12" ht="18.75" customHeight="1">
      <c r="A442" t="s">
        <v>604</v>
      </c>
      <c r="B442" s="1" t="s">
        <v>606</v>
      </c>
      <c r="C442">
        <v>226</v>
      </c>
      <c r="D442" s="4">
        <v>37494</v>
      </c>
      <c r="E442" s="4">
        <v>37494</v>
      </c>
      <c r="F442" s="5">
        <v>0.22291666666569654</v>
      </c>
      <c r="G442" t="b">
        <v>0</v>
      </c>
      <c r="H442" t="b">
        <v>0</v>
      </c>
      <c r="I442" s="3" t="b">
        <v>0</v>
      </c>
      <c r="J442" s="7">
        <f>_xlfn.MAXIFS(Tbl_MissionCrew[Launch date],Tbl_MissionCrew[Launch date],"&lt;"&amp;Tbl_EVA[[#This Row],[Start Date]]+1,Tbl_MissionCrew[Crew Name],Tbl_EVA[[#This Row],[Name]])</f>
        <v>37412.890844907408</v>
      </c>
      <c r="K442" t="str" cm="1">
        <f t="array" ref="K442">INDEX(Tbl_MissionCrew[Spacecraft (Launch)],MATCH(1,(Tbl_MissionCrew[Launch date]=Tbl_EVA[[#This Row],[Traveler launch date]])*(Tbl_MissionCrew[Crew Name]=Tbl_EVA[[#This Row],[Name]]),0))</f>
        <v>STS-111, Endeavour</v>
      </c>
      <c r="L442" t="str">
        <f>_xlfn.XLOOKUP(Tbl_EVA[[#This Row],[Launching spacecraft]],Tbl_Missions[Spacecraft],Tbl_Missions[Destination])</f>
        <v>ISS</v>
      </c>
    </row>
    <row r="443" spans="1:12" ht="18.75" customHeight="1">
      <c r="A443" t="s">
        <v>607</v>
      </c>
      <c r="B443" s="1" t="s">
        <v>551</v>
      </c>
      <c r="C443">
        <v>227</v>
      </c>
      <c r="D443" s="4">
        <v>37539</v>
      </c>
      <c r="E443" s="4">
        <v>37539</v>
      </c>
      <c r="F443" s="5">
        <v>0.29236111111094942</v>
      </c>
      <c r="G443" t="b">
        <v>0</v>
      </c>
      <c r="H443" t="b">
        <v>0</v>
      </c>
      <c r="I443" s="3" t="b">
        <v>0</v>
      </c>
      <c r="J443" s="7">
        <f>_xlfn.MAXIFS(Tbl_MissionCrew[Launch date],Tbl_MissionCrew[Launch date],"&lt;"&amp;Tbl_EVA[[#This Row],[Start Date]]+1,Tbl_MissionCrew[Crew Name],Tbl_EVA[[#This Row],[Name]])</f>
        <v>37536.823506944442</v>
      </c>
      <c r="K443" t="str" cm="1">
        <f t="array" ref="K443">INDEX(Tbl_MissionCrew[Spacecraft (Launch)],MATCH(1,(Tbl_MissionCrew[Launch date]=Tbl_EVA[[#This Row],[Traveler launch date]])*(Tbl_MissionCrew[Crew Name]=Tbl_EVA[[#This Row],[Name]]),0))</f>
        <v>STS-112, Atlantis</v>
      </c>
      <c r="L443" t="str">
        <f>_xlfn.XLOOKUP(Tbl_EVA[[#This Row],[Launching spacecraft]],Tbl_Missions[Spacecraft],Tbl_Missions[Destination])</f>
        <v>ISS</v>
      </c>
    </row>
    <row r="444" spans="1:12" ht="18.75" customHeight="1">
      <c r="A444" t="s">
        <v>607</v>
      </c>
      <c r="B444" s="1" t="s">
        <v>608</v>
      </c>
      <c r="C444">
        <v>227</v>
      </c>
      <c r="D444" s="4">
        <v>37539</v>
      </c>
      <c r="E444" s="4">
        <v>37539</v>
      </c>
      <c r="F444" s="5">
        <v>0.29236111111094942</v>
      </c>
      <c r="G444" t="b">
        <v>0</v>
      </c>
      <c r="H444" t="b">
        <v>0</v>
      </c>
      <c r="I444" s="3" t="b">
        <v>0</v>
      </c>
      <c r="J444" s="7">
        <f>_xlfn.MAXIFS(Tbl_MissionCrew[Launch date],Tbl_MissionCrew[Launch date],"&lt;"&amp;Tbl_EVA[[#This Row],[Start Date]]+1,Tbl_MissionCrew[Crew Name],Tbl_EVA[[#This Row],[Name]])</f>
        <v>37536.823506944442</v>
      </c>
      <c r="K444" t="str" cm="1">
        <f t="array" ref="K444">INDEX(Tbl_MissionCrew[Spacecraft (Launch)],MATCH(1,(Tbl_MissionCrew[Launch date]=Tbl_EVA[[#This Row],[Traveler launch date]])*(Tbl_MissionCrew[Crew Name]=Tbl_EVA[[#This Row],[Name]]),0))</f>
        <v>STS-112, Atlantis</v>
      </c>
      <c r="L444" t="str">
        <f>_xlfn.XLOOKUP(Tbl_EVA[[#This Row],[Launching spacecraft]],Tbl_Missions[Spacecraft],Tbl_Missions[Destination])</f>
        <v>ISS</v>
      </c>
    </row>
    <row r="445" spans="1:12" ht="18.75" customHeight="1">
      <c r="A445" t="s">
        <v>607</v>
      </c>
      <c r="B445" s="1" t="s">
        <v>551</v>
      </c>
      <c r="C445">
        <v>228</v>
      </c>
      <c r="D445" s="4">
        <v>37541</v>
      </c>
      <c r="E445" s="4">
        <v>37541</v>
      </c>
      <c r="F445" s="5">
        <v>0.25277777777955635</v>
      </c>
      <c r="G445" t="b">
        <v>0</v>
      </c>
      <c r="H445" t="b">
        <v>0</v>
      </c>
      <c r="I445" s="3" t="b">
        <v>0</v>
      </c>
      <c r="J445" s="7">
        <f>_xlfn.MAXIFS(Tbl_MissionCrew[Launch date],Tbl_MissionCrew[Launch date],"&lt;"&amp;Tbl_EVA[[#This Row],[Start Date]]+1,Tbl_MissionCrew[Crew Name],Tbl_EVA[[#This Row],[Name]])</f>
        <v>37536.823506944442</v>
      </c>
      <c r="K445" t="str" cm="1">
        <f t="array" ref="K445">INDEX(Tbl_MissionCrew[Spacecraft (Launch)],MATCH(1,(Tbl_MissionCrew[Launch date]=Tbl_EVA[[#This Row],[Traveler launch date]])*(Tbl_MissionCrew[Crew Name]=Tbl_EVA[[#This Row],[Name]]),0))</f>
        <v>STS-112, Atlantis</v>
      </c>
      <c r="L445" t="str">
        <f>_xlfn.XLOOKUP(Tbl_EVA[[#This Row],[Launching spacecraft]],Tbl_Missions[Spacecraft],Tbl_Missions[Destination])</f>
        <v>ISS</v>
      </c>
    </row>
    <row r="446" spans="1:12" ht="18.75" customHeight="1">
      <c r="A446" t="s">
        <v>607</v>
      </c>
      <c r="B446" s="1" t="s">
        <v>608</v>
      </c>
      <c r="C446">
        <v>228</v>
      </c>
      <c r="D446" s="4">
        <v>37541</v>
      </c>
      <c r="E446" s="4">
        <v>37541</v>
      </c>
      <c r="F446" s="5">
        <v>0.25277777777955635</v>
      </c>
      <c r="G446" t="b">
        <v>0</v>
      </c>
      <c r="H446" t="b">
        <v>0</v>
      </c>
      <c r="I446" s="3" t="b">
        <v>0</v>
      </c>
      <c r="J446" s="7">
        <f>_xlfn.MAXIFS(Tbl_MissionCrew[Launch date],Tbl_MissionCrew[Launch date],"&lt;"&amp;Tbl_EVA[[#This Row],[Start Date]]+1,Tbl_MissionCrew[Crew Name],Tbl_EVA[[#This Row],[Name]])</f>
        <v>37536.823506944442</v>
      </c>
      <c r="K446" t="str" cm="1">
        <f t="array" ref="K446">INDEX(Tbl_MissionCrew[Spacecraft (Launch)],MATCH(1,(Tbl_MissionCrew[Launch date]=Tbl_EVA[[#This Row],[Traveler launch date]])*(Tbl_MissionCrew[Crew Name]=Tbl_EVA[[#This Row],[Name]]),0))</f>
        <v>STS-112, Atlantis</v>
      </c>
      <c r="L446" t="str">
        <f>_xlfn.XLOOKUP(Tbl_EVA[[#This Row],[Launching spacecraft]],Tbl_Missions[Spacecraft],Tbl_Missions[Destination])</f>
        <v>ISS</v>
      </c>
    </row>
    <row r="447" spans="1:12" ht="18.75" customHeight="1">
      <c r="A447" t="s">
        <v>607</v>
      </c>
      <c r="B447" s="1" t="s">
        <v>551</v>
      </c>
      <c r="C447">
        <v>229</v>
      </c>
      <c r="D447" s="4">
        <v>37543</v>
      </c>
      <c r="E447" s="4">
        <v>37543</v>
      </c>
      <c r="F447" s="5">
        <v>0.27500000000145519</v>
      </c>
      <c r="G447" t="b">
        <v>0</v>
      </c>
      <c r="H447" t="b">
        <v>0</v>
      </c>
      <c r="I447" s="3" t="b">
        <v>0</v>
      </c>
      <c r="J447" s="7">
        <f>_xlfn.MAXIFS(Tbl_MissionCrew[Launch date],Tbl_MissionCrew[Launch date],"&lt;"&amp;Tbl_EVA[[#This Row],[Start Date]]+1,Tbl_MissionCrew[Crew Name],Tbl_EVA[[#This Row],[Name]])</f>
        <v>37536.823506944442</v>
      </c>
      <c r="K447" t="str" cm="1">
        <f t="array" ref="K447">INDEX(Tbl_MissionCrew[Spacecraft (Launch)],MATCH(1,(Tbl_MissionCrew[Launch date]=Tbl_EVA[[#This Row],[Traveler launch date]])*(Tbl_MissionCrew[Crew Name]=Tbl_EVA[[#This Row],[Name]]),0))</f>
        <v>STS-112, Atlantis</v>
      </c>
      <c r="L447" t="str">
        <f>_xlfn.XLOOKUP(Tbl_EVA[[#This Row],[Launching spacecraft]],Tbl_Missions[Spacecraft],Tbl_Missions[Destination])</f>
        <v>ISS</v>
      </c>
    </row>
    <row r="448" spans="1:12" ht="18.75" customHeight="1">
      <c r="A448" t="s">
        <v>607</v>
      </c>
      <c r="B448" s="1" t="s">
        <v>608</v>
      </c>
      <c r="C448">
        <v>229</v>
      </c>
      <c r="D448" s="4">
        <v>37543</v>
      </c>
      <c r="E448" s="4">
        <v>37543</v>
      </c>
      <c r="F448" s="5">
        <v>0.27500000000145519</v>
      </c>
      <c r="G448" t="b">
        <v>0</v>
      </c>
      <c r="H448" t="b">
        <v>0</v>
      </c>
      <c r="I448" s="3" t="b">
        <v>0</v>
      </c>
      <c r="J448" s="7">
        <f>_xlfn.MAXIFS(Tbl_MissionCrew[Launch date],Tbl_MissionCrew[Launch date],"&lt;"&amp;Tbl_EVA[[#This Row],[Start Date]]+1,Tbl_MissionCrew[Crew Name],Tbl_EVA[[#This Row],[Name]])</f>
        <v>37536.823506944442</v>
      </c>
      <c r="K448" t="str" cm="1">
        <f t="array" ref="K448">INDEX(Tbl_MissionCrew[Spacecraft (Launch)],MATCH(1,(Tbl_MissionCrew[Launch date]=Tbl_EVA[[#This Row],[Traveler launch date]])*(Tbl_MissionCrew[Crew Name]=Tbl_EVA[[#This Row],[Name]]),0))</f>
        <v>STS-112, Atlantis</v>
      </c>
      <c r="L448" t="str">
        <f>_xlfn.XLOOKUP(Tbl_EVA[[#This Row],[Launching spacecraft]],Tbl_Missions[Spacecraft],Tbl_Missions[Destination])</f>
        <v>ISS</v>
      </c>
    </row>
    <row r="449" spans="1:12" ht="18.75" customHeight="1">
      <c r="A449" t="s">
        <v>609</v>
      </c>
      <c r="B449" s="1" t="s">
        <v>571</v>
      </c>
      <c r="C449">
        <v>230</v>
      </c>
      <c r="D449" s="4">
        <v>37586</v>
      </c>
      <c r="E449" s="4">
        <v>37587</v>
      </c>
      <c r="F449" s="5">
        <v>0.28125</v>
      </c>
      <c r="G449" t="b">
        <v>0</v>
      </c>
      <c r="H449" t="b">
        <v>0</v>
      </c>
      <c r="I449" s="3" t="b">
        <v>0</v>
      </c>
      <c r="J449" s="7">
        <f>_xlfn.MAXIFS(Tbl_MissionCrew[Launch date],Tbl_MissionCrew[Launch date],"&lt;"&amp;Tbl_EVA[[#This Row],[Start Date]]+1,Tbl_MissionCrew[Crew Name],Tbl_EVA[[#This Row],[Name]])</f>
        <v>37584.034571759257</v>
      </c>
      <c r="K449" t="str" cm="1">
        <f t="array" ref="K449">INDEX(Tbl_MissionCrew[Spacecraft (Launch)],MATCH(1,(Tbl_MissionCrew[Launch date]=Tbl_EVA[[#This Row],[Traveler launch date]])*(Tbl_MissionCrew[Crew Name]=Tbl_EVA[[#This Row],[Name]]),0))</f>
        <v>STS-113, Endeavour</v>
      </c>
      <c r="L449" t="str">
        <f>_xlfn.XLOOKUP(Tbl_EVA[[#This Row],[Launching spacecraft]],Tbl_Missions[Spacecraft],Tbl_Missions[Destination])</f>
        <v>ISS</v>
      </c>
    </row>
    <row r="450" spans="1:12" ht="18.75" customHeight="1">
      <c r="A450" t="s">
        <v>609</v>
      </c>
      <c r="B450" s="1" t="s">
        <v>610</v>
      </c>
      <c r="C450">
        <v>230</v>
      </c>
      <c r="D450" s="4">
        <v>37586</v>
      </c>
      <c r="E450" s="4">
        <v>37587</v>
      </c>
      <c r="F450" s="5">
        <v>0.28125</v>
      </c>
      <c r="G450" t="b">
        <v>0</v>
      </c>
      <c r="H450" t="b">
        <v>0</v>
      </c>
      <c r="I450" s="3" t="b">
        <v>0</v>
      </c>
      <c r="J450" s="7">
        <f>_xlfn.MAXIFS(Tbl_MissionCrew[Launch date],Tbl_MissionCrew[Launch date],"&lt;"&amp;Tbl_EVA[[#This Row],[Start Date]]+1,Tbl_MissionCrew[Crew Name],Tbl_EVA[[#This Row],[Name]])</f>
        <v>37584.034571759257</v>
      </c>
      <c r="K450" t="str" cm="1">
        <f t="array" ref="K450">INDEX(Tbl_MissionCrew[Spacecraft (Launch)],MATCH(1,(Tbl_MissionCrew[Launch date]=Tbl_EVA[[#This Row],[Traveler launch date]])*(Tbl_MissionCrew[Crew Name]=Tbl_EVA[[#This Row],[Name]]),0))</f>
        <v>STS-113, Endeavour</v>
      </c>
      <c r="L450" t="str">
        <f>_xlfn.XLOOKUP(Tbl_EVA[[#This Row],[Launching spacecraft]],Tbl_Missions[Spacecraft],Tbl_Missions[Destination])</f>
        <v>ISS</v>
      </c>
    </row>
    <row r="451" spans="1:12" ht="18.75" customHeight="1">
      <c r="A451" t="s">
        <v>609</v>
      </c>
      <c r="B451" s="1" t="s">
        <v>571</v>
      </c>
      <c r="C451">
        <v>231</v>
      </c>
      <c r="D451" s="4">
        <v>37588</v>
      </c>
      <c r="E451" s="4">
        <v>37589</v>
      </c>
      <c r="F451" s="5">
        <v>0.25694444444525288</v>
      </c>
      <c r="G451" t="b">
        <v>0</v>
      </c>
      <c r="H451" t="b">
        <v>0</v>
      </c>
      <c r="I451" s="3" t="b">
        <v>0</v>
      </c>
      <c r="J451" s="7">
        <f>_xlfn.MAXIFS(Tbl_MissionCrew[Launch date],Tbl_MissionCrew[Launch date],"&lt;"&amp;Tbl_EVA[[#This Row],[Start Date]]+1,Tbl_MissionCrew[Crew Name],Tbl_EVA[[#This Row],[Name]])</f>
        <v>37584.034571759257</v>
      </c>
      <c r="K451" t="str" cm="1">
        <f t="array" ref="K451">INDEX(Tbl_MissionCrew[Spacecraft (Launch)],MATCH(1,(Tbl_MissionCrew[Launch date]=Tbl_EVA[[#This Row],[Traveler launch date]])*(Tbl_MissionCrew[Crew Name]=Tbl_EVA[[#This Row],[Name]]),0))</f>
        <v>STS-113, Endeavour</v>
      </c>
      <c r="L451" t="str">
        <f>_xlfn.XLOOKUP(Tbl_EVA[[#This Row],[Launching spacecraft]],Tbl_Missions[Spacecraft],Tbl_Missions[Destination])</f>
        <v>ISS</v>
      </c>
    </row>
    <row r="452" spans="1:12" ht="18.75" customHeight="1">
      <c r="A452" t="s">
        <v>609</v>
      </c>
      <c r="B452" s="1" t="s">
        <v>610</v>
      </c>
      <c r="C452">
        <v>231</v>
      </c>
      <c r="D452" s="4">
        <v>37588</v>
      </c>
      <c r="E452" s="4">
        <v>37589</v>
      </c>
      <c r="F452" s="5">
        <v>0.25694444444525288</v>
      </c>
      <c r="G452" t="b">
        <v>0</v>
      </c>
      <c r="H452" t="b">
        <v>0</v>
      </c>
      <c r="I452" s="3" t="b">
        <v>0</v>
      </c>
      <c r="J452" s="7">
        <f>_xlfn.MAXIFS(Tbl_MissionCrew[Launch date],Tbl_MissionCrew[Launch date],"&lt;"&amp;Tbl_EVA[[#This Row],[Start Date]]+1,Tbl_MissionCrew[Crew Name],Tbl_EVA[[#This Row],[Name]])</f>
        <v>37584.034571759257</v>
      </c>
      <c r="K452" t="str" cm="1">
        <f t="array" ref="K452">INDEX(Tbl_MissionCrew[Spacecraft (Launch)],MATCH(1,(Tbl_MissionCrew[Launch date]=Tbl_EVA[[#This Row],[Traveler launch date]])*(Tbl_MissionCrew[Crew Name]=Tbl_EVA[[#This Row],[Name]]),0))</f>
        <v>STS-113, Endeavour</v>
      </c>
      <c r="L452" t="str">
        <f>_xlfn.XLOOKUP(Tbl_EVA[[#This Row],[Launching spacecraft]],Tbl_Missions[Spacecraft],Tbl_Missions[Destination])</f>
        <v>ISS</v>
      </c>
    </row>
    <row r="453" spans="1:12" ht="18.75" customHeight="1">
      <c r="A453" t="s">
        <v>609</v>
      </c>
      <c r="B453" s="1" t="s">
        <v>571</v>
      </c>
      <c r="C453">
        <v>232</v>
      </c>
      <c r="D453" s="4">
        <v>37590</v>
      </c>
      <c r="E453" s="4">
        <v>37591</v>
      </c>
      <c r="F453" s="5">
        <v>0.29166666666424135</v>
      </c>
      <c r="G453" t="b">
        <v>0</v>
      </c>
      <c r="H453" t="b">
        <v>0</v>
      </c>
      <c r="I453" s="3" t="b">
        <v>0</v>
      </c>
      <c r="J453" s="7">
        <f>_xlfn.MAXIFS(Tbl_MissionCrew[Launch date],Tbl_MissionCrew[Launch date],"&lt;"&amp;Tbl_EVA[[#This Row],[Start Date]]+1,Tbl_MissionCrew[Crew Name],Tbl_EVA[[#This Row],[Name]])</f>
        <v>37584.034571759257</v>
      </c>
      <c r="K453" t="str" cm="1">
        <f t="array" ref="K453">INDEX(Tbl_MissionCrew[Spacecraft (Launch)],MATCH(1,(Tbl_MissionCrew[Launch date]=Tbl_EVA[[#This Row],[Traveler launch date]])*(Tbl_MissionCrew[Crew Name]=Tbl_EVA[[#This Row],[Name]]),0))</f>
        <v>STS-113, Endeavour</v>
      </c>
      <c r="L453" t="str">
        <f>_xlfn.XLOOKUP(Tbl_EVA[[#This Row],[Launching spacecraft]],Tbl_Missions[Spacecraft],Tbl_Missions[Destination])</f>
        <v>ISS</v>
      </c>
    </row>
    <row r="454" spans="1:12" ht="18.75" customHeight="1">
      <c r="A454" t="s">
        <v>609</v>
      </c>
      <c r="B454" s="1" t="s">
        <v>610</v>
      </c>
      <c r="C454">
        <v>232</v>
      </c>
      <c r="D454" s="4">
        <v>37590</v>
      </c>
      <c r="E454" s="4">
        <v>37591</v>
      </c>
      <c r="F454" s="5">
        <v>0.29166666666424135</v>
      </c>
      <c r="G454" t="b">
        <v>0</v>
      </c>
      <c r="H454" t="b">
        <v>0</v>
      </c>
      <c r="I454" s="3" t="b">
        <v>0</v>
      </c>
      <c r="J454" s="7">
        <f>_xlfn.MAXIFS(Tbl_MissionCrew[Launch date],Tbl_MissionCrew[Launch date],"&lt;"&amp;Tbl_EVA[[#This Row],[Start Date]]+1,Tbl_MissionCrew[Crew Name],Tbl_EVA[[#This Row],[Name]])</f>
        <v>37584.034571759257</v>
      </c>
      <c r="K454" t="str" cm="1">
        <f t="array" ref="K454">INDEX(Tbl_MissionCrew[Spacecraft (Launch)],MATCH(1,(Tbl_MissionCrew[Launch date]=Tbl_EVA[[#This Row],[Traveler launch date]])*(Tbl_MissionCrew[Crew Name]=Tbl_EVA[[#This Row],[Name]]),0))</f>
        <v>STS-113, Endeavour</v>
      </c>
      <c r="L454" t="str">
        <f>_xlfn.XLOOKUP(Tbl_EVA[[#This Row],[Launching spacecraft]],Tbl_Missions[Spacecraft],Tbl_Missions[Destination])</f>
        <v>ISS</v>
      </c>
    </row>
    <row r="455" spans="1:12" ht="18.75" customHeight="1">
      <c r="A455" t="s">
        <v>611</v>
      </c>
      <c r="B455" s="1" t="s">
        <v>612</v>
      </c>
      <c r="C455">
        <v>233</v>
      </c>
      <c r="D455" s="4">
        <v>37636</v>
      </c>
      <c r="E455" s="4">
        <v>37636</v>
      </c>
      <c r="F455" s="5">
        <v>0.2854166666729725</v>
      </c>
      <c r="G455" t="b">
        <v>0</v>
      </c>
      <c r="H455" t="b">
        <v>0</v>
      </c>
      <c r="I455" s="3" t="b">
        <v>0</v>
      </c>
      <c r="J455" s="7">
        <f>_xlfn.MAXIFS(Tbl_MissionCrew[Launch date],Tbl_MissionCrew[Launch date],"&lt;"&amp;Tbl_EVA[[#This Row],[Start Date]]+1,Tbl_MissionCrew[Crew Name],Tbl_EVA[[#This Row],[Name]])</f>
        <v>37584.034571759257</v>
      </c>
      <c r="K455" t="str" cm="1">
        <f t="array" ref="K455">INDEX(Tbl_MissionCrew[Spacecraft (Launch)],MATCH(1,(Tbl_MissionCrew[Launch date]=Tbl_EVA[[#This Row],[Traveler launch date]])*(Tbl_MissionCrew[Crew Name]=Tbl_EVA[[#This Row],[Name]]),0))</f>
        <v>STS-113, Endeavour</v>
      </c>
      <c r="L455" t="str">
        <f>_xlfn.XLOOKUP(Tbl_EVA[[#This Row],[Launching spacecraft]],Tbl_Missions[Spacecraft],Tbl_Missions[Destination])</f>
        <v>ISS</v>
      </c>
    </row>
    <row r="456" spans="1:12" ht="18.75" customHeight="1">
      <c r="A456" t="s">
        <v>611</v>
      </c>
      <c r="B456" s="1" t="s">
        <v>613</v>
      </c>
      <c r="C456">
        <v>233</v>
      </c>
      <c r="D456" s="4">
        <v>37636</v>
      </c>
      <c r="E456" s="4">
        <v>37636</v>
      </c>
      <c r="F456" s="5">
        <v>0.2854166666729725</v>
      </c>
      <c r="G456" t="b">
        <v>0</v>
      </c>
      <c r="H456" t="b">
        <v>0</v>
      </c>
      <c r="I456" s="3" t="b">
        <v>0</v>
      </c>
      <c r="J456" s="7">
        <f>_xlfn.MAXIFS(Tbl_MissionCrew[Launch date],Tbl_MissionCrew[Launch date],"&lt;"&amp;Tbl_EVA[[#This Row],[Start Date]]+1,Tbl_MissionCrew[Crew Name],Tbl_EVA[[#This Row],[Name]])</f>
        <v>37584.034571759257</v>
      </c>
      <c r="K456" t="str" cm="1">
        <f t="array" ref="K456">INDEX(Tbl_MissionCrew[Spacecraft (Launch)],MATCH(1,(Tbl_MissionCrew[Launch date]=Tbl_EVA[[#This Row],[Traveler launch date]])*(Tbl_MissionCrew[Crew Name]=Tbl_EVA[[#This Row],[Name]]),0))</f>
        <v>STS-113, Endeavour</v>
      </c>
      <c r="L456" t="str">
        <f>_xlfn.XLOOKUP(Tbl_EVA[[#This Row],[Launching spacecraft]],Tbl_Missions[Spacecraft],Tbl_Missions[Destination])</f>
        <v>ISS</v>
      </c>
    </row>
    <row r="457" spans="1:12" ht="18.75" customHeight="1">
      <c r="A457" t="s">
        <v>611</v>
      </c>
      <c r="B457" s="1" t="s">
        <v>612</v>
      </c>
      <c r="C457">
        <v>234</v>
      </c>
      <c r="D457" s="4">
        <v>37719</v>
      </c>
      <c r="E457" s="4">
        <v>37719</v>
      </c>
      <c r="F457" s="5">
        <v>0.26805555554892635</v>
      </c>
      <c r="G457" t="b">
        <v>0</v>
      </c>
      <c r="H457" t="b">
        <v>0</v>
      </c>
      <c r="I457" s="3" t="b">
        <v>0</v>
      </c>
      <c r="J457" s="7">
        <f>_xlfn.MAXIFS(Tbl_MissionCrew[Launch date],Tbl_MissionCrew[Launch date],"&lt;"&amp;Tbl_EVA[[#This Row],[Start Date]]+1,Tbl_MissionCrew[Crew Name],Tbl_EVA[[#This Row],[Name]])</f>
        <v>37584.034571759257</v>
      </c>
      <c r="K457" t="str" cm="1">
        <f t="array" ref="K457">INDEX(Tbl_MissionCrew[Spacecraft (Launch)],MATCH(1,(Tbl_MissionCrew[Launch date]=Tbl_EVA[[#This Row],[Traveler launch date]])*(Tbl_MissionCrew[Crew Name]=Tbl_EVA[[#This Row],[Name]]),0))</f>
        <v>STS-113, Endeavour</v>
      </c>
      <c r="L457" t="str">
        <f>_xlfn.XLOOKUP(Tbl_EVA[[#This Row],[Launching spacecraft]],Tbl_Missions[Spacecraft],Tbl_Missions[Destination])</f>
        <v>ISS</v>
      </c>
    </row>
    <row r="458" spans="1:12" ht="18.75" customHeight="1">
      <c r="A458" t="s">
        <v>611</v>
      </c>
      <c r="B458" s="1" t="s">
        <v>613</v>
      </c>
      <c r="C458">
        <v>234</v>
      </c>
      <c r="D458" s="4">
        <v>37719</v>
      </c>
      <c r="E458" s="4">
        <v>37719</v>
      </c>
      <c r="F458" s="5">
        <v>0.26805555554892635</v>
      </c>
      <c r="G458" t="b">
        <v>0</v>
      </c>
      <c r="H458" t="b">
        <v>0</v>
      </c>
      <c r="I458" s="3" t="b">
        <v>0</v>
      </c>
      <c r="J458" s="7">
        <f>_xlfn.MAXIFS(Tbl_MissionCrew[Launch date],Tbl_MissionCrew[Launch date],"&lt;"&amp;Tbl_EVA[[#This Row],[Start Date]]+1,Tbl_MissionCrew[Crew Name],Tbl_EVA[[#This Row],[Name]])</f>
        <v>37584.034571759257</v>
      </c>
      <c r="K458" t="str" cm="1">
        <f t="array" ref="K458">INDEX(Tbl_MissionCrew[Spacecraft (Launch)],MATCH(1,(Tbl_MissionCrew[Launch date]=Tbl_EVA[[#This Row],[Traveler launch date]])*(Tbl_MissionCrew[Crew Name]=Tbl_EVA[[#This Row],[Name]]),0))</f>
        <v>STS-113, Endeavour</v>
      </c>
      <c r="L458" t="str">
        <f>_xlfn.XLOOKUP(Tbl_EVA[[#This Row],[Launching spacecraft]],Tbl_Missions[Spacecraft],Tbl_Missions[Destination])</f>
        <v>ISS</v>
      </c>
    </row>
    <row r="459" spans="1:12" ht="18.75" customHeight="1">
      <c r="A459" t="s">
        <v>614</v>
      </c>
      <c r="B459" s="1" t="s">
        <v>516</v>
      </c>
      <c r="C459">
        <v>235</v>
      </c>
      <c r="D459" s="4">
        <v>38043</v>
      </c>
      <c r="E459" s="4">
        <v>38044</v>
      </c>
      <c r="F459" s="5">
        <v>0.16319444444525288</v>
      </c>
      <c r="G459" t="b">
        <v>0</v>
      </c>
      <c r="H459" t="b">
        <v>0</v>
      </c>
      <c r="I459" s="3" t="b">
        <v>0</v>
      </c>
      <c r="J459" s="7">
        <f>_xlfn.MAXIFS(Tbl_MissionCrew[Launch date],Tbl_MissionCrew[Launch date],"&lt;"&amp;Tbl_EVA[[#This Row],[Start Date]]+1,Tbl_MissionCrew[Crew Name],Tbl_EVA[[#This Row],[Name]])</f>
        <v>37912.234722222223</v>
      </c>
      <c r="K459" t="str" cm="1">
        <f t="array" ref="K459">INDEX(Tbl_MissionCrew[Spacecraft (Launch)],MATCH(1,(Tbl_MissionCrew[Launch date]=Tbl_EVA[[#This Row],[Traveler launch date]])*(Tbl_MissionCrew[Crew Name]=Tbl_EVA[[#This Row],[Name]]),0))</f>
        <v>Soyuz TMA-3</v>
      </c>
      <c r="L459" t="str">
        <f>_xlfn.XLOOKUP(Tbl_EVA[[#This Row],[Launching spacecraft]],Tbl_Missions[Spacecraft],Tbl_Missions[Destination])</f>
        <v>ISS</v>
      </c>
    </row>
    <row r="460" spans="1:12" ht="18.75" customHeight="1">
      <c r="A460" t="s">
        <v>614</v>
      </c>
      <c r="B460" s="1" t="s">
        <v>492</v>
      </c>
      <c r="C460">
        <v>235</v>
      </c>
      <c r="D460" s="4">
        <v>38043</v>
      </c>
      <c r="E460" s="4">
        <v>38044</v>
      </c>
      <c r="F460" s="5">
        <v>0.16319444444525288</v>
      </c>
      <c r="G460" t="b">
        <v>0</v>
      </c>
      <c r="H460" t="b">
        <v>0</v>
      </c>
      <c r="I460" s="3" t="b">
        <v>0</v>
      </c>
      <c r="J460" s="7">
        <f>_xlfn.MAXIFS(Tbl_MissionCrew[Launch date],Tbl_MissionCrew[Launch date],"&lt;"&amp;Tbl_EVA[[#This Row],[Start Date]]+1,Tbl_MissionCrew[Crew Name],Tbl_EVA[[#This Row],[Name]])</f>
        <v>37912.234722222223</v>
      </c>
      <c r="K460" t="str" cm="1">
        <f t="array" ref="K460">INDEX(Tbl_MissionCrew[Spacecraft (Launch)],MATCH(1,(Tbl_MissionCrew[Launch date]=Tbl_EVA[[#This Row],[Traveler launch date]])*(Tbl_MissionCrew[Crew Name]=Tbl_EVA[[#This Row],[Name]]),0))</f>
        <v>Soyuz TMA-3</v>
      </c>
      <c r="L460" t="str">
        <f>_xlfn.XLOOKUP(Tbl_EVA[[#This Row],[Launching spacecraft]],Tbl_Missions[Spacecraft],Tbl_Missions[Destination])</f>
        <v>ISS</v>
      </c>
    </row>
    <row r="461" spans="1:12" ht="18.75" customHeight="1">
      <c r="A461" t="s">
        <v>615</v>
      </c>
      <c r="B461" s="1" t="s">
        <v>554</v>
      </c>
      <c r="C461">
        <v>236</v>
      </c>
      <c r="D461" s="4">
        <v>38162</v>
      </c>
      <c r="E461" s="4">
        <v>38162</v>
      </c>
      <c r="F461" s="5">
        <v>9.0277777781011537E-3</v>
      </c>
      <c r="G461" t="b">
        <v>0</v>
      </c>
      <c r="H461" t="b">
        <v>0</v>
      </c>
      <c r="I461" s="3" t="b">
        <v>0</v>
      </c>
      <c r="J461" s="7">
        <f>_xlfn.MAXIFS(Tbl_MissionCrew[Launch date],Tbl_MissionCrew[Launch date],"&lt;"&amp;Tbl_EVA[[#This Row],[Start Date]]+1,Tbl_MissionCrew[Crew Name],Tbl_EVA[[#This Row],[Name]])</f>
        <v>38096.138194444444</v>
      </c>
      <c r="K461" t="str" cm="1">
        <f t="array" ref="K461">INDEX(Tbl_MissionCrew[Spacecraft (Launch)],MATCH(1,(Tbl_MissionCrew[Launch date]=Tbl_EVA[[#This Row],[Traveler launch date]])*(Tbl_MissionCrew[Crew Name]=Tbl_EVA[[#This Row],[Name]]),0))</f>
        <v>Soyuz TMA-4</v>
      </c>
      <c r="L461" t="str">
        <f>_xlfn.XLOOKUP(Tbl_EVA[[#This Row],[Launching spacecraft]],Tbl_Missions[Spacecraft],Tbl_Missions[Destination])</f>
        <v>ISS</v>
      </c>
    </row>
    <row r="462" spans="1:12" ht="18.75" customHeight="1">
      <c r="A462" t="s">
        <v>615</v>
      </c>
      <c r="B462" s="1" t="s">
        <v>616</v>
      </c>
      <c r="C462">
        <v>236</v>
      </c>
      <c r="D462" s="4">
        <v>38162</v>
      </c>
      <c r="E462" s="4">
        <v>38162</v>
      </c>
      <c r="F462" s="5">
        <v>9.0277777781011537E-3</v>
      </c>
      <c r="G462" t="b">
        <v>0</v>
      </c>
      <c r="H462" t="b">
        <v>0</v>
      </c>
      <c r="I462" s="3" t="b">
        <v>0</v>
      </c>
      <c r="J462" s="7">
        <f>_xlfn.MAXIFS(Tbl_MissionCrew[Launch date],Tbl_MissionCrew[Launch date],"&lt;"&amp;Tbl_EVA[[#This Row],[Start Date]]+1,Tbl_MissionCrew[Crew Name],Tbl_EVA[[#This Row],[Name]])</f>
        <v>38096.138194444444</v>
      </c>
      <c r="K462" t="str" cm="1">
        <f t="array" ref="K462">INDEX(Tbl_MissionCrew[Spacecraft (Launch)],MATCH(1,(Tbl_MissionCrew[Launch date]=Tbl_EVA[[#This Row],[Traveler launch date]])*(Tbl_MissionCrew[Crew Name]=Tbl_EVA[[#This Row],[Name]]),0))</f>
        <v>Soyuz TMA-4</v>
      </c>
      <c r="L462" t="str">
        <f>_xlfn.XLOOKUP(Tbl_EVA[[#This Row],[Launching spacecraft]],Tbl_Missions[Spacecraft],Tbl_Missions[Destination])</f>
        <v>ISS</v>
      </c>
    </row>
    <row r="463" spans="1:12" ht="18.75" customHeight="1">
      <c r="A463" t="s">
        <v>615</v>
      </c>
      <c r="B463" s="1" t="s">
        <v>554</v>
      </c>
      <c r="C463">
        <v>237</v>
      </c>
      <c r="D463" s="4">
        <v>38168</v>
      </c>
      <c r="E463" s="4">
        <v>38169</v>
      </c>
      <c r="F463" s="5">
        <v>0.23611111110949423</v>
      </c>
      <c r="G463" t="b">
        <v>0</v>
      </c>
      <c r="H463" t="b">
        <v>0</v>
      </c>
      <c r="I463" s="3" t="b">
        <v>0</v>
      </c>
      <c r="J463" s="7">
        <f>_xlfn.MAXIFS(Tbl_MissionCrew[Launch date],Tbl_MissionCrew[Launch date],"&lt;"&amp;Tbl_EVA[[#This Row],[Start Date]]+1,Tbl_MissionCrew[Crew Name],Tbl_EVA[[#This Row],[Name]])</f>
        <v>38096.138194444444</v>
      </c>
      <c r="K463" t="str" cm="1">
        <f t="array" ref="K463">INDEX(Tbl_MissionCrew[Spacecraft (Launch)],MATCH(1,(Tbl_MissionCrew[Launch date]=Tbl_EVA[[#This Row],[Traveler launch date]])*(Tbl_MissionCrew[Crew Name]=Tbl_EVA[[#This Row],[Name]]),0))</f>
        <v>Soyuz TMA-4</v>
      </c>
      <c r="L463" t="str">
        <f>_xlfn.XLOOKUP(Tbl_EVA[[#This Row],[Launching spacecraft]],Tbl_Missions[Spacecraft],Tbl_Missions[Destination])</f>
        <v>ISS</v>
      </c>
    </row>
    <row r="464" spans="1:12" ht="18.75" customHeight="1">
      <c r="A464" t="s">
        <v>615</v>
      </c>
      <c r="B464" s="1" t="s">
        <v>616</v>
      </c>
      <c r="C464">
        <v>237</v>
      </c>
      <c r="D464" s="4">
        <v>38168</v>
      </c>
      <c r="E464" s="4">
        <v>38169</v>
      </c>
      <c r="F464" s="5">
        <v>0.23611111110949423</v>
      </c>
      <c r="G464" t="b">
        <v>0</v>
      </c>
      <c r="H464" t="b">
        <v>0</v>
      </c>
      <c r="I464" s="3" t="b">
        <v>0</v>
      </c>
      <c r="J464" s="7">
        <f>_xlfn.MAXIFS(Tbl_MissionCrew[Launch date],Tbl_MissionCrew[Launch date],"&lt;"&amp;Tbl_EVA[[#This Row],[Start Date]]+1,Tbl_MissionCrew[Crew Name],Tbl_EVA[[#This Row],[Name]])</f>
        <v>38096.138194444444</v>
      </c>
      <c r="K464" t="str" cm="1">
        <f t="array" ref="K464">INDEX(Tbl_MissionCrew[Spacecraft (Launch)],MATCH(1,(Tbl_MissionCrew[Launch date]=Tbl_EVA[[#This Row],[Traveler launch date]])*(Tbl_MissionCrew[Crew Name]=Tbl_EVA[[#This Row],[Name]]),0))</f>
        <v>Soyuz TMA-4</v>
      </c>
      <c r="L464" t="str">
        <f>_xlfn.XLOOKUP(Tbl_EVA[[#This Row],[Launching spacecraft]],Tbl_Missions[Spacecraft],Tbl_Missions[Destination])</f>
        <v>ISS</v>
      </c>
    </row>
    <row r="465" spans="1:12" ht="18.75" customHeight="1">
      <c r="A465" t="s">
        <v>615</v>
      </c>
      <c r="B465" s="1" t="s">
        <v>554</v>
      </c>
      <c r="C465">
        <v>238</v>
      </c>
      <c r="D465" s="4">
        <v>38202</v>
      </c>
      <c r="E465" s="4">
        <v>38202</v>
      </c>
      <c r="F465" s="5">
        <v>0.1875</v>
      </c>
      <c r="G465" t="b">
        <v>0</v>
      </c>
      <c r="H465" t="b">
        <v>0</v>
      </c>
      <c r="I465" s="3" t="b">
        <v>0</v>
      </c>
      <c r="J465" s="7">
        <f>_xlfn.MAXIFS(Tbl_MissionCrew[Launch date],Tbl_MissionCrew[Launch date],"&lt;"&amp;Tbl_EVA[[#This Row],[Start Date]]+1,Tbl_MissionCrew[Crew Name],Tbl_EVA[[#This Row],[Name]])</f>
        <v>38096.138194444444</v>
      </c>
      <c r="K465" t="str" cm="1">
        <f t="array" ref="K465">INDEX(Tbl_MissionCrew[Spacecraft (Launch)],MATCH(1,(Tbl_MissionCrew[Launch date]=Tbl_EVA[[#This Row],[Traveler launch date]])*(Tbl_MissionCrew[Crew Name]=Tbl_EVA[[#This Row],[Name]]),0))</f>
        <v>Soyuz TMA-4</v>
      </c>
      <c r="L465" t="str">
        <f>_xlfn.XLOOKUP(Tbl_EVA[[#This Row],[Launching spacecraft]],Tbl_Missions[Spacecraft],Tbl_Missions[Destination])</f>
        <v>ISS</v>
      </c>
    </row>
    <row r="466" spans="1:12" ht="18.75" customHeight="1">
      <c r="A466" t="s">
        <v>615</v>
      </c>
      <c r="B466" s="1" t="s">
        <v>616</v>
      </c>
      <c r="C466">
        <v>238</v>
      </c>
      <c r="D466" s="4">
        <v>38202</v>
      </c>
      <c r="E466" s="4">
        <v>38202</v>
      </c>
      <c r="F466" s="5">
        <v>0.1875</v>
      </c>
      <c r="G466" t="b">
        <v>0</v>
      </c>
      <c r="H466" t="b">
        <v>0</v>
      </c>
      <c r="I466" s="3" t="b">
        <v>0</v>
      </c>
      <c r="J466" s="7">
        <f>_xlfn.MAXIFS(Tbl_MissionCrew[Launch date],Tbl_MissionCrew[Launch date],"&lt;"&amp;Tbl_EVA[[#This Row],[Start Date]]+1,Tbl_MissionCrew[Crew Name],Tbl_EVA[[#This Row],[Name]])</f>
        <v>38096.138194444444</v>
      </c>
      <c r="K466" t="str" cm="1">
        <f t="array" ref="K466">INDEX(Tbl_MissionCrew[Spacecraft (Launch)],MATCH(1,(Tbl_MissionCrew[Launch date]=Tbl_EVA[[#This Row],[Traveler launch date]])*(Tbl_MissionCrew[Crew Name]=Tbl_EVA[[#This Row],[Name]]),0))</f>
        <v>Soyuz TMA-4</v>
      </c>
      <c r="L466" t="str">
        <f>_xlfn.XLOOKUP(Tbl_EVA[[#This Row],[Launching spacecraft]],Tbl_Missions[Spacecraft],Tbl_Missions[Destination])</f>
        <v>ISS</v>
      </c>
    </row>
    <row r="467" spans="1:12" ht="18.75" customHeight="1">
      <c r="A467" t="s">
        <v>615</v>
      </c>
      <c r="B467" s="1" t="s">
        <v>554</v>
      </c>
      <c r="C467">
        <v>239</v>
      </c>
      <c r="D467" s="4">
        <v>38233</v>
      </c>
      <c r="E467" s="4">
        <v>38233</v>
      </c>
      <c r="F467" s="5">
        <v>0.22291666666569654</v>
      </c>
      <c r="G467" t="b">
        <v>0</v>
      </c>
      <c r="H467" t="b">
        <v>0</v>
      </c>
      <c r="I467" s="3" t="b">
        <v>0</v>
      </c>
      <c r="J467" s="7">
        <f>_xlfn.MAXIFS(Tbl_MissionCrew[Launch date],Tbl_MissionCrew[Launch date],"&lt;"&amp;Tbl_EVA[[#This Row],[Start Date]]+1,Tbl_MissionCrew[Crew Name],Tbl_EVA[[#This Row],[Name]])</f>
        <v>38096.138194444444</v>
      </c>
      <c r="K467" t="str" cm="1">
        <f t="array" ref="K467">INDEX(Tbl_MissionCrew[Spacecraft (Launch)],MATCH(1,(Tbl_MissionCrew[Launch date]=Tbl_EVA[[#This Row],[Traveler launch date]])*(Tbl_MissionCrew[Crew Name]=Tbl_EVA[[#This Row],[Name]]),0))</f>
        <v>Soyuz TMA-4</v>
      </c>
      <c r="L467" t="str">
        <f>_xlfn.XLOOKUP(Tbl_EVA[[#This Row],[Launching spacecraft]],Tbl_Missions[Spacecraft],Tbl_Missions[Destination])</f>
        <v>ISS</v>
      </c>
    </row>
    <row r="468" spans="1:12" ht="18.75" customHeight="1">
      <c r="A468" t="s">
        <v>615</v>
      </c>
      <c r="B468" s="1" t="s">
        <v>616</v>
      </c>
      <c r="C468">
        <v>239</v>
      </c>
      <c r="D468" s="4">
        <v>38233</v>
      </c>
      <c r="E468" s="4">
        <v>38233</v>
      </c>
      <c r="F468" s="5">
        <v>0.22291666666569654</v>
      </c>
      <c r="G468" t="b">
        <v>0</v>
      </c>
      <c r="H468" t="b">
        <v>0</v>
      </c>
      <c r="I468" s="3" t="b">
        <v>0</v>
      </c>
      <c r="J468" s="7">
        <f>_xlfn.MAXIFS(Tbl_MissionCrew[Launch date],Tbl_MissionCrew[Launch date],"&lt;"&amp;Tbl_EVA[[#This Row],[Start Date]]+1,Tbl_MissionCrew[Crew Name],Tbl_EVA[[#This Row],[Name]])</f>
        <v>38096.138194444444</v>
      </c>
      <c r="K468" t="str" cm="1">
        <f t="array" ref="K468">INDEX(Tbl_MissionCrew[Spacecraft (Launch)],MATCH(1,(Tbl_MissionCrew[Launch date]=Tbl_EVA[[#This Row],[Traveler launch date]])*(Tbl_MissionCrew[Crew Name]=Tbl_EVA[[#This Row],[Name]]),0))</f>
        <v>Soyuz TMA-4</v>
      </c>
      <c r="L468" t="str">
        <f>_xlfn.XLOOKUP(Tbl_EVA[[#This Row],[Launching spacecraft]],Tbl_Missions[Spacecraft],Tbl_Missions[Destination])</f>
        <v>ISS</v>
      </c>
    </row>
    <row r="469" spans="1:12" ht="18.75" customHeight="1">
      <c r="A469" t="s">
        <v>617</v>
      </c>
      <c r="B469" s="1" t="s">
        <v>529</v>
      </c>
      <c r="C469">
        <v>240</v>
      </c>
      <c r="D469" s="4">
        <v>38378</v>
      </c>
      <c r="E469" s="4">
        <v>38378</v>
      </c>
      <c r="F469" s="5">
        <v>0.22777777777810115</v>
      </c>
      <c r="G469" t="b">
        <v>0</v>
      </c>
      <c r="H469" t="b">
        <v>0</v>
      </c>
      <c r="I469" s="3" t="b">
        <v>0</v>
      </c>
      <c r="J469" s="7">
        <f>_xlfn.MAXIFS(Tbl_MissionCrew[Launch date],Tbl_MissionCrew[Launch date],"&lt;"&amp;Tbl_EVA[[#This Row],[Start Date]]+1,Tbl_MissionCrew[Crew Name],Tbl_EVA[[#This Row],[Name]])</f>
        <v>38274.129166666666</v>
      </c>
      <c r="K469" t="str" cm="1">
        <f t="array" ref="K469">INDEX(Tbl_MissionCrew[Spacecraft (Launch)],MATCH(1,(Tbl_MissionCrew[Launch date]=Tbl_EVA[[#This Row],[Traveler launch date]])*(Tbl_MissionCrew[Crew Name]=Tbl_EVA[[#This Row],[Name]]),0))</f>
        <v>Soyuz TMA-5</v>
      </c>
      <c r="L469" t="str">
        <f>_xlfn.XLOOKUP(Tbl_EVA[[#This Row],[Launching spacecraft]],Tbl_Missions[Spacecraft],Tbl_Missions[Destination])</f>
        <v>ISS</v>
      </c>
    </row>
    <row r="470" spans="1:12" ht="18.75" customHeight="1">
      <c r="A470" t="s">
        <v>617</v>
      </c>
      <c r="B470" s="1" t="s">
        <v>618</v>
      </c>
      <c r="C470">
        <v>240</v>
      </c>
      <c r="D470" s="4">
        <v>38378</v>
      </c>
      <c r="E470" s="4">
        <v>38378</v>
      </c>
      <c r="F470" s="5">
        <v>0.22777777777810115</v>
      </c>
      <c r="G470" t="b">
        <v>0</v>
      </c>
      <c r="H470" t="b">
        <v>0</v>
      </c>
      <c r="I470" s="3" t="b">
        <v>0</v>
      </c>
      <c r="J470" s="7">
        <f>_xlfn.MAXIFS(Tbl_MissionCrew[Launch date],Tbl_MissionCrew[Launch date],"&lt;"&amp;Tbl_EVA[[#This Row],[Start Date]]+1,Tbl_MissionCrew[Crew Name],Tbl_EVA[[#This Row],[Name]])</f>
        <v>38274.129166666666</v>
      </c>
      <c r="K470" t="str" cm="1">
        <f t="array" ref="K470">INDEX(Tbl_MissionCrew[Spacecraft (Launch)],MATCH(1,(Tbl_MissionCrew[Launch date]=Tbl_EVA[[#This Row],[Traveler launch date]])*(Tbl_MissionCrew[Crew Name]=Tbl_EVA[[#This Row],[Name]]),0))</f>
        <v>Soyuz TMA-5</v>
      </c>
      <c r="L470" t="str">
        <f>_xlfn.XLOOKUP(Tbl_EVA[[#This Row],[Launching spacecraft]],Tbl_Missions[Spacecraft],Tbl_Missions[Destination])</f>
        <v>ISS</v>
      </c>
    </row>
    <row r="471" spans="1:12" ht="18.75" customHeight="1">
      <c r="A471" t="s">
        <v>617</v>
      </c>
      <c r="B471" s="1" t="s">
        <v>529</v>
      </c>
      <c r="C471">
        <v>241</v>
      </c>
      <c r="D471" s="4">
        <v>38439</v>
      </c>
      <c r="E471" s="4">
        <v>38439</v>
      </c>
      <c r="F471" s="5">
        <v>0.21250000000145519</v>
      </c>
      <c r="G471" t="b">
        <v>0</v>
      </c>
      <c r="H471" t="b">
        <v>0</v>
      </c>
      <c r="I471" s="3" t="b">
        <v>0</v>
      </c>
      <c r="J471" s="7">
        <f>_xlfn.MAXIFS(Tbl_MissionCrew[Launch date],Tbl_MissionCrew[Launch date],"&lt;"&amp;Tbl_EVA[[#This Row],[Start Date]]+1,Tbl_MissionCrew[Crew Name],Tbl_EVA[[#This Row],[Name]])</f>
        <v>38274.129166666666</v>
      </c>
      <c r="K471" t="str" cm="1">
        <f t="array" ref="K471">INDEX(Tbl_MissionCrew[Spacecraft (Launch)],MATCH(1,(Tbl_MissionCrew[Launch date]=Tbl_EVA[[#This Row],[Traveler launch date]])*(Tbl_MissionCrew[Crew Name]=Tbl_EVA[[#This Row],[Name]]),0))</f>
        <v>Soyuz TMA-5</v>
      </c>
      <c r="L471" t="str">
        <f>_xlfn.XLOOKUP(Tbl_EVA[[#This Row],[Launching spacecraft]],Tbl_Missions[Spacecraft],Tbl_Missions[Destination])</f>
        <v>ISS</v>
      </c>
    </row>
    <row r="472" spans="1:12" ht="18.75" customHeight="1">
      <c r="A472" t="s">
        <v>617</v>
      </c>
      <c r="B472" s="1" t="s">
        <v>618</v>
      </c>
      <c r="C472">
        <v>241</v>
      </c>
      <c r="D472" s="4">
        <v>38439</v>
      </c>
      <c r="E472" s="4">
        <v>38439</v>
      </c>
      <c r="F472" s="5">
        <v>0.21250000000145519</v>
      </c>
      <c r="G472" t="b">
        <v>0</v>
      </c>
      <c r="H472" t="b">
        <v>0</v>
      </c>
      <c r="I472" s="3" t="b">
        <v>0</v>
      </c>
      <c r="J472" s="7">
        <f>_xlfn.MAXIFS(Tbl_MissionCrew[Launch date],Tbl_MissionCrew[Launch date],"&lt;"&amp;Tbl_EVA[[#This Row],[Start Date]]+1,Tbl_MissionCrew[Crew Name],Tbl_EVA[[#This Row],[Name]])</f>
        <v>38274.129166666666</v>
      </c>
      <c r="K472" t="str" cm="1">
        <f t="array" ref="K472">INDEX(Tbl_MissionCrew[Spacecraft (Launch)],MATCH(1,(Tbl_MissionCrew[Launch date]=Tbl_EVA[[#This Row],[Traveler launch date]])*(Tbl_MissionCrew[Crew Name]=Tbl_EVA[[#This Row],[Name]]),0))</f>
        <v>Soyuz TMA-5</v>
      </c>
      <c r="L472" t="str">
        <f>_xlfn.XLOOKUP(Tbl_EVA[[#This Row],[Launching spacecraft]],Tbl_Missions[Spacecraft],Tbl_Missions[Destination])</f>
        <v>ISS</v>
      </c>
    </row>
    <row r="473" spans="1:12" ht="18.75" customHeight="1">
      <c r="A473" t="s">
        <v>619</v>
      </c>
      <c r="B473" s="1" t="s">
        <v>620</v>
      </c>
      <c r="C473">
        <v>242</v>
      </c>
      <c r="D473" s="4">
        <v>38563</v>
      </c>
      <c r="E473" s="4">
        <v>38563</v>
      </c>
      <c r="F473" s="5">
        <v>0.28472222222626442</v>
      </c>
      <c r="G473" t="b">
        <v>0</v>
      </c>
      <c r="H473" t="b">
        <v>0</v>
      </c>
      <c r="I473" s="3" t="b">
        <v>0</v>
      </c>
      <c r="J473" s="7">
        <f>_xlfn.MAXIFS(Tbl_MissionCrew[Launch date],Tbl_MissionCrew[Launch date],"&lt;"&amp;Tbl_EVA[[#This Row],[Start Date]]+1,Tbl_MissionCrew[Crew Name],Tbl_EVA[[#This Row],[Name]])</f>
        <v>38559.61041666667</v>
      </c>
      <c r="K473" t="str" cm="1">
        <f t="array" ref="K473">INDEX(Tbl_MissionCrew[Spacecraft (Launch)],MATCH(1,(Tbl_MissionCrew[Launch date]=Tbl_EVA[[#This Row],[Traveler launch date]])*(Tbl_MissionCrew[Crew Name]=Tbl_EVA[[#This Row],[Name]]),0))</f>
        <v>STS-114, Discovery</v>
      </c>
      <c r="L473" t="str">
        <f>_xlfn.XLOOKUP(Tbl_EVA[[#This Row],[Launching spacecraft]],Tbl_Missions[Spacecraft],Tbl_Missions[Destination])</f>
        <v>ISS</v>
      </c>
    </row>
    <row r="474" spans="1:12" ht="18.75" customHeight="1">
      <c r="A474" t="s">
        <v>619</v>
      </c>
      <c r="B474" s="1" t="s">
        <v>621</v>
      </c>
      <c r="C474">
        <v>242</v>
      </c>
      <c r="D474" s="4">
        <v>38563</v>
      </c>
      <c r="E474" s="4">
        <v>38563</v>
      </c>
      <c r="F474" s="5">
        <v>0.28472222222626442</v>
      </c>
      <c r="G474" t="b">
        <v>0</v>
      </c>
      <c r="H474" t="b">
        <v>0</v>
      </c>
      <c r="I474" s="3" t="b">
        <v>0</v>
      </c>
      <c r="J474" s="7">
        <f>_xlfn.MAXIFS(Tbl_MissionCrew[Launch date],Tbl_MissionCrew[Launch date],"&lt;"&amp;Tbl_EVA[[#This Row],[Start Date]]+1,Tbl_MissionCrew[Crew Name],Tbl_EVA[[#This Row],[Name]])</f>
        <v>38559.61041666667</v>
      </c>
      <c r="K474" t="str" cm="1">
        <f t="array" ref="K474">INDEX(Tbl_MissionCrew[Spacecraft (Launch)],MATCH(1,(Tbl_MissionCrew[Launch date]=Tbl_EVA[[#This Row],[Traveler launch date]])*(Tbl_MissionCrew[Crew Name]=Tbl_EVA[[#This Row],[Name]]),0))</f>
        <v>STS-114, Discovery</v>
      </c>
      <c r="L474" t="str">
        <f>_xlfn.XLOOKUP(Tbl_EVA[[#This Row],[Launching spacecraft]],Tbl_Missions[Spacecraft],Tbl_Missions[Destination])</f>
        <v>ISS</v>
      </c>
    </row>
    <row r="475" spans="1:12" ht="18.75" customHeight="1">
      <c r="A475" t="s">
        <v>619</v>
      </c>
      <c r="B475" s="1" t="s">
        <v>620</v>
      </c>
      <c r="C475">
        <v>243</v>
      </c>
      <c r="D475" s="4">
        <v>38565</v>
      </c>
      <c r="E475" s="4">
        <v>38565</v>
      </c>
      <c r="F475" s="5">
        <v>0.30138888888905058</v>
      </c>
      <c r="G475" t="b">
        <v>0</v>
      </c>
      <c r="H475" t="b">
        <v>0</v>
      </c>
      <c r="I475" s="3" t="b">
        <v>0</v>
      </c>
      <c r="J475" s="7">
        <f>_xlfn.MAXIFS(Tbl_MissionCrew[Launch date],Tbl_MissionCrew[Launch date],"&lt;"&amp;Tbl_EVA[[#This Row],[Start Date]]+1,Tbl_MissionCrew[Crew Name],Tbl_EVA[[#This Row],[Name]])</f>
        <v>38559.61041666667</v>
      </c>
      <c r="K475" t="str" cm="1">
        <f t="array" ref="K475">INDEX(Tbl_MissionCrew[Spacecraft (Launch)],MATCH(1,(Tbl_MissionCrew[Launch date]=Tbl_EVA[[#This Row],[Traveler launch date]])*(Tbl_MissionCrew[Crew Name]=Tbl_EVA[[#This Row],[Name]]),0))</f>
        <v>STS-114, Discovery</v>
      </c>
      <c r="L475" t="str">
        <f>_xlfn.XLOOKUP(Tbl_EVA[[#This Row],[Launching spacecraft]],Tbl_Missions[Spacecraft],Tbl_Missions[Destination])</f>
        <v>ISS</v>
      </c>
    </row>
    <row r="476" spans="1:12" ht="18.75" customHeight="1">
      <c r="A476" t="s">
        <v>619</v>
      </c>
      <c r="B476" s="1" t="s">
        <v>621</v>
      </c>
      <c r="C476">
        <v>243</v>
      </c>
      <c r="D476" s="4">
        <v>38565</v>
      </c>
      <c r="E476" s="4">
        <v>38565</v>
      </c>
      <c r="F476" s="5">
        <v>0.30138888888905058</v>
      </c>
      <c r="G476" t="b">
        <v>0</v>
      </c>
      <c r="H476" t="b">
        <v>0</v>
      </c>
      <c r="I476" s="3" t="b">
        <v>0</v>
      </c>
      <c r="J476" s="7">
        <f>_xlfn.MAXIFS(Tbl_MissionCrew[Launch date],Tbl_MissionCrew[Launch date],"&lt;"&amp;Tbl_EVA[[#This Row],[Start Date]]+1,Tbl_MissionCrew[Crew Name],Tbl_EVA[[#This Row],[Name]])</f>
        <v>38559.61041666667</v>
      </c>
      <c r="K476" t="str" cm="1">
        <f t="array" ref="K476">INDEX(Tbl_MissionCrew[Spacecraft (Launch)],MATCH(1,(Tbl_MissionCrew[Launch date]=Tbl_EVA[[#This Row],[Traveler launch date]])*(Tbl_MissionCrew[Crew Name]=Tbl_EVA[[#This Row],[Name]]),0))</f>
        <v>STS-114, Discovery</v>
      </c>
      <c r="L476" t="str">
        <f>_xlfn.XLOOKUP(Tbl_EVA[[#This Row],[Launching spacecraft]],Tbl_Missions[Spacecraft],Tbl_Missions[Destination])</f>
        <v>ISS</v>
      </c>
    </row>
    <row r="477" spans="1:12" ht="18.75" customHeight="1">
      <c r="A477" t="s">
        <v>619</v>
      </c>
      <c r="B477" s="1" t="s">
        <v>620</v>
      </c>
      <c r="C477">
        <v>244</v>
      </c>
      <c r="D477" s="4">
        <v>38567</v>
      </c>
      <c r="E477" s="4">
        <v>38567</v>
      </c>
      <c r="F477" s="5">
        <v>0.25069444444670808</v>
      </c>
      <c r="G477" t="b">
        <v>0</v>
      </c>
      <c r="H477" t="b">
        <v>0</v>
      </c>
      <c r="I477" s="3" t="b">
        <v>0</v>
      </c>
      <c r="J477" s="7">
        <f>_xlfn.MAXIFS(Tbl_MissionCrew[Launch date],Tbl_MissionCrew[Launch date],"&lt;"&amp;Tbl_EVA[[#This Row],[Start Date]]+1,Tbl_MissionCrew[Crew Name],Tbl_EVA[[#This Row],[Name]])</f>
        <v>38559.61041666667</v>
      </c>
      <c r="K477" t="str" cm="1">
        <f t="array" ref="K477">INDEX(Tbl_MissionCrew[Spacecraft (Launch)],MATCH(1,(Tbl_MissionCrew[Launch date]=Tbl_EVA[[#This Row],[Traveler launch date]])*(Tbl_MissionCrew[Crew Name]=Tbl_EVA[[#This Row],[Name]]),0))</f>
        <v>STS-114, Discovery</v>
      </c>
      <c r="L477" t="str">
        <f>_xlfn.XLOOKUP(Tbl_EVA[[#This Row],[Launching spacecraft]],Tbl_Missions[Spacecraft],Tbl_Missions[Destination])</f>
        <v>ISS</v>
      </c>
    </row>
    <row r="478" spans="1:12" ht="18.75" customHeight="1">
      <c r="A478" t="s">
        <v>619</v>
      </c>
      <c r="B478" s="1" t="s">
        <v>621</v>
      </c>
      <c r="C478">
        <v>244</v>
      </c>
      <c r="D478" s="4">
        <v>38567</v>
      </c>
      <c r="E478" s="4">
        <v>38567</v>
      </c>
      <c r="F478" s="5">
        <v>0.25069444444670808</v>
      </c>
      <c r="G478" t="b">
        <v>0</v>
      </c>
      <c r="H478" t="b">
        <v>0</v>
      </c>
      <c r="I478" s="3" t="b">
        <v>0</v>
      </c>
      <c r="J478" s="7">
        <f>_xlfn.MAXIFS(Tbl_MissionCrew[Launch date],Tbl_MissionCrew[Launch date],"&lt;"&amp;Tbl_EVA[[#This Row],[Start Date]]+1,Tbl_MissionCrew[Crew Name],Tbl_EVA[[#This Row],[Name]])</f>
        <v>38559.61041666667</v>
      </c>
      <c r="K478" t="str" cm="1">
        <f t="array" ref="K478">INDEX(Tbl_MissionCrew[Spacecraft (Launch)],MATCH(1,(Tbl_MissionCrew[Launch date]=Tbl_EVA[[#This Row],[Traveler launch date]])*(Tbl_MissionCrew[Crew Name]=Tbl_EVA[[#This Row],[Name]]),0))</f>
        <v>STS-114, Discovery</v>
      </c>
      <c r="L478" t="str">
        <f>_xlfn.XLOOKUP(Tbl_EVA[[#This Row],[Launching spacecraft]],Tbl_Missions[Spacecraft],Tbl_Missions[Destination])</f>
        <v>ISS</v>
      </c>
    </row>
    <row r="479" spans="1:12" ht="18.75" customHeight="1">
      <c r="A479" t="s">
        <v>622</v>
      </c>
      <c r="B479" s="1" t="s">
        <v>484</v>
      </c>
      <c r="C479">
        <v>245</v>
      </c>
      <c r="D479" s="4">
        <v>38582</v>
      </c>
      <c r="E479" s="4">
        <v>38583</v>
      </c>
      <c r="F479" s="5">
        <v>0.2069444444423425</v>
      </c>
      <c r="G479" t="b">
        <v>0</v>
      </c>
      <c r="H479" t="b">
        <v>0</v>
      </c>
      <c r="I479" s="3" t="b">
        <v>0</v>
      </c>
      <c r="J479" s="7">
        <f>_xlfn.MAXIFS(Tbl_MissionCrew[Launch date],Tbl_MissionCrew[Launch date],"&lt;"&amp;Tbl_EVA[[#This Row],[Start Date]]+1,Tbl_MissionCrew[Crew Name],Tbl_EVA[[#This Row],[Name]])</f>
        <v>38457.032233796293</v>
      </c>
      <c r="K479" t="str" cm="1">
        <f t="array" ref="K479">INDEX(Tbl_MissionCrew[Spacecraft (Launch)],MATCH(1,(Tbl_MissionCrew[Launch date]=Tbl_EVA[[#This Row],[Traveler launch date]])*(Tbl_MissionCrew[Crew Name]=Tbl_EVA[[#This Row],[Name]]),0))</f>
        <v>Soyuz TMA-6</v>
      </c>
      <c r="L479" t="str">
        <f>_xlfn.XLOOKUP(Tbl_EVA[[#This Row],[Launching spacecraft]],Tbl_Missions[Spacecraft],Tbl_Missions[Destination])</f>
        <v>ISS</v>
      </c>
    </row>
    <row r="480" spans="1:12" ht="18.75" customHeight="1">
      <c r="A480" t="s">
        <v>622</v>
      </c>
      <c r="B480" s="1" t="s">
        <v>623</v>
      </c>
      <c r="C480">
        <v>245</v>
      </c>
      <c r="D480" s="4">
        <v>38582</v>
      </c>
      <c r="E480" s="4">
        <v>38583</v>
      </c>
      <c r="F480" s="5">
        <v>0.2069444444423425</v>
      </c>
      <c r="G480" t="b">
        <v>0</v>
      </c>
      <c r="H480" t="b">
        <v>0</v>
      </c>
      <c r="I480" s="3" t="b">
        <v>0</v>
      </c>
      <c r="J480" s="7">
        <f>_xlfn.MAXIFS(Tbl_MissionCrew[Launch date],Tbl_MissionCrew[Launch date],"&lt;"&amp;Tbl_EVA[[#This Row],[Start Date]]+1,Tbl_MissionCrew[Crew Name],Tbl_EVA[[#This Row],[Name]])</f>
        <v>38457.032233796293</v>
      </c>
      <c r="K480" t="str" cm="1">
        <f t="array" ref="K480">INDEX(Tbl_MissionCrew[Spacecraft (Launch)],MATCH(1,(Tbl_MissionCrew[Launch date]=Tbl_EVA[[#This Row],[Traveler launch date]])*(Tbl_MissionCrew[Crew Name]=Tbl_EVA[[#This Row],[Name]]),0))</f>
        <v>Soyuz TMA-6</v>
      </c>
      <c r="L480" t="str">
        <f>_xlfn.XLOOKUP(Tbl_EVA[[#This Row],[Launching spacecraft]],Tbl_Missions[Spacecraft],Tbl_Missions[Destination])</f>
        <v>ISS</v>
      </c>
    </row>
    <row r="481" spans="1:12" ht="18.75" customHeight="1">
      <c r="A481" t="s">
        <v>624</v>
      </c>
      <c r="B481" s="1" t="s">
        <v>570</v>
      </c>
      <c r="C481">
        <v>246</v>
      </c>
      <c r="D481" s="4">
        <v>38663</v>
      </c>
      <c r="E481" s="4">
        <v>38663</v>
      </c>
      <c r="F481" s="5">
        <v>0.22361111111240461</v>
      </c>
      <c r="G481" t="b">
        <v>0</v>
      </c>
      <c r="H481" t="b">
        <v>0</v>
      </c>
      <c r="I481" s="3" t="b">
        <v>0</v>
      </c>
      <c r="J481" s="7">
        <f>_xlfn.MAXIFS(Tbl_MissionCrew[Launch date],Tbl_MissionCrew[Launch date],"&lt;"&amp;Tbl_EVA[[#This Row],[Start Date]]+1,Tbl_MissionCrew[Crew Name],Tbl_EVA[[#This Row],[Name]])</f>
        <v>38626.163113425922</v>
      </c>
      <c r="K481" t="str" cm="1">
        <f t="array" ref="K481">INDEX(Tbl_MissionCrew[Spacecraft (Launch)],MATCH(1,(Tbl_MissionCrew[Launch date]=Tbl_EVA[[#This Row],[Traveler launch date]])*(Tbl_MissionCrew[Crew Name]=Tbl_EVA[[#This Row],[Name]]),0))</f>
        <v>Soyuz TMA-7</v>
      </c>
      <c r="L481" t="str">
        <f>_xlfn.XLOOKUP(Tbl_EVA[[#This Row],[Launching spacecraft]],Tbl_Missions[Spacecraft],Tbl_Missions[Destination])</f>
        <v>ISS</v>
      </c>
    </row>
    <row r="482" spans="1:12" ht="18.75" customHeight="1">
      <c r="A482" t="s">
        <v>624</v>
      </c>
      <c r="B482" s="1" t="s">
        <v>625</v>
      </c>
      <c r="C482">
        <v>246</v>
      </c>
      <c r="D482" s="4">
        <v>38663</v>
      </c>
      <c r="E482" s="4">
        <v>38663</v>
      </c>
      <c r="F482" s="5">
        <v>0.22361111111240461</v>
      </c>
      <c r="G482" t="b">
        <v>0</v>
      </c>
      <c r="H482" t="b">
        <v>0</v>
      </c>
      <c r="I482" s="3" t="b">
        <v>0</v>
      </c>
      <c r="J482" s="7">
        <f>_xlfn.MAXIFS(Tbl_MissionCrew[Launch date],Tbl_MissionCrew[Launch date],"&lt;"&amp;Tbl_EVA[[#This Row],[Start Date]]+1,Tbl_MissionCrew[Crew Name],Tbl_EVA[[#This Row],[Name]])</f>
        <v>38626.163113425922</v>
      </c>
      <c r="K482" t="str" cm="1">
        <f t="array" ref="K482">INDEX(Tbl_MissionCrew[Spacecraft (Launch)],MATCH(1,(Tbl_MissionCrew[Launch date]=Tbl_EVA[[#This Row],[Traveler launch date]])*(Tbl_MissionCrew[Crew Name]=Tbl_EVA[[#This Row],[Name]]),0))</f>
        <v>Soyuz TMA-7</v>
      </c>
      <c r="L482" t="str">
        <f>_xlfn.XLOOKUP(Tbl_EVA[[#This Row],[Launching spacecraft]],Tbl_Missions[Spacecraft],Tbl_Missions[Destination])</f>
        <v>ISS</v>
      </c>
    </row>
    <row r="483" spans="1:12" ht="18.75" customHeight="1">
      <c r="A483" t="s">
        <v>624</v>
      </c>
      <c r="B483" s="1" t="s">
        <v>570</v>
      </c>
      <c r="C483">
        <v>247</v>
      </c>
      <c r="D483" s="4">
        <v>38751</v>
      </c>
      <c r="E483" s="4">
        <v>38751</v>
      </c>
      <c r="F483" s="5">
        <v>0.2381944444423425</v>
      </c>
      <c r="G483" t="b">
        <v>0</v>
      </c>
      <c r="H483" t="b">
        <v>0</v>
      </c>
      <c r="I483" s="3" t="b">
        <v>0</v>
      </c>
      <c r="J483" s="7">
        <f>_xlfn.MAXIFS(Tbl_MissionCrew[Launch date],Tbl_MissionCrew[Launch date],"&lt;"&amp;Tbl_EVA[[#This Row],[Start Date]]+1,Tbl_MissionCrew[Crew Name],Tbl_EVA[[#This Row],[Name]])</f>
        <v>38626.163113425922</v>
      </c>
      <c r="K483" t="str" cm="1">
        <f t="array" ref="K483">INDEX(Tbl_MissionCrew[Spacecraft (Launch)],MATCH(1,(Tbl_MissionCrew[Launch date]=Tbl_EVA[[#This Row],[Traveler launch date]])*(Tbl_MissionCrew[Crew Name]=Tbl_EVA[[#This Row],[Name]]),0))</f>
        <v>Soyuz TMA-7</v>
      </c>
      <c r="L483" t="str">
        <f>_xlfn.XLOOKUP(Tbl_EVA[[#This Row],[Launching spacecraft]],Tbl_Missions[Spacecraft],Tbl_Missions[Destination])</f>
        <v>ISS</v>
      </c>
    </row>
    <row r="484" spans="1:12" ht="18.75" customHeight="1">
      <c r="A484" t="s">
        <v>624</v>
      </c>
      <c r="B484" s="1" t="s">
        <v>625</v>
      </c>
      <c r="C484">
        <v>247</v>
      </c>
      <c r="D484" s="4">
        <v>38751</v>
      </c>
      <c r="E484" s="4">
        <v>38751</v>
      </c>
      <c r="F484" s="5">
        <v>0.2381944444423425</v>
      </c>
      <c r="G484" t="b">
        <v>0</v>
      </c>
      <c r="H484" t="b">
        <v>0</v>
      </c>
      <c r="I484" s="3" t="b">
        <v>0</v>
      </c>
      <c r="J484" s="7">
        <f>_xlfn.MAXIFS(Tbl_MissionCrew[Launch date],Tbl_MissionCrew[Launch date],"&lt;"&amp;Tbl_EVA[[#This Row],[Start Date]]+1,Tbl_MissionCrew[Crew Name],Tbl_EVA[[#This Row],[Name]])</f>
        <v>38626.163113425922</v>
      </c>
      <c r="K484" t="str" cm="1">
        <f t="array" ref="K484">INDEX(Tbl_MissionCrew[Spacecraft (Launch)],MATCH(1,(Tbl_MissionCrew[Launch date]=Tbl_EVA[[#This Row],[Traveler launch date]])*(Tbl_MissionCrew[Crew Name]=Tbl_EVA[[#This Row],[Name]]),0))</f>
        <v>Soyuz TMA-7</v>
      </c>
      <c r="L484" t="str">
        <f>_xlfn.XLOOKUP(Tbl_EVA[[#This Row],[Launching spacecraft]],Tbl_Missions[Spacecraft],Tbl_Missions[Destination])</f>
        <v>ISS</v>
      </c>
    </row>
    <row r="485" spans="1:12" ht="18.75" customHeight="1">
      <c r="A485" t="s">
        <v>626</v>
      </c>
      <c r="B485" s="1" t="s">
        <v>546</v>
      </c>
      <c r="C485">
        <v>248</v>
      </c>
      <c r="D485" s="4">
        <v>38869</v>
      </c>
      <c r="E485" s="4">
        <v>38870</v>
      </c>
      <c r="F485" s="5">
        <v>0.27152777777519077</v>
      </c>
      <c r="G485" t="b">
        <v>0</v>
      </c>
      <c r="H485" t="b">
        <v>0</v>
      </c>
      <c r="I485" s="3" t="b">
        <v>0</v>
      </c>
      <c r="J485" s="7">
        <f>_xlfn.MAXIFS(Tbl_MissionCrew[Launch date],Tbl_MissionCrew[Launch date],"&lt;"&amp;Tbl_EVA[[#This Row],[Start Date]]+1,Tbl_MissionCrew[Crew Name],Tbl_EVA[[#This Row],[Name]])</f>
        <v>38806.104398148149</v>
      </c>
      <c r="K485" t="str" cm="1">
        <f t="array" ref="K485">INDEX(Tbl_MissionCrew[Spacecraft (Launch)],MATCH(1,(Tbl_MissionCrew[Launch date]=Tbl_EVA[[#This Row],[Traveler launch date]])*(Tbl_MissionCrew[Crew Name]=Tbl_EVA[[#This Row],[Name]]),0))</f>
        <v>Soyuz TMA-8</v>
      </c>
      <c r="L485" t="str">
        <f>_xlfn.XLOOKUP(Tbl_EVA[[#This Row],[Launching spacecraft]],Tbl_Missions[Spacecraft],Tbl_Missions[Destination])</f>
        <v>ISS</v>
      </c>
    </row>
    <row r="486" spans="1:12" ht="18.75" customHeight="1">
      <c r="A486" t="s">
        <v>626</v>
      </c>
      <c r="B486" s="1" t="s">
        <v>566</v>
      </c>
      <c r="C486">
        <v>248</v>
      </c>
      <c r="D486" s="4">
        <v>38869</v>
      </c>
      <c r="E486" s="4">
        <v>38870</v>
      </c>
      <c r="F486" s="5">
        <v>0.27152777777519077</v>
      </c>
      <c r="G486" t="b">
        <v>0</v>
      </c>
      <c r="H486" t="b">
        <v>0</v>
      </c>
      <c r="I486" s="3" t="b">
        <v>0</v>
      </c>
      <c r="J486" s="7">
        <f>_xlfn.MAXIFS(Tbl_MissionCrew[Launch date],Tbl_MissionCrew[Launch date],"&lt;"&amp;Tbl_EVA[[#This Row],[Start Date]]+1,Tbl_MissionCrew[Crew Name],Tbl_EVA[[#This Row],[Name]])</f>
        <v>38806.104398148149</v>
      </c>
      <c r="K486" t="str" cm="1">
        <f t="array" ref="K486">INDEX(Tbl_MissionCrew[Spacecraft (Launch)],MATCH(1,(Tbl_MissionCrew[Launch date]=Tbl_EVA[[#This Row],[Traveler launch date]])*(Tbl_MissionCrew[Crew Name]=Tbl_EVA[[#This Row],[Name]]),0))</f>
        <v>Soyuz TMA-8</v>
      </c>
      <c r="L486" t="str">
        <f>_xlfn.XLOOKUP(Tbl_EVA[[#This Row],[Launching spacecraft]],Tbl_Missions[Spacecraft],Tbl_Missions[Destination])</f>
        <v>ISS</v>
      </c>
    </row>
    <row r="487" spans="1:12" ht="18.75" customHeight="1">
      <c r="A487" t="s">
        <v>627</v>
      </c>
      <c r="B487" s="1" t="s">
        <v>608</v>
      </c>
      <c r="C487">
        <v>249</v>
      </c>
      <c r="D487" s="4">
        <v>38906</v>
      </c>
      <c r="E487" s="4">
        <v>38906</v>
      </c>
      <c r="F487" s="5">
        <v>0.31319444444670808</v>
      </c>
      <c r="G487" t="b">
        <v>0</v>
      </c>
      <c r="H487" t="b">
        <v>0</v>
      </c>
      <c r="I487" s="3" t="b">
        <v>0</v>
      </c>
      <c r="J487" s="7">
        <f>_xlfn.MAXIFS(Tbl_MissionCrew[Launch date],Tbl_MissionCrew[Launch date],"&lt;"&amp;Tbl_EVA[[#This Row],[Start Date]]+1,Tbl_MissionCrew[Crew Name],Tbl_EVA[[#This Row],[Name]])</f>
        <v>38902.776331018518</v>
      </c>
      <c r="K487" t="str" cm="1">
        <f t="array" ref="K487">INDEX(Tbl_MissionCrew[Spacecraft (Launch)],MATCH(1,(Tbl_MissionCrew[Launch date]=Tbl_EVA[[#This Row],[Traveler launch date]])*(Tbl_MissionCrew[Crew Name]=Tbl_EVA[[#This Row],[Name]]),0))</f>
        <v>STS-121, Discovery</v>
      </c>
      <c r="L487" t="str">
        <f>_xlfn.XLOOKUP(Tbl_EVA[[#This Row],[Launching spacecraft]],Tbl_Missions[Spacecraft],Tbl_Missions[Destination])</f>
        <v>ISS</v>
      </c>
    </row>
    <row r="488" spans="1:12" ht="18.75" customHeight="1">
      <c r="A488" t="s">
        <v>627</v>
      </c>
      <c r="B488" s="1" t="s">
        <v>628</v>
      </c>
      <c r="C488">
        <v>249</v>
      </c>
      <c r="D488" s="4">
        <v>38906</v>
      </c>
      <c r="E488" s="4">
        <v>38906</v>
      </c>
      <c r="F488" s="5">
        <v>0.31319444444670808</v>
      </c>
      <c r="G488" t="b">
        <v>0</v>
      </c>
      <c r="H488" t="b">
        <v>0</v>
      </c>
      <c r="I488" s="3" t="b">
        <v>0</v>
      </c>
      <c r="J488" s="7">
        <f>_xlfn.MAXIFS(Tbl_MissionCrew[Launch date],Tbl_MissionCrew[Launch date],"&lt;"&amp;Tbl_EVA[[#This Row],[Start Date]]+1,Tbl_MissionCrew[Crew Name],Tbl_EVA[[#This Row],[Name]])</f>
        <v>38902.776331018518</v>
      </c>
      <c r="K488" t="str" cm="1">
        <f t="array" ref="K488">INDEX(Tbl_MissionCrew[Spacecraft (Launch)],MATCH(1,(Tbl_MissionCrew[Launch date]=Tbl_EVA[[#This Row],[Traveler launch date]])*(Tbl_MissionCrew[Crew Name]=Tbl_EVA[[#This Row],[Name]]),0))</f>
        <v>STS-121, Discovery</v>
      </c>
      <c r="L488" t="str">
        <f>_xlfn.XLOOKUP(Tbl_EVA[[#This Row],[Launching spacecraft]],Tbl_Missions[Spacecraft],Tbl_Missions[Destination])</f>
        <v>ISS</v>
      </c>
    </row>
    <row r="489" spans="1:12" ht="18.75" customHeight="1">
      <c r="A489" t="s">
        <v>627</v>
      </c>
      <c r="B489" s="1" t="s">
        <v>608</v>
      </c>
      <c r="C489">
        <v>250</v>
      </c>
      <c r="D489" s="4">
        <v>38908</v>
      </c>
      <c r="E489" s="4">
        <v>38908</v>
      </c>
      <c r="F489" s="5">
        <v>0.28263888888614019</v>
      </c>
      <c r="G489" t="b">
        <v>0</v>
      </c>
      <c r="H489" t="b">
        <v>0</v>
      </c>
      <c r="I489" s="3" t="b">
        <v>0</v>
      </c>
      <c r="J489" s="7">
        <f>_xlfn.MAXIFS(Tbl_MissionCrew[Launch date],Tbl_MissionCrew[Launch date],"&lt;"&amp;Tbl_EVA[[#This Row],[Start Date]]+1,Tbl_MissionCrew[Crew Name],Tbl_EVA[[#This Row],[Name]])</f>
        <v>38902.776331018518</v>
      </c>
      <c r="K489" t="str" cm="1">
        <f t="array" ref="K489">INDEX(Tbl_MissionCrew[Spacecraft (Launch)],MATCH(1,(Tbl_MissionCrew[Launch date]=Tbl_EVA[[#This Row],[Traveler launch date]])*(Tbl_MissionCrew[Crew Name]=Tbl_EVA[[#This Row],[Name]]),0))</f>
        <v>STS-121, Discovery</v>
      </c>
      <c r="L489" t="str">
        <f>_xlfn.XLOOKUP(Tbl_EVA[[#This Row],[Launching spacecraft]],Tbl_Missions[Spacecraft],Tbl_Missions[Destination])</f>
        <v>ISS</v>
      </c>
    </row>
    <row r="490" spans="1:12" ht="18.75" customHeight="1">
      <c r="A490" t="s">
        <v>627</v>
      </c>
      <c r="B490" s="1" t="s">
        <v>628</v>
      </c>
      <c r="C490">
        <v>250</v>
      </c>
      <c r="D490" s="4">
        <v>38908</v>
      </c>
      <c r="E490" s="4">
        <v>38908</v>
      </c>
      <c r="F490" s="5">
        <v>0.28263888888614019</v>
      </c>
      <c r="G490" t="b">
        <v>0</v>
      </c>
      <c r="H490" t="b">
        <v>0</v>
      </c>
      <c r="I490" s="3" t="b">
        <v>0</v>
      </c>
      <c r="J490" s="7">
        <f>_xlfn.MAXIFS(Tbl_MissionCrew[Launch date],Tbl_MissionCrew[Launch date],"&lt;"&amp;Tbl_EVA[[#This Row],[Start Date]]+1,Tbl_MissionCrew[Crew Name],Tbl_EVA[[#This Row],[Name]])</f>
        <v>38902.776331018518</v>
      </c>
      <c r="K490" t="str" cm="1">
        <f t="array" ref="K490">INDEX(Tbl_MissionCrew[Spacecraft (Launch)],MATCH(1,(Tbl_MissionCrew[Launch date]=Tbl_EVA[[#This Row],[Traveler launch date]])*(Tbl_MissionCrew[Crew Name]=Tbl_EVA[[#This Row],[Name]]),0))</f>
        <v>STS-121, Discovery</v>
      </c>
      <c r="L490" t="str">
        <f>_xlfn.XLOOKUP(Tbl_EVA[[#This Row],[Launching spacecraft]],Tbl_Missions[Spacecraft],Tbl_Missions[Destination])</f>
        <v>ISS</v>
      </c>
    </row>
    <row r="491" spans="1:12" ht="18.75" customHeight="1">
      <c r="A491" t="s">
        <v>627</v>
      </c>
      <c r="B491" s="1" t="s">
        <v>608</v>
      </c>
      <c r="C491">
        <v>251</v>
      </c>
      <c r="D491" s="4">
        <v>38910</v>
      </c>
      <c r="E491" s="4">
        <v>38910</v>
      </c>
      <c r="F491" s="5">
        <v>0.29930555555620231</v>
      </c>
      <c r="G491" t="b">
        <v>0</v>
      </c>
      <c r="H491" t="b">
        <v>0</v>
      </c>
      <c r="I491" s="3" t="b">
        <v>0</v>
      </c>
      <c r="J491" s="7">
        <f>_xlfn.MAXIFS(Tbl_MissionCrew[Launch date],Tbl_MissionCrew[Launch date],"&lt;"&amp;Tbl_EVA[[#This Row],[Start Date]]+1,Tbl_MissionCrew[Crew Name],Tbl_EVA[[#This Row],[Name]])</f>
        <v>38902.776331018518</v>
      </c>
      <c r="K491" t="str" cm="1">
        <f t="array" ref="K491">INDEX(Tbl_MissionCrew[Spacecraft (Launch)],MATCH(1,(Tbl_MissionCrew[Launch date]=Tbl_EVA[[#This Row],[Traveler launch date]])*(Tbl_MissionCrew[Crew Name]=Tbl_EVA[[#This Row],[Name]]),0))</f>
        <v>STS-121, Discovery</v>
      </c>
      <c r="L491" t="str">
        <f>_xlfn.XLOOKUP(Tbl_EVA[[#This Row],[Launching spacecraft]],Tbl_Missions[Spacecraft],Tbl_Missions[Destination])</f>
        <v>ISS</v>
      </c>
    </row>
    <row r="492" spans="1:12" ht="18.75" customHeight="1">
      <c r="A492" t="s">
        <v>627</v>
      </c>
      <c r="B492" s="1" t="s">
        <v>628</v>
      </c>
      <c r="C492">
        <v>251</v>
      </c>
      <c r="D492" s="4">
        <v>38910</v>
      </c>
      <c r="E492" s="4">
        <v>38910</v>
      </c>
      <c r="F492" s="5">
        <v>0.29930555555620231</v>
      </c>
      <c r="G492" t="b">
        <v>0</v>
      </c>
      <c r="H492" t="b">
        <v>0</v>
      </c>
      <c r="I492" s="3" t="b">
        <v>0</v>
      </c>
      <c r="J492" s="7">
        <f>_xlfn.MAXIFS(Tbl_MissionCrew[Launch date],Tbl_MissionCrew[Launch date],"&lt;"&amp;Tbl_EVA[[#This Row],[Start Date]]+1,Tbl_MissionCrew[Crew Name],Tbl_EVA[[#This Row],[Name]])</f>
        <v>38902.776331018518</v>
      </c>
      <c r="K492" t="str" cm="1">
        <f t="array" ref="K492">INDEX(Tbl_MissionCrew[Spacecraft (Launch)],MATCH(1,(Tbl_MissionCrew[Launch date]=Tbl_EVA[[#This Row],[Traveler launch date]])*(Tbl_MissionCrew[Crew Name]=Tbl_EVA[[#This Row],[Name]]),0))</f>
        <v>STS-121, Discovery</v>
      </c>
      <c r="L492" t="str">
        <f>_xlfn.XLOOKUP(Tbl_EVA[[#This Row],[Launching spacecraft]],Tbl_Missions[Spacecraft],Tbl_Missions[Destination])</f>
        <v>ISS</v>
      </c>
    </row>
    <row r="493" spans="1:12" ht="18.75" customHeight="1">
      <c r="A493" t="s">
        <v>626</v>
      </c>
      <c r="B493" s="1" t="s">
        <v>566</v>
      </c>
      <c r="C493">
        <v>252</v>
      </c>
      <c r="D493" s="4">
        <v>38932</v>
      </c>
      <c r="E493" s="4">
        <v>38932</v>
      </c>
      <c r="F493" s="5">
        <v>0.24583333333430346</v>
      </c>
      <c r="G493" t="b">
        <v>0</v>
      </c>
      <c r="H493" t="b">
        <v>0</v>
      </c>
      <c r="I493" s="3" t="b">
        <v>0</v>
      </c>
      <c r="J493" s="7">
        <f>_xlfn.MAXIFS(Tbl_MissionCrew[Launch date],Tbl_MissionCrew[Launch date],"&lt;"&amp;Tbl_EVA[[#This Row],[Start Date]]+1,Tbl_MissionCrew[Crew Name],Tbl_EVA[[#This Row],[Name]])</f>
        <v>38806.104398148149</v>
      </c>
      <c r="K493" t="str" cm="1">
        <f t="array" ref="K493">INDEX(Tbl_MissionCrew[Spacecraft (Launch)],MATCH(1,(Tbl_MissionCrew[Launch date]=Tbl_EVA[[#This Row],[Traveler launch date]])*(Tbl_MissionCrew[Crew Name]=Tbl_EVA[[#This Row],[Name]]),0))</f>
        <v>Soyuz TMA-8</v>
      </c>
      <c r="L493" t="str">
        <f>_xlfn.XLOOKUP(Tbl_EVA[[#This Row],[Launching spacecraft]],Tbl_Missions[Spacecraft],Tbl_Missions[Destination])</f>
        <v>ISS</v>
      </c>
    </row>
    <row r="494" spans="1:12" ht="18.75" customHeight="1">
      <c r="A494" t="s">
        <v>626</v>
      </c>
      <c r="B494" s="1" t="s">
        <v>526</v>
      </c>
      <c r="C494">
        <v>252</v>
      </c>
      <c r="D494" s="4">
        <v>38932</v>
      </c>
      <c r="E494" s="4">
        <v>38932</v>
      </c>
      <c r="F494" s="5">
        <v>0.24583333333430346</v>
      </c>
      <c r="G494" t="b">
        <v>0</v>
      </c>
      <c r="H494" t="b">
        <v>0</v>
      </c>
      <c r="I494" s="3" t="b">
        <v>0</v>
      </c>
      <c r="J494" s="7">
        <f>_xlfn.MAXIFS(Tbl_MissionCrew[Launch date],Tbl_MissionCrew[Launch date],"&lt;"&amp;Tbl_EVA[[#This Row],[Start Date]]+1,Tbl_MissionCrew[Crew Name],Tbl_EVA[[#This Row],[Name]])</f>
        <v>38902.776331018518</v>
      </c>
      <c r="K494" t="str" cm="1">
        <f t="array" ref="K494">INDEX(Tbl_MissionCrew[Spacecraft (Launch)],MATCH(1,(Tbl_MissionCrew[Launch date]=Tbl_EVA[[#This Row],[Traveler launch date]])*(Tbl_MissionCrew[Crew Name]=Tbl_EVA[[#This Row],[Name]]),0))</f>
        <v>STS-121, Discovery</v>
      </c>
      <c r="L494" t="str">
        <f>_xlfn.XLOOKUP(Tbl_EVA[[#This Row],[Launching spacecraft]],Tbl_Missions[Spacecraft],Tbl_Missions[Destination])</f>
        <v>ISS</v>
      </c>
    </row>
    <row r="495" spans="1:12" ht="18.75" customHeight="1">
      <c r="A495" t="s">
        <v>629</v>
      </c>
      <c r="B495" s="1" t="s">
        <v>542</v>
      </c>
      <c r="C495">
        <v>253</v>
      </c>
      <c r="D495" s="4">
        <v>38972</v>
      </c>
      <c r="E495" s="4">
        <v>38972</v>
      </c>
      <c r="F495" s="5">
        <v>0.22638888889196096</v>
      </c>
      <c r="G495" t="b">
        <v>0</v>
      </c>
      <c r="H495" t="b">
        <v>0</v>
      </c>
      <c r="I495" s="3" t="b">
        <v>0</v>
      </c>
      <c r="J495" s="7">
        <f>_xlfn.MAXIFS(Tbl_MissionCrew[Launch date],Tbl_MissionCrew[Launch date],"&lt;"&amp;Tbl_EVA[[#This Row],[Start Date]]+1,Tbl_MissionCrew[Crew Name],Tbl_EVA[[#This Row],[Name]])</f>
        <v>38969.635358796295</v>
      </c>
      <c r="K495" t="str" cm="1">
        <f t="array" ref="K495">INDEX(Tbl_MissionCrew[Spacecraft (Launch)],MATCH(1,(Tbl_MissionCrew[Launch date]=Tbl_EVA[[#This Row],[Traveler launch date]])*(Tbl_MissionCrew[Crew Name]=Tbl_EVA[[#This Row],[Name]]),0))</f>
        <v>STS-115, Atlantis</v>
      </c>
      <c r="L495" t="str">
        <f>_xlfn.XLOOKUP(Tbl_EVA[[#This Row],[Launching spacecraft]],Tbl_Missions[Spacecraft],Tbl_Missions[Destination])</f>
        <v>ISS</v>
      </c>
    </row>
    <row r="496" spans="1:12" ht="18.75" customHeight="1">
      <c r="A496" t="s">
        <v>629</v>
      </c>
      <c r="B496" s="1" t="s">
        <v>630</v>
      </c>
      <c r="C496">
        <v>253</v>
      </c>
      <c r="D496" s="4">
        <v>38972</v>
      </c>
      <c r="E496" s="4">
        <v>38972</v>
      </c>
      <c r="F496" s="5">
        <v>0.22638888889196096</v>
      </c>
      <c r="G496" t="b">
        <v>0</v>
      </c>
      <c r="H496" t="b">
        <v>0</v>
      </c>
      <c r="I496" s="3" t="b">
        <v>0</v>
      </c>
      <c r="J496" s="7">
        <f>_xlfn.MAXIFS(Tbl_MissionCrew[Launch date],Tbl_MissionCrew[Launch date],"&lt;"&amp;Tbl_EVA[[#This Row],[Start Date]]+1,Tbl_MissionCrew[Crew Name],Tbl_EVA[[#This Row],[Name]])</f>
        <v>38969.635358796295</v>
      </c>
      <c r="K496" t="str" cm="1">
        <f t="array" ref="K496">INDEX(Tbl_MissionCrew[Spacecraft (Launch)],MATCH(1,(Tbl_MissionCrew[Launch date]=Tbl_EVA[[#This Row],[Traveler launch date]])*(Tbl_MissionCrew[Crew Name]=Tbl_EVA[[#This Row],[Name]]),0))</f>
        <v>STS-115, Atlantis</v>
      </c>
      <c r="L496" t="str">
        <f>_xlfn.XLOOKUP(Tbl_EVA[[#This Row],[Launching spacecraft]],Tbl_Missions[Spacecraft],Tbl_Missions[Destination])</f>
        <v>ISS</v>
      </c>
    </row>
    <row r="497" spans="1:12" ht="18.75" customHeight="1">
      <c r="A497" t="s">
        <v>629</v>
      </c>
      <c r="B497" s="1" t="s">
        <v>631</v>
      </c>
      <c r="C497">
        <v>254</v>
      </c>
      <c r="D497" s="4">
        <v>38973</v>
      </c>
      <c r="E497" s="4">
        <v>38973</v>
      </c>
      <c r="F497" s="5">
        <v>0.29930555555620231</v>
      </c>
      <c r="G497" t="b">
        <v>0</v>
      </c>
      <c r="H497" t="b">
        <v>0</v>
      </c>
      <c r="I497" s="3" t="b">
        <v>0</v>
      </c>
      <c r="J497" s="7">
        <f>_xlfn.MAXIFS(Tbl_MissionCrew[Launch date],Tbl_MissionCrew[Launch date],"&lt;"&amp;Tbl_EVA[[#This Row],[Start Date]]+1,Tbl_MissionCrew[Crew Name],Tbl_EVA[[#This Row],[Name]])</f>
        <v>38969.635358796295</v>
      </c>
      <c r="K497" t="str" cm="1">
        <f t="array" ref="K497">INDEX(Tbl_MissionCrew[Spacecraft (Launch)],MATCH(1,(Tbl_MissionCrew[Launch date]=Tbl_EVA[[#This Row],[Traveler launch date]])*(Tbl_MissionCrew[Crew Name]=Tbl_EVA[[#This Row],[Name]]),0))</f>
        <v>STS-115, Atlantis</v>
      </c>
      <c r="L497" t="str">
        <f>_xlfn.XLOOKUP(Tbl_EVA[[#This Row],[Launching spacecraft]],Tbl_Missions[Spacecraft],Tbl_Missions[Destination])</f>
        <v>ISS</v>
      </c>
    </row>
    <row r="498" spans="1:12" ht="18.75" customHeight="1">
      <c r="A498" t="s">
        <v>629</v>
      </c>
      <c r="B498" s="1" t="s">
        <v>632</v>
      </c>
      <c r="C498">
        <v>254</v>
      </c>
      <c r="D498" s="4">
        <v>38973</v>
      </c>
      <c r="E498" s="4">
        <v>38973</v>
      </c>
      <c r="F498" s="5">
        <v>0.29930555555620231</v>
      </c>
      <c r="G498" t="b">
        <v>0</v>
      </c>
      <c r="H498" t="b">
        <v>0</v>
      </c>
      <c r="I498" s="3" t="b">
        <v>0</v>
      </c>
      <c r="J498" s="7">
        <f>_xlfn.MAXIFS(Tbl_MissionCrew[Launch date],Tbl_MissionCrew[Launch date],"&lt;"&amp;Tbl_EVA[[#This Row],[Start Date]]+1,Tbl_MissionCrew[Crew Name],Tbl_EVA[[#This Row],[Name]])</f>
        <v>38969.635358796295</v>
      </c>
      <c r="K498" t="str" cm="1">
        <f t="array" ref="K498">INDEX(Tbl_MissionCrew[Spacecraft (Launch)],MATCH(1,(Tbl_MissionCrew[Launch date]=Tbl_EVA[[#This Row],[Traveler launch date]])*(Tbl_MissionCrew[Crew Name]=Tbl_EVA[[#This Row],[Name]]),0))</f>
        <v>STS-115, Atlantis</v>
      </c>
      <c r="L498" t="str">
        <f>_xlfn.XLOOKUP(Tbl_EVA[[#This Row],[Launching spacecraft]],Tbl_Missions[Spacecraft],Tbl_Missions[Destination])</f>
        <v>ISS</v>
      </c>
    </row>
    <row r="499" spans="1:12" ht="18.75" customHeight="1">
      <c r="A499" t="s">
        <v>629</v>
      </c>
      <c r="B499" s="1" t="s">
        <v>542</v>
      </c>
      <c r="C499">
        <v>255</v>
      </c>
      <c r="D499" s="4">
        <v>38975</v>
      </c>
      <c r="E499" s="4">
        <v>38975</v>
      </c>
      <c r="F499" s="5">
        <v>0.27916666666715173</v>
      </c>
      <c r="G499" t="b">
        <v>0</v>
      </c>
      <c r="H499" t="b">
        <v>0</v>
      </c>
      <c r="I499" s="3" t="b">
        <v>0</v>
      </c>
      <c r="J499" s="7">
        <f>_xlfn.MAXIFS(Tbl_MissionCrew[Launch date],Tbl_MissionCrew[Launch date],"&lt;"&amp;Tbl_EVA[[#This Row],[Start Date]]+1,Tbl_MissionCrew[Crew Name],Tbl_EVA[[#This Row],[Name]])</f>
        <v>38969.635358796295</v>
      </c>
      <c r="K499" t="str" cm="1">
        <f t="array" ref="K499">INDEX(Tbl_MissionCrew[Spacecraft (Launch)],MATCH(1,(Tbl_MissionCrew[Launch date]=Tbl_EVA[[#This Row],[Traveler launch date]])*(Tbl_MissionCrew[Crew Name]=Tbl_EVA[[#This Row],[Name]]),0))</f>
        <v>STS-115, Atlantis</v>
      </c>
      <c r="L499" t="str">
        <f>_xlfn.XLOOKUP(Tbl_EVA[[#This Row],[Launching spacecraft]],Tbl_Missions[Spacecraft],Tbl_Missions[Destination])</f>
        <v>ISS</v>
      </c>
    </row>
    <row r="500" spans="1:12" ht="18.75" customHeight="1">
      <c r="A500" t="s">
        <v>629</v>
      </c>
      <c r="B500" s="1" t="s">
        <v>630</v>
      </c>
      <c r="C500">
        <v>255</v>
      </c>
      <c r="D500" s="4">
        <v>38975</v>
      </c>
      <c r="E500" s="4">
        <v>38975</v>
      </c>
      <c r="F500" s="5">
        <v>0.27916666666715173</v>
      </c>
      <c r="G500" t="b">
        <v>0</v>
      </c>
      <c r="H500" t="b">
        <v>0</v>
      </c>
      <c r="I500" s="3" t="b">
        <v>0</v>
      </c>
      <c r="J500" s="7">
        <f>_xlfn.MAXIFS(Tbl_MissionCrew[Launch date],Tbl_MissionCrew[Launch date],"&lt;"&amp;Tbl_EVA[[#This Row],[Start Date]]+1,Tbl_MissionCrew[Crew Name],Tbl_EVA[[#This Row],[Name]])</f>
        <v>38969.635358796295</v>
      </c>
      <c r="K500" t="str" cm="1">
        <f t="array" ref="K500">INDEX(Tbl_MissionCrew[Spacecraft (Launch)],MATCH(1,(Tbl_MissionCrew[Launch date]=Tbl_EVA[[#This Row],[Traveler launch date]])*(Tbl_MissionCrew[Crew Name]=Tbl_EVA[[#This Row],[Name]]),0))</f>
        <v>STS-115, Atlantis</v>
      </c>
      <c r="L500" t="str">
        <f>_xlfn.XLOOKUP(Tbl_EVA[[#This Row],[Launching spacecraft]],Tbl_Missions[Spacecraft],Tbl_Missions[Destination])</f>
        <v>ISS</v>
      </c>
    </row>
    <row r="501" spans="1:12" ht="18.75" customHeight="1">
      <c r="A501" t="s">
        <v>633</v>
      </c>
      <c r="B501" s="1" t="s">
        <v>589</v>
      </c>
      <c r="C501">
        <v>256</v>
      </c>
      <c r="D501" s="4">
        <v>39043</v>
      </c>
      <c r="E501" s="4">
        <v>39044</v>
      </c>
      <c r="F501" s="5">
        <v>0.23472222222335404</v>
      </c>
      <c r="G501" t="b">
        <v>0</v>
      </c>
      <c r="H501" t="b">
        <v>0</v>
      </c>
      <c r="I501" s="3" t="b">
        <v>0</v>
      </c>
      <c r="J501" s="7">
        <f>_xlfn.MAXIFS(Tbl_MissionCrew[Launch date],Tbl_MissionCrew[Launch date],"&lt;"&amp;Tbl_EVA[[#This Row],[Start Date]]+1,Tbl_MissionCrew[Crew Name],Tbl_EVA[[#This Row],[Name]])</f>
        <v>38978.172708333332</v>
      </c>
      <c r="K501" t="str" cm="1">
        <f t="array" ref="K501">INDEX(Tbl_MissionCrew[Spacecraft (Launch)],MATCH(1,(Tbl_MissionCrew[Launch date]=Tbl_EVA[[#This Row],[Traveler launch date]])*(Tbl_MissionCrew[Crew Name]=Tbl_EVA[[#This Row],[Name]]),0))</f>
        <v>Soyuz TMA-9</v>
      </c>
      <c r="L501" t="str">
        <f>_xlfn.XLOOKUP(Tbl_EVA[[#This Row],[Launching spacecraft]],Tbl_Missions[Spacecraft],Tbl_Missions[Destination])</f>
        <v>ISS</v>
      </c>
    </row>
    <row r="502" spans="1:12" ht="18.75" customHeight="1">
      <c r="A502" t="s">
        <v>633</v>
      </c>
      <c r="B502" s="1" t="s">
        <v>571</v>
      </c>
      <c r="C502">
        <v>256</v>
      </c>
      <c r="D502" s="4">
        <v>39043</v>
      </c>
      <c r="E502" s="4">
        <v>39044</v>
      </c>
      <c r="F502" s="5">
        <v>0.23472222222335404</v>
      </c>
      <c r="G502" t="b">
        <v>0</v>
      </c>
      <c r="H502" t="b">
        <v>0</v>
      </c>
      <c r="I502" s="3" t="b">
        <v>0</v>
      </c>
      <c r="J502" s="7">
        <f>_xlfn.MAXIFS(Tbl_MissionCrew[Launch date],Tbl_MissionCrew[Launch date],"&lt;"&amp;Tbl_EVA[[#This Row],[Start Date]]+1,Tbl_MissionCrew[Crew Name],Tbl_EVA[[#This Row],[Name]])</f>
        <v>38978.172708333332</v>
      </c>
      <c r="K502" t="str" cm="1">
        <f t="array" ref="K502">INDEX(Tbl_MissionCrew[Spacecraft (Launch)],MATCH(1,(Tbl_MissionCrew[Launch date]=Tbl_EVA[[#This Row],[Traveler launch date]])*(Tbl_MissionCrew[Crew Name]=Tbl_EVA[[#This Row],[Name]]),0))</f>
        <v>Soyuz TMA-9</v>
      </c>
      <c r="L502" t="str">
        <f>_xlfn.XLOOKUP(Tbl_EVA[[#This Row],[Launching spacecraft]],Tbl_Missions[Spacecraft],Tbl_Missions[Destination])</f>
        <v>ISS</v>
      </c>
    </row>
    <row r="503" spans="1:12" ht="18.75" customHeight="1">
      <c r="A503" t="s">
        <v>634</v>
      </c>
      <c r="B503" s="1" t="s">
        <v>576</v>
      </c>
      <c r="C503">
        <v>257</v>
      </c>
      <c r="D503" s="4">
        <v>39063</v>
      </c>
      <c r="E503" s="4">
        <v>39064</v>
      </c>
      <c r="F503" s="5">
        <v>0.27500000000145519</v>
      </c>
      <c r="G503" t="b">
        <v>0</v>
      </c>
      <c r="H503" t="b">
        <v>0</v>
      </c>
      <c r="I503" s="3" t="b">
        <v>0</v>
      </c>
      <c r="J503" s="7">
        <f>_xlfn.MAXIFS(Tbl_MissionCrew[Launch date],Tbl_MissionCrew[Launch date],"&lt;"&amp;Tbl_EVA[[#This Row],[Start Date]]+1,Tbl_MissionCrew[Crew Name],Tbl_EVA[[#This Row],[Name]])</f>
        <v>39060.033043981479</v>
      </c>
      <c r="K503" t="str" cm="1">
        <f t="array" ref="K503">INDEX(Tbl_MissionCrew[Spacecraft (Launch)],MATCH(1,(Tbl_MissionCrew[Launch date]=Tbl_EVA[[#This Row],[Traveler launch date]])*(Tbl_MissionCrew[Crew Name]=Tbl_EVA[[#This Row],[Name]]),0))</f>
        <v>STS-116, Discovery</v>
      </c>
      <c r="L503" t="str">
        <f>_xlfn.XLOOKUP(Tbl_EVA[[#This Row],[Launching spacecraft]],Tbl_Missions[Spacecraft],Tbl_Missions[Destination])</f>
        <v>ISS</v>
      </c>
    </row>
    <row r="504" spans="1:12" ht="18.75" customHeight="1">
      <c r="A504" t="s">
        <v>634</v>
      </c>
      <c r="B504" s="1" t="s">
        <v>635</v>
      </c>
      <c r="C504">
        <v>257</v>
      </c>
      <c r="D504" s="4">
        <v>39063</v>
      </c>
      <c r="E504" s="4">
        <v>39064</v>
      </c>
      <c r="F504" s="5">
        <v>0.27500000000145519</v>
      </c>
      <c r="G504" t="b">
        <v>0</v>
      </c>
      <c r="H504" t="b">
        <v>0</v>
      </c>
      <c r="I504" s="3" t="b">
        <v>0</v>
      </c>
      <c r="J504" s="7">
        <f>_xlfn.MAXIFS(Tbl_MissionCrew[Launch date],Tbl_MissionCrew[Launch date],"&lt;"&amp;Tbl_EVA[[#This Row],[Start Date]]+1,Tbl_MissionCrew[Crew Name],Tbl_EVA[[#This Row],[Name]])</f>
        <v>39060.033043981479</v>
      </c>
      <c r="K504" t="str" cm="1">
        <f t="array" ref="K504">INDEX(Tbl_MissionCrew[Spacecraft (Launch)],MATCH(1,(Tbl_MissionCrew[Launch date]=Tbl_EVA[[#This Row],[Traveler launch date]])*(Tbl_MissionCrew[Crew Name]=Tbl_EVA[[#This Row],[Name]]),0))</f>
        <v>STS-116, Discovery</v>
      </c>
      <c r="L504" t="str">
        <f>_xlfn.XLOOKUP(Tbl_EVA[[#This Row],[Launching spacecraft]],Tbl_Missions[Spacecraft],Tbl_Missions[Destination])</f>
        <v>ISS</v>
      </c>
    </row>
    <row r="505" spans="1:12" ht="18.75" customHeight="1">
      <c r="A505" t="s">
        <v>634</v>
      </c>
      <c r="B505" s="1" t="s">
        <v>576</v>
      </c>
      <c r="C505">
        <v>258</v>
      </c>
      <c r="D505" s="4">
        <v>39065</v>
      </c>
      <c r="E505" s="4">
        <v>39066</v>
      </c>
      <c r="F505" s="5">
        <v>0.20833333332848269</v>
      </c>
      <c r="G505" t="b">
        <v>0</v>
      </c>
      <c r="H505" t="b">
        <v>0</v>
      </c>
      <c r="I505" s="3" t="b">
        <v>0</v>
      </c>
      <c r="J505" s="7">
        <f>_xlfn.MAXIFS(Tbl_MissionCrew[Launch date],Tbl_MissionCrew[Launch date],"&lt;"&amp;Tbl_EVA[[#This Row],[Start Date]]+1,Tbl_MissionCrew[Crew Name],Tbl_EVA[[#This Row],[Name]])</f>
        <v>39060.033043981479</v>
      </c>
      <c r="K505" t="str" cm="1">
        <f t="array" ref="K505">INDEX(Tbl_MissionCrew[Spacecraft (Launch)],MATCH(1,(Tbl_MissionCrew[Launch date]=Tbl_EVA[[#This Row],[Traveler launch date]])*(Tbl_MissionCrew[Crew Name]=Tbl_EVA[[#This Row],[Name]]),0))</f>
        <v>STS-116, Discovery</v>
      </c>
      <c r="L505" t="str">
        <f>_xlfn.XLOOKUP(Tbl_EVA[[#This Row],[Launching spacecraft]],Tbl_Missions[Spacecraft],Tbl_Missions[Destination])</f>
        <v>ISS</v>
      </c>
    </row>
    <row r="506" spans="1:12" ht="18.75" customHeight="1">
      <c r="A506" t="s">
        <v>634</v>
      </c>
      <c r="B506" s="1" t="s">
        <v>635</v>
      </c>
      <c r="C506">
        <v>258</v>
      </c>
      <c r="D506" s="4">
        <v>39065</v>
      </c>
      <c r="E506" s="4">
        <v>39066</v>
      </c>
      <c r="F506" s="5">
        <v>0.20833333332848269</v>
      </c>
      <c r="G506" t="b">
        <v>0</v>
      </c>
      <c r="H506" t="b">
        <v>0</v>
      </c>
      <c r="I506" s="3" t="b">
        <v>0</v>
      </c>
      <c r="J506" s="7">
        <f>_xlfn.MAXIFS(Tbl_MissionCrew[Launch date],Tbl_MissionCrew[Launch date],"&lt;"&amp;Tbl_EVA[[#This Row],[Start Date]]+1,Tbl_MissionCrew[Crew Name],Tbl_EVA[[#This Row],[Name]])</f>
        <v>39060.033043981479</v>
      </c>
      <c r="K506" t="str" cm="1">
        <f t="array" ref="K506">INDEX(Tbl_MissionCrew[Spacecraft (Launch)],MATCH(1,(Tbl_MissionCrew[Launch date]=Tbl_EVA[[#This Row],[Traveler launch date]])*(Tbl_MissionCrew[Crew Name]=Tbl_EVA[[#This Row],[Name]]),0))</f>
        <v>STS-116, Discovery</v>
      </c>
      <c r="L506" t="str">
        <f>_xlfn.XLOOKUP(Tbl_EVA[[#This Row],[Launching spacecraft]],Tbl_Missions[Spacecraft],Tbl_Missions[Destination])</f>
        <v>ISS</v>
      </c>
    </row>
    <row r="507" spans="1:12" ht="18.75" customHeight="1">
      <c r="A507" t="s">
        <v>634</v>
      </c>
      <c r="B507" s="1" t="s">
        <v>576</v>
      </c>
      <c r="C507">
        <v>259</v>
      </c>
      <c r="D507" s="4">
        <v>39067</v>
      </c>
      <c r="E507" s="4">
        <v>39068</v>
      </c>
      <c r="F507" s="5">
        <v>0.31388888888614019</v>
      </c>
      <c r="G507" t="b">
        <v>0</v>
      </c>
      <c r="H507" t="b">
        <v>0</v>
      </c>
      <c r="I507" s="3" t="b">
        <v>0</v>
      </c>
      <c r="J507" s="7">
        <f>_xlfn.MAXIFS(Tbl_MissionCrew[Launch date],Tbl_MissionCrew[Launch date],"&lt;"&amp;Tbl_EVA[[#This Row],[Start Date]]+1,Tbl_MissionCrew[Crew Name],Tbl_EVA[[#This Row],[Name]])</f>
        <v>39060.033043981479</v>
      </c>
      <c r="K507" t="str" cm="1">
        <f t="array" ref="K507">INDEX(Tbl_MissionCrew[Spacecraft (Launch)],MATCH(1,(Tbl_MissionCrew[Launch date]=Tbl_EVA[[#This Row],[Traveler launch date]])*(Tbl_MissionCrew[Crew Name]=Tbl_EVA[[#This Row],[Name]]),0))</f>
        <v>STS-116, Discovery</v>
      </c>
      <c r="L507" t="str">
        <f>_xlfn.XLOOKUP(Tbl_EVA[[#This Row],[Launching spacecraft]],Tbl_Missions[Spacecraft],Tbl_Missions[Destination])</f>
        <v>ISS</v>
      </c>
    </row>
    <row r="508" spans="1:12" ht="18.75" customHeight="1">
      <c r="A508" t="s">
        <v>634</v>
      </c>
      <c r="B508" s="1" t="s">
        <v>636</v>
      </c>
      <c r="C508">
        <v>259</v>
      </c>
      <c r="D508" s="4">
        <v>39067</v>
      </c>
      <c r="E508" s="4">
        <v>39068</v>
      </c>
      <c r="F508" s="5">
        <v>0.31388888888614019</v>
      </c>
      <c r="G508" t="b">
        <v>0</v>
      </c>
      <c r="H508" t="b">
        <v>0</v>
      </c>
      <c r="I508" s="3" t="b">
        <v>0</v>
      </c>
      <c r="J508" s="7">
        <f>_xlfn.MAXIFS(Tbl_MissionCrew[Launch date],Tbl_MissionCrew[Launch date],"&lt;"&amp;Tbl_EVA[[#This Row],[Start Date]]+1,Tbl_MissionCrew[Crew Name],Tbl_EVA[[#This Row],[Name]])</f>
        <v>39060.033043981479</v>
      </c>
      <c r="K508" t="str" cm="1">
        <f t="array" ref="K508">INDEX(Tbl_MissionCrew[Spacecraft (Launch)],MATCH(1,(Tbl_MissionCrew[Launch date]=Tbl_EVA[[#This Row],[Traveler launch date]])*(Tbl_MissionCrew[Crew Name]=Tbl_EVA[[#This Row],[Name]]),0))</f>
        <v>STS-116, Discovery</v>
      </c>
      <c r="L508" t="str">
        <f>_xlfn.XLOOKUP(Tbl_EVA[[#This Row],[Launching spacecraft]],Tbl_Missions[Spacecraft],Tbl_Missions[Destination])</f>
        <v>ISS</v>
      </c>
    </row>
    <row r="509" spans="1:12" ht="18.75" customHeight="1">
      <c r="A509" t="s">
        <v>634</v>
      </c>
      <c r="B509" s="1" t="s">
        <v>576</v>
      </c>
      <c r="C509">
        <v>260</v>
      </c>
      <c r="D509" s="4">
        <v>39069</v>
      </c>
      <c r="E509" s="4">
        <v>39070</v>
      </c>
      <c r="F509" s="5">
        <v>0.27638888889487134</v>
      </c>
      <c r="G509" t="b">
        <v>0</v>
      </c>
      <c r="H509" t="b">
        <v>0</v>
      </c>
      <c r="I509" s="3" t="b">
        <v>0</v>
      </c>
      <c r="J509" s="7">
        <f>_xlfn.MAXIFS(Tbl_MissionCrew[Launch date],Tbl_MissionCrew[Launch date],"&lt;"&amp;Tbl_EVA[[#This Row],[Start Date]]+1,Tbl_MissionCrew[Crew Name],Tbl_EVA[[#This Row],[Name]])</f>
        <v>39060.033043981479</v>
      </c>
      <c r="K509" t="str" cm="1">
        <f t="array" ref="K509">INDEX(Tbl_MissionCrew[Spacecraft (Launch)],MATCH(1,(Tbl_MissionCrew[Launch date]=Tbl_EVA[[#This Row],[Traveler launch date]])*(Tbl_MissionCrew[Crew Name]=Tbl_EVA[[#This Row],[Name]]),0))</f>
        <v>STS-116, Discovery</v>
      </c>
      <c r="L509" t="str">
        <f>_xlfn.XLOOKUP(Tbl_EVA[[#This Row],[Launching spacecraft]],Tbl_Missions[Spacecraft],Tbl_Missions[Destination])</f>
        <v>ISS</v>
      </c>
    </row>
    <row r="510" spans="1:12" ht="18.75" customHeight="1">
      <c r="A510" t="s">
        <v>634</v>
      </c>
      <c r="B510" s="1" t="s">
        <v>635</v>
      </c>
      <c r="C510">
        <v>260</v>
      </c>
      <c r="D510" s="4">
        <v>39069</v>
      </c>
      <c r="E510" s="4">
        <v>39070</v>
      </c>
      <c r="F510" s="5">
        <v>0.27638888889487134</v>
      </c>
      <c r="G510" t="b">
        <v>0</v>
      </c>
      <c r="H510" t="b">
        <v>0</v>
      </c>
      <c r="I510" s="3" t="b">
        <v>0</v>
      </c>
      <c r="J510" s="7">
        <f>_xlfn.MAXIFS(Tbl_MissionCrew[Launch date],Tbl_MissionCrew[Launch date],"&lt;"&amp;Tbl_EVA[[#This Row],[Start Date]]+1,Tbl_MissionCrew[Crew Name],Tbl_EVA[[#This Row],[Name]])</f>
        <v>39060.033043981479</v>
      </c>
      <c r="K510" t="str" cm="1">
        <f t="array" ref="K510">INDEX(Tbl_MissionCrew[Spacecraft (Launch)],MATCH(1,(Tbl_MissionCrew[Launch date]=Tbl_EVA[[#This Row],[Traveler launch date]])*(Tbl_MissionCrew[Crew Name]=Tbl_EVA[[#This Row],[Name]]),0))</f>
        <v>STS-116, Discovery</v>
      </c>
      <c r="L510" t="str">
        <f>_xlfn.XLOOKUP(Tbl_EVA[[#This Row],[Launching spacecraft]],Tbl_Missions[Spacecraft],Tbl_Missions[Destination])</f>
        <v>ISS</v>
      </c>
    </row>
    <row r="511" spans="1:12" ht="18.75" customHeight="1">
      <c r="A511" t="s">
        <v>633</v>
      </c>
      <c r="B511" s="1" t="s">
        <v>571</v>
      </c>
      <c r="C511">
        <v>261</v>
      </c>
      <c r="D511" s="4">
        <v>39113</v>
      </c>
      <c r="E511" s="4">
        <v>39113</v>
      </c>
      <c r="F511" s="5">
        <v>0.32986111110949423</v>
      </c>
      <c r="G511" t="b">
        <v>0</v>
      </c>
      <c r="H511" t="b">
        <v>0</v>
      </c>
      <c r="I511" s="3" t="b">
        <v>0</v>
      </c>
      <c r="J511" s="7">
        <f>_xlfn.MAXIFS(Tbl_MissionCrew[Launch date],Tbl_MissionCrew[Launch date],"&lt;"&amp;Tbl_EVA[[#This Row],[Start Date]]+1,Tbl_MissionCrew[Crew Name],Tbl_EVA[[#This Row],[Name]])</f>
        <v>38978.172708333332</v>
      </c>
      <c r="K511" t="str" cm="1">
        <f t="array" ref="K511">INDEX(Tbl_MissionCrew[Spacecraft (Launch)],MATCH(1,(Tbl_MissionCrew[Launch date]=Tbl_EVA[[#This Row],[Traveler launch date]])*(Tbl_MissionCrew[Crew Name]=Tbl_EVA[[#This Row],[Name]]),0))</f>
        <v>Soyuz TMA-9</v>
      </c>
      <c r="L511" t="str">
        <f>_xlfn.XLOOKUP(Tbl_EVA[[#This Row],[Launching spacecraft]],Tbl_Missions[Spacecraft],Tbl_Missions[Destination])</f>
        <v>ISS</v>
      </c>
    </row>
    <row r="512" spans="1:12" ht="18.75" customHeight="1">
      <c r="A512" t="s">
        <v>633</v>
      </c>
      <c r="B512" s="1" t="s">
        <v>636</v>
      </c>
      <c r="C512">
        <v>261</v>
      </c>
      <c r="D512" s="4">
        <v>39113</v>
      </c>
      <c r="E512" s="4">
        <v>39113</v>
      </c>
      <c r="F512" s="5">
        <v>0.32986111110949423</v>
      </c>
      <c r="G512" t="b">
        <v>0</v>
      </c>
      <c r="H512" t="b">
        <v>0</v>
      </c>
      <c r="I512" s="3" t="b">
        <v>0</v>
      </c>
      <c r="J512" s="7">
        <f>_xlfn.MAXIFS(Tbl_MissionCrew[Launch date],Tbl_MissionCrew[Launch date],"&lt;"&amp;Tbl_EVA[[#This Row],[Start Date]]+1,Tbl_MissionCrew[Crew Name],Tbl_EVA[[#This Row],[Name]])</f>
        <v>39060.033043981479</v>
      </c>
      <c r="K512" t="str" cm="1">
        <f t="array" ref="K512">INDEX(Tbl_MissionCrew[Spacecraft (Launch)],MATCH(1,(Tbl_MissionCrew[Launch date]=Tbl_EVA[[#This Row],[Traveler launch date]])*(Tbl_MissionCrew[Crew Name]=Tbl_EVA[[#This Row],[Name]]),0))</f>
        <v>STS-116, Discovery</v>
      </c>
      <c r="L512" t="str">
        <f>_xlfn.XLOOKUP(Tbl_EVA[[#This Row],[Launching spacecraft]],Tbl_Missions[Spacecraft],Tbl_Missions[Destination])</f>
        <v>ISS</v>
      </c>
    </row>
    <row r="513" spans="1:12" ht="18.75" customHeight="1">
      <c r="A513" t="s">
        <v>633</v>
      </c>
      <c r="B513" s="1" t="s">
        <v>571</v>
      </c>
      <c r="C513">
        <v>262</v>
      </c>
      <c r="D513" s="4">
        <v>39117</v>
      </c>
      <c r="E513" s="4">
        <v>39117</v>
      </c>
      <c r="F513" s="5">
        <v>0.29930555554892635</v>
      </c>
      <c r="G513" t="b">
        <v>0</v>
      </c>
      <c r="H513" t="b">
        <v>0</v>
      </c>
      <c r="I513" s="3" t="b">
        <v>0</v>
      </c>
      <c r="J513" s="7">
        <f>_xlfn.MAXIFS(Tbl_MissionCrew[Launch date],Tbl_MissionCrew[Launch date],"&lt;"&amp;Tbl_EVA[[#This Row],[Start Date]]+1,Tbl_MissionCrew[Crew Name],Tbl_EVA[[#This Row],[Name]])</f>
        <v>38978.172708333332</v>
      </c>
      <c r="K513" t="str" cm="1">
        <f t="array" ref="K513">INDEX(Tbl_MissionCrew[Spacecraft (Launch)],MATCH(1,(Tbl_MissionCrew[Launch date]=Tbl_EVA[[#This Row],[Traveler launch date]])*(Tbl_MissionCrew[Crew Name]=Tbl_EVA[[#This Row],[Name]]),0))</f>
        <v>Soyuz TMA-9</v>
      </c>
      <c r="L513" t="str">
        <f>_xlfn.XLOOKUP(Tbl_EVA[[#This Row],[Launching spacecraft]],Tbl_Missions[Spacecraft],Tbl_Missions[Destination])</f>
        <v>ISS</v>
      </c>
    </row>
    <row r="514" spans="1:12" ht="18.75" customHeight="1">
      <c r="A514" t="s">
        <v>633</v>
      </c>
      <c r="B514" s="1" t="s">
        <v>636</v>
      </c>
      <c r="C514">
        <v>262</v>
      </c>
      <c r="D514" s="4">
        <v>39117</v>
      </c>
      <c r="E514" s="4">
        <v>39117</v>
      </c>
      <c r="F514" s="5">
        <v>0.29930555554892635</v>
      </c>
      <c r="G514" t="b">
        <v>0</v>
      </c>
      <c r="H514" t="b">
        <v>0</v>
      </c>
      <c r="I514" s="3" t="b">
        <v>0</v>
      </c>
      <c r="J514" s="7">
        <f>_xlfn.MAXIFS(Tbl_MissionCrew[Launch date],Tbl_MissionCrew[Launch date],"&lt;"&amp;Tbl_EVA[[#This Row],[Start Date]]+1,Tbl_MissionCrew[Crew Name],Tbl_EVA[[#This Row],[Name]])</f>
        <v>39060.033043981479</v>
      </c>
      <c r="K514" t="str" cm="1">
        <f t="array" ref="K514">INDEX(Tbl_MissionCrew[Spacecraft (Launch)],MATCH(1,(Tbl_MissionCrew[Launch date]=Tbl_EVA[[#This Row],[Traveler launch date]])*(Tbl_MissionCrew[Crew Name]=Tbl_EVA[[#This Row],[Name]]),0))</f>
        <v>STS-116, Discovery</v>
      </c>
      <c r="L514" t="str">
        <f>_xlfn.XLOOKUP(Tbl_EVA[[#This Row],[Launching spacecraft]],Tbl_Missions[Spacecraft],Tbl_Missions[Destination])</f>
        <v>ISS</v>
      </c>
    </row>
    <row r="515" spans="1:12" ht="18.75" customHeight="1">
      <c r="A515" t="s">
        <v>633</v>
      </c>
      <c r="B515" s="1" t="s">
        <v>571</v>
      </c>
      <c r="C515">
        <v>263</v>
      </c>
      <c r="D515" s="4">
        <v>39121</v>
      </c>
      <c r="E515" s="4">
        <v>39121</v>
      </c>
      <c r="F515" s="5">
        <v>0.27777777778101154</v>
      </c>
      <c r="G515" t="b">
        <v>0</v>
      </c>
      <c r="H515" t="b">
        <v>0</v>
      </c>
      <c r="I515" s="3" t="b">
        <v>0</v>
      </c>
      <c r="J515" s="7">
        <f>_xlfn.MAXIFS(Tbl_MissionCrew[Launch date],Tbl_MissionCrew[Launch date],"&lt;"&amp;Tbl_EVA[[#This Row],[Start Date]]+1,Tbl_MissionCrew[Crew Name],Tbl_EVA[[#This Row],[Name]])</f>
        <v>38978.172708333332</v>
      </c>
      <c r="K515" t="str" cm="1">
        <f t="array" ref="K515">INDEX(Tbl_MissionCrew[Spacecraft (Launch)],MATCH(1,(Tbl_MissionCrew[Launch date]=Tbl_EVA[[#This Row],[Traveler launch date]])*(Tbl_MissionCrew[Crew Name]=Tbl_EVA[[#This Row],[Name]]),0))</f>
        <v>Soyuz TMA-9</v>
      </c>
      <c r="L515" t="str">
        <f>_xlfn.XLOOKUP(Tbl_EVA[[#This Row],[Launching spacecraft]],Tbl_Missions[Spacecraft],Tbl_Missions[Destination])</f>
        <v>ISS</v>
      </c>
    </row>
    <row r="516" spans="1:12" ht="18.75" customHeight="1">
      <c r="A516" t="s">
        <v>633</v>
      </c>
      <c r="B516" s="1" t="s">
        <v>636</v>
      </c>
      <c r="C516">
        <v>263</v>
      </c>
      <c r="D516" s="4">
        <v>39121</v>
      </c>
      <c r="E516" s="4">
        <v>39121</v>
      </c>
      <c r="F516" s="5">
        <v>0.27777777778101154</v>
      </c>
      <c r="G516" t="b">
        <v>0</v>
      </c>
      <c r="H516" t="b">
        <v>0</v>
      </c>
      <c r="I516" s="3" t="b">
        <v>0</v>
      </c>
      <c r="J516" s="7">
        <f>_xlfn.MAXIFS(Tbl_MissionCrew[Launch date],Tbl_MissionCrew[Launch date],"&lt;"&amp;Tbl_EVA[[#This Row],[Start Date]]+1,Tbl_MissionCrew[Crew Name],Tbl_EVA[[#This Row],[Name]])</f>
        <v>39060.033043981479</v>
      </c>
      <c r="K516" t="str" cm="1">
        <f t="array" ref="K516">INDEX(Tbl_MissionCrew[Spacecraft (Launch)],MATCH(1,(Tbl_MissionCrew[Launch date]=Tbl_EVA[[#This Row],[Traveler launch date]])*(Tbl_MissionCrew[Crew Name]=Tbl_EVA[[#This Row],[Name]]),0))</f>
        <v>STS-116, Discovery</v>
      </c>
      <c r="L516" t="str">
        <f>_xlfn.XLOOKUP(Tbl_EVA[[#This Row],[Launching spacecraft]],Tbl_Missions[Spacecraft],Tbl_Missions[Destination])</f>
        <v>ISS</v>
      </c>
    </row>
    <row r="517" spans="1:12" ht="18.75" customHeight="1">
      <c r="A517" t="s">
        <v>633</v>
      </c>
      <c r="B517" s="1" t="s">
        <v>571</v>
      </c>
      <c r="C517">
        <v>264</v>
      </c>
      <c r="D517" s="4">
        <v>39135</v>
      </c>
      <c r="E517" s="4">
        <v>39135</v>
      </c>
      <c r="F517" s="5">
        <v>0.26250000000000001</v>
      </c>
      <c r="G517" t="b">
        <v>0</v>
      </c>
      <c r="H517" t="b">
        <v>0</v>
      </c>
      <c r="I517" s="3" t="b">
        <v>0</v>
      </c>
      <c r="J517" s="7">
        <f>_xlfn.MAXIFS(Tbl_MissionCrew[Launch date],Tbl_MissionCrew[Launch date],"&lt;"&amp;Tbl_EVA[[#This Row],[Start Date]]+1,Tbl_MissionCrew[Crew Name],Tbl_EVA[[#This Row],[Name]])</f>
        <v>38978.172708333332</v>
      </c>
      <c r="K517" t="str" cm="1">
        <f t="array" ref="K517">INDEX(Tbl_MissionCrew[Spacecraft (Launch)],MATCH(1,(Tbl_MissionCrew[Launch date]=Tbl_EVA[[#This Row],[Traveler launch date]])*(Tbl_MissionCrew[Crew Name]=Tbl_EVA[[#This Row],[Name]]),0))</f>
        <v>Soyuz TMA-9</v>
      </c>
      <c r="L517" t="str">
        <f>_xlfn.XLOOKUP(Tbl_EVA[[#This Row],[Launching spacecraft]],Tbl_Missions[Spacecraft],Tbl_Missions[Destination])</f>
        <v>ISS</v>
      </c>
    </row>
    <row r="518" spans="1:12" ht="18.75" customHeight="1">
      <c r="A518" t="s">
        <v>633</v>
      </c>
      <c r="B518" s="1" t="s">
        <v>589</v>
      </c>
      <c r="C518">
        <v>264</v>
      </c>
      <c r="D518" s="4">
        <v>39135</v>
      </c>
      <c r="E518" s="4">
        <v>39135</v>
      </c>
      <c r="F518" s="5">
        <v>0.26250000000000001</v>
      </c>
      <c r="G518" t="b">
        <v>0</v>
      </c>
      <c r="H518" t="b">
        <v>0</v>
      </c>
      <c r="I518" s="3" t="b">
        <v>0</v>
      </c>
      <c r="J518" s="7">
        <f>_xlfn.MAXIFS(Tbl_MissionCrew[Launch date],Tbl_MissionCrew[Launch date],"&lt;"&amp;Tbl_EVA[[#This Row],[Start Date]]+1,Tbl_MissionCrew[Crew Name],Tbl_EVA[[#This Row],[Name]])</f>
        <v>38978.172708333332</v>
      </c>
      <c r="K518" t="str" cm="1">
        <f t="array" ref="K518">INDEX(Tbl_MissionCrew[Spacecraft (Launch)],MATCH(1,(Tbl_MissionCrew[Launch date]=Tbl_EVA[[#This Row],[Traveler launch date]])*(Tbl_MissionCrew[Crew Name]=Tbl_EVA[[#This Row],[Name]]),0))</f>
        <v>Soyuz TMA-9</v>
      </c>
      <c r="L518" t="str">
        <f>_xlfn.XLOOKUP(Tbl_EVA[[#This Row],[Launching spacecraft]],Tbl_Missions[Spacecraft],Tbl_Missions[Destination])</f>
        <v>ISS</v>
      </c>
    </row>
    <row r="519" spans="1:12" ht="18.75" customHeight="1">
      <c r="A519" t="s">
        <v>637</v>
      </c>
      <c r="B519" s="1" t="s">
        <v>638</v>
      </c>
      <c r="C519">
        <v>265</v>
      </c>
      <c r="D519" s="4">
        <v>39232</v>
      </c>
      <c r="E519" s="4">
        <v>39233</v>
      </c>
      <c r="F519" s="5">
        <v>0.22569444444525288</v>
      </c>
      <c r="G519" t="b">
        <v>0</v>
      </c>
      <c r="H519" t="b">
        <v>0</v>
      </c>
      <c r="I519" s="3" t="b">
        <v>0</v>
      </c>
      <c r="J519" s="7">
        <f>_xlfn.MAXIFS(Tbl_MissionCrew[Launch date],Tbl_MissionCrew[Launch date],"&lt;"&amp;Tbl_EVA[[#This Row],[Start Date]]+1,Tbl_MissionCrew[Crew Name],Tbl_EVA[[#This Row],[Name]])</f>
        <v>39179.729861111111</v>
      </c>
      <c r="K519" t="str" cm="1">
        <f t="array" ref="K519">INDEX(Tbl_MissionCrew[Spacecraft (Launch)],MATCH(1,(Tbl_MissionCrew[Launch date]=Tbl_EVA[[#This Row],[Traveler launch date]])*(Tbl_MissionCrew[Crew Name]=Tbl_EVA[[#This Row],[Name]]),0))</f>
        <v>Soyuz TMA-10</v>
      </c>
      <c r="L519" t="str">
        <f>_xlfn.XLOOKUP(Tbl_EVA[[#This Row],[Launching spacecraft]],Tbl_Missions[Spacecraft],Tbl_Missions[Destination])</f>
        <v>ISS</v>
      </c>
    </row>
    <row r="520" spans="1:12" ht="18.75" customHeight="1">
      <c r="A520" t="s">
        <v>637</v>
      </c>
      <c r="B520" s="1" t="s">
        <v>639</v>
      </c>
      <c r="C520">
        <v>265</v>
      </c>
      <c r="D520" s="4">
        <v>39232</v>
      </c>
      <c r="E520" s="4">
        <v>39233</v>
      </c>
      <c r="F520" s="5">
        <v>0.22569444444525288</v>
      </c>
      <c r="G520" t="b">
        <v>0</v>
      </c>
      <c r="H520" t="b">
        <v>0</v>
      </c>
      <c r="I520" s="3" t="b">
        <v>0</v>
      </c>
      <c r="J520" s="7">
        <f>_xlfn.MAXIFS(Tbl_MissionCrew[Launch date],Tbl_MissionCrew[Launch date],"&lt;"&amp;Tbl_EVA[[#This Row],[Start Date]]+1,Tbl_MissionCrew[Crew Name],Tbl_EVA[[#This Row],[Name]])</f>
        <v>39179.729861111111</v>
      </c>
      <c r="K520" t="str" cm="1">
        <f t="array" ref="K520">INDEX(Tbl_MissionCrew[Spacecraft (Launch)],MATCH(1,(Tbl_MissionCrew[Launch date]=Tbl_EVA[[#This Row],[Traveler launch date]])*(Tbl_MissionCrew[Crew Name]=Tbl_EVA[[#This Row],[Name]]),0))</f>
        <v>Soyuz TMA-10</v>
      </c>
      <c r="L520" t="str">
        <f>_xlfn.XLOOKUP(Tbl_EVA[[#This Row],[Launching spacecraft]],Tbl_Missions[Spacecraft],Tbl_Missions[Destination])</f>
        <v>ISS</v>
      </c>
    </row>
    <row r="521" spans="1:12" ht="18.75" customHeight="1">
      <c r="A521" t="s">
        <v>637</v>
      </c>
      <c r="B521" s="1" t="s">
        <v>638</v>
      </c>
      <c r="C521">
        <v>266</v>
      </c>
      <c r="D521" s="4">
        <v>39239</v>
      </c>
      <c r="E521" s="4">
        <v>39239</v>
      </c>
      <c r="F521" s="5">
        <v>0.23402777777664596</v>
      </c>
      <c r="G521" t="b">
        <v>0</v>
      </c>
      <c r="H521" t="b">
        <v>0</v>
      </c>
      <c r="I521" s="3" t="b">
        <v>0</v>
      </c>
      <c r="J521" s="7">
        <f>_xlfn.MAXIFS(Tbl_MissionCrew[Launch date],Tbl_MissionCrew[Launch date],"&lt;"&amp;Tbl_EVA[[#This Row],[Start Date]]+1,Tbl_MissionCrew[Crew Name],Tbl_EVA[[#This Row],[Name]])</f>
        <v>39179.729861111111</v>
      </c>
      <c r="K521" t="str" cm="1">
        <f t="array" ref="K521">INDEX(Tbl_MissionCrew[Spacecraft (Launch)],MATCH(1,(Tbl_MissionCrew[Launch date]=Tbl_EVA[[#This Row],[Traveler launch date]])*(Tbl_MissionCrew[Crew Name]=Tbl_EVA[[#This Row],[Name]]),0))</f>
        <v>Soyuz TMA-10</v>
      </c>
      <c r="L521" t="str">
        <f>_xlfn.XLOOKUP(Tbl_EVA[[#This Row],[Launching spacecraft]],Tbl_Missions[Spacecraft],Tbl_Missions[Destination])</f>
        <v>ISS</v>
      </c>
    </row>
    <row r="522" spans="1:12" ht="18.75" customHeight="1">
      <c r="A522" t="s">
        <v>637</v>
      </c>
      <c r="B522" s="1" t="s">
        <v>639</v>
      </c>
      <c r="C522">
        <v>266</v>
      </c>
      <c r="D522" s="4">
        <v>39239</v>
      </c>
      <c r="E522" s="4">
        <v>39239</v>
      </c>
      <c r="F522" s="5">
        <v>0.23402777777664596</v>
      </c>
      <c r="G522" t="b">
        <v>0</v>
      </c>
      <c r="H522" t="b">
        <v>0</v>
      </c>
      <c r="I522" s="3" t="b">
        <v>0</v>
      </c>
      <c r="J522" s="7">
        <f>_xlfn.MAXIFS(Tbl_MissionCrew[Launch date],Tbl_MissionCrew[Launch date],"&lt;"&amp;Tbl_EVA[[#This Row],[Start Date]]+1,Tbl_MissionCrew[Crew Name],Tbl_EVA[[#This Row],[Name]])</f>
        <v>39179.729861111111</v>
      </c>
      <c r="K522" t="str" cm="1">
        <f t="array" ref="K522">INDEX(Tbl_MissionCrew[Spacecraft (Launch)],MATCH(1,(Tbl_MissionCrew[Launch date]=Tbl_EVA[[#This Row],[Traveler launch date]])*(Tbl_MissionCrew[Crew Name]=Tbl_EVA[[#This Row],[Name]]),0))</f>
        <v>Soyuz TMA-10</v>
      </c>
      <c r="L522" t="str">
        <f>_xlfn.XLOOKUP(Tbl_EVA[[#This Row],[Launching spacecraft]],Tbl_Missions[Spacecraft],Tbl_Missions[Destination])</f>
        <v>ISS</v>
      </c>
    </row>
    <row r="523" spans="1:12" ht="18.75" customHeight="1">
      <c r="A523" t="s">
        <v>640</v>
      </c>
      <c r="B523" s="1" t="s">
        <v>585</v>
      </c>
      <c r="C523">
        <v>267</v>
      </c>
      <c r="D523" s="4">
        <v>39244</v>
      </c>
      <c r="E523" s="4">
        <v>39245</v>
      </c>
      <c r="F523" s="5">
        <v>0.26041666666424135</v>
      </c>
      <c r="G523" t="b">
        <v>0</v>
      </c>
      <c r="H523" t="b">
        <v>0</v>
      </c>
      <c r="I523" s="3" t="b">
        <v>0</v>
      </c>
      <c r="J523" s="7">
        <f>_xlfn.MAXIFS(Tbl_MissionCrew[Launch date],Tbl_MissionCrew[Launch date],"&lt;"&amp;Tbl_EVA[[#This Row],[Start Date]]+1,Tbl_MissionCrew[Crew Name],Tbl_EVA[[#This Row],[Name]])</f>
        <v>39241.984768518516</v>
      </c>
      <c r="K523" t="str" cm="1">
        <f t="array" ref="K523">INDEX(Tbl_MissionCrew[Spacecraft (Launch)],MATCH(1,(Tbl_MissionCrew[Launch date]=Tbl_EVA[[#This Row],[Traveler launch date]])*(Tbl_MissionCrew[Crew Name]=Tbl_EVA[[#This Row],[Name]]),0))</f>
        <v>STS-117, Atlantis</v>
      </c>
      <c r="L523" t="str">
        <f>_xlfn.XLOOKUP(Tbl_EVA[[#This Row],[Launching spacecraft]],Tbl_Missions[Spacecraft],Tbl_Missions[Destination])</f>
        <v>ISS</v>
      </c>
    </row>
    <row r="524" spans="1:12" ht="18.75" customHeight="1">
      <c r="A524" t="s">
        <v>640</v>
      </c>
      <c r="B524" s="1" t="s">
        <v>641</v>
      </c>
      <c r="C524">
        <v>267</v>
      </c>
      <c r="D524" s="4">
        <v>39244</v>
      </c>
      <c r="E524" s="4">
        <v>39245</v>
      </c>
      <c r="F524" s="5">
        <v>0.26041666666424135</v>
      </c>
      <c r="G524" t="b">
        <v>0</v>
      </c>
      <c r="H524" t="b">
        <v>0</v>
      </c>
      <c r="I524" s="3" t="b">
        <v>0</v>
      </c>
      <c r="J524" s="7">
        <f>_xlfn.MAXIFS(Tbl_MissionCrew[Launch date],Tbl_MissionCrew[Launch date],"&lt;"&amp;Tbl_EVA[[#This Row],[Start Date]]+1,Tbl_MissionCrew[Crew Name],Tbl_EVA[[#This Row],[Name]])</f>
        <v>39241.984768518516</v>
      </c>
      <c r="K524" t="str" cm="1">
        <f t="array" ref="K524">INDEX(Tbl_MissionCrew[Spacecraft (Launch)],MATCH(1,(Tbl_MissionCrew[Launch date]=Tbl_EVA[[#This Row],[Traveler launch date]])*(Tbl_MissionCrew[Crew Name]=Tbl_EVA[[#This Row],[Name]]),0))</f>
        <v>STS-117, Atlantis</v>
      </c>
      <c r="L524" t="str">
        <f>_xlfn.XLOOKUP(Tbl_EVA[[#This Row],[Launching spacecraft]],Tbl_Missions[Spacecraft],Tbl_Missions[Destination])</f>
        <v>ISS</v>
      </c>
    </row>
    <row r="525" spans="1:12" ht="18.75" customHeight="1">
      <c r="A525" t="s">
        <v>640</v>
      </c>
      <c r="B525" s="1" t="s">
        <v>587</v>
      </c>
      <c r="C525">
        <v>268</v>
      </c>
      <c r="D525" s="4">
        <v>39246</v>
      </c>
      <c r="E525" s="4">
        <v>39247</v>
      </c>
      <c r="F525" s="5">
        <v>0.30277777778246673</v>
      </c>
      <c r="G525" t="b">
        <v>0</v>
      </c>
      <c r="H525" t="b">
        <v>0</v>
      </c>
      <c r="I525" s="3" t="b">
        <v>0</v>
      </c>
      <c r="J525" s="7">
        <f>_xlfn.MAXIFS(Tbl_MissionCrew[Launch date],Tbl_MissionCrew[Launch date],"&lt;"&amp;Tbl_EVA[[#This Row],[Start Date]]+1,Tbl_MissionCrew[Crew Name],Tbl_EVA[[#This Row],[Name]])</f>
        <v>39241.984768518516</v>
      </c>
      <c r="K525" t="str" cm="1">
        <f t="array" ref="K525">INDEX(Tbl_MissionCrew[Spacecraft (Launch)],MATCH(1,(Tbl_MissionCrew[Launch date]=Tbl_EVA[[#This Row],[Traveler launch date]])*(Tbl_MissionCrew[Crew Name]=Tbl_EVA[[#This Row],[Name]]),0))</f>
        <v>STS-117, Atlantis</v>
      </c>
      <c r="L525" t="str">
        <f>_xlfn.XLOOKUP(Tbl_EVA[[#This Row],[Launching spacecraft]],Tbl_Missions[Spacecraft],Tbl_Missions[Destination])</f>
        <v>ISS</v>
      </c>
    </row>
    <row r="526" spans="1:12" ht="18.75" customHeight="1">
      <c r="A526" t="s">
        <v>640</v>
      </c>
      <c r="B526" s="1" t="s">
        <v>642</v>
      </c>
      <c r="C526">
        <v>268</v>
      </c>
      <c r="D526" s="4">
        <v>39246</v>
      </c>
      <c r="E526" s="4">
        <v>39247</v>
      </c>
      <c r="F526" s="5">
        <v>0.30277777778246673</v>
      </c>
      <c r="G526" t="b">
        <v>0</v>
      </c>
      <c r="H526" t="b">
        <v>0</v>
      </c>
      <c r="I526" s="3" t="b">
        <v>0</v>
      </c>
      <c r="J526" s="7">
        <f>_xlfn.MAXIFS(Tbl_MissionCrew[Launch date],Tbl_MissionCrew[Launch date],"&lt;"&amp;Tbl_EVA[[#This Row],[Start Date]]+1,Tbl_MissionCrew[Crew Name],Tbl_EVA[[#This Row],[Name]])</f>
        <v>39241.984768518516</v>
      </c>
      <c r="K526" t="str" cm="1">
        <f t="array" ref="K526">INDEX(Tbl_MissionCrew[Spacecraft (Launch)],MATCH(1,(Tbl_MissionCrew[Launch date]=Tbl_EVA[[#This Row],[Traveler launch date]])*(Tbl_MissionCrew[Crew Name]=Tbl_EVA[[#This Row],[Name]]),0))</f>
        <v>STS-117, Atlantis</v>
      </c>
      <c r="L526" t="str">
        <f>_xlfn.XLOOKUP(Tbl_EVA[[#This Row],[Launching spacecraft]],Tbl_Missions[Spacecraft],Tbl_Missions[Destination])</f>
        <v>ISS</v>
      </c>
    </row>
    <row r="527" spans="1:12" ht="18.75" customHeight="1">
      <c r="A527" t="s">
        <v>640</v>
      </c>
      <c r="B527" s="1" t="s">
        <v>585</v>
      </c>
      <c r="C527">
        <v>269</v>
      </c>
      <c r="D527" s="4">
        <v>39248</v>
      </c>
      <c r="E527" s="4">
        <v>39249</v>
      </c>
      <c r="F527" s="5">
        <v>0.3319444444423425</v>
      </c>
      <c r="G527" t="b">
        <v>0</v>
      </c>
      <c r="H527" t="b">
        <v>0</v>
      </c>
      <c r="I527" s="3" t="b">
        <v>0</v>
      </c>
      <c r="J527" s="7">
        <f>_xlfn.MAXIFS(Tbl_MissionCrew[Launch date],Tbl_MissionCrew[Launch date],"&lt;"&amp;Tbl_EVA[[#This Row],[Start Date]]+1,Tbl_MissionCrew[Crew Name],Tbl_EVA[[#This Row],[Name]])</f>
        <v>39241.984768518516</v>
      </c>
      <c r="K527" t="str" cm="1">
        <f t="array" ref="K527">INDEX(Tbl_MissionCrew[Spacecraft (Launch)],MATCH(1,(Tbl_MissionCrew[Launch date]=Tbl_EVA[[#This Row],[Traveler launch date]])*(Tbl_MissionCrew[Crew Name]=Tbl_EVA[[#This Row],[Name]]),0))</f>
        <v>STS-117, Atlantis</v>
      </c>
      <c r="L527" t="str">
        <f>_xlfn.XLOOKUP(Tbl_EVA[[#This Row],[Launching spacecraft]],Tbl_Missions[Spacecraft],Tbl_Missions[Destination])</f>
        <v>ISS</v>
      </c>
    </row>
    <row r="528" spans="1:12" ht="18.75" customHeight="1">
      <c r="A528" t="s">
        <v>640</v>
      </c>
      <c r="B528" s="1" t="s">
        <v>641</v>
      </c>
      <c r="C528">
        <v>269</v>
      </c>
      <c r="D528" s="4">
        <v>39248</v>
      </c>
      <c r="E528" s="4">
        <v>39249</v>
      </c>
      <c r="F528" s="5">
        <v>0.3319444444423425</v>
      </c>
      <c r="G528" t="b">
        <v>0</v>
      </c>
      <c r="H528" t="b">
        <v>0</v>
      </c>
      <c r="I528" s="3" t="b">
        <v>0</v>
      </c>
      <c r="J528" s="7">
        <f>_xlfn.MAXIFS(Tbl_MissionCrew[Launch date],Tbl_MissionCrew[Launch date],"&lt;"&amp;Tbl_EVA[[#This Row],[Start Date]]+1,Tbl_MissionCrew[Crew Name],Tbl_EVA[[#This Row],[Name]])</f>
        <v>39241.984768518516</v>
      </c>
      <c r="K528" t="str" cm="1">
        <f t="array" ref="K528">INDEX(Tbl_MissionCrew[Spacecraft (Launch)],MATCH(1,(Tbl_MissionCrew[Launch date]=Tbl_EVA[[#This Row],[Traveler launch date]])*(Tbl_MissionCrew[Crew Name]=Tbl_EVA[[#This Row],[Name]]),0))</f>
        <v>STS-117, Atlantis</v>
      </c>
      <c r="L528" t="str">
        <f>_xlfn.XLOOKUP(Tbl_EVA[[#This Row],[Launching spacecraft]],Tbl_Missions[Spacecraft],Tbl_Missions[Destination])</f>
        <v>ISS</v>
      </c>
    </row>
    <row r="529" spans="1:12" ht="18.75" customHeight="1">
      <c r="A529" t="s">
        <v>640</v>
      </c>
      <c r="B529" s="1" t="s">
        <v>587</v>
      </c>
      <c r="C529">
        <v>270</v>
      </c>
      <c r="D529" s="4">
        <v>39250</v>
      </c>
      <c r="E529" s="4">
        <v>39250</v>
      </c>
      <c r="F529" s="5">
        <v>0.27013888888905058</v>
      </c>
      <c r="G529" t="b">
        <v>0</v>
      </c>
      <c r="H529" t="b">
        <v>0</v>
      </c>
      <c r="I529" s="3" t="b">
        <v>0</v>
      </c>
      <c r="J529" s="7">
        <f>_xlfn.MAXIFS(Tbl_MissionCrew[Launch date],Tbl_MissionCrew[Launch date],"&lt;"&amp;Tbl_EVA[[#This Row],[Start Date]]+1,Tbl_MissionCrew[Crew Name],Tbl_EVA[[#This Row],[Name]])</f>
        <v>39241.984768518516</v>
      </c>
      <c r="K529" t="str" cm="1">
        <f t="array" ref="K529">INDEX(Tbl_MissionCrew[Spacecraft (Launch)],MATCH(1,(Tbl_MissionCrew[Launch date]=Tbl_EVA[[#This Row],[Traveler launch date]])*(Tbl_MissionCrew[Crew Name]=Tbl_EVA[[#This Row],[Name]]),0))</f>
        <v>STS-117, Atlantis</v>
      </c>
      <c r="L529" t="str">
        <f>_xlfn.XLOOKUP(Tbl_EVA[[#This Row],[Launching spacecraft]],Tbl_Missions[Spacecraft],Tbl_Missions[Destination])</f>
        <v>ISS</v>
      </c>
    </row>
    <row r="530" spans="1:12" ht="18.75" customHeight="1">
      <c r="A530" t="s">
        <v>640</v>
      </c>
      <c r="B530" s="1" t="s">
        <v>642</v>
      </c>
      <c r="C530">
        <v>270</v>
      </c>
      <c r="D530" s="4">
        <v>39250</v>
      </c>
      <c r="E530" s="4">
        <v>39250</v>
      </c>
      <c r="F530" s="5">
        <v>0.27013888888905058</v>
      </c>
      <c r="G530" t="b">
        <v>0</v>
      </c>
      <c r="H530" t="b">
        <v>0</v>
      </c>
      <c r="I530" s="3" t="b">
        <v>0</v>
      </c>
      <c r="J530" s="7">
        <f>_xlfn.MAXIFS(Tbl_MissionCrew[Launch date],Tbl_MissionCrew[Launch date],"&lt;"&amp;Tbl_EVA[[#This Row],[Start Date]]+1,Tbl_MissionCrew[Crew Name],Tbl_EVA[[#This Row],[Name]])</f>
        <v>39241.984768518516</v>
      </c>
      <c r="K530" t="str" cm="1">
        <f t="array" ref="K530">INDEX(Tbl_MissionCrew[Spacecraft (Launch)],MATCH(1,(Tbl_MissionCrew[Launch date]=Tbl_EVA[[#This Row],[Traveler launch date]])*(Tbl_MissionCrew[Crew Name]=Tbl_EVA[[#This Row],[Name]]),0))</f>
        <v>STS-117, Atlantis</v>
      </c>
      <c r="L530" t="str">
        <f>_xlfn.XLOOKUP(Tbl_EVA[[#This Row],[Launching spacecraft]],Tbl_Missions[Spacecraft],Tbl_Missions[Destination])</f>
        <v>ISS</v>
      </c>
    </row>
    <row r="531" spans="1:12" ht="18.75" customHeight="1">
      <c r="A531" t="s">
        <v>637</v>
      </c>
      <c r="B531" s="1" t="s">
        <v>643</v>
      </c>
      <c r="C531">
        <v>271</v>
      </c>
      <c r="D531" s="4">
        <v>39286</v>
      </c>
      <c r="E531" s="4">
        <v>39286</v>
      </c>
      <c r="F531" s="5">
        <v>0.320138888884685</v>
      </c>
      <c r="G531" t="b">
        <v>0</v>
      </c>
      <c r="H531" t="b">
        <v>0</v>
      </c>
      <c r="I531" s="3" t="b">
        <v>0</v>
      </c>
      <c r="J531" s="7">
        <f>_xlfn.MAXIFS(Tbl_MissionCrew[Launch date],Tbl_MissionCrew[Launch date],"&lt;"&amp;Tbl_EVA[[#This Row],[Start Date]]+1,Tbl_MissionCrew[Crew Name],Tbl_EVA[[#This Row],[Name]])</f>
        <v>39241.984768518516</v>
      </c>
      <c r="K531" t="str" cm="1">
        <f t="array" ref="K531">INDEX(Tbl_MissionCrew[Spacecraft (Launch)],MATCH(1,(Tbl_MissionCrew[Launch date]=Tbl_EVA[[#This Row],[Traveler launch date]])*(Tbl_MissionCrew[Crew Name]=Tbl_EVA[[#This Row],[Name]]),0))</f>
        <v>STS-117, Atlantis</v>
      </c>
      <c r="L531" t="str">
        <f>_xlfn.XLOOKUP(Tbl_EVA[[#This Row],[Launching spacecraft]],Tbl_Missions[Spacecraft],Tbl_Missions[Destination])</f>
        <v>ISS</v>
      </c>
    </row>
    <row r="532" spans="1:12" ht="18.75" customHeight="1">
      <c r="A532" t="s">
        <v>637</v>
      </c>
      <c r="B532" s="1" t="s">
        <v>639</v>
      </c>
      <c r="C532">
        <v>271</v>
      </c>
      <c r="D532" s="4">
        <v>39286</v>
      </c>
      <c r="E532" s="4">
        <v>39286</v>
      </c>
      <c r="F532" s="5">
        <v>0.320138888884685</v>
      </c>
      <c r="G532" t="b">
        <v>0</v>
      </c>
      <c r="H532" t="b">
        <v>0</v>
      </c>
      <c r="I532" s="3" t="b">
        <v>0</v>
      </c>
      <c r="J532" s="7">
        <f>_xlfn.MAXIFS(Tbl_MissionCrew[Launch date],Tbl_MissionCrew[Launch date],"&lt;"&amp;Tbl_EVA[[#This Row],[Start Date]]+1,Tbl_MissionCrew[Crew Name],Tbl_EVA[[#This Row],[Name]])</f>
        <v>39179.729861111111</v>
      </c>
      <c r="K532" t="str" cm="1">
        <f t="array" ref="K532">INDEX(Tbl_MissionCrew[Spacecraft (Launch)],MATCH(1,(Tbl_MissionCrew[Launch date]=Tbl_EVA[[#This Row],[Traveler launch date]])*(Tbl_MissionCrew[Crew Name]=Tbl_EVA[[#This Row],[Name]]),0))</f>
        <v>Soyuz TMA-10</v>
      </c>
      <c r="L532" t="str">
        <f>_xlfn.XLOOKUP(Tbl_EVA[[#This Row],[Launching spacecraft]],Tbl_Missions[Spacecraft],Tbl_Missions[Destination])</f>
        <v>ISS</v>
      </c>
    </row>
    <row r="533" spans="1:12" ht="18.75" customHeight="1">
      <c r="A533" t="s">
        <v>644</v>
      </c>
      <c r="B533" s="1" t="s">
        <v>645</v>
      </c>
      <c r="C533">
        <v>272</v>
      </c>
      <c r="D533" s="4">
        <v>39305</v>
      </c>
      <c r="E533" s="4">
        <v>39305</v>
      </c>
      <c r="F533" s="5">
        <v>0.26180555555038154</v>
      </c>
      <c r="G533" t="b">
        <v>0</v>
      </c>
      <c r="H533" t="b">
        <v>0</v>
      </c>
      <c r="I533" s="3" t="b">
        <v>0</v>
      </c>
      <c r="J533" s="7">
        <f>_xlfn.MAXIFS(Tbl_MissionCrew[Launch date],Tbl_MissionCrew[Launch date],"&lt;"&amp;Tbl_EVA[[#This Row],[Start Date]]+1,Tbl_MissionCrew[Crew Name],Tbl_EVA[[#This Row],[Name]])</f>
        <v>39302.942152777781</v>
      </c>
      <c r="K533" t="str" cm="1">
        <f t="array" ref="K533">INDEX(Tbl_MissionCrew[Spacecraft (Launch)],MATCH(1,(Tbl_MissionCrew[Launch date]=Tbl_EVA[[#This Row],[Traveler launch date]])*(Tbl_MissionCrew[Crew Name]=Tbl_EVA[[#This Row],[Name]]),0))</f>
        <v>STS-118, Endeavour</v>
      </c>
      <c r="L533" t="str">
        <f>_xlfn.XLOOKUP(Tbl_EVA[[#This Row],[Launching spacecraft]],Tbl_Missions[Spacecraft],Tbl_Missions[Destination])</f>
        <v>ISS</v>
      </c>
    </row>
    <row r="534" spans="1:12" ht="18.75" customHeight="1">
      <c r="A534" t="s">
        <v>644</v>
      </c>
      <c r="B534" s="1" t="s">
        <v>646</v>
      </c>
      <c r="C534">
        <v>272</v>
      </c>
      <c r="D534" s="4">
        <v>39305</v>
      </c>
      <c r="E534" s="4">
        <v>39305</v>
      </c>
      <c r="F534" s="5">
        <v>0.26180555555038154</v>
      </c>
      <c r="G534" t="b">
        <v>0</v>
      </c>
      <c r="H534" t="b">
        <v>0</v>
      </c>
      <c r="I534" s="3" t="b">
        <v>0</v>
      </c>
      <c r="J534" s="7">
        <f>_xlfn.MAXIFS(Tbl_MissionCrew[Launch date],Tbl_MissionCrew[Launch date],"&lt;"&amp;Tbl_EVA[[#This Row],[Start Date]]+1,Tbl_MissionCrew[Crew Name],Tbl_EVA[[#This Row],[Name]])</f>
        <v>39302.942152777781</v>
      </c>
      <c r="K534" t="str" cm="1">
        <f t="array" ref="K534">INDEX(Tbl_MissionCrew[Spacecraft (Launch)],MATCH(1,(Tbl_MissionCrew[Launch date]=Tbl_EVA[[#This Row],[Traveler launch date]])*(Tbl_MissionCrew[Crew Name]=Tbl_EVA[[#This Row],[Name]]),0))</f>
        <v>STS-118, Endeavour</v>
      </c>
      <c r="L534" t="str">
        <f>_xlfn.XLOOKUP(Tbl_EVA[[#This Row],[Launching spacecraft]],Tbl_Missions[Spacecraft],Tbl_Missions[Destination])</f>
        <v>ISS</v>
      </c>
    </row>
    <row r="535" spans="1:12" ht="18.75" customHeight="1">
      <c r="A535" t="s">
        <v>644</v>
      </c>
      <c r="B535" s="1" t="s">
        <v>645</v>
      </c>
      <c r="C535">
        <v>273</v>
      </c>
      <c r="D535" s="4">
        <v>39307</v>
      </c>
      <c r="E535" s="4">
        <v>39307</v>
      </c>
      <c r="F535" s="5">
        <v>0.2694444444423425</v>
      </c>
      <c r="G535" t="b">
        <v>0</v>
      </c>
      <c r="H535" t="b">
        <v>0</v>
      </c>
      <c r="I535" s="3" t="b">
        <v>0</v>
      </c>
      <c r="J535" s="7">
        <f>_xlfn.MAXIFS(Tbl_MissionCrew[Launch date],Tbl_MissionCrew[Launch date],"&lt;"&amp;Tbl_EVA[[#This Row],[Start Date]]+1,Tbl_MissionCrew[Crew Name],Tbl_EVA[[#This Row],[Name]])</f>
        <v>39302.942152777781</v>
      </c>
      <c r="K535" t="str" cm="1">
        <f t="array" ref="K535">INDEX(Tbl_MissionCrew[Spacecraft (Launch)],MATCH(1,(Tbl_MissionCrew[Launch date]=Tbl_EVA[[#This Row],[Traveler launch date]])*(Tbl_MissionCrew[Crew Name]=Tbl_EVA[[#This Row],[Name]]),0))</f>
        <v>STS-118, Endeavour</v>
      </c>
      <c r="L535" t="str">
        <f>_xlfn.XLOOKUP(Tbl_EVA[[#This Row],[Launching spacecraft]],Tbl_Missions[Spacecraft],Tbl_Missions[Destination])</f>
        <v>ISS</v>
      </c>
    </row>
    <row r="536" spans="1:12" ht="18.75" customHeight="1">
      <c r="A536" t="s">
        <v>644</v>
      </c>
      <c r="B536" s="1" t="s">
        <v>646</v>
      </c>
      <c r="C536">
        <v>273</v>
      </c>
      <c r="D536" s="4">
        <v>39307</v>
      </c>
      <c r="E536" s="4">
        <v>39307</v>
      </c>
      <c r="F536" s="5">
        <v>0.2694444444423425</v>
      </c>
      <c r="G536" t="b">
        <v>0</v>
      </c>
      <c r="H536" t="b">
        <v>0</v>
      </c>
      <c r="I536" s="3" t="b">
        <v>0</v>
      </c>
      <c r="J536" s="7">
        <f>_xlfn.MAXIFS(Tbl_MissionCrew[Launch date],Tbl_MissionCrew[Launch date],"&lt;"&amp;Tbl_EVA[[#This Row],[Start Date]]+1,Tbl_MissionCrew[Crew Name],Tbl_EVA[[#This Row],[Name]])</f>
        <v>39302.942152777781</v>
      </c>
      <c r="K536" t="str" cm="1">
        <f t="array" ref="K536">INDEX(Tbl_MissionCrew[Spacecraft (Launch)],MATCH(1,(Tbl_MissionCrew[Launch date]=Tbl_EVA[[#This Row],[Traveler launch date]])*(Tbl_MissionCrew[Crew Name]=Tbl_EVA[[#This Row],[Name]]),0))</f>
        <v>STS-118, Endeavour</v>
      </c>
      <c r="L536" t="str">
        <f>_xlfn.XLOOKUP(Tbl_EVA[[#This Row],[Launching spacecraft]],Tbl_Missions[Spacecraft],Tbl_Missions[Destination])</f>
        <v>ISS</v>
      </c>
    </row>
    <row r="537" spans="1:12" ht="18.75" customHeight="1">
      <c r="A537" t="s">
        <v>644</v>
      </c>
      <c r="B537" s="1" t="s">
        <v>645</v>
      </c>
      <c r="C537">
        <v>274</v>
      </c>
      <c r="D537" s="4">
        <v>39309</v>
      </c>
      <c r="E537" s="4">
        <v>39309</v>
      </c>
      <c r="F537" s="5">
        <v>0.22777777777810115</v>
      </c>
      <c r="G537" t="b">
        <v>0</v>
      </c>
      <c r="H537" t="b">
        <v>0</v>
      </c>
      <c r="I537" s="3" t="b">
        <v>0</v>
      </c>
      <c r="J537" s="7">
        <f>_xlfn.MAXIFS(Tbl_MissionCrew[Launch date],Tbl_MissionCrew[Launch date],"&lt;"&amp;Tbl_EVA[[#This Row],[Start Date]]+1,Tbl_MissionCrew[Crew Name],Tbl_EVA[[#This Row],[Name]])</f>
        <v>39302.942152777781</v>
      </c>
      <c r="K537" t="str" cm="1">
        <f t="array" ref="K537">INDEX(Tbl_MissionCrew[Spacecraft (Launch)],MATCH(1,(Tbl_MissionCrew[Launch date]=Tbl_EVA[[#This Row],[Traveler launch date]])*(Tbl_MissionCrew[Crew Name]=Tbl_EVA[[#This Row],[Name]]),0))</f>
        <v>STS-118, Endeavour</v>
      </c>
      <c r="L537" t="str">
        <f>_xlfn.XLOOKUP(Tbl_EVA[[#This Row],[Launching spacecraft]],Tbl_Missions[Spacecraft],Tbl_Missions[Destination])</f>
        <v>ISS</v>
      </c>
    </row>
    <row r="538" spans="1:12" ht="18.75" customHeight="1">
      <c r="A538" t="s">
        <v>644</v>
      </c>
      <c r="B538" s="1" t="s">
        <v>643</v>
      </c>
      <c r="C538">
        <v>274</v>
      </c>
      <c r="D538" s="4">
        <v>39309</v>
      </c>
      <c r="E538" s="4">
        <v>39309</v>
      </c>
      <c r="F538" s="5">
        <v>0.22777777777810115</v>
      </c>
      <c r="G538" t="b">
        <v>0</v>
      </c>
      <c r="H538" t="b">
        <v>0</v>
      </c>
      <c r="I538" s="3" t="b">
        <v>0</v>
      </c>
      <c r="J538" s="7">
        <f>_xlfn.MAXIFS(Tbl_MissionCrew[Launch date],Tbl_MissionCrew[Launch date],"&lt;"&amp;Tbl_EVA[[#This Row],[Start Date]]+1,Tbl_MissionCrew[Crew Name],Tbl_EVA[[#This Row],[Name]])</f>
        <v>39241.984768518516</v>
      </c>
      <c r="K538" t="str" cm="1">
        <f t="array" ref="K538">INDEX(Tbl_MissionCrew[Spacecraft (Launch)],MATCH(1,(Tbl_MissionCrew[Launch date]=Tbl_EVA[[#This Row],[Traveler launch date]])*(Tbl_MissionCrew[Crew Name]=Tbl_EVA[[#This Row],[Name]]),0))</f>
        <v>STS-117, Atlantis</v>
      </c>
      <c r="L538" t="str">
        <f>_xlfn.XLOOKUP(Tbl_EVA[[#This Row],[Launching spacecraft]],Tbl_Missions[Spacecraft],Tbl_Missions[Destination])</f>
        <v>ISS</v>
      </c>
    </row>
    <row r="539" spans="1:12" ht="18.75" customHeight="1">
      <c r="A539" t="s">
        <v>644</v>
      </c>
      <c r="B539" s="1" t="s">
        <v>646</v>
      </c>
      <c r="C539">
        <v>275</v>
      </c>
      <c r="D539" s="4">
        <v>39312</v>
      </c>
      <c r="E539" s="4">
        <v>39312</v>
      </c>
      <c r="F539" s="5">
        <v>0.19791666667151731</v>
      </c>
      <c r="G539" t="b">
        <v>0</v>
      </c>
      <c r="H539" t="b">
        <v>0</v>
      </c>
      <c r="I539" s="3" t="b">
        <v>0</v>
      </c>
      <c r="J539" s="7">
        <f>_xlfn.MAXIFS(Tbl_MissionCrew[Launch date],Tbl_MissionCrew[Launch date],"&lt;"&amp;Tbl_EVA[[#This Row],[Start Date]]+1,Tbl_MissionCrew[Crew Name],Tbl_EVA[[#This Row],[Name]])</f>
        <v>39302.942152777781</v>
      </c>
      <c r="K539" t="str" cm="1">
        <f t="array" ref="K539">INDEX(Tbl_MissionCrew[Spacecraft (Launch)],MATCH(1,(Tbl_MissionCrew[Launch date]=Tbl_EVA[[#This Row],[Traveler launch date]])*(Tbl_MissionCrew[Crew Name]=Tbl_EVA[[#This Row],[Name]]),0))</f>
        <v>STS-118, Endeavour</v>
      </c>
      <c r="L539" t="str">
        <f>_xlfn.XLOOKUP(Tbl_EVA[[#This Row],[Launching spacecraft]],Tbl_Missions[Spacecraft],Tbl_Missions[Destination])</f>
        <v>ISS</v>
      </c>
    </row>
    <row r="540" spans="1:12" ht="18.75" customHeight="1">
      <c r="A540" t="s">
        <v>644</v>
      </c>
      <c r="B540" s="1" t="s">
        <v>643</v>
      </c>
      <c r="C540">
        <v>275</v>
      </c>
      <c r="D540" s="4">
        <v>39312</v>
      </c>
      <c r="E540" s="4">
        <v>39312</v>
      </c>
      <c r="F540" s="5">
        <v>0.19791666667151731</v>
      </c>
      <c r="G540" t="b">
        <v>0</v>
      </c>
      <c r="H540" t="b">
        <v>0</v>
      </c>
      <c r="I540" s="3" t="b">
        <v>0</v>
      </c>
      <c r="J540" s="7">
        <f>_xlfn.MAXIFS(Tbl_MissionCrew[Launch date],Tbl_MissionCrew[Launch date],"&lt;"&amp;Tbl_EVA[[#This Row],[Start Date]]+1,Tbl_MissionCrew[Crew Name],Tbl_EVA[[#This Row],[Name]])</f>
        <v>39241.984768518516</v>
      </c>
      <c r="K540" t="str" cm="1">
        <f t="array" ref="K540">INDEX(Tbl_MissionCrew[Spacecraft (Launch)],MATCH(1,(Tbl_MissionCrew[Launch date]=Tbl_EVA[[#This Row],[Traveler launch date]])*(Tbl_MissionCrew[Crew Name]=Tbl_EVA[[#This Row],[Name]]),0))</f>
        <v>STS-117, Atlantis</v>
      </c>
      <c r="L540" t="str">
        <f>_xlfn.XLOOKUP(Tbl_EVA[[#This Row],[Launching spacecraft]],Tbl_Missions[Spacecraft],Tbl_Missions[Destination])</f>
        <v>ISS</v>
      </c>
    </row>
    <row r="541" spans="1:12" ht="18.75" customHeight="1">
      <c r="A541" t="s">
        <v>647</v>
      </c>
      <c r="B541" s="1" t="s">
        <v>548</v>
      </c>
      <c r="C541">
        <v>276</v>
      </c>
      <c r="D541" s="4">
        <v>39381</v>
      </c>
      <c r="E541" s="4">
        <v>39381</v>
      </c>
      <c r="F541" s="5">
        <v>0.25972222221753327</v>
      </c>
      <c r="G541" t="b">
        <v>0</v>
      </c>
      <c r="H541" t="b">
        <v>0</v>
      </c>
      <c r="I541" s="3" t="b">
        <v>0</v>
      </c>
      <c r="J541" s="7">
        <f>_xlfn.MAXIFS(Tbl_MissionCrew[Launch date],Tbl_MissionCrew[Launch date],"&lt;"&amp;Tbl_EVA[[#This Row],[Start Date]]+1,Tbl_MissionCrew[Crew Name],Tbl_EVA[[#This Row],[Name]])</f>
        <v>39378.151608796295</v>
      </c>
      <c r="K541" t="str" cm="1">
        <f t="array" ref="K541">INDEX(Tbl_MissionCrew[Spacecraft (Launch)],MATCH(1,(Tbl_MissionCrew[Launch date]=Tbl_EVA[[#This Row],[Traveler launch date]])*(Tbl_MissionCrew[Crew Name]=Tbl_EVA[[#This Row],[Name]]),0))</f>
        <v>STS-120, Discovery</v>
      </c>
      <c r="L541" t="str">
        <f>_xlfn.XLOOKUP(Tbl_EVA[[#This Row],[Launching spacecraft]],Tbl_Missions[Spacecraft],Tbl_Missions[Destination])</f>
        <v>ISS</v>
      </c>
    </row>
    <row r="542" spans="1:12" ht="18.75" customHeight="1">
      <c r="A542" t="s">
        <v>647</v>
      </c>
      <c r="B542" s="1" t="s">
        <v>648</v>
      </c>
      <c r="C542">
        <v>276</v>
      </c>
      <c r="D542" s="4">
        <v>39381</v>
      </c>
      <c r="E542" s="4">
        <v>39381</v>
      </c>
      <c r="F542" s="5">
        <v>0.25972222221753327</v>
      </c>
      <c r="G542" t="b">
        <v>0</v>
      </c>
      <c r="H542" t="b">
        <v>0</v>
      </c>
      <c r="I542" s="3" t="b">
        <v>0</v>
      </c>
      <c r="J542" s="7">
        <f>_xlfn.MAXIFS(Tbl_MissionCrew[Launch date],Tbl_MissionCrew[Launch date],"&lt;"&amp;Tbl_EVA[[#This Row],[Start Date]]+1,Tbl_MissionCrew[Crew Name],Tbl_EVA[[#This Row],[Name]])</f>
        <v>39378.151608796295</v>
      </c>
      <c r="K542" t="str" cm="1">
        <f t="array" ref="K542">INDEX(Tbl_MissionCrew[Spacecraft (Launch)],MATCH(1,(Tbl_MissionCrew[Launch date]=Tbl_EVA[[#This Row],[Traveler launch date]])*(Tbl_MissionCrew[Crew Name]=Tbl_EVA[[#This Row],[Name]]),0))</f>
        <v>STS-120, Discovery</v>
      </c>
      <c r="L542" t="str">
        <f>_xlfn.XLOOKUP(Tbl_EVA[[#This Row],[Launching spacecraft]],Tbl_Missions[Spacecraft],Tbl_Missions[Destination])</f>
        <v>ISS</v>
      </c>
    </row>
    <row r="543" spans="1:12" ht="18.75" customHeight="1">
      <c r="A543" t="s">
        <v>647</v>
      </c>
      <c r="B543" s="1" t="s">
        <v>548</v>
      </c>
      <c r="C543">
        <v>277</v>
      </c>
      <c r="D543" s="4">
        <v>39383</v>
      </c>
      <c r="E543" s="4">
        <v>39383</v>
      </c>
      <c r="F543" s="5">
        <v>0.27291666666860692</v>
      </c>
      <c r="G543" t="b">
        <v>0</v>
      </c>
      <c r="H543" t="b">
        <v>0</v>
      </c>
      <c r="I543" s="3" t="b">
        <v>0</v>
      </c>
      <c r="J543" s="7">
        <f>_xlfn.MAXIFS(Tbl_MissionCrew[Launch date],Tbl_MissionCrew[Launch date],"&lt;"&amp;Tbl_EVA[[#This Row],[Start Date]]+1,Tbl_MissionCrew[Crew Name],Tbl_EVA[[#This Row],[Name]])</f>
        <v>39378.151608796295</v>
      </c>
      <c r="K543" t="str" cm="1">
        <f t="array" ref="K543">INDEX(Tbl_MissionCrew[Spacecraft (Launch)],MATCH(1,(Tbl_MissionCrew[Launch date]=Tbl_EVA[[#This Row],[Traveler launch date]])*(Tbl_MissionCrew[Crew Name]=Tbl_EVA[[#This Row],[Name]]),0))</f>
        <v>STS-120, Discovery</v>
      </c>
      <c r="L543" t="str">
        <f>_xlfn.XLOOKUP(Tbl_EVA[[#This Row],[Launching spacecraft]],Tbl_Missions[Spacecraft],Tbl_Missions[Destination])</f>
        <v>ISS</v>
      </c>
    </row>
    <row r="544" spans="1:12" ht="18.75" customHeight="1">
      <c r="A544" t="s">
        <v>647</v>
      </c>
      <c r="B544" s="1" t="s">
        <v>592</v>
      </c>
      <c r="C544">
        <v>277</v>
      </c>
      <c r="D544" s="4">
        <v>39383</v>
      </c>
      <c r="E544" s="4">
        <v>39383</v>
      </c>
      <c r="F544" s="5">
        <v>0.27291666666860692</v>
      </c>
      <c r="G544" t="b">
        <v>0</v>
      </c>
      <c r="H544" t="b">
        <v>0</v>
      </c>
      <c r="I544" s="3" t="b">
        <v>0</v>
      </c>
      <c r="J544" s="7">
        <f>_xlfn.MAXIFS(Tbl_MissionCrew[Launch date],Tbl_MissionCrew[Launch date],"&lt;"&amp;Tbl_EVA[[#This Row],[Start Date]]+1,Tbl_MissionCrew[Crew Name],Tbl_EVA[[#This Row],[Name]])</f>
        <v>39378.151608796295</v>
      </c>
      <c r="K544" t="str" cm="1">
        <f t="array" ref="K544">INDEX(Tbl_MissionCrew[Spacecraft (Launch)],MATCH(1,(Tbl_MissionCrew[Launch date]=Tbl_EVA[[#This Row],[Traveler launch date]])*(Tbl_MissionCrew[Crew Name]=Tbl_EVA[[#This Row],[Name]]),0))</f>
        <v>STS-120, Discovery</v>
      </c>
      <c r="L544" t="str">
        <f>_xlfn.XLOOKUP(Tbl_EVA[[#This Row],[Launching spacecraft]],Tbl_Missions[Spacecraft],Tbl_Missions[Destination])</f>
        <v>ISS</v>
      </c>
    </row>
    <row r="545" spans="1:12" ht="18.75" customHeight="1">
      <c r="A545" t="s">
        <v>647</v>
      </c>
      <c r="B545" s="1" t="s">
        <v>548</v>
      </c>
      <c r="C545">
        <v>278</v>
      </c>
      <c r="D545" s="4">
        <v>39385</v>
      </c>
      <c r="E545" s="4">
        <v>39385</v>
      </c>
      <c r="F545" s="5">
        <v>0.29722222222335404</v>
      </c>
      <c r="G545" t="b">
        <v>0</v>
      </c>
      <c r="H545" t="b">
        <v>0</v>
      </c>
      <c r="I545" s="3" t="b">
        <v>0</v>
      </c>
      <c r="J545" s="7">
        <f>_xlfn.MAXIFS(Tbl_MissionCrew[Launch date],Tbl_MissionCrew[Launch date],"&lt;"&amp;Tbl_EVA[[#This Row],[Start Date]]+1,Tbl_MissionCrew[Crew Name],Tbl_EVA[[#This Row],[Name]])</f>
        <v>39378.151608796295</v>
      </c>
      <c r="K545" t="str" cm="1">
        <f t="array" ref="K545">INDEX(Tbl_MissionCrew[Spacecraft (Launch)],MATCH(1,(Tbl_MissionCrew[Launch date]=Tbl_EVA[[#This Row],[Traveler launch date]])*(Tbl_MissionCrew[Crew Name]=Tbl_EVA[[#This Row],[Name]]),0))</f>
        <v>STS-120, Discovery</v>
      </c>
      <c r="L545" t="str">
        <f>_xlfn.XLOOKUP(Tbl_EVA[[#This Row],[Launching spacecraft]],Tbl_Missions[Spacecraft],Tbl_Missions[Destination])</f>
        <v>ISS</v>
      </c>
    </row>
    <row r="546" spans="1:12" ht="18.75" customHeight="1">
      <c r="A546" t="s">
        <v>647</v>
      </c>
      <c r="B546" s="1" t="s">
        <v>648</v>
      </c>
      <c r="C546">
        <v>278</v>
      </c>
      <c r="D546" s="4">
        <v>39385</v>
      </c>
      <c r="E546" s="4">
        <v>39385</v>
      </c>
      <c r="F546" s="5">
        <v>0.29722222222335404</v>
      </c>
      <c r="G546" t="b">
        <v>0</v>
      </c>
      <c r="H546" t="b">
        <v>0</v>
      </c>
      <c r="I546" s="3" t="b">
        <v>0</v>
      </c>
      <c r="J546" s="7">
        <f>_xlfn.MAXIFS(Tbl_MissionCrew[Launch date],Tbl_MissionCrew[Launch date],"&lt;"&amp;Tbl_EVA[[#This Row],[Start Date]]+1,Tbl_MissionCrew[Crew Name],Tbl_EVA[[#This Row],[Name]])</f>
        <v>39378.151608796295</v>
      </c>
      <c r="K546" t="str" cm="1">
        <f t="array" ref="K546">INDEX(Tbl_MissionCrew[Spacecraft (Launch)],MATCH(1,(Tbl_MissionCrew[Launch date]=Tbl_EVA[[#This Row],[Traveler launch date]])*(Tbl_MissionCrew[Crew Name]=Tbl_EVA[[#This Row],[Name]]),0))</f>
        <v>STS-120, Discovery</v>
      </c>
      <c r="L546" t="str">
        <f>_xlfn.XLOOKUP(Tbl_EVA[[#This Row],[Launching spacecraft]],Tbl_Missions[Spacecraft],Tbl_Missions[Destination])</f>
        <v>ISS</v>
      </c>
    </row>
    <row r="547" spans="1:12" ht="18.75" customHeight="1">
      <c r="A547" t="s">
        <v>647</v>
      </c>
      <c r="B547" s="1" t="s">
        <v>548</v>
      </c>
      <c r="C547">
        <v>279</v>
      </c>
      <c r="D547" s="4">
        <v>39389</v>
      </c>
      <c r="E547" s="4">
        <v>39389</v>
      </c>
      <c r="F547" s="5">
        <v>0.304861111115315</v>
      </c>
      <c r="G547" t="b">
        <v>0</v>
      </c>
      <c r="H547" t="b">
        <v>0</v>
      </c>
      <c r="I547" s="3" t="b">
        <v>0</v>
      </c>
      <c r="J547" s="7">
        <f>_xlfn.MAXIFS(Tbl_MissionCrew[Launch date],Tbl_MissionCrew[Launch date],"&lt;"&amp;Tbl_EVA[[#This Row],[Start Date]]+1,Tbl_MissionCrew[Crew Name],Tbl_EVA[[#This Row],[Name]])</f>
        <v>39378.151608796295</v>
      </c>
      <c r="K547" t="str" cm="1">
        <f t="array" ref="K547">INDEX(Tbl_MissionCrew[Spacecraft (Launch)],MATCH(1,(Tbl_MissionCrew[Launch date]=Tbl_EVA[[#This Row],[Traveler launch date]])*(Tbl_MissionCrew[Crew Name]=Tbl_EVA[[#This Row],[Name]]),0))</f>
        <v>STS-120, Discovery</v>
      </c>
      <c r="L547" t="str">
        <f>_xlfn.XLOOKUP(Tbl_EVA[[#This Row],[Launching spacecraft]],Tbl_Missions[Spacecraft],Tbl_Missions[Destination])</f>
        <v>ISS</v>
      </c>
    </row>
    <row r="548" spans="1:12" ht="18.75" customHeight="1">
      <c r="A548" t="s">
        <v>647</v>
      </c>
      <c r="B548" s="1" t="s">
        <v>648</v>
      </c>
      <c r="C548">
        <v>279</v>
      </c>
      <c r="D548" s="4">
        <v>39389</v>
      </c>
      <c r="E548" s="4">
        <v>39389</v>
      </c>
      <c r="F548" s="5">
        <v>0.304861111115315</v>
      </c>
      <c r="G548" t="b">
        <v>0</v>
      </c>
      <c r="H548" t="b">
        <v>0</v>
      </c>
      <c r="I548" s="3" t="b">
        <v>0</v>
      </c>
      <c r="J548" s="7">
        <f>_xlfn.MAXIFS(Tbl_MissionCrew[Launch date],Tbl_MissionCrew[Launch date],"&lt;"&amp;Tbl_EVA[[#This Row],[Start Date]]+1,Tbl_MissionCrew[Crew Name],Tbl_EVA[[#This Row],[Name]])</f>
        <v>39378.151608796295</v>
      </c>
      <c r="K548" t="str" cm="1">
        <f t="array" ref="K548">INDEX(Tbl_MissionCrew[Spacecraft (Launch)],MATCH(1,(Tbl_MissionCrew[Launch date]=Tbl_EVA[[#This Row],[Traveler launch date]])*(Tbl_MissionCrew[Crew Name]=Tbl_EVA[[#This Row],[Name]]),0))</f>
        <v>STS-120, Discovery</v>
      </c>
      <c r="L548" t="str">
        <f>_xlfn.XLOOKUP(Tbl_EVA[[#This Row],[Launching spacecraft]],Tbl_Missions[Spacecraft],Tbl_Missions[Destination])</f>
        <v>ISS</v>
      </c>
    </row>
    <row r="549" spans="1:12" ht="18.75" customHeight="1">
      <c r="A549" t="s">
        <v>649</v>
      </c>
      <c r="B549" s="1" t="s">
        <v>605</v>
      </c>
      <c r="C549">
        <v>280</v>
      </c>
      <c r="D549" s="4">
        <v>39395</v>
      </c>
      <c r="E549" s="4">
        <v>39395</v>
      </c>
      <c r="F549" s="5">
        <v>0.28819444444525288</v>
      </c>
      <c r="G549" t="b">
        <v>0</v>
      </c>
      <c r="H549" t="b">
        <v>0</v>
      </c>
      <c r="I549" s="3" t="b">
        <v>0</v>
      </c>
      <c r="J549" s="7">
        <f>_xlfn.MAXIFS(Tbl_MissionCrew[Launch date],Tbl_MissionCrew[Launch date],"&lt;"&amp;Tbl_EVA[[#This Row],[Start Date]]+1,Tbl_MissionCrew[Crew Name],Tbl_EVA[[#This Row],[Name]])</f>
        <v>39365.557395833333</v>
      </c>
      <c r="K549" t="str" cm="1">
        <f t="array" ref="K549">INDEX(Tbl_MissionCrew[Spacecraft (Launch)],MATCH(1,(Tbl_MissionCrew[Launch date]=Tbl_EVA[[#This Row],[Traveler launch date]])*(Tbl_MissionCrew[Crew Name]=Tbl_EVA[[#This Row],[Name]]),0))</f>
        <v>Soyuz TMA-11</v>
      </c>
      <c r="L549" t="str">
        <f>_xlfn.XLOOKUP(Tbl_EVA[[#This Row],[Launching spacecraft]],Tbl_Missions[Spacecraft],Tbl_Missions[Destination])</f>
        <v>ISS</v>
      </c>
    </row>
    <row r="550" spans="1:12" ht="18.75" customHeight="1">
      <c r="A550" t="s">
        <v>649</v>
      </c>
      <c r="B550" s="1" t="s">
        <v>510</v>
      </c>
      <c r="C550">
        <v>280</v>
      </c>
      <c r="D550" s="4">
        <v>39395</v>
      </c>
      <c r="E550" s="4">
        <v>39395</v>
      </c>
      <c r="F550" s="5">
        <v>0.28819444444525288</v>
      </c>
      <c r="G550" t="b">
        <v>0</v>
      </c>
      <c r="H550" t="b">
        <v>0</v>
      </c>
      <c r="I550" s="3" t="b">
        <v>0</v>
      </c>
      <c r="J550" s="7">
        <f>_xlfn.MAXIFS(Tbl_MissionCrew[Launch date],Tbl_MissionCrew[Launch date],"&lt;"&amp;Tbl_EVA[[#This Row],[Start Date]]+1,Tbl_MissionCrew[Crew Name],Tbl_EVA[[#This Row],[Name]])</f>
        <v>39365.557395833333</v>
      </c>
      <c r="K550" t="str" cm="1">
        <f t="array" ref="K550">INDEX(Tbl_MissionCrew[Spacecraft (Launch)],MATCH(1,(Tbl_MissionCrew[Launch date]=Tbl_EVA[[#This Row],[Traveler launch date]])*(Tbl_MissionCrew[Crew Name]=Tbl_EVA[[#This Row],[Name]]),0))</f>
        <v>Soyuz TMA-11</v>
      </c>
      <c r="L550" t="str">
        <f>_xlfn.XLOOKUP(Tbl_EVA[[#This Row],[Launching spacecraft]],Tbl_Missions[Spacecraft],Tbl_Missions[Destination])</f>
        <v>ISS</v>
      </c>
    </row>
    <row r="551" spans="1:12" ht="18.75" customHeight="1">
      <c r="A551" t="s">
        <v>649</v>
      </c>
      <c r="B551" s="1" t="s">
        <v>605</v>
      </c>
      <c r="C551">
        <v>281</v>
      </c>
      <c r="D551" s="4">
        <v>39406</v>
      </c>
      <c r="E551" s="4">
        <v>39406</v>
      </c>
      <c r="F551" s="5">
        <v>0.30277777778246673</v>
      </c>
      <c r="G551" t="b">
        <v>0</v>
      </c>
      <c r="H551" t="b">
        <v>0</v>
      </c>
      <c r="I551" s="3" t="b">
        <v>0</v>
      </c>
      <c r="J551" s="7">
        <f>_xlfn.MAXIFS(Tbl_MissionCrew[Launch date],Tbl_MissionCrew[Launch date],"&lt;"&amp;Tbl_EVA[[#This Row],[Start Date]]+1,Tbl_MissionCrew[Crew Name],Tbl_EVA[[#This Row],[Name]])</f>
        <v>39365.557395833333</v>
      </c>
      <c r="K551" t="str" cm="1">
        <f t="array" ref="K551">INDEX(Tbl_MissionCrew[Spacecraft (Launch)],MATCH(1,(Tbl_MissionCrew[Launch date]=Tbl_EVA[[#This Row],[Traveler launch date]])*(Tbl_MissionCrew[Crew Name]=Tbl_EVA[[#This Row],[Name]]),0))</f>
        <v>Soyuz TMA-11</v>
      </c>
      <c r="L551" t="str">
        <f>_xlfn.XLOOKUP(Tbl_EVA[[#This Row],[Launching spacecraft]],Tbl_Missions[Spacecraft],Tbl_Missions[Destination])</f>
        <v>ISS</v>
      </c>
    </row>
    <row r="552" spans="1:12" ht="18.75" customHeight="1">
      <c r="A552" t="s">
        <v>649</v>
      </c>
      <c r="B552" s="1" t="s">
        <v>592</v>
      </c>
      <c r="C552">
        <v>281</v>
      </c>
      <c r="D552" s="4">
        <v>39406</v>
      </c>
      <c r="E552" s="4">
        <v>39406</v>
      </c>
      <c r="F552" s="5">
        <v>0.30277777778246673</v>
      </c>
      <c r="G552" t="b">
        <v>0</v>
      </c>
      <c r="H552" t="b">
        <v>0</v>
      </c>
      <c r="I552" s="3" t="b">
        <v>0</v>
      </c>
      <c r="J552" s="7">
        <f>_xlfn.MAXIFS(Tbl_MissionCrew[Launch date],Tbl_MissionCrew[Launch date],"&lt;"&amp;Tbl_EVA[[#This Row],[Start Date]]+1,Tbl_MissionCrew[Crew Name],Tbl_EVA[[#This Row],[Name]])</f>
        <v>39378.151608796295</v>
      </c>
      <c r="K552" t="str" cm="1">
        <f t="array" ref="K552">INDEX(Tbl_MissionCrew[Spacecraft (Launch)],MATCH(1,(Tbl_MissionCrew[Launch date]=Tbl_EVA[[#This Row],[Traveler launch date]])*(Tbl_MissionCrew[Crew Name]=Tbl_EVA[[#This Row],[Name]]),0))</f>
        <v>STS-120, Discovery</v>
      </c>
      <c r="L552" t="str">
        <f>_xlfn.XLOOKUP(Tbl_EVA[[#This Row],[Launching spacecraft]],Tbl_Missions[Spacecraft],Tbl_Missions[Destination])</f>
        <v>ISS</v>
      </c>
    </row>
    <row r="553" spans="1:12" ht="18.75" customHeight="1">
      <c r="A553" t="s">
        <v>649</v>
      </c>
      <c r="B553" s="1" t="s">
        <v>605</v>
      </c>
      <c r="C553">
        <v>282</v>
      </c>
      <c r="D553" s="4">
        <v>39410</v>
      </c>
      <c r="E553" s="4">
        <v>39410</v>
      </c>
      <c r="F553" s="5">
        <v>0.29444444445107365</v>
      </c>
      <c r="G553" t="b">
        <v>0</v>
      </c>
      <c r="H553" t="b">
        <v>0</v>
      </c>
      <c r="I553" s="3" t="b">
        <v>0</v>
      </c>
      <c r="J553" s="7">
        <f>_xlfn.MAXIFS(Tbl_MissionCrew[Launch date],Tbl_MissionCrew[Launch date],"&lt;"&amp;Tbl_EVA[[#This Row],[Start Date]]+1,Tbl_MissionCrew[Crew Name],Tbl_EVA[[#This Row],[Name]])</f>
        <v>39365.557395833333</v>
      </c>
      <c r="K553" t="str" cm="1">
        <f t="array" ref="K553">INDEX(Tbl_MissionCrew[Spacecraft (Launch)],MATCH(1,(Tbl_MissionCrew[Launch date]=Tbl_EVA[[#This Row],[Traveler launch date]])*(Tbl_MissionCrew[Crew Name]=Tbl_EVA[[#This Row],[Name]]),0))</f>
        <v>Soyuz TMA-11</v>
      </c>
      <c r="L553" t="str">
        <f>_xlfn.XLOOKUP(Tbl_EVA[[#This Row],[Launching spacecraft]],Tbl_Missions[Spacecraft],Tbl_Missions[Destination])</f>
        <v>ISS</v>
      </c>
    </row>
    <row r="554" spans="1:12" ht="18.75" customHeight="1">
      <c r="A554" t="s">
        <v>649</v>
      </c>
      <c r="B554" s="1" t="s">
        <v>592</v>
      </c>
      <c r="C554">
        <v>282</v>
      </c>
      <c r="D554" s="4">
        <v>39410</v>
      </c>
      <c r="E554" s="4">
        <v>39410</v>
      </c>
      <c r="F554" s="5">
        <v>0.29444444445107365</v>
      </c>
      <c r="G554" t="b">
        <v>0</v>
      </c>
      <c r="H554" t="b">
        <v>0</v>
      </c>
      <c r="I554" s="3" t="b">
        <v>0</v>
      </c>
      <c r="J554" s="7">
        <f>_xlfn.MAXIFS(Tbl_MissionCrew[Launch date],Tbl_MissionCrew[Launch date],"&lt;"&amp;Tbl_EVA[[#This Row],[Start Date]]+1,Tbl_MissionCrew[Crew Name],Tbl_EVA[[#This Row],[Name]])</f>
        <v>39378.151608796295</v>
      </c>
      <c r="K554" t="str" cm="1">
        <f t="array" ref="K554">INDEX(Tbl_MissionCrew[Spacecraft (Launch)],MATCH(1,(Tbl_MissionCrew[Launch date]=Tbl_EVA[[#This Row],[Traveler launch date]])*(Tbl_MissionCrew[Crew Name]=Tbl_EVA[[#This Row],[Name]]),0))</f>
        <v>STS-120, Discovery</v>
      </c>
      <c r="L554" t="str">
        <f>_xlfn.XLOOKUP(Tbl_EVA[[#This Row],[Launching spacecraft]],Tbl_Missions[Spacecraft],Tbl_Missions[Destination])</f>
        <v>ISS</v>
      </c>
    </row>
    <row r="555" spans="1:12" ht="18.75" customHeight="1">
      <c r="A555" t="s">
        <v>649</v>
      </c>
      <c r="B555" s="1" t="s">
        <v>605</v>
      </c>
      <c r="C555">
        <v>283</v>
      </c>
      <c r="D555" s="4">
        <v>39434</v>
      </c>
      <c r="E555" s="4">
        <v>39434</v>
      </c>
      <c r="F555" s="5">
        <v>0.28888888889196096</v>
      </c>
      <c r="G555" t="b">
        <v>0</v>
      </c>
      <c r="H555" t="b">
        <v>0</v>
      </c>
      <c r="I555" s="3" t="b">
        <v>0</v>
      </c>
      <c r="J555" s="7">
        <f>_xlfn.MAXIFS(Tbl_MissionCrew[Launch date],Tbl_MissionCrew[Launch date],"&lt;"&amp;Tbl_EVA[[#This Row],[Start Date]]+1,Tbl_MissionCrew[Crew Name],Tbl_EVA[[#This Row],[Name]])</f>
        <v>39365.557395833333</v>
      </c>
      <c r="K555" t="str" cm="1">
        <f t="array" ref="K555">INDEX(Tbl_MissionCrew[Spacecraft (Launch)],MATCH(1,(Tbl_MissionCrew[Launch date]=Tbl_EVA[[#This Row],[Traveler launch date]])*(Tbl_MissionCrew[Crew Name]=Tbl_EVA[[#This Row],[Name]]),0))</f>
        <v>Soyuz TMA-11</v>
      </c>
      <c r="L555" t="str">
        <f>_xlfn.XLOOKUP(Tbl_EVA[[#This Row],[Launching spacecraft]],Tbl_Missions[Spacecraft],Tbl_Missions[Destination])</f>
        <v>ISS</v>
      </c>
    </row>
    <row r="556" spans="1:12" ht="18.75" customHeight="1">
      <c r="A556" t="s">
        <v>649</v>
      </c>
      <c r="B556" s="1" t="s">
        <v>592</v>
      </c>
      <c r="C556">
        <v>283</v>
      </c>
      <c r="D556" s="4">
        <v>39434</v>
      </c>
      <c r="E556" s="4">
        <v>39434</v>
      </c>
      <c r="F556" s="5">
        <v>0.28888888889196096</v>
      </c>
      <c r="G556" t="b">
        <v>0</v>
      </c>
      <c r="H556" t="b">
        <v>0</v>
      </c>
      <c r="I556" s="3" t="b">
        <v>0</v>
      </c>
      <c r="J556" s="7">
        <f>_xlfn.MAXIFS(Tbl_MissionCrew[Launch date],Tbl_MissionCrew[Launch date],"&lt;"&amp;Tbl_EVA[[#This Row],[Start Date]]+1,Tbl_MissionCrew[Crew Name],Tbl_EVA[[#This Row],[Name]])</f>
        <v>39378.151608796295</v>
      </c>
      <c r="K556" t="str" cm="1">
        <f t="array" ref="K556">INDEX(Tbl_MissionCrew[Spacecraft (Launch)],MATCH(1,(Tbl_MissionCrew[Launch date]=Tbl_EVA[[#This Row],[Traveler launch date]])*(Tbl_MissionCrew[Crew Name]=Tbl_EVA[[#This Row],[Name]]),0))</f>
        <v>STS-120, Discovery</v>
      </c>
      <c r="L556" t="str">
        <f>_xlfn.XLOOKUP(Tbl_EVA[[#This Row],[Launching spacecraft]],Tbl_Missions[Spacecraft],Tbl_Missions[Destination])</f>
        <v>ISS</v>
      </c>
    </row>
    <row r="557" spans="1:12" ht="18.75" customHeight="1">
      <c r="A557" t="s">
        <v>649</v>
      </c>
      <c r="B557" s="1" t="s">
        <v>605</v>
      </c>
      <c r="C557">
        <v>284</v>
      </c>
      <c r="D557" s="4">
        <v>39477</v>
      </c>
      <c r="E557" s="4">
        <v>39477</v>
      </c>
      <c r="F557" s="5">
        <v>0.29861111110949423</v>
      </c>
      <c r="G557" t="b">
        <v>0</v>
      </c>
      <c r="H557" t="b">
        <v>0</v>
      </c>
      <c r="I557" s="3" t="b">
        <v>0</v>
      </c>
      <c r="J557" s="7">
        <f>_xlfn.MAXIFS(Tbl_MissionCrew[Launch date],Tbl_MissionCrew[Launch date],"&lt;"&amp;Tbl_EVA[[#This Row],[Start Date]]+1,Tbl_MissionCrew[Crew Name],Tbl_EVA[[#This Row],[Name]])</f>
        <v>39365.557395833333</v>
      </c>
      <c r="K557" t="str" cm="1">
        <f t="array" ref="K557">INDEX(Tbl_MissionCrew[Spacecraft (Launch)],MATCH(1,(Tbl_MissionCrew[Launch date]=Tbl_EVA[[#This Row],[Traveler launch date]])*(Tbl_MissionCrew[Crew Name]=Tbl_EVA[[#This Row],[Name]]),0))</f>
        <v>Soyuz TMA-11</v>
      </c>
      <c r="L557" t="str">
        <f>_xlfn.XLOOKUP(Tbl_EVA[[#This Row],[Launching spacecraft]],Tbl_Missions[Spacecraft],Tbl_Missions[Destination])</f>
        <v>ISS</v>
      </c>
    </row>
    <row r="558" spans="1:12" ht="18.75" customHeight="1">
      <c r="A558" t="s">
        <v>649</v>
      </c>
      <c r="B558" s="1" t="s">
        <v>592</v>
      </c>
      <c r="C558">
        <v>284</v>
      </c>
      <c r="D558" s="4">
        <v>39477</v>
      </c>
      <c r="E558" s="4">
        <v>39477</v>
      </c>
      <c r="F558" s="5">
        <v>0.29861111110949423</v>
      </c>
      <c r="G558" t="b">
        <v>0</v>
      </c>
      <c r="H558" t="b">
        <v>0</v>
      </c>
      <c r="I558" s="3" t="b">
        <v>0</v>
      </c>
      <c r="J558" s="7">
        <f>_xlfn.MAXIFS(Tbl_MissionCrew[Launch date],Tbl_MissionCrew[Launch date],"&lt;"&amp;Tbl_EVA[[#This Row],[Start Date]]+1,Tbl_MissionCrew[Crew Name],Tbl_EVA[[#This Row],[Name]])</f>
        <v>39378.151608796295</v>
      </c>
      <c r="K558" t="str" cm="1">
        <f t="array" ref="K558">INDEX(Tbl_MissionCrew[Spacecraft (Launch)],MATCH(1,(Tbl_MissionCrew[Launch date]=Tbl_EVA[[#This Row],[Traveler launch date]])*(Tbl_MissionCrew[Crew Name]=Tbl_EVA[[#This Row],[Name]]),0))</f>
        <v>STS-120, Discovery</v>
      </c>
      <c r="L558" t="str">
        <f>_xlfn.XLOOKUP(Tbl_EVA[[#This Row],[Launching spacecraft]],Tbl_Missions[Spacecraft],Tbl_Missions[Destination])</f>
        <v>ISS</v>
      </c>
    </row>
    <row r="559" spans="1:12" ht="18.75" customHeight="1">
      <c r="A559" t="s">
        <v>650</v>
      </c>
      <c r="B559" s="1" t="s">
        <v>599</v>
      </c>
      <c r="C559">
        <v>285</v>
      </c>
      <c r="D559" s="4">
        <v>39489</v>
      </c>
      <c r="E559" s="4">
        <v>39489</v>
      </c>
      <c r="F559" s="5">
        <v>0.3319444444423425</v>
      </c>
      <c r="G559" t="b">
        <v>0</v>
      </c>
      <c r="H559" t="b">
        <v>0</v>
      </c>
      <c r="I559" s="3" t="b">
        <v>0</v>
      </c>
      <c r="J559" s="7">
        <f>_xlfn.MAXIFS(Tbl_MissionCrew[Launch date],Tbl_MissionCrew[Launch date],"&lt;"&amp;Tbl_EVA[[#This Row],[Start Date]]+1,Tbl_MissionCrew[Crew Name],Tbl_EVA[[#This Row],[Name]])</f>
        <v>39485.823263888888</v>
      </c>
      <c r="K559" t="str" cm="1">
        <f t="array" ref="K559">INDEX(Tbl_MissionCrew[Spacecraft (Launch)],MATCH(1,(Tbl_MissionCrew[Launch date]=Tbl_EVA[[#This Row],[Traveler launch date]])*(Tbl_MissionCrew[Crew Name]=Tbl_EVA[[#This Row],[Name]]),0))</f>
        <v>STS-122, Atlantis</v>
      </c>
      <c r="L559" t="str">
        <f>_xlfn.XLOOKUP(Tbl_EVA[[#This Row],[Launching spacecraft]],Tbl_Missions[Spacecraft],Tbl_Missions[Destination])</f>
        <v>ISS</v>
      </c>
    </row>
    <row r="560" spans="1:12" ht="18.75" customHeight="1">
      <c r="A560" t="s">
        <v>650</v>
      </c>
      <c r="B560" s="1" t="s">
        <v>651</v>
      </c>
      <c r="C560">
        <v>285</v>
      </c>
      <c r="D560" s="4">
        <v>39489</v>
      </c>
      <c r="E560" s="4">
        <v>39489</v>
      </c>
      <c r="F560" s="5">
        <v>0.3319444444423425</v>
      </c>
      <c r="G560" t="b">
        <v>0</v>
      </c>
      <c r="H560" t="b">
        <v>0</v>
      </c>
      <c r="I560" s="3" t="b">
        <v>0</v>
      </c>
      <c r="J560" s="7">
        <f>_xlfn.MAXIFS(Tbl_MissionCrew[Launch date],Tbl_MissionCrew[Launch date],"&lt;"&amp;Tbl_EVA[[#This Row],[Start Date]]+1,Tbl_MissionCrew[Crew Name],Tbl_EVA[[#This Row],[Name]])</f>
        <v>39485.823263888888</v>
      </c>
      <c r="K560" t="str" cm="1">
        <f t="array" ref="K560">INDEX(Tbl_MissionCrew[Spacecraft (Launch)],MATCH(1,(Tbl_MissionCrew[Launch date]=Tbl_EVA[[#This Row],[Traveler launch date]])*(Tbl_MissionCrew[Crew Name]=Tbl_EVA[[#This Row],[Name]]),0))</f>
        <v>STS-122, Atlantis</v>
      </c>
      <c r="L560" t="str">
        <f>_xlfn.XLOOKUP(Tbl_EVA[[#This Row],[Launching spacecraft]],Tbl_Missions[Spacecraft],Tbl_Missions[Destination])</f>
        <v>ISS</v>
      </c>
    </row>
    <row r="561" spans="1:12" ht="18.75" customHeight="1">
      <c r="A561" t="s">
        <v>650</v>
      </c>
      <c r="B561" s="1" t="s">
        <v>599</v>
      </c>
      <c r="C561">
        <v>286</v>
      </c>
      <c r="D561" s="4">
        <v>39491</v>
      </c>
      <c r="E561" s="4">
        <v>39491</v>
      </c>
      <c r="F561" s="5">
        <v>0.28125</v>
      </c>
      <c r="G561" t="b">
        <v>0</v>
      </c>
      <c r="H561" t="b">
        <v>0</v>
      </c>
      <c r="I561" s="3" t="b">
        <v>0</v>
      </c>
      <c r="J561" s="7">
        <f>_xlfn.MAXIFS(Tbl_MissionCrew[Launch date],Tbl_MissionCrew[Launch date],"&lt;"&amp;Tbl_EVA[[#This Row],[Start Date]]+1,Tbl_MissionCrew[Crew Name],Tbl_EVA[[#This Row],[Name]])</f>
        <v>39485.823263888888</v>
      </c>
      <c r="K561" t="str" cm="1">
        <f t="array" ref="K561">INDEX(Tbl_MissionCrew[Spacecraft (Launch)],MATCH(1,(Tbl_MissionCrew[Launch date]=Tbl_EVA[[#This Row],[Traveler launch date]])*(Tbl_MissionCrew[Crew Name]=Tbl_EVA[[#This Row],[Name]]),0))</f>
        <v>STS-122, Atlantis</v>
      </c>
      <c r="L561" t="str">
        <f>_xlfn.XLOOKUP(Tbl_EVA[[#This Row],[Launching spacecraft]],Tbl_Missions[Spacecraft],Tbl_Missions[Destination])</f>
        <v>ISS</v>
      </c>
    </row>
    <row r="562" spans="1:12" ht="18.75" customHeight="1">
      <c r="A562" t="s">
        <v>650</v>
      </c>
      <c r="B562" s="1" t="s">
        <v>652</v>
      </c>
      <c r="C562">
        <v>286</v>
      </c>
      <c r="D562" s="4">
        <v>39491</v>
      </c>
      <c r="E562" s="4">
        <v>39491</v>
      </c>
      <c r="F562" s="5">
        <v>0.28125</v>
      </c>
      <c r="G562" t="b">
        <v>0</v>
      </c>
      <c r="H562" t="b">
        <v>0</v>
      </c>
      <c r="I562" s="3" t="b">
        <v>0</v>
      </c>
      <c r="J562" s="7">
        <f>_xlfn.MAXIFS(Tbl_MissionCrew[Launch date],Tbl_MissionCrew[Launch date],"&lt;"&amp;Tbl_EVA[[#This Row],[Start Date]]+1,Tbl_MissionCrew[Crew Name],Tbl_EVA[[#This Row],[Name]])</f>
        <v>39485.823263888888</v>
      </c>
      <c r="K562" t="str" cm="1">
        <f t="array" ref="K562">INDEX(Tbl_MissionCrew[Spacecraft (Launch)],MATCH(1,(Tbl_MissionCrew[Launch date]=Tbl_EVA[[#This Row],[Traveler launch date]])*(Tbl_MissionCrew[Crew Name]=Tbl_EVA[[#This Row],[Name]]),0))</f>
        <v>STS-122, Atlantis</v>
      </c>
      <c r="L562" t="str">
        <f>_xlfn.XLOOKUP(Tbl_EVA[[#This Row],[Launching spacecraft]],Tbl_Missions[Spacecraft],Tbl_Missions[Destination])</f>
        <v>ISS</v>
      </c>
    </row>
    <row r="563" spans="1:12" ht="18.75" customHeight="1">
      <c r="A563" t="s">
        <v>650</v>
      </c>
      <c r="B563" s="1" t="s">
        <v>599</v>
      </c>
      <c r="C563">
        <v>287</v>
      </c>
      <c r="D563" s="4">
        <v>39493</v>
      </c>
      <c r="E563" s="4">
        <v>39493</v>
      </c>
      <c r="F563" s="5">
        <v>0.30902777778101154</v>
      </c>
      <c r="G563" t="b">
        <v>0</v>
      </c>
      <c r="H563" t="b">
        <v>0</v>
      </c>
      <c r="I563" s="3" t="b">
        <v>0</v>
      </c>
      <c r="J563" s="7">
        <f>_xlfn.MAXIFS(Tbl_MissionCrew[Launch date],Tbl_MissionCrew[Launch date],"&lt;"&amp;Tbl_EVA[[#This Row],[Start Date]]+1,Tbl_MissionCrew[Crew Name],Tbl_EVA[[#This Row],[Name]])</f>
        <v>39485.823263888888</v>
      </c>
      <c r="K563" t="str" cm="1">
        <f t="array" ref="K563">INDEX(Tbl_MissionCrew[Spacecraft (Launch)],MATCH(1,(Tbl_MissionCrew[Launch date]=Tbl_EVA[[#This Row],[Traveler launch date]])*(Tbl_MissionCrew[Crew Name]=Tbl_EVA[[#This Row],[Name]]),0))</f>
        <v>STS-122, Atlantis</v>
      </c>
      <c r="L563" t="str">
        <f>_xlfn.XLOOKUP(Tbl_EVA[[#This Row],[Launching spacecraft]],Tbl_Missions[Spacecraft],Tbl_Missions[Destination])</f>
        <v>ISS</v>
      </c>
    </row>
    <row r="564" spans="1:12" ht="18.75" customHeight="1">
      <c r="A564" t="s">
        <v>650</v>
      </c>
      <c r="B564" s="1" t="s">
        <v>651</v>
      </c>
      <c r="C564">
        <v>287</v>
      </c>
      <c r="D564" s="4">
        <v>39493</v>
      </c>
      <c r="E564" s="4">
        <v>39493</v>
      </c>
      <c r="F564" s="5">
        <v>0.30902777778101154</v>
      </c>
      <c r="G564" t="b">
        <v>0</v>
      </c>
      <c r="H564" t="b">
        <v>0</v>
      </c>
      <c r="I564" s="3" t="b">
        <v>0</v>
      </c>
      <c r="J564" s="7">
        <f>_xlfn.MAXIFS(Tbl_MissionCrew[Launch date],Tbl_MissionCrew[Launch date],"&lt;"&amp;Tbl_EVA[[#This Row],[Start Date]]+1,Tbl_MissionCrew[Crew Name],Tbl_EVA[[#This Row],[Name]])</f>
        <v>39485.823263888888</v>
      </c>
      <c r="K564" t="str" cm="1">
        <f t="array" ref="K564">INDEX(Tbl_MissionCrew[Spacecraft (Launch)],MATCH(1,(Tbl_MissionCrew[Launch date]=Tbl_EVA[[#This Row],[Traveler launch date]])*(Tbl_MissionCrew[Crew Name]=Tbl_EVA[[#This Row],[Name]]),0))</f>
        <v>STS-122, Atlantis</v>
      </c>
      <c r="L564" t="str">
        <f>_xlfn.XLOOKUP(Tbl_EVA[[#This Row],[Launching spacecraft]],Tbl_Missions[Spacecraft],Tbl_Missions[Destination])</f>
        <v>ISS</v>
      </c>
    </row>
    <row r="565" spans="1:12" ht="18.75" customHeight="1">
      <c r="A565" t="s">
        <v>653</v>
      </c>
      <c r="B565" s="1" t="s">
        <v>596</v>
      </c>
      <c r="C565">
        <v>288</v>
      </c>
      <c r="D565" s="4">
        <v>39521</v>
      </c>
      <c r="E565" s="4">
        <v>39521</v>
      </c>
      <c r="F565" s="5">
        <v>0.29236111111094942</v>
      </c>
      <c r="G565" t="b">
        <v>0</v>
      </c>
      <c r="H565" t="b">
        <v>0</v>
      </c>
      <c r="I565" s="3" t="b">
        <v>0</v>
      </c>
      <c r="J565" s="7">
        <f>_xlfn.MAXIFS(Tbl_MissionCrew[Launch date],Tbl_MissionCrew[Launch date],"&lt;"&amp;Tbl_EVA[[#This Row],[Start Date]]+1,Tbl_MissionCrew[Crew Name],Tbl_EVA[[#This Row],[Name]])</f>
        <v>39518.269606481481</v>
      </c>
      <c r="K565" t="str" cm="1">
        <f t="array" ref="K565">INDEX(Tbl_MissionCrew[Spacecraft (Launch)],MATCH(1,(Tbl_MissionCrew[Launch date]=Tbl_EVA[[#This Row],[Traveler launch date]])*(Tbl_MissionCrew[Crew Name]=Tbl_EVA[[#This Row],[Name]]),0))</f>
        <v>STS-123, Endeavour</v>
      </c>
      <c r="L565" t="str">
        <f>_xlfn.XLOOKUP(Tbl_EVA[[#This Row],[Launching spacecraft]],Tbl_Missions[Spacecraft],Tbl_Missions[Destination])</f>
        <v>ISS</v>
      </c>
    </row>
    <row r="566" spans="1:12" ht="18.75" customHeight="1">
      <c r="A566" t="s">
        <v>653</v>
      </c>
      <c r="B566" s="1" t="s">
        <v>654</v>
      </c>
      <c r="C566">
        <v>288</v>
      </c>
      <c r="D566" s="4">
        <v>39521</v>
      </c>
      <c r="E566" s="4">
        <v>39521</v>
      </c>
      <c r="F566" s="5">
        <v>0.29236111111094942</v>
      </c>
      <c r="G566" t="b">
        <v>0</v>
      </c>
      <c r="H566" t="b">
        <v>0</v>
      </c>
      <c r="I566" s="3" t="b">
        <v>0</v>
      </c>
      <c r="J566" s="7">
        <f>_xlfn.MAXIFS(Tbl_MissionCrew[Launch date],Tbl_MissionCrew[Launch date],"&lt;"&amp;Tbl_EVA[[#This Row],[Start Date]]+1,Tbl_MissionCrew[Crew Name],Tbl_EVA[[#This Row],[Name]])</f>
        <v>39518.269606481481</v>
      </c>
      <c r="K566" t="str" cm="1">
        <f t="array" ref="K566">INDEX(Tbl_MissionCrew[Spacecraft (Launch)],MATCH(1,(Tbl_MissionCrew[Launch date]=Tbl_EVA[[#This Row],[Traveler launch date]])*(Tbl_MissionCrew[Crew Name]=Tbl_EVA[[#This Row],[Name]]),0))</f>
        <v>STS-123, Endeavour</v>
      </c>
      <c r="L566" t="str">
        <f>_xlfn.XLOOKUP(Tbl_EVA[[#This Row],[Launching spacecraft]],Tbl_Missions[Spacecraft],Tbl_Missions[Destination])</f>
        <v>ISS</v>
      </c>
    </row>
    <row r="567" spans="1:12" ht="18.75" customHeight="1">
      <c r="A567" t="s">
        <v>653</v>
      </c>
      <c r="B567" s="1" t="s">
        <v>596</v>
      </c>
      <c r="C567">
        <v>289</v>
      </c>
      <c r="D567" s="4">
        <v>39522</v>
      </c>
      <c r="E567" s="4">
        <v>39523</v>
      </c>
      <c r="F567" s="5">
        <v>0.29722222222335404</v>
      </c>
      <c r="G567" t="b">
        <v>0</v>
      </c>
      <c r="H567" t="b">
        <v>0</v>
      </c>
      <c r="I567" s="3" t="b">
        <v>0</v>
      </c>
      <c r="J567" s="7">
        <f>_xlfn.MAXIFS(Tbl_MissionCrew[Launch date],Tbl_MissionCrew[Launch date],"&lt;"&amp;Tbl_EVA[[#This Row],[Start Date]]+1,Tbl_MissionCrew[Crew Name],Tbl_EVA[[#This Row],[Name]])</f>
        <v>39518.269606481481</v>
      </c>
      <c r="K567" t="str" cm="1">
        <f t="array" ref="K567">INDEX(Tbl_MissionCrew[Spacecraft (Launch)],MATCH(1,(Tbl_MissionCrew[Launch date]=Tbl_EVA[[#This Row],[Traveler launch date]])*(Tbl_MissionCrew[Crew Name]=Tbl_EVA[[#This Row],[Name]]),0))</f>
        <v>STS-123, Endeavour</v>
      </c>
      <c r="L567" t="str">
        <f>_xlfn.XLOOKUP(Tbl_EVA[[#This Row],[Launching spacecraft]],Tbl_Missions[Spacecraft],Tbl_Missions[Destination])</f>
        <v>ISS</v>
      </c>
    </row>
    <row r="568" spans="1:12" ht="18.75" customHeight="1">
      <c r="A568" t="s">
        <v>653</v>
      </c>
      <c r="B568" s="1" t="s">
        <v>655</v>
      </c>
      <c r="C568">
        <v>289</v>
      </c>
      <c r="D568" s="4">
        <v>39522</v>
      </c>
      <c r="E568" s="4">
        <v>39523</v>
      </c>
      <c r="F568" s="5">
        <v>0.29722222222335404</v>
      </c>
      <c r="G568" t="b">
        <v>0</v>
      </c>
      <c r="H568" t="b">
        <v>0</v>
      </c>
      <c r="I568" s="3" t="b">
        <v>0</v>
      </c>
      <c r="J568" s="7">
        <f>_xlfn.MAXIFS(Tbl_MissionCrew[Launch date],Tbl_MissionCrew[Launch date],"&lt;"&amp;Tbl_EVA[[#This Row],[Start Date]]+1,Tbl_MissionCrew[Crew Name],Tbl_EVA[[#This Row],[Name]])</f>
        <v>39518.269606481481</v>
      </c>
      <c r="K568" t="str" cm="1">
        <f t="array" ref="K568">INDEX(Tbl_MissionCrew[Spacecraft (Launch)],MATCH(1,(Tbl_MissionCrew[Launch date]=Tbl_EVA[[#This Row],[Traveler launch date]])*(Tbl_MissionCrew[Crew Name]=Tbl_EVA[[#This Row],[Name]]),0))</f>
        <v>STS-123, Endeavour</v>
      </c>
      <c r="L568" t="str">
        <f>_xlfn.XLOOKUP(Tbl_EVA[[#This Row],[Launching spacecraft]],Tbl_Missions[Spacecraft],Tbl_Missions[Destination])</f>
        <v>ISS</v>
      </c>
    </row>
    <row r="569" spans="1:12" ht="18.75" customHeight="1">
      <c r="A569" t="s">
        <v>653</v>
      </c>
      <c r="B569" s="1" t="s">
        <v>596</v>
      </c>
      <c r="C569">
        <v>290</v>
      </c>
      <c r="D569" s="4">
        <v>39524</v>
      </c>
      <c r="E569" s="4">
        <v>39525</v>
      </c>
      <c r="F569" s="5">
        <v>0.28680555555911269</v>
      </c>
      <c r="G569" t="b">
        <v>0</v>
      </c>
      <c r="H569" t="b">
        <v>0</v>
      </c>
      <c r="I569" s="3" t="b">
        <v>0</v>
      </c>
      <c r="J569" s="7">
        <f>_xlfn.MAXIFS(Tbl_MissionCrew[Launch date],Tbl_MissionCrew[Launch date],"&lt;"&amp;Tbl_EVA[[#This Row],[Start Date]]+1,Tbl_MissionCrew[Crew Name],Tbl_EVA[[#This Row],[Name]])</f>
        <v>39518.269606481481</v>
      </c>
      <c r="K569" t="str" cm="1">
        <f t="array" ref="K569">INDEX(Tbl_MissionCrew[Spacecraft (Launch)],MATCH(1,(Tbl_MissionCrew[Launch date]=Tbl_EVA[[#This Row],[Traveler launch date]])*(Tbl_MissionCrew[Crew Name]=Tbl_EVA[[#This Row],[Name]]),0))</f>
        <v>STS-123, Endeavour</v>
      </c>
      <c r="L569" t="str">
        <f>_xlfn.XLOOKUP(Tbl_EVA[[#This Row],[Launching spacecraft]],Tbl_Missions[Spacecraft],Tbl_Missions[Destination])</f>
        <v>ISS</v>
      </c>
    </row>
    <row r="570" spans="1:12" ht="18.75" customHeight="1">
      <c r="A570" t="s">
        <v>653</v>
      </c>
      <c r="B570" s="1" t="s">
        <v>656</v>
      </c>
      <c r="C570">
        <v>290</v>
      </c>
      <c r="D570" s="4">
        <v>39524</v>
      </c>
      <c r="E570" s="4">
        <v>39525</v>
      </c>
      <c r="F570" s="5">
        <v>0.28680555555911269</v>
      </c>
      <c r="G570" t="b">
        <v>0</v>
      </c>
      <c r="H570" t="b">
        <v>0</v>
      </c>
      <c r="I570" s="3" t="b">
        <v>0</v>
      </c>
      <c r="J570" s="7">
        <f>_xlfn.MAXIFS(Tbl_MissionCrew[Launch date],Tbl_MissionCrew[Launch date],"&lt;"&amp;Tbl_EVA[[#This Row],[Start Date]]+1,Tbl_MissionCrew[Crew Name],Tbl_EVA[[#This Row],[Name]])</f>
        <v>39518.269606481481</v>
      </c>
      <c r="K570" t="str" cm="1">
        <f t="array" ref="K570">INDEX(Tbl_MissionCrew[Spacecraft (Launch)],MATCH(1,(Tbl_MissionCrew[Launch date]=Tbl_EVA[[#This Row],[Traveler launch date]])*(Tbl_MissionCrew[Crew Name]=Tbl_EVA[[#This Row],[Name]]),0))</f>
        <v>STS-123, Endeavour</v>
      </c>
      <c r="L570" t="str">
        <f>_xlfn.XLOOKUP(Tbl_EVA[[#This Row],[Launching spacecraft]],Tbl_Missions[Spacecraft],Tbl_Missions[Destination])</f>
        <v>ISS</v>
      </c>
    </row>
    <row r="571" spans="1:12" ht="18.75" customHeight="1">
      <c r="A571" t="s">
        <v>653</v>
      </c>
      <c r="B571" s="1" t="s">
        <v>656</v>
      </c>
      <c r="C571">
        <v>291</v>
      </c>
      <c r="D571" s="4">
        <v>39527</v>
      </c>
      <c r="E571" s="4">
        <v>39528</v>
      </c>
      <c r="F571" s="5">
        <v>0.26666666667006211</v>
      </c>
      <c r="G571" t="b">
        <v>0</v>
      </c>
      <c r="H571" t="b">
        <v>0</v>
      </c>
      <c r="I571" s="3" t="b">
        <v>0</v>
      </c>
      <c r="J571" s="7">
        <f>_xlfn.MAXIFS(Tbl_MissionCrew[Launch date],Tbl_MissionCrew[Launch date],"&lt;"&amp;Tbl_EVA[[#This Row],[Start Date]]+1,Tbl_MissionCrew[Crew Name],Tbl_EVA[[#This Row],[Name]])</f>
        <v>39518.269606481481</v>
      </c>
      <c r="K571" t="str" cm="1">
        <f t="array" ref="K571">INDEX(Tbl_MissionCrew[Spacecraft (Launch)],MATCH(1,(Tbl_MissionCrew[Launch date]=Tbl_EVA[[#This Row],[Traveler launch date]])*(Tbl_MissionCrew[Crew Name]=Tbl_EVA[[#This Row],[Name]]),0))</f>
        <v>STS-123, Endeavour</v>
      </c>
      <c r="L571" t="str">
        <f>_xlfn.XLOOKUP(Tbl_EVA[[#This Row],[Launching spacecraft]],Tbl_Missions[Spacecraft],Tbl_Missions[Destination])</f>
        <v>ISS</v>
      </c>
    </row>
    <row r="572" spans="1:12" ht="18.75" customHeight="1">
      <c r="A572" t="s">
        <v>653</v>
      </c>
      <c r="B572" s="1" t="s">
        <v>655</v>
      </c>
      <c r="C572">
        <v>291</v>
      </c>
      <c r="D572" s="4">
        <v>39527</v>
      </c>
      <c r="E572" s="4">
        <v>39528</v>
      </c>
      <c r="F572" s="5">
        <v>0.26666666667006211</v>
      </c>
      <c r="G572" t="b">
        <v>0</v>
      </c>
      <c r="H572" t="b">
        <v>0</v>
      </c>
      <c r="I572" s="3" t="b">
        <v>0</v>
      </c>
      <c r="J572" s="7">
        <f>_xlfn.MAXIFS(Tbl_MissionCrew[Launch date],Tbl_MissionCrew[Launch date],"&lt;"&amp;Tbl_EVA[[#This Row],[Start Date]]+1,Tbl_MissionCrew[Crew Name],Tbl_EVA[[#This Row],[Name]])</f>
        <v>39518.269606481481</v>
      </c>
      <c r="K572" t="str" cm="1">
        <f t="array" ref="K572">INDEX(Tbl_MissionCrew[Spacecraft (Launch)],MATCH(1,(Tbl_MissionCrew[Launch date]=Tbl_EVA[[#This Row],[Traveler launch date]])*(Tbl_MissionCrew[Crew Name]=Tbl_EVA[[#This Row],[Name]]),0))</f>
        <v>STS-123, Endeavour</v>
      </c>
      <c r="L572" t="str">
        <f>_xlfn.XLOOKUP(Tbl_EVA[[#This Row],[Launching spacecraft]],Tbl_Missions[Spacecraft],Tbl_Missions[Destination])</f>
        <v>ISS</v>
      </c>
    </row>
    <row r="573" spans="1:12" ht="18.75" customHeight="1">
      <c r="A573" t="s">
        <v>653</v>
      </c>
      <c r="B573" s="1" t="s">
        <v>656</v>
      </c>
      <c r="C573">
        <v>292</v>
      </c>
      <c r="D573" s="4">
        <v>39529</v>
      </c>
      <c r="E573" s="4">
        <v>39530</v>
      </c>
      <c r="F573" s="5">
        <v>0.25138888888614019</v>
      </c>
      <c r="G573" t="b">
        <v>0</v>
      </c>
      <c r="H573" t="b">
        <v>0</v>
      </c>
      <c r="I573" s="3" t="b">
        <v>0</v>
      </c>
      <c r="J573" s="7">
        <f>_xlfn.MAXIFS(Tbl_MissionCrew[Launch date],Tbl_MissionCrew[Launch date],"&lt;"&amp;Tbl_EVA[[#This Row],[Start Date]]+1,Tbl_MissionCrew[Crew Name],Tbl_EVA[[#This Row],[Name]])</f>
        <v>39518.269606481481</v>
      </c>
      <c r="K573" t="str" cm="1">
        <f t="array" ref="K573">INDEX(Tbl_MissionCrew[Spacecraft (Launch)],MATCH(1,(Tbl_MissionCrew[Launch date]=Tbl_EVA[[#This Row],[Traveler launch date]])*(Tbl_MissionCrew[Crew Name]=Tbl_EVA[[#This Row],[Name]]),0))</f>
        <v>STS-123, Endeavour</v>
      </c>
      <c r="L573" t="str">
        <f>_xlfn.XLOOKUP(Tbl_EVA[[#This Row],[Launching spacecraft]],Tbl_Missions[Spacecraft],Tbl_Missions[Destination])</f>
        <v>ISS</v>
      </c>
    </row>
    <row r="574" spans="1:12" ht="18.75" customHeight="1">
      <c r="A574" t="s">
        <v>653</v>
      </c>
      <c r="B574" s="1" t="s">
        <v>655</v>
      </c>
      <c r="C574">
        <v>292</v>
      </c>
      <c r="D574" s="4">
        <v>39529</v>
      </c>
      <c r="E574" s="4">
        <v>39530</v>
      </c>
      <c r="F574" s="5">
        <v>0.25138888888614019</v>
      </c>
      <c r="G574" t="b">
        <v>0</v>
      </c>
      <c r="H574" t="b">
        <v>0</v>
      </c>
      <c r="I574" s="3" t="b">
        <v>0</v>
      </c>
      <c r="J574" s="7">
        <f>_xlfn.MAXIFS(Tbl_MissionCrew[Launch date],Tbl_MissionCrew[Launch date],"&lt;"&amp;Tbl_EVA[[#This Row],[Start Date]]+1,Tbl_MissionCrew[Crew Name],Tbl_EVA[[#This Row],[Name]])</f>
        <v>39518.269606481481</v>
      </c>
      <c r="K574" t="str" cm="1">
        <f t="array" ref="K574">INDEX(Tbl_MissionCrew[Spacecraft (Launch)],MATCH(1,(Tbl_MissionCrew[Launch date]=Tbl_EVA[[#This Row],[Traveler launch date]])*(Tbl_MissionCrew[Crew Name]=Tbl_EVA[[#This Row],[Name]]),0))</f>
        <v>STS-123, Endeavour</v>
      </c>
      <c r="L574" t="str">
        <f>_xlfn.XLOOKUP(Tbl_EVA[[#This Row],[Launching spacecraft]],Tbl_Missions[Spacecraft],Tbl_Missions[Destination])</f>
        <v>ISS</v>
      </c>
    </row>
    <row r="575" spans="1:12" ht="18.75" customHeight="1">
      <c r="A575" t="s">
        <v>657</v>
      </c>
      <c r="B575" s="1" t="s">
        <v>658</v>
      </c>
      <c r="C575">
        <v>293</v>
      </c>
      <c r="D575" s="4">
        <v>39602</v>
      </c>
      <c r="E575" s="4">
        <v>39602</v>
      </c>
      <c r="F575" s="5">
        <v>0.28333333334012423</v>
      </c>
      <c r="G575" t="b">
        <v>0</v>
      </c>
      <c r="H575" t="b">
        <v>0</v>
      </c>
      <c r="I575" s="3" t="b">
        <v>0</v>
      </c>
      <c r="J575" s="7">
        <f>_xlfn.MAXIFS(Tbl_MissionCrew[Launch date],Tbl_MissionCrew[Launch date],"&lt;"&amp;Tbl_EVA[[#This Row],[Start Date]]+1,Tbl_MissionCrew[Crew Name],Tbl_EVA[[#This Row],[Name]])</f>
        <v>39599.876527777778</v>
      </c>
      <c r="K575" t="str" cm="1">
        <f t="array" ref="K575">INDEX(Tbl_MissionCrew[Spacecraft (Launch)],MATCH(1,(Tbl_MissionCrew[Launch date]=Tbl_EVA[[#This Row],[Traveler launch date]])*(Tbl_MissionCrew[Crew Name]=Tbl_EVA[[#This Row],[Name]]),0))</f>
        <v>STS-124, Discovery</v>
      </c>
      <c r="L575" t="str">
        <f>_xlfn.XLOOKUP(Tbl_EVA[[#This Row],[Launching spacecraft]],Tbl_Missions[Spacecraft],Tbl_Missions[Destination])</f>
        <v>ISS</v>
      </c>
    </row>
    <row r="576" spans="1:12" ht="18.75" customHeight="1">
      <c r="A576" t="s">
        <v>657</v>
      </c>
      <c r="B576" s="1" t="s">
        <v>628</v>
      </c>
      <c r="C576">
        <v>293</v>
      </c>
      <c r="D576" s="4">
        <v>39602</v>
      </c>
      <c r="E576" s="4">
        <v>39602</v>
      </c>
      <c r="F576" s="5">
        <v>0.28333333334012423</v>
      </c>
      <c r="G576" t="b">
        <v>0</v>
      </c>
      <c r="H576" t="b">
        <v>0</v>
      </c>
      <c r="I576" s="3" t="b">
        <v>0</v>
      </c>
      <c r="J576" s="7">
        <f>_xlfn.MAXIFS(Tbl_MissionCrew[Launch date],Tbl_MissionCrew[Launch date],"&lt;"&amp;Tbl_EVA[[#This Row],[Start Date]]+1,Tbl_MissionCrew[Crew Name],Tbl_EVA[[#This Row],[Name]])</f>
        <v>39599.876527777778</v>
      </c>
      <c r="K576" t="str" cm="1">
        <f t="array" ref="K576">INDEX(Tbl_MissionCrew[Spacecraft (Launch)],MATCH(1,(Tbl_MissionCrew[Launch date]=Tbl_EVA[[#This Row],[Traveler launch date]])*(Tbl_MissionCrew[Crew Name]=Tbl_EVA[[#This Row],[Name]]),0))</f>
        <v>STS-124, Discovery</v>
      </c>
      <c r="L576" t="str">
        <f>_xlfn.XLOOKUP(Tbl_EVA[[#This Row],[Launching spacecraft]],Tbl_Missions[Spacecraft],Tbl_Missions[Destination])</f>
        <v>ISS</v>
      </c>
    </row>
    <row r="577" spans="1:12" ht="18.75" customHeight="1">
      <c r="A577" t="s">
        <v>657</v>
      </c>
      <c r="B577" s="1" t="s">
        <v>658</v>
      </c>
      <c r="C577">
        <v>294</v>
      </c>
      <c r="D577" s="4">
        <v>39604</v>
      </c>
      <c r="E577" s="4">
        <v>39604</v>
      </c>
      <c r="F577" s="5">
        <v>0.29930555555620231</v>
      </c>
      <c r="G577" t="b">
        <v>0</v>
      </c>
      <c r="H577" t="b">
        <v>0</v>
      </c>
      <c r="I577" s="3" t="b">
        <v>0</v>
      </c>
      <c r="J577" s="7">
        <f>_xlfn.MAXIFS(Tbl_MissionCrew[Launch date],Tbl_MissionCrew[Launch date],"&lt;"&amp;Tbl_EVA[[#This Row],[Start Date]]+1,Tbl_MissionCrew[Crew Name],Tbl_EVA[[#This Row],[Name]])</f>
        <v>39599.876527777778</v>
      </c>
      <c r="K577" t="str" cm="1">
        <f t="array" ref="K577">INDEX(Tbl_MissionCrew[Spacecraft (Launch)],MATCH(1,(Tbl_MissionCrew[Launch date]=Tbl_EVA[[#This Row],[Traveler launch date]])*(Tbl_MissionCrew[Crew Name]=Tbl_EVA[[#This Row],[Name]]),0))</f>
        <v>STS-124, Discovery</v>
      </c>
      <c r="L577" t="str">
        <f>_xlfn.XLOOKUP(Tbl_EVA[[#This Row],[Launching spacecraft]],Tbl_Missions[Spacecraft],Tbl_Missions[Destination])</f>
        <v>ISS</v>
      </c>
    </row>
    <row r="578" spans="1:12" ht="18.75" customHeight="1">
      <c r="A578" t="s">
        <v>657</v>
      </c>
      <c r="B578" s="1" t="s">
        <v>628</v>
      </c>
      <c r="C578">
        <v>294</v>
      </c>
      <c r="D578" s="4">
        <v>39604</v>
      </c>
      <c r="E578" s="4">
        <v>39604</v>
      </c>
      <c r="F578" s="5">
        <v>0.29930555555620231</v>
      </c>
      <c r="G578" t="b">
        <v>0</v>
      </c>
      <c r="H578" t="b">
        <v>0</v>
      </c>
      <c r="I578" s="3" t="b">
        <v>0</v>
      </c>
      <c r="J578" s="7">
        <f>_xlfn.MAXIFS(Tbl_MissionCrew[Launch date],Tbl_MissionCrew[Launch date],"&lt;"&amp;Tbl_EVA[[#This Row],[Start Date]]+1,Tbl_MissionCrew[Crew Name],Tbl_EVA[[#This Row],[Name]])</f>
        <v>39599.876527777778</v>
      </c>
      <c r="K578" t="str" cm="1">
        <f t="array" ref="K578">INDEX(Tbl_MissionCrew[Spacecraft (Launch)],MATCH(1,(Tbl_MissionCrew[Launch date]=Tbl_EVA[[#This Row],[Traveler launch date]])*(Tbl_MissionCrew[Crew Name]=Tbl_EVA[[#This Row],[Name]]),0))</f>
        <v>STS-124, Discovery</v>
      </c>
      <c r="L578" t="str">
        <f>_xlfn.XLOOKUP(Tbl_EVA[[#This Row],[Launching spacecraft]],Tbl_Missions[Spacecraft],Tbl_Missions[Destination])</f>
        <v>ISS</v>
      </c>
    </row>
    <row r="579" spans="1:12" ht="18.75" customHeight="1">
      <c r="A579" t="s">
        <v>657</v>
      </c>
      <c r="B579" s="1" t="s">
        <v>658</v>
      </c>
      <c r="C579">
        <v>295</v>
      </c>
      <c r="D579" s="4">
        <v>39607</v>
      </c>
      <c r="E579" s="4">
        <v>39607</v>
      </c>
      <c r="F579" s="5">
        <v>0.27291666666860692</v>
      </c>
      <c r="G579" t="b">
        <v>0</v>
      </c>
      <c r="H579" t="b">
        <v>0</v>
      </c>
      <c r="I579" s="3" t="b">
        <v>0</v>
      </c>
      <c r="J579" s="7">
        <f>_xlfn.MAXIFS(Tbl_MissionCrew[Launch date],Tbl_MissionCrew[Launch date],"&lt;"&amp;Tbl_EVA[[#This Row],[Start Date]]+1,Tbl_MissionCrew[Crew Name],Tbl_EVA[[#This Row],[Name]])</f>
        <v>39599.876527777778</v>
      </c>
      <c r="K579" t="str" cm="1">
        <f t="array" ref="K579">INDEX(Tbl_MissionCrew[Spacecraft (Launch)],MATCH(1,(Tbl_MissionCrew[Launch date]=Tbl_EVA[[#This Row],[Traveler launch date]])*(Tbl_MissionCrew[Crew Name]=Tbl_EVA[[#This Row],[Name]]),0))</f>
        <v>STS-124, Discovery</v>
      </c>
      <c r="L579" t="str">
        <f>_xlfn.XLOOKUP(Tbl_EVA[[#This Row],[Launching spacecraft]],Tbl_Missions[Spacecraft],Tbl_Missions[Destination])</f>
        <v>ISS</v>
      </c>
    </row>
    <row r="580" spans="1:12" ht="18.75" customHeight="1">
      <c r="A580" t="s">
        <v>657</v>
      </c>
      <c r="B580" s="1" t="s">
        <v>628</v>
      </c>
      <c r="C580">
        <v>295</v>
      </c>
      <c r="D580" s="4">
        <v>39607</v>
      </c>
      <c r="E580" s="4">
        <v>39607</v>
      </c>
      <c r="F580" s="5">
        <v>0.27291666666860692</v>
      </c>
      <c r="G580" t="b">
        <v>0</v>
      </c>
      <c r="H580" t="b">
        <v>0</v>
      </c>
      <c r="I580" s="3" t="b">
        <v>0</v>
      </c>
      <c r="J580" s="7">
        <f>_xlfn.MAXIFS(Tbl_MissionCrew[Launch date],Tbl_MissionCrew[Launch date],"&lt;"&amp;Tbl_EVA[[#This Row],[Start Date]]+1,Tbl_MissionCrew[Crew Name],Tbl_EVA[[#This Row],[Name]])</f>
        <v>39599.876527777778</v>
      </c>
      <c r="K580" t="str" cm="1">
        <f t="array" ref="K580">INDEX(Tbl_MissionCrew[Spacecraft (Launch)],MATCH(1,(Tbl_MissionCrew[Launch date]=Tbl_EVA[[#This Row],[Traveler launch date]])*(Tbl_MissionCrew[Crew Name]=Tbl_EVA[[#This Row],[Name]]),0))</f>
        <v>STS-124, Discovery</v>
      </c>
      <c r="L580" t="str">
        <f>_xlfn.XLOOKUP(Tbl_EVA[[#This Row],[Launching spacecraft]],Tbl_Missions[Spacecraft],Tbl_Missions[Destination])</f>
        <v>ISS</v>
      </c>
    </row>
    <row r="581" spans="1:12" ht="18.75" customHeight="1">
      <c r="A581" t="s">
        <v>659</v>
      </c>
      <c r="B581" s="1" t="s">
        <v>660</v>
      </c>
      <c r="C581">
        <v>296</v>
      </c>
      <c r="D581" s="4">
        <v>39639</v>
      </c>
      <c r="E581" s="4">
        <v>39640</v>
      </c>
      <c r="F581" s="5">
        <v>0.26249999999708962</v>
      </c>
      <c r="G581" t="b">
        <v>0</v>
      </c>
      <c r="H581" t="b">
        <v>0</v>
      </c>
      <c r="I581" s="3" t="b">
        <v>0</v>
      </c>
      <c r="J581" s="7">
        <f>_xlfn.MAXIFS(Tbl_MissionCrew[Launch date],Tbl_MissionCrew[Launch date],"&lt;"&amp;Tbl_EVA[[#This Row],[Start Date]]+1,Tbl_MissionCrew[Crew Name],Tbl_EVA[[#This Row],[Name]])</f>
        <v>39546.469895833332</v>
      </c>
      <c r="K581" t="str" cm="1">
        <f t="array" ref="K581">INDEX(Tbl_MissionCrew[Spacecraft (Launch)],MATCH(1,(Tbl_MissionCrew[Launch date]=Tbl_EVA[[#This Row],[Traveler launch date]])*(Tbl_MissionCrew[Crew Name]=Tbl_EVA[[#This Row],[Name]]),0))</f>
        <v>Soyuz TMA-12</v>
      </c>
      <c r="L581" t="str">
        <f>_xlfn.XLOOKUP(Tbl_EVA[[#This Row],[Launching spacecraft]],Tbl_Missions[Spacecraft],Tbl_Missions[Destination])</f>
        <v>ISS</v>
      </c>
    </row>
    <row r="582" spans="1:12" ht="18.75" customHeight="1">
      <c r="A582" t="s">
        <v>659</v>
      </c>
      <c r="B582" s="1" t="s">
        <v>661</v>
      </c>
      <c r="C582">
        <v>296</v>
      </c>
      <c r="D582" s="4">
        <v>39639</v>
      </c>
      <c r="E582" s="4">
        <v>39640</v>
      </c>
      <c r="F582" s="5">
        <v>0.26249999999708962</v>
      </c>
      <c r="G582" t="b">
        <v>0</v>
      </c>
      <c r="H582" t="b">
        <v>0</v>
      </c>
      <c r="I582" s="3" t="b">
        <v>0</v>
      </c>
      <c r="J582" s="7">
        <f>_xlfn.MAXIFS(Tbl_MissionCrew[Launch date],Tbl_MissionCrew[Launch date],"&lt;"&amp;Tbl_EVA[[#This Row],[Start Date]]+1,Tbl_MissionCrew[Crew Name],Tbl_EVA[[#This Row],[Name]])</f>
        <v>39546.469895833332</v>
      </c>
      <c r="K582" t="str" cm="1">
        <f t="array" ref="K582">INDEX(Tbl_MissionCrew[Spacecraft (Launch)],MATCH(1,(Tbl_MissionCrew[Launch date]=Tbl_EVA[[#This Row],[Traveler launch date]])*(Tbl_MissionCrew[Crew Name]=Tbl_EVA[[#This Row],[Name]]),0))</f>
        <v>Soyuz TMA-12</v>
      </c>
      <c r="L582" t="str">
        <f>_xlfn.XLOOKUP(Tbl_EVA[[#This Row],[Launching spacecraft]],Tbl_Missions[Spacecraft],Tbl_Missions[Destination])</f>
        <v>ISS</v>
      </c>
    </row>
    <row r="583" spans="1:12" ht="18.75" customHeight="1">
      <c r="A583" t="s">
        <v>659</v>
      </c>
      <c r="B583" s="1" t="s">
        <v>660</v>
      </c>
      <c r="C583">
        <v>297</v>
      </c>
      <c r="D583" s="4">
        <v>39644</v>
      </c>
      <c r="E583" s="4">
        <v>39644</v>
      </c>
      <c r="F583" s="5">
        <v>0.24583333333430346</v>
      </c>
      <c r="G583" t="b">
        <v>0</v>
      </c>
      <c r="H583" t="b">
        <v>0</v>
      </c>
      <c r="I583" s="3" t="b">
        <v>0</v>
      </c>
      <c r="J583" s="7">
        <f>_xlfn.MAXIFS(Tbl_MissionCrew[Launch date],Tbl_MissionCrew[Launch date],"&lt;"&amp;Tbl_EVA[[#This Row],[Start Date]]+1,Tbl_MissionCrew[Crew Name],Tbl_EVA[[#This Row],[Name]])</f>
        <v>39546.469895833332</v>
      </c>
      <c r="K583" t="str" cm="1">
        <f t="array" ref="K583">INDEX(Tbl_MissionCrew[Spacecraft (Launch)],MATCH(1,(Tbl_MissionCrew[Launch date]=Tbl_EVA[[#This Row],[Traveler launch date]])*(Tbl_MissionCrew[Crew Name]=Tbl_EVA[[#This Row],[Name]]),0))</f>
        <v>Soyuz TMA-12</v>
      </c>
      <c r="L583" t="str">
        <f>_xlfn.XLOOKUP(Tbl_EVA[[#This Row],[Launching spacecraft]],Tbl_Missions[Spacecraft],Tbl_Missions[Destination])</f>
        <v>ISS</v>
      </c>
    </row>
    <row r="584" spans="1:12" ht="18.75" customHeight="1">
      <c r="A584" t="s">
        <v>659</v>
      </c>
      <c r="B584" s="1" t="s">
        <v>661</v>
      </c>
      <c r="C584">
        <v>297</v>
      </c>
      <c r="D584" s="4">
        <v>39644</v>
      </c>
      <c r="E584" s="4">
        <v>39644</v>
      </c>
      <c r="F584" s="5">
        <v>0.24583333333430346</v>
      </c>
      <c r="G584" t="b">
        <v>0</v>
      </c>
      <c r="H584" t="b">
        <v>0</v>
      </c>
      <c r="I584" s="3" t="b">
        <v>0</v>
      </c>
      <c r="J584" s="7">
        <f>_xlfn.MAXIFS(Tbl_MissionCrew[Launch date],Tbl_MissionCrew[Launch date],"&lt;"&amp;Tbl_EVA[[#This Row],[Start Date]]+1,Tbl_MissionCrew[Crew Name],Tbl_EVA[[#This Row],[Name]])</f>
        <v>39546.469895833332</v>
      </c>
      <c r="K584" t="str" cm="1">
        <f t="array" ref="K584">INDEX(Tbl_MissionCrew[Spacecraft (Launch)],MATCH(1,(Tbl_MissionCrew[Launch date]=Tbl_EVA[[#This Row],[Traveler launch date]])*(Tbl_MissionCrew[Crew Name]=Tbl_EVA[[#This Row],[Name]]),0))</f>
        <v>Soyuz TMA-12</v>
      </c>
      <c r="L584" t="str">
        <f>_xlfn.XLOOKUP(Tbl_EVA[[#This Row],[Launching spacecraft]],Tbl_Missions[Spacecraft],Tbl_Missions[Destination])</f>
        <v>ISS</v>
      </c>
    </row>
    <row r="585" spans="1:12" ht="18.75" customHeight="1">
      <c r="A585" t="s">
        <v>305</v>
      </c>
      <c r="B585" s="1" t="s">
        <v>662</v>
      </c>
      <c r="C585">
        <v>298</v>
      </c>
      <c r="D585" s="4">
        <v>39718</v>
      </c>
      <c r="E585" s="4">
        <v>39718</v>
      </c>
      <c r="F585" s="5">
        <v>1.5277777776645962E-2</v>
      </c>
      <c r="G585" t="b">
        <v>0</v>
      </c>
      <c r="H585" t="b">
        <v>0</v>
      </c>
      <c r="I585" s="3" t="b">
        <v>0</v>
      </c>
      <c r="J585" s="7">
        <f>_xlfn.MAXIFS(Tbl_MissionCrew[Launch date],Tbl_MissionCrew[Launch date],"&lt;"&amp;Tbl_EVA[[#This Row],[Start Date]]+1,Tbl_MissionCrew[Crew Name],Tbl_EVA[[#This Row],[Name]])</f>
        <v>39716.548668842595</v>
      </c>
      <c r="K585" t="str" cm="1">
        <f t="array" ref="K585">INDEX(Tbl_MissionCrew[Spacecraft (Launch)],MATCH(1,(Tbl_MissionCrew[Launch date]=Tbl_EVA[[#This Row],[Traveler launch date]])*(Tbl_MissionCrew[Crew Name]=Tbl_EVA[[#This Row],[Name]]),0))</f>
        <v>Shenzhou 7</v>
      </c>
      <c r="L585" t="str">
        <f>_xlfn.XLOOKUP(Tbl_EVA[[#This Row],[Launching spacecraft]],Tbl_Missions[Spacecraft],Tbl_Missions[Destination])</f>
        <v>Earth Orbit</v>
      </c>
    </row>
    <row r="586" spans="1:12" ht="18.75" customHeight="1">
      <c r="A586" t="s">
        <v>305</v>
      </c>
      <c r="B586" s="1" t="s">
        <v>663</v>
      </c>
      <c r="C586">
        <v>298</v>
      </c>
      <c r="D586" s="4">
        <v>39718</v>
      </c>
      <c r="E586" s="4">
        <v>39718</v>
      </c>
      <c r="F586" s="5">
        <v>1.5277777776645962E-2</v>
      </c>
      <c r="G586" t="b">
        <v>0</v>
      </c>
      <c r="H586" t="b">
        <v>1</v>
      </c>
      <c r="I586" s="3" t="b">
        <v>0</v>
      </c>
      <c r="J586" s="7">
        <f>_xlfn.MAXIFS(Tbl_MissionCrew[Launch date],Tbl_MissionCrew[Launch date],"&lt;"&amp;Tbl_EVA[[#This Row],[Start Date]]+1,Tbl_MissionCrew[Crew Name],Tbl_EVA[[#This Row],[Name]])</f>
        <v>39716.548668842595</v>
      </c>
      <c r="K586" t="str" cm="1">
        <f t="array" ref="K586">INDEX(Tbl_MissionCrew[Spacecraft (Launch)],MATCH(1,(Tbl_MissionCrew[Launch date]=Tbl_EVA[[#This Row],[Traveler launch date]])*(Tbl_MissionCrew[Crew Name]=Tbl_EVA[[#This Row],[Name]]),0))</f>
        <v>Shenzhou 7</v>
      </c>
      <c r="L586" t="str">
        <f>_xlfn.XLOOKUP(Tbl_EVA[[#This Row],[Launching spacecraft]],Tbl_Missions[Spacecraft],Tbl_Missions[Destination])</f>
        <v>Earth Orbit</v>
      </c>
    </row>
    <row r="587" spans="1:12" ht="18.75" customHeight="1">
      <c r="A587" t="s">
        <v>664</v>
      </c>
      <c r="B587" s="1" t="s">
        <v>630</v>
      </c>
      <c r="C587">
        <v>299</v>
      </c>
      <c r="D587" s="4">
        <v>39770</v>
      </c>
      <c r="E587" s="4">
        <v>39771</v>
      </c>
      <c r="F587" s="5">
        <v>0.28611111111240461</v>
      </c>
      <c r="G587" t="b">
        <v>0</v>
      </c>
      <c r="H587" t="b">
        <v>0</v>
      </c>
      <c r="I587" s="3" t="b">
        <v>0</v>
      </c>
      <c r="J587" s="7">
        <f>_xlfn.MAXIFS(Tbl_MissionCrew[Launch date],Tbl_MissionCrew[Launch date],"&lt;"&amp;Tbl_EVA[[#This Row],[Start Date]]+1,Tbl_MissionCrew[Crew Name],Tbl_EVA[[#This Row],[Name]])</f>
        <v>39767.038645833331</v>
      </c>
      <c r="K587" t="str" cm="1">
        <f t="array" ref="K587">INDEX(Tbl_MissionCrew[Spacecraft (Launch)],MATCH(1,(Tbl_MissionCrew[Launch date]=Tbl_EVA[[#This Row],[Traveler launch date]])*(Tbl_MissionCrew[Crew Name]=Tbl_EVA[[#This Row],[Name]]),0))</f>
        <v>STS-126, Endeavour</v>
      </c>
      <c r="L587" t="str">
        <f>_xlfn.XLOOKUP(Tbl_EVA[[#This Row],[Launching spacecraft]],Tbl_Missions[Spacecraft],Tbl_Missions[Destination])</f>
        <v>ISS</v>
      </c>
    </row>
    <row r="588" spans="1:12" ht="18.75" customHeight="1">
      <c r="A588" t="s">
        <v>664</v>
      </c>
      <c r="B588" s="1" t="s">
        <v>665</v>
      </c>
      <c r="C588">
        <v>299</v>
      </c>
      <c r="D588" s="4">
        <v>39770</v>
      </c>
      <c r="E588" s="4">
        <v>39771</v>
      </c>
      <c r="F588" s="5">
        <v>0.28611111111240461</v>
      </c>
      <c r="G588" t="b">
        <v>0</v>
      </c>
      <c r="H588" t="b">
        <v>0</v>
      </c>
      <c r="I588" s="3" t="b">
        <v>0</v>
      </c>
      <c r="J588" s="7">
        <f>_xlfn.MAXIFS(Tbl_MissionCrew[Launch date],Tbl_MissionCrew[Launch date],"&lt;"&amp;Tbl_EVA[[#This Row],[Start Date]]+1,Tbl_MissionCrew[Crew Name],Tbl_EVA[[#This Row],[Name]])</f>
        <v>39767.038645833331</v>
      </c>
      <c r="K588" t="str" cm="1">
        <f t="array" ref="K588">INDEX(Tbl_MissionCrew[Spacecraft (Launch)],MATCH(1,(Tbl_MissionCrew[Launch date]=Tbl_EVA[[#This Row],[Traveler launch date]])*(Tbl_MissionCrew[Crew Name]=Tbl_EVA[[#This Row],[Name]]),0))</f>
        <v>STS-126, Endeavour</v>
      </c>
      <c r="L588" t="str">
        <f>_xlfn.XLOOKUP(Tbl_EVA[[#This Row],[Launching spacecraft]],Tbl_Missions[Spacecraft],Tbl_Missions[Destination])</f>
        <v>ISS</v>
      </c>
    </row>
    <row r="589" spans="1:12" ht="18.75" customHeight="1">
      <c r="A589" t="s">
        <v>664</v>
      </c>
      <c r="B589" s="1" t="s">
        <v>630</v>
      </c>
      <c r="C589">
        <v>300</v>
      </c>
      <c r="D589" s="4">
        <v>39772</v>
      </c>
      <c r="E589" s="4">
        <v>39773</v>
      </c>
      <c r="F589" s="5">
        <v>0.28125</v>
      </c>
      <c r="G589" t="b">
        <v>0</v>
      </c>
      <c r="H589" t="b">
        <v>0</v>
      </c>
      <c r="I589" s="3" t="b">
        <v>0</v>
      </c>
      <c r="J589" s="7">
        <f>_xlfn.MAXIFS(Tbl_MissionCrew[Launch date],Tbl_MissionCrew[Launch date],"&lt;"&amp;Tbl_EVA[[#This Row],[Start Date]]+1,Tbl_MissionCrew[Crew Name],Tbl_EVA[[#This Row],[Name]])</f>
        <v>39767.038645833331</v>
      </c>
      <c r="K589" t="str" cm="1">
        <f t="array" ref="K589">INDEX(Tbl_MissionCrew[Spacecraft (Launch)],MATCH(1,(Tbl_MissionCrew[Launch date]=Tbl_EVA[[#This Row],[Traveler launch date]])*(Tbl_MissionCrew[Crew Name]=Tbl_EVA[[#This Row],[Name]]),0))</f>
        <v>STS-126, Endeavour</v>
      </c>
      <c r="L589" t="str">
        <f>_xlfn.XLOOKUP(Tbl_EVA[[#This Row],[Launching spacecraft]],Tbl_Missions[Spacecraft],Tbl_Missions[Destination])</f>
        <v>ISS</v>
      </c>
    </row>
    <row r="590" spans="1:12" ht="18.75" customHeight="1">
      <c r="A590" t="s">
        <v>664</v>
      </c>
      <c r="B590" s="1" t="s">
        <v>666</v>
      </c>
      <c r="C590">
        <v>300</v>
      </c>
      <c r="D590" s="4">
        <v>39772</v>
      </c>
      <c r="E590" s="4">
        <v>39773</v>
      </c>
      <c r="F590" s="5">
        <v>0.28125</v>
      </c>
      <c r="G590" t="b">
        <v>0</v>
      </c>
      <c r="H590" t="b">
        <v>0</v>
      </c>
      <c r="I590" s="3" t="b">
        <v>0</v>
      </c>
      <c r="J590" s="7">
        <f>_xlfn.MAXIFS(Tbl_MissionCrew[Launch date],Tbl_MissionCrew[Launch date],"&lt;"&amp;Tbl_EVA[[#This Row],[Start Date]]+1,Tbl_MissionCrew[Crew Name],Tbl_EVA[[#This Row],[Name]])</f>
        <v>39767.038645833331</v>
      </c>
      <c r="K590" t="str" cm="1">
        <f t="array" ref="K590">INDEX(Tbl_MissionCrew[Spacecraft (Launch)],MATCH(1,(Tbl_MissionCrew[Launch date]=Tbl_EVA[[#This Row],[Traveler launch date]])*(Tbl_MissionCrew[Crew Name]=Tbl_EVA[[#This Row],[Name]]),0))</f>
        <v>STS-126, Endeavour</v>
      </c>
      <c r="L590" t="str">
        <f>_xlfn.XLOOKUP(Tbl_EVA[[#This Row],[Launching spacecraft]],Tbl_Missions[Spacecraft],Tbl_Missions[Destination])</f>
        <v>ISS</v>
      </c>
    </row>
    <row r="591" spans="1:12" ht="18.75" customHeight="1">
      <c r="A591" t="s">
        <v>664</v>
      </c>
      <c r="B591" s="1" t="s">
        <v>630</v>
      </c>
      <c r="C591">
        <v>301</v>
      </c>
      <c r="D591" s="4">
        <v>39774</v>
      </c>
      <c r="E591" s="4">
        <v>39775</v>
      </c>
      <c r="F591" s="5">
        <v>0.33124999999563443</v>
      </c>
      <c r="G591" t="b">
        <v>0</v>
      </c>
      <c r="H591" t="b">
        <v>0</v>
      </c>
      <c r="I591" s="3" t="b">
        <v>0</v>
      </c>
      <c r="J591" s="7">
        <f>_xlfn.MAXIFS(Tbl_MissionCrew[Launch date],Tbl_MissionCrew[Launch date],"&lt;"&amp;Tbl_EVA[[#This Row],[Start Date]]+1,Tbl_MissionCrew[Crew Name],Tbl_EVA[[#This Row],[Name]])</f>
        <v>39767.038645833331</v>
      </c>
      <c r="K591" t="str" cm="1">
        <f t="array" ref="K591">INDEX(Tbl_MissionCrew[Spacecraft (Launch)],MATCH(1,(Tbl_MissionCrew[Launch date]=Tbl_EVA[[#This Row],[Traveler launch date]])*(Tbl_MissionCrew[Crew Name]=Tbl_EVA[[#This Row],[Name]]),0))</f>
        <v>STS-126, Endeavour</v>
      </c>
      <c r="L591" t="str">
        <f>_xlfn.XLOOKUP(Tbl_EVA[[#This Row],[Launching spacecraft]],Tbl_Missions[Spacecraft],Tbl_Missions[Destination])</f>
        <v>ISS</v>
      </c>
    </row>
    <row r="592" spans="1:12" ht="18.75" customHeight="1">
      <c r="A592" t="s">
        <v>664</v>
      </c>
      <c r="B592" s="1" t="s">
        <v>665</v>
      </c>
      <c r="C592">
        <v>301</v>
      </c>
      <c r="D592" s="4">
        <v>39774</v>
      </c>
      <c r="E592" s="4">
        <v>39775</v>
      </c>
      <c r="F592" s="5">
        <v>0.33124999999563443</v>
      </c>
      <c r="G592" t="b">
        <v>0</v>
      </c>
      <c r="H592" t="b">
        <v>0</v>
      </c>
      <c r="I592" s="3" t="b">
        <v>0</v>
      </c>
      <c r="J592" s="7">
        <f>_xlfn.MAXIFS(Tbl_MissionCrew[Launch date],Tbl_MissionCrew[Launch date],"&lt;"&amp;Tbl_EVA[[#This Row],[Start Date]]+1,Tbl_MissionCrew[Crew Name],Tbl_EVA[[#This Row],[Name]])</f>
        <v>39767.038645833331</v>
      </c>
      <c r="K592" t="str" cm="1">
        <f t="array" ref="K592">INDEX(Tbl_MissionCrew[Spacecraft (Launch)],MATCH(1,(Tbl_MissionCrew[Launch date]=Tbl_EVA[[#This Row],[Traveler launch date]])*(Tbl_MissionCrew[Crew Name]=Tbl_EVA[[#This Row],[Name]]),0))</f>
        <v>STS-126, Endeavour</v>
      </c>
      <c r="L592" t="str">
        <f>_xlfn.XLOOKUP(Tbl_EVA[[#This Row],[Launching spacecraft]],Tbl_Missions[Spacecraft],Tbl_Missions[Destination])</f>
        <v>ISS</v>
      </c>
    </row>
    <row r="593" spans="1:12" ht="18.75" customHeight="1">
      <c r="A593" t="s">
        <v>664</v>
      </c>
      <c r="B593" s="1" t="s">
        <v>665</v>
      </c>
      <c r="C593">
        <v>302</v>
      </c>
      <c r="D593" s="4">
        <v>39776</v>
      </c>
      <c r="E593" s="4">
        <v>39777</v>
      </c>
      <c r="F593" s="5">
        <v>0.25486111110512866</v>
      </c>
      <c r="G593" t="b">
        <v>0</v>
      </c>
      <c r="H593" t="b">
        <v>0</v>
      </c>
      <c r="I593" s="3" t="b">
        <v>0</v>
      </c>
      <c r="J593" s="7">
        <f>_xlfn.MAXIFS(Tbl_MissionCrew[Launch date],Tbl_MissionCrew[Launch date],"&lt;"&amp;Tbl_EVA[[#This Row],[Start Date]]+1,Tbl_MissionCrew[Crew Name],Tbl_EVA[[#This Row],[Name]])</f>
        <v>39767.038645833331</v>
      </c>
      <c r="K593" t="str" cm="1">
        <f t="array" ref="K593">INDEX(Tbl_MissionCrew[Spacecraft (Launch)],MATCH(1,(Tbl_MissionCrew[Launch date]=Tbl_EVA[[#This Row],[Traveler launch date]])*(Tbl_MissionCrew[Crew Name]=Tbl_EVA[[#This Row],[Name]]),0))</f>
        <v>STS-126, Endeavour</v>
      </c>
      <c r="L593" t="str">
        <f>_xlfn.XLOOKUP(Tbl_EVA[[#This Row],[Launching spacecraft]],Tbl_Missions[Spacecraft],Tbl_Missions[Destination])</f>
        <v>ISS</v>
      </c>
    </row>
    <row r="594" spans="1:12" ht="18.75" customHeight="1">
      <c r="A594" t="s">
        <v>664</v>
      </c>
      <c r="B594" s="1" t="s">
        <v>666</v>
      </c>
      <c r="C594">
        <v>302</v>
      </c>
      <c r="D594" s="4">
        <v>39776</v>
      </c>
      <c r="E594" s="4">
        <v>39777</v>
      </c>
      <c r="F594" s="5">
        <v>0.25486111110512866</v>
      </c>
      <c r="G594" t="b">
        <v>0</v>
      </c>
      <c r="H594" t="b">
        <v>0</v>
      </c>
      <c r="I594" s="3" t="b">
        <v>0</v>
      </c>
      <c r="J594" s="7">
        <f>_xlfn.MAXIFS(Tbl_MissionCrew[Launch date],Tbl_MissionCrew[Launch date],"&lt;"&amp;Tbl_EVA[[#This Row],[Start Date]]+1,Tbl_MissionCrew[Crew Name],Tbl_EVA[[#This Row],[Name]])</f>
        <v>39767.038645833331</v>
      </c>
      <c r="K594" t="str" cm="1">
        <f t="array" ref="K594">INDEX(Tbl_MissionCrew[Spacecraft (Launch)],MATCH(1,(Tbl_MissionCrew[Launch date]=Tbl_EVA[[#This Row],[Traveler launch date]])*(Tbl_MissionCrew[Crew Name]=Tbl_EVA[[#This Row],[Name]]),0))</f>
        <v>STS-126, Endeavour</v>
      </c>
      <c r="L594" t="str">
        <f>_xlfn.XLOOKUP(Tbl_EVA[[#This Row],[Launching spacecraft]],Tbl_Missions[Spacecraft],Tbl_Missions[Destination])</f>
        <v>ISS</v>
      </c>
    </row>
    <row r="595" spans="1:12" ht="18.75" customHeight="1">
      <c r="A595" t="s">
        <v>667</v>
      </c>
      <c r="B595" s="1" t="s">
        <v>668</v>
      </c>
      <c r="C595">
        <v>303</v>
      </c>
      <c r="D595" s="4">
        <v>39805</v>
      </c>
      <c r="E595" s="4">
        <v>39805</v>
      </c>
      <c r="F595" s="5">
        <v>0.23472222222335404</v>
      </c>
      <c r="G595" t="b">
        <v>0</v>
      </c>
      <c r="H595" t="b">
        <v>0</v>
      </c>
      <c r="I595" s="3" t="b">
        <v>0</v>
      </c>
      <c r="J595" s="7">
        <f>_xlfn.MAXIFS(Tbl_MissionCrew[Launch date],Tbl_MissionCrew[Launch date],"&lt;"&amp;Tbl_EVA[[#This Row],[Start Date]]+1,Tbl_MissionCrew[Crew Name],Tbl_EVA[[#This Row],[Name]])</f>
        <v>39733.292361111111</v>
      </c>
      <c r="K595" t="str" cm="1">
        <f t="array" ref="K595">INDEX(Tbl_MissionCrew[Spacecraft (Launch)],MATCH(1,(Tbl_MissionCrew[Launch date]=Tbl_EVA[[#This Row],[Traveler launch date]])*(Tbl_MissionCrew[Crew Name]=Tbl_EVA[[#This Row],[Name]]),0))</f>
        <v>Soyuz TMA-13</v>
      </c>
      <c r="L595" t="str">
        <f>_xlfn.XLOOKUP(Tbl_EVA[[#This Row],[Launching spacecraft]],Tbl_Missions[Spacecraft],Tbl_Missions[Destination])</f>
        <v>ISS</v>
      </c>
    </row>
    <row r="596" spans="1:12" ht="18.75" customHeight="1">
      <c r="A596" t="s">
        <v>667</v>
      </c>
      <c r="B596" s="1" t="s">
        <v>616</v>
      </c>
      <c r="C596">
        <v>303</v>
      </c>
      <c r="D596" s="4">
        <v>39805</v>
      </c>
      <c r="E596" s="4">
        <v>39805</v>
      </c>
      <c r="F596" s="5">
        <v>0.23472222222335404</v>
      </c>
      <c r="G596" t="b">
        <v>0</v>
      </c>
      <c r="H596" t="b">
        <v>0</v>
      </c>
      <c r="I596" s="3" t="b">
        <v>0</v>
      </c>
      <c r="J596" s="7">
        <f>_xlfn.MAXIFS(Tbl_MissionCrew[Launch date],Tbl_MissionCrew[Launch date],"&lt;"&amp;Tbl_EVA[[#This Row],[Start Date]]+1,Tbl_MissionCrew[Crew Name],Tbl_EVA[[#This Row],[Name]])</f>
        <v>39733.292361111111</v>
      </c>
      <c r="K596" t="str" cm="1">
        <f t="array" ref="K596">INDEX(Tbl_MissionCrew[Spacecraft (Launch)],MATCH(1,(Tbl_MissionCrew[Launch date]=Tbl_EVA[[#This Row],[Traveler launch date]])*(Tbl_MissionCrew[Crew Name]=Tbl_EVA[[#This Row],[Name]]),0))</f>
        <v>Soyuz TMA-13</v>
      </c>
      <c r="L596" t="str">
        <f>_xlfn.XLOOKUP(Tbl_EVA[[#This Row],[Launching spacecraft]],Tbl_Missions[Spacecraft],Tbl_Missions[Destination])</f>
        <v>ISS</v>
      </c>
    </row>
    <row r="597" spans="1:12" ht="18.75" customHeight="1">
      <c r="A597" t="s">
        <v>667</v>
      </c>
      <c r="B597" s="1" t="s">
        <v>668</v>
      </c>
      <c r="C597">
        <v>304</v>
      </c>
      <c r="D597" s="4">
        <v>39882</v>
      </c>
      <c r="E597" s="4">
        <v>39882</v>
      </c>
      <c r="F597" s="5">
        <v>0.20069444445107365</v>
      </c>
      <c r="G597" t="b">
        <v>0</v>
      </c>
      <c r="H597" t="b">
        <v>0</v>
      </c>
      <c r="I597" s="3" t="b">
        <v>0</v>
      </c>
      <c r="J597" s="7">
        <f>_xlfn.MAXIFS(Tbl_MissionCrew[Launch date],Tbl_MissionCrew[Launch date],"&lt;"&amp;Tbl_EVA[[#This Row],[Start Date]]+1,Tbl_MissionCrew[Crew Name],Tbl_EVA[[#This Row],[Name]])</f>
        <v>39733.292361111111</v>
      </c>
      <c r="K597" t="str" cm="1">
        <f t="array" ref="K597">INDEX(Tbl_MissionCrew[Spacecraft (Launch)],MATCH(1,(Tbl_MissionCrew[Launch date]=Tbl_EVA[[#This Row],[Traveler launch date]])*(Tbl_MissionCrew[Crew Name]=Tbl_EVA[[#This Row],[Name]]),0))</f>
        <v>Soyuz TMA-13</v>
      </c>
      <c r="L597" t="str">
        <f>_xlfn.XLOOKUP(Tbl_EVA[[#This Row],[Launching spacecraft]],Tbl_Missions[Spacecraft],Tbl_Missions[Destination])</f>
        <v>ISS</v>
      </c>
    </row>
    <row r="598" spans="1:12" ht="18.75" customHeight="1">
      <c r="A598" t="s">
        <v>667</v>
      </c>
      <c r="B598" s="1" t="s">
        <v>616</v>
      </c>
      <c r="C598">
        <v>304</v>
      </c>
      <c r="D598" s="4">
        <v>39882</v>
      </c>
      <c r="E598" s="4">
        <v>39882</v>
      </c>
      <c r="F598" s="5">
        <v>0.20069444445107365</v>
      </c>
      <c r="G598" t="b">
        <v>0</v>
      </c>
      <c r="H598" t="b">
        <v>0</v>
      </c>
      <c r="I598" s="3" t="b">
        <v>0</v>
      </c>
      <c r="J598" s="7">
        <f>_xlfn.MAXIFS(Tbl_MissionCrew[Launch date],Tbl_MissionCrew[Launch date],"&lt;"&amp;Tbl_EVA[[#This Row],[Start Date]]+1,Tbl_MissionCrew[Crew Name],Tbl_EVA[[#This Row],[Name]])</f>
        <v>39733.292361111111</v>
      </c>
      <c r="K598" t="str" cm="1">
        <f t="array" ref="K598">INDEX(Tbl_MissionCrew[Spacecraft (Launch)],MATCH(1,(Tbl_MissionCrew[Launch date]=Tbl_EVA[[#This Row],[Traveler launch date]])*(Tbl_MissionCrew[Crew Name]=Tbl_EVA[[#This Row],[Name]]),0))</f>
        <v>Soyuz TMA-13</v>
      </c>
      <c r="L598" t="str">
        <f>_xlfn.XLOOKUP(Tbl_EVA[[#This Row],[Launching spacecraft]],Tbl_Missions[Spacecraft],Tbl_Missions[Destination])</f>
        <v>ISS</v>
      </c>
    </row>
    <row r="599" spans="1:12" ht="18.75" customHeight="1">
      <c r="A599" t="s">
        <v>669</v>
      </c>
      <c r="B599" s="1" t="s">
        <v>642</v>
      </c>
      <c r="C599">
        <v>305</v>
      </c>
      <c r="D599" s="4">
        <v>39891</v>
      </c>
      <c r="E599" s="4">
        <v>39891</v>
      </c>
      <c r="F599" s="5">
        <v>0.25486111111240461</v>
      </c>
      <c r="G599" t="b">
        <v>0</v>
      </c>
      <c r="H599" t="b">
        <v>0</v>
      </c>
      <c r="I599" s="3" t="b">
        <v>0</v>
      </c>
      <c r="J599" s="7">
        <f>_xlfn.MAXIFS(Tbl_MissionCrew[Launch date],Tbl_MissionCrew[Launch date],"&lt;"&amp;Tbl_EVA[[#This Row],[Start Date]]+1,Tbl_MissionCrew[Crew Name],Tbl_EVA[[#This Row],[Name]])</f>
        <v>39887.988703703704</v>
      </c>
      <c r="K599" t="str" cm="1">
        <f t="array" ref="K599">INDEX(Tbl_MissionCrew[Spacecraft (Launch)],MATCH(1,(Tbl_MissionCrew[Launch date]=Tbl_EVA[[#This Row],[Traveler launch date]])*(Tbl_MissionCrew[Crew Name]=Tbl_EVA[[#This Row],[Name]]),0))</f>
        <v>STS-119, Discovery</v>
      </c>
      <c r="L599" t="str">
        <f>_xlfn.XLOOKUP(Tbl_EVA[[#This Row],[Launching spacecraft]],Tbl_Missions[Spacecraft],Tbl_Missions[Destination])</f>
        <v>ISS</v>
      </c>
    </row>
    <row r="600" spans="1:12" ht="18.75" customHeight="1">
      <c r="A600" t="s">
        <v>669</v>
      </c>
      <c r="B600" s="1" t="s">
        <v>670</v>
      </c>
      <c r="C600">
        <v>305</v>
      </c>
      <c r="D600" s="4">
        <v>39891</v>
      </c>
      <c r="E600" s="4">
        <v>39891</v>
      </c>
      <c r="F600" s="5">
        <v>0.25486111111240461</v>
      </c>
      <c r="G600" t="b">
        <v>0</v>
      </c>
      <c r="H600" t="b">
        <v>0</v>
      </c>
      <c r="I600" s="3" t="b">
        <v>0</v>
      </c>
      <c r="J600" s="7">
        <f>_xlfn.MAXIFS(Tbl_MissionCrew[Launch date],Tbl_MissionCrew[Launch date],"&lt;"&amp;Tbl_EVA[[#This Row],[Start Date]]+1,Tbl_MissionCrew[Crew Name],Tbl_EVA[[#This Row],[Name]])</f>
        <v>39887.988703703704</v>
      </c>
      <c r="K600" t="str" cm="1">
        <f t="array" ref="K600">INDEX(Tbl_MissionCrew[Spacecraft (Launch)],MATCH(1,(Tbl_MissionCrew[Launch date]=Tbl_EVA[[#This Row],[Traveler launch date]])*(Tbl_MissionCrew[Crew Name]=Tbl_EVA[[#This Row],[Name]]),0))</f>
        <v>STS-119, Discovery</v>
      </c>
      <c r="L600" t="str">
        <f>_xlfn.XLOOKUP(Tbl_EVA[[#This Row],[Launching spacecraft]],Tbl_Missions[Spacecraft],Tbl_Missions[Destination])</f>
        <v>ISS</v>
      </c>
    </row>
    <row r="601" spans="1:12" ht="18.75" customHeight="1">
      <c r="A601" t="s">
        <v>669</v>
      </c>
      <c r="B601" s="1" t="s">
        <v>642</v>
      </c>
      <c r="C601">
        <v>306</v>
      </c>
      <c r="D601" s="4">
        <v>39893</v>
      </c>
      <c r="E601" s="4">
        <v>39893</v>
      </c>
      <c r="F601" s="5">
        <v>0.27083333333575865</v>
      </c>
      <c r="G601" t="b">
        <v>0</v>
      </c>
      <c r="H601" t="b">
        <v>0</v>
      </c>
      <c r="I601" s="3" t="b">
        <v>0</v>
      </c>
      <c r="J601" s="7">
        <f>_xlfn.MAXIFS(Tbl_MissionCrew[Launch date],Tbl_MissionCrew[Launch date],"&lt;"&amp;Tbl_EVA[[#This Row],[Start Date]]+1,Tbl_MissionCrew[Crew Name],Tbl_EVA[[#This Row],[Name]])</f>
        <v>39887.988703703704</v>
      </c>
      <c r="K601" t="str" cm="1">
        <f t="array" ref="K601">INDEX(Tbl_MissionCrew[Spacecraft (Launch)],MATCH(1,(Tbl_MissionCrew[Launch date]=Tbl_EVA[[#This Row],[Traveler launch date]])*(Tbl_MissionCrew[Crew Name]=Tbl_EVA[[#This Row],[Name]]),0))</f>
        <v>STS-119, Discovery</v>
      </c>
      <c r="L601" t="str">
        <f>_xlfn.XLOOKUP(Tbl_EVA[[#This Row],[Launching spacecraft]],Tbl_Missions[Spacecraft],Tbl_Missions[Destination])</f>
        <v>ISS</v>
      </c>
    </row>
    <row r="602" spans="1:12" ht="18.75" customHeight="1">
      <c r="A602" t="s">
        <v>669</v>
      </c>
      <c r="B602" s="1" t="s">
        <v>671</v>
      </c>
      <c r="C602">
        <v>306</v>
      </c>
      <c r="D602" s="4">
        <v>39893</v>
      </c>
      <c r="E602" s="4">
        <v>39893</v>
      </c>
      <c r="F602" s="5">
        <v>0.27083333333575865</v>
      </c>
      <c r="G602" t="b">
        <v>0</v>
      </c>
      <c r="H602" t="b">
        <v>0</v>
      </c>
      <c r="I602" s="3" t="b">
        <v>0</v>
      </c>
      <c r="J602" s="7">
        <f>_xlfn.MAXIFS(Tbl_MissionCrew[Launch date],Tbl_MissionCrew[Launch date],"&lt;"&amp;Tbl_EVA[[#This Row],[Start Date]]+1,Tbl_MissionCrew[Crew Name],Tbl_EVA[[#This Row],[Name]])</f>
        <v>39887.988703703704</v>
      </c>
      <c r="K602" t="str" cm="1">
        <f t="array" ref="K602">INDEX(Tbl_MissionCrew[Spacecraft (Launch)],MATCH(1,(Tbl_MissionCrew[Launch date]=Tbl_EVA[[#This Row],[Traveler launch date]])*(Tbl_MissionCrew[Crew Name]=Tbl_EVA[[#This Row],[Name]]),0))</f>
        <v>STS-119, Discovery</v>
      </c>
      <c r="L602" t="str">
        <f>_xlfn.XLOOKUP(Tbl_EVA[[#This Row],[Launching spacecraft]],Tbl_Missions[Spacecraft],Tbl_Missions[Destination])</f>
        <v>ISS</v>
      </c>
    </row>
    <row r="603" spans="1:12" ht="18.75" customHeight="1">
      <c r="A603" t="s">
        <v>669</v>
      </c>
      <c r="B603" s="1" t="s">
        <v>671</v>
      </c>
      <c r="C603">
        <v>307</v>
      </c>
      <c r="D603" s="4">
        <v>39895</v>
      </c>
      <c r="E603" s="4">
        <v>39895</v>
      </c>
      <c r="F603" s="5">
        <v>0.26875000000291038</v>
      </c>
      <c r="G603" t="b">
        <v>0</v>
      </c>
      <c r="H603" t="b">
        <v>0</v>
      </c>
      <c r="I603" s="3" t="b">
        <v>0</v>
      </c>
      <c r="J603" s="7">
        <f>_xlfn.MAXIFS(Tbl_MissionCrew[Launch date],Tbl_MissionCrew[Launch date],"&lt;"&amp;Tbl_EVA[[#This Row],[Start Date]]+1,Tbl_MissionCrew[Crew Name],Tbl_EVA[[#This Row],[Name]])</f>
        <v>39887.988703703704</v>
      </c>
      <c r="K603" t="str" cm="1">
        <f t="array" ref="K603">INDEX(Tbl_MissionCrew[Spacecraft (Launch)],MATCH(1,(Tbl_MissionCrew[Launch date]=Tbl_EVA[[#This Row],[Traveler launch date]])*(Tbl_MissionCrew[Crew Name]=Tbl_EVA[[#This Row],[Name]]),0))</f>
        <v>STS-119, Discovery</v>
      </c>
      <c r="L603" t="str">
        <f>_xlfn.XLOOKUP(Tbl_EVA[[#This Row],[Launching spacecraft]],Tbl_Missions[Spacecraft],Tbl_Missions[Destination])</f>
        <v>ISS</v>
      </c>
    </row>
    <row r="604" spans="1:12" ht="18.75" customHeight="1">
      <c r="A604" t="s">
        <v>669</v>
      </c>
      <c r="B604" s="1" t="s">
        <v>670</v>
      </c>
      <c r="C604">
        <v>307</v>
      </c>
      <c r="D604" s="4">
        <v>39895</v>
      </c>
      <c r="E604" s="4">
        <v>39895</v>
      </c>
      <c r="F604" s="5">
        <v>0.26875000000291038</v>
      </c>
      <c r="G604" t="b">
        <v>0</v>
      </c>
      <c r="H604" t="b">
        <v>0</v>
      </c>
      <c r="I604" s="3" t="b">
        <v>0</v>
      </c>
      <c r="J604" s="7">
        <f>_xlfn.MAXIFS(Tbl_MissionCrew[Launch date],Tbl_MissionCrew[Launch date],"&lt;"&amp;Tbl_EVA[[#This Row],[Start Date]]+1,Tbl_MissionCrew[Crew Name],Tbl_EVA[[#This Row],[Name]])</f>
        <v>39887.988703703704</v>
      </c>
      <c r="K604" t="str" cm="1">
        <f t="array" ref="K604">INDEX(Tbl_MissionCrew[Spacecraft (Launch)],MATCH(1,(Tbl_MissionCrew[Launch date]=Tbl_EVA[[#This Row],[Traveler launch date]])*(Tbl_MissionCrew[Crew Name]=Tbl_EVA[[#This Row],[Name]]),0))</f>
        <v>STS-119, Discovery</v>
      </c>
      <c r="L604" t="str">
        <f>_xlfn.XLOOKUP(Tbl_EVA[[#This Row],[Launching spacecraft]],Tbl_Missions[Spacecraft],Tbl_Missions[Destination])</f>
        <v>ISS</v>
      </c>
    </row>
    <row r="605" spans="1:12" ht="18.75" customHeight="1">
      <c r="A605" t="s">
        <v>672</v>
      </c>
      <c r="B605" s="1" t="s">
        <v>561</v>
      </c>
      <c r="C605">
        <v>308</v>
      </c>
      <c r="D605" s="4">
        <v>39947</v>
      </c>
      <c r="E605" s="4">
        <v>39947</v>
      </c>
      <c r="F605" s="5">
        <v>0.30555555555474712</v>
      </c>
      <c r="G605" t="b">
        <v>0</v>
      </c>
      <c r="H605" t="b">
        <v>0</v>
      </c>
      <c r="I605" s="3" t="b">
        <v>0</v>
      </c>
      <c r="J605" s="7">
        <f>_xlfn.MAXIFS(Tbl_MissionCrew[Launch date],Tbl_MissionCrew[Launch date],"&lt;"&amp;Tbl_EVA[[#This Row],[Start Date]]+1,Tbl_MissionCrew[Crew Name],Tbl_EVA[[#This Row],[Name]])</f>
        <v>39944.751342592594</v>
      </c>
      <c r="K605" t="str" cm="1">
        <f t="array" ref="K605">INDEX(Tbl_MissionCrew[Spacecraft (Launch)],MATCH(1,(Tbl_MissionCrew[Launch date]=Tbl_EVA[[#This Row],[Traveler launch date]])*(Tbl_MissionCrew[Crew Name]=Tbl_EVA[[#This Row],[Name]]),0))</f>
        <v>STS-125, Atlantis</v>
      </c>
      <c r="L605" t="str">
        <f>_xlfn.XLOOKUP(Tbl_EVA[[#This Row],[Launching spacecraft]],Tbl_Missions[Spacecraft],Tbl_Missions[Destination])</f>
        <v>Earth Orbit</v>
      </c>
    </row>
    <row r="606" spans="1:12" ht="18.75" customHeight="1">
      <c r="A606" t="s">
        <v>672</v>
      </c>
      <c r="B606" s="1" t="s">
        <v>673</v>
      </c>
      <c r="C606">
        <v>308</v>
      </c>
      <c r="D606" s="4">
        <v>39947</v>
      </c>
      <c r="E606" s="4">
        <v>39947</v>
      </c>
      <c r="F606" s="5">
        <v>0.30555555555474712</v>
      </c>
      <c r="G606" t="b">
        <v>0</v>
      </c>
      <c r="H606" t="b">
        <v>0</v>
      </c>
      <c r="I606" s="3" t="b">
        <v>0</v>
      </c>
      <c r="J606" s="7">
        <f>_xlfn.MAXIFS(Tbl_MissionCrew[Launch date],Tbl_MissionCrew[Launch date],"&lt;"&amp;Tbl_EVA[[#This Row],[Start Date]]+1,Tbl_MissionCrew[Crew Name],Tbl_EVA[[#This Row],[Name]])</f>
        <v>39944.751342592594</v>
      </c>
      <c r="K606" t="str" cm="1">
        <f t="array" ref="K606">INDEX(Tbl_MissionCrew[Spacecraft (Launch)],MATCH(1,(Tbl_MissionCrew[Launch date]=Tbl_EVA[[#This Row],[Traveler launch date]])*(Tbl_MissionCrew[Crew Name]=Tbl_EVA[[#This Row],[Name]]),0))</f>
        <v>STS-125, Atlantis</v>
      </c>
      <c r="L606" t="str">
        <f>_xlfn.XLOOKUP(Tbl_EVA[[#This Row],[Launching spacecraft]],Tbl_Missions[Spacecraft],Tbl_Missions[Destination])</f>
        <v>Earth Orbit</v>
      </c>
    </row>
    <row r="607" spans="1:12" ht="18.75" customHeight="1">
      <c r="A607" t="s">
        <v>672</v>
      </c>
      <c r="B607" s="1" t="s">
        <v>597</v>
      </c>
      <c r="C607">
        <v>309</v>
      </c>
      <c r="D607" s="4">
        <v>39948</v>
      </c>
      <c r="E607" s="4">
        <v>39948</v>
      </c>
      <c r="F607" s="5">
        <v>0.33055555555620231</v>
      </c>
      <c r="G607" t="b">
        <v>0</v>
      </c>
      <c r="H607" t="b">
        <v>0</v>
      </c>
      <c r="I607" s="3" t="b">
        <v>0</v>
      </c>
      <c r="J607" s="7">
        <f>_xlfn.MAXIFS(Tbl_MissionCrew[Launch date],Tbl_MissionCrew[Launch date],"&lt;"&amp;Tbl_EVA[[#This Row],[Start Date]]+1,Tbl_MissionCrew[Crew Name],Tbl_EVA[[#This Row],[Name]])</f>
        <v>39944.751342592594</v>
      </c>
      <c r="K607" t="str" cm="1">
        <f t="array" ref="K607">INDEX(Tbl_MissionCrew[Spacecraft (Launch)],MATCH(1,(Tbl_MissionCrew[Launch date]=Tbl_EVA[[#This Row],[Traveler launch date]])*(Tbl_MissionCrew[Crew Name]=Tbl_EVA[[#This Row],[Name]]),0))</f>
        <v>STS-125, Atlantis</v>
      </c>
      <c r="L607" t="str">
        <f>_xlfn.XLOOKUP(Tbl_EVA[[#This Row],[Launching spacecraft]],Tbl_Missions[Spacecraft],Tbl_Missions[Destination])</f>
        <v>Earth Orbit</v>
      </c>
    </row>
    <row r="608" spans="1:12" ht="18.75" customHeight="1">
      <c r="A608" t="s">
        <v>672</v>
      </c>
      <c r="B608" s="1" t="s">
        <v>674</v>
      </c>
      <c r="C608">
        <v>309</v>
      </c>
      <c r="D608" s="4">
        <v>39948</v>
      </c>
      <c r="E608" s="4">
        <v>39948</v>
      </c>
      <c r="F608" s="5">
        <v>0.33055555555620231</v>
      </c>
      <c r="G608" t="b">
        <v>0</v>
      </c>
      <c r="H608" t="b">
        <v>0</v>
      </c>
      <c r="I608" s="3" t="b">
        <v>0</v>
      </c>
      <c r="J608" s="7">
        <f>_xlfn.MAXIFS(Tbl_MissionCrew[Launch date],Tbl_MissionCrew[Launch date],"&lt;"&amp;Tbl_EVA[[#This Row],[Start Date]]+1,Tbl_MissionCrew[Crew Name],Tbl_EVA[[#This Row],[Name]])</f>
        <v>39944.751342592594</v>
      </c>
      <c r="K608" t="str" cm="1">
        <f t="array" ref="K608">INDEX(Tbl_MissionCrew[Spacecraft (Launch)],MATCH(1,(Tbl_MissionCrew[Launch date]=Tbl_EVA[[#This Row],[Traveler launch date]])*(Tbl_MissionCrew[Crew Name]=Tbl_EVA[[#This Row],[Name]]),0))</f>
        <v>STS-125, Atlantis</v>
      </c>
      <c r="L608" t="str">
        <f>_xlfn.XLOOKUP(Tbl_EVA[[#This Row],[Launching spacecraft]],Tbl_Missions[Spacecraft],Tbl_Missions[Destination])</f>
        <v>Earth Orbit</v>
      </c>
    </row>
    <row r="609" spans="1:12" ht="18.75" customHeight="1">
      <c r="A609" t="s">
        <v>672</v>
      </c>
      <c r="B609" s="1" t="s">
        <v>561</v>
      </c>
      <c r="C609">
        <v>310</v>
      </c>
      <c r="D609" s="4">
        <v>39949</v>
      </c>
      <c r="E609" s="4">
        <v>39949</v>
      </c>
      <c r="F609" s="5">
        <v>0.27500000000145519</v>
      </c>
      <c r="G609" t="b">
        <v>0</v>
      </c>
      <c r="H609" t="b">
        <v>0</v>
      </c>
      <c r="I609" s="3" t="b">
        <v>0</v>
      </c>
      <c r="J609" s="7">
        <f>_xlfn.MAXIFS(Tbl_MissionCrew[Launch date],Tbl_MissionCrew[Launch date],"&lt;"&amp;Tbl_EVA[[#This Row],[Start Date]]+1,Tbl_MissionCrew[Crew Name],Tbl_EVA[[#This Row],[Name]])</f>
        <v>39944.751342592594</v>
      </c>
      <c r="K609" t="str" cm="1">
        <f t="array" ref="K609">INDEX(Tbl_MissionCrew[Spacecraft (Launch)],MATCH(1,(Tbl_MissionCrew[Launch date]=Tbl_EVA[[#This Row],[Traveler launch date]])*(Tbl_MissionCrew[Crew Name]=Tbl_EVA[[#This Row],[Name]]),0))</f>
        <v>STS-125, Atlantis</v>
      </c>
      <c r="L609" t="str">
        <f>_xlfn.XLOOKUP(Tbl_EVA[[#This Row],[Launching spacecraft]],Tbl_Missions[Spacecraft],Tbl_Missions[Destination])</f>
        <v>Earth Orbit</v>
      </c>
    </row>
    <row r="610" spans="1:12" ht="18.75" customHeight="1">
      <c r="A610" t="s">
        <v>672</v>
      </c>
      <c r="B610" s="1" t="s">
        <v>673</v>
      </c>
      <c r="C610">
        <v>310</v>
      </c>
      <c r="D610" s="4">
        <v>39949</v>
      </c>
      <c r="E610" s="4">
        <v>39949</v>
      </c>
      <c r="F610" s="5">
        <v>0.27500000000145519</v>
      </c>
      <c r="G610" t="b">
        <v>0</v>
      </c>
      <c r="H610" t="b">
        <v>0</v>
      </c>
      <c r="I610" s="3" t="b">
        <v>0</v>
      </c>
      <c r="J610" s="7">
        <f>_xlfn.MAXIFS(Tbl_MissionCrew[Launch date],Tbl_MissionCrew[Launch date],"&lt;"&amp;Tbl_EVA[[#This Row],[Start Date]]+1,Tbl_MissionCrew[Crew Name],Tbl_EVA[[#This Row],[Name]])</f>
        <v>39944.751342592594</v>
      </c>
      <c r="K610" t="str" cm="1">
        <f t="array" ref="K610">INDEX(Tbl_MissionCrew[Spacecraft (Launch)],MATCH(1,(Tbl_MissionCrew[Launch date]=Tbl_EVA[[#This Row],[Traveler launch date]])*(Tbl_MissionCrew[Crew Name]=Tbl_EVA[[#This Row],[Name]]),0))</f>
        <v>STS-125, Atlantis</v>
      </c>
      <c r="L610" t="str">
        <f>_xlfn.XLOOKUP(Tbl_EVA[[#This Row],[Launching spacecraft]],Tbl_Missions[Spacecraft],Tbl_Missions[Destination])</f>
        <v>Earth Orbit</v>
      </c>
    </row>
    <row r="611" spans="1:12" ht="18.75" customHeight="1">
      <c r="A611" t="s">
        <v>672</v>
      </c>
      <c r="B611" s="1" t="s">
        <v>597</v>
      </c>
      <c r="C611">
        <v>311</v>
      </c>
      <c r="D611" s="4">
        <v>39950</v>
      </c>
      <c r="E611" s="4">
        <v>39950</v>
      </c>
      <c r="F611" s="5">
        <v>0.33472222222189885</v>
      </c>
      <c r="G611" t="b">
        <v>0</v>
      </c>
      <c r="H611" t="b">
        <v>0</v>
      </c>
      <c r="I611" s="3" t="b">
        <v>0</v>
      </c>
      <c r="J611" s="7">
        <f>_xlfn.MAXIFS(Tbl_MissionCrew[Launch date],Tbl_MissionCrew[Launch date],"&lt;"&amp;Tbl_EVA[[#This Row],[Start Date]]+1,Tbl_MissionCrew[Crew Name],Tbl_EVA[[#This Row],[Name]])</f>
        <v>39944.751342592594</v>
      </c>
      <c r="K611" t="str" cm="1">
        <f t="array" ref="K611">INDEX(Tbl_MissionCrew[Spacecraft (Launch)],MATCH(1,(Tbl_MissionCrew[Launch date]=Tbl_EVA[[#This Row],[Traveler launch date]])*(Tbl_MissionCrew[Crew Name]=Tbl_EVA[[#This Row],[Name]]),0))</f>
        <v>STS-125, Atlantis</v>
      </c>
      <c r="L611" t="str">
        <f>_xlfn.XLOOKUP(Tbl_EVA[[#This Row],[Launching spacecraft]],Tbl_Missions[Spacecraft],Tbl_Missions[Destination])</f>
        <v>Earth Orbit</v>
      </c>
    </row>
    <row r="612" spans="1:12" ht="18.75" customHeight="1">
      <c r="A612" t="s">
        <v>672</v>
      </c>
      <c r="B612" s="1" t="s">
        <v>674</v>
      </c>
      <c r="C612">
        <v>311</v>
      </c>
      <c r="D612" s="4">
        <v>39950</v>
      </c>
      <c r="E612" s="4">
        <v>39950</v>
      </c>
      <c r="F612" s="5">
        <v>0.33472222222189885</v>
      </c>
      <c r="G612" t="b">
        <v>0</v>
      </c>
      <c r="H612" t="b">
        <v>0</v>
      </c>
      <c r="I612" s="3" t="b">
        <v>0</v>
      </c>
      <c r="J612" s="7">
        <f>_xlfn.MAXIFS(Tbl_MissionCrew[Launch date],Tbl_MissionCrew[Launch date],"&lt;"&amp;Tbl_EVA[[#This Row],[Start Date]]+1,Tbl_MissionCrew[Crew Name],Tbl_EVA[[#This Row],[Name]])</f>
        <v>39944.751342592594</v>
      </c>
      <c r="K612" t="str" cm="1">
        <f t="array" ref="K612">INDEX(Tbl_MissionCrew[Spacecraft (Launch)],MATCH(1,(Tbl_MissionCrew[Launch date]=Tbl_EVA[[#This Row],[Traveler launch date]])*(Tbl_MissionCrew[Crew Name]=Tbl_EVA[[#This Row],[Name]]),0))</f>
        <v>STS-125, Atlantis</v>
      </c>
      <c r="L612" t="str">
        <f>_xlfn.XLOOKUP(Tbl_EVA[[#This Row],[Launching spacecraft]],Tbl_Missions[Spacecraft],Tbl_Missions[Destination])</f>
        <v>Earth Orbit</v>
      </c>
    </row>
    <row r="613" spans="1:12" ht="18.75" customHeight="1">
      <c r="A613" t="s">
        <v>672</v>
      </c>
      <c r="B613" s="1" t="s">
        <v>561</v>
      </c>
      <c r="C613">
        <v>312</v>
      </c>
      <c r="D613" s="4">
        <v>39951</v>
      </c>
      <c r="E613" s="4">
        <v>39951</v>
      </c>
      <c r="F613" s="5">
        <v>0.2930555555576575</v>
      </c>
      <c r="G613" t="b">
        <v>0</v>
      </c>
      <c r="H613" t="b">
        <v>0</v>
      </c>
      <c r="I613" s="3" t="b">
        <v>0</v>
      </c>
      <c r="J613" s="7">
        <f>_xlfn.MAXIFS(Tbl_MissionCrew[Launch date],Tbl_MissionCrew[Launch date],"&lt;"&amp;Tbl_EVA[[#This Row],[Start Date]]+1,Tbl_MissionCrew[Crew Name],Tbl_EVA[[#This Row],[Name]])</f>
        <v>39944.751342592594</v>
      </c>
      <c r="K613" t="str" cm="1">
        <f t="array" ref="K613">INDEX(Tbl_MissionCrew[Spacecraft (Launch)],MATCH(1,(Tbl_MissionCrew[Launch date]=Tbl_EVA[[#This Row],[Traveler launch date]])*(Tbl_MissionCrew[Crew Name]=Tbl_EVA[[#This Row],[Name]]),0))</f>
        <v>STS-125, Atlantis</v>
      </c>
      <c r="L613" t="str">
        <f>_xlfn.XLOOKUP(Tbl_EVA[[#This Row],[Launching spacecraft]],Tbl_Missions[Spacecraft],Tbl_Missions[Destination])</f>
        <v>Earth Orbit</v>
      </c>
    </row>
    <row r="614" spans="1:12" ht="18.75" customHeight="1">
      <c r="A614" t="s">
        <v>672</v>
      </c>
      <c r="B614" s="1" t="s">
        <v>673</v>
      </c>
      <c r="C614">
        <v>312</v>
      </c>
      <c r="D614" s="4">
        <v>39951</v>
      </c>
      <c r="E614" s="4">
        <v>39951</v>
      </c>
      <c r="F614" s="5">
        <v>0.2930555555576575</v>
      </c>
      <c r="G614" t="b">
        <v>0</v>
      </c>
      <c r="H614" t="b">
        <v>0</v>
      </c>
      <c r="I614" s="3" t="b">
        <v>0</v>
      </c>
      <c r="J614" s="7">
        <f>_xlfn.MAXIFS(Tbl_MissionCrew[Launch date],Tbl_MissionCrew[Launch date],"&lt;"&amp;Tbl_EVA[[#This Row],[Start Date]]+1,Tbl_MissionCrew[Crew Name],Tbl_EVA[[#This Row],[Name]])</f>
        <v>39944.751342592594</v>
      </c>
      <c r="K614" t="str" cm="1">
        <f t="array" ref="K614">INDEX(Tbl_MissionCrew[Spacecraft (Launch)],MATCH(1,(Tbl_MissionCrew[Launch date]=Tbl_EVA[[#This Row],[Traveler launch date]])*(Tbl_MissionCrew[Crew Name]=Tbl_EVA[[#This Row],[Name]]),0))</f>
        <v>STS-125, Atlantis</v>
      </c>
      <c r="L614" t="str">
        <f>_xlfn.XLOOKUP(Tbl_EVA[[#This Row],[Launching spacecraft]],Tbl_Missions[Spacecraft],Tbl_Missions[Destination])</f>
        <v>Earth Orbit</v>
      </c>
    </row>
    <row r="615" spans="1:12" ht="18.75" customHeight="1">
      <c r="A615" t="s">
        <v>675</v>
      </c>
      <c r="B615" s="1" t="s">
        <v>554</v>
      </c>
      <c r="C615">
        <v>313</v>
      </c>
      <c r="D615" s="4">
        <v>39969</v>
      </c>
      <c r="E615" s="4">
        <v>39969</v>
      </c>
      <c r="F615" s="5">
        <v>0.20416666667006211</v>
      </c>
      <c r="G615" t="b">
        <v>0</v>
      </c>
      <c r="H615" t="b">
        <v>0</v>
      </c>
      <c r="I615" s="3" t="b">
        <v>0</v>
      </c>
      <c r="J615" s="7">
        <f>_xlfn.MAXIFS(Tbl_MissionCrew[Launch date],Tbl_MissionCrew[Launch date],"&lt;"&amp;Tbl_EVA[[#This Row],[Start Date]]+1,Tbl_MissionCrew[Crew Name],Tbl_EVA[[#This Row],[Name]])</f>
        <v>39898.492430555554</v>
      </c>
      <c r="K615" t="str" cm="1">
        <f t="array" ref="K615">INDEX(Tbl_MissionCrew[Spacecraft (Launch)],MATCH(1,(Tbl_MissionCrew[Launch date]=Tbl_EVA[[#This Row],[Traveler launch date]])*(Tbl_MissionCrew[Crew Name]=Tbl_EVA[[#This Row],[Name]]),0))</f>
        <v>Soyuz TMA-14</v>
      </c>
      <c r="L615" t="str">
        <f>_xlfn.XLOOKUP(Tbl_EVA[[#This Row],[Launching spacecraft]],Tbl_Missions[Spacecraft],Tbl_Missions[Destination])</f>
        <v>ISS</v>
      </c>
    </row>
    <row r="616" spans="1:12" ht="18.75" customHeight="1">
      <c r="A616" t="s">
        <v>675</v>
      </c>
      <c r="B616" s="1" t="s">
        <v>676</v>
      </c>
      <c r="C616">
        <v>313</v>
      </c>
      <c r="D616" s="4">
        <v>39969</v>
      </c>
      <c r="E616" s="4">
        <v>39969</v>
      </c>
      <c r="F616" s="5">
        <v>0.20416666667006211</v>
      </c>
      <c r="G616" t="b">
        <v>0</v>
      </c>
      <c r="H616" t="b">
        <v>0</v>
      </c>
      <c r="I616" s="3" t="b">
        <v>0</v>
      </c>
      <c r="J616" s="7">
        <f>_xlfn.MAXIFS(Tbl_MissionCrew[Launch date],Tbl_MissionCrew[Launch date],"&lt;"&amp;Tbl_EVA[[#This Row],[Start Date]]+1,Tbl_MissionCrew[Crew Name],Tbl_EVA[[#This Row],[Name]])</f>
        <v>39898.492430555554</v>
      </c>
      <c r="K616" t="str" cm="1">
        <f t="array" ref="K616">INDEX(Tbl_MissionCrew[Spacecraft (Launch)],MATCH(1,(Tbl_MissionCrew[Launch date]=Tbl_EVA[[#This Row],[Traveler launch date]])*(Tbl_MissionCrew[Crew Name]=Tbl_EVA[[#This Row],[Name]]),0))</f>
        <v>Soyuz TMA-14</v>
      </c>
      <c r="L616" t="str">
        <f>_xlfn.XLOOKUP(Tbl_EVA[[#This Row],[Launching spacecraft]],Tbl_Missions[Spacecraft],Tbl_Missions[Destination])</f>
        <v>ISS</v>
      </c>
    </row>
    <row r="617" spans="1:12" ht="18.75" customHeight="1">
      <c r="A617" t="s">
        <v>675</v>
      </c>
      <c r="B617" s="1" t="s">
        <v>554</v>
      </c>
      <c r="C617">
        <v>314</v>
      </c>
      <c r="D617" s="4">
        <v>39974</v>
      </c>
      <c r="E617" s="4">
        <v>39974</v>
      </c>
      <c r="F617" s="5">
        <v>8.333333331393078E-3</v>
      </c>
      <c r="G617" t="b">
        <v>0</v>
      </c>
      <c r="H617" t="b">
        <v>0</v>
      </c>
      <c r="I617" s="3" t="b">
        <v>0</v>
      </c>
      <c r="J617" s="7">
        <f>_xlfn.MAXIFS(Tbl_MissionCrew[Launch date],Tbl_MissionCrew[Launch date],"&lt;"&amp;Tbl_EVA[[#This Row],[Start Date]]+1,Tbl_MissionCrew[Crew Name],Tbl_EVA[[#This Row],[Name]])</f>
        <v>39898.492430555554</v>
      </c>
      <c r="K617" t="str" cm="1">
        <f t="array" ref="K617">INDEX(Tbl_MissionCrew[Spacecraft (Launch)],MATCH(1,(Tbl_MissionCrew[Launch date]=Tbl_EVA[[#This Row],[Traveler launch date]])*(Tbl_MissionCrew[Crew Name]=Tbl_EVA[[#This Row],[Name]]),0))</f>
        <v>Soyuz TMA-14</v>
      </c>
      <c r="L617" t="str">
        <f>_xlfn.XLOOKUP(Tbl_EVA[[#This Row],[Launching spacecraft]],Tbl_Missions[Spacecraft],Tbl_Missions[Destination])</f>
        <v>ISS</v>
      </c>
    </row>
    <row r="618" spans="1:12" ht="18.75" customHeight="1">
      <c r="A618" t="s">
        <v>675</v>
      </c>
      <c r="B618" s="1" t="s">
        <v>676</v>
      </c>
      <c r="C618">
        <v>314</v>
      </c>
      <c r="D618" s="4">
        <v>39974</v>
      </c>
      <c r="E618" s="4">
        <v>39974</v>
      </c>
      <c r="F618" s="5">
        <v>8.333333331393078E-3</v>
      </c>
      <c r="G618" t="b">
        <v>0</v>
      </c>
      <c r="H618" t="b">
        <v>0</v>
      </c>
      <c r="I618" s="3" t="b">
        <v>0</v>
      </c>
      <c r="J618" s="7">
        <f>_xlfn.MAXIFS(Tbl_MissionCrew[Launch date],Tbl_MissionCrew[Launch date],"&lt;"&amp;Tbl_EVA[[#This Row],[Start Date]]+1,Tbl_MissionCrew[Crew Name],Tbl_EVA[[#This Row],[Name]])</f>
        <v>39898.492430555554</v>
      </c>
      <c r="K618" t="str" cm="1">
        <f t="array" ref="K618">INDEX(Tbl_MissionCrew[Spacecraft (Launch)],MATCH(1,(Tbl_MissionCrew[Launch date]=Tbl_EVA[[#This Row],[Traveler launch date]])*(Tbl_MissionCrew[Crew Name]=Tbl_EVA[[#This Row],[Name]]),0))</f>
        <v>Soyuz TMA-14</v>
      </c>
      <c r="L618" t="str">
        <f>_xlfn.XLOOKUP(Tbl_EVA[[#This Row],[Launching spacecraft]],Tbl_Missions[Spacecraft],Tbl_Missions[Destination])</f>
        <v>ISS</v>
      </c>
    </row>
    <row r="619" spans="1:12" ht="18.75" customHeight="1">
      <c r="A619" t="s">
        <v>677</v>
      </c>
      <c r="B619" s="1" t="s">
        <v>551</v>
      </c>
      <c r="C619">
        <v>315</v>
      </c>
      <c r="D619" s="4">
        <v>40012</v>
      </c>
      <c r="E619" s="4">
        <v>40012</v>
      </c>
      <c r="F619" s="5">
        <v>0.2305555555576575</v>
      </c>
      <c r="G619" t="b">
        <v>0</v>
      </c>
      <c r="H619" t="b">
        <v>0</v>
      </c>
      <c r="I619" s="3" t="b">
        <v>0</v>
      </c>
      <c r="J619" s="7">
        <f>_xlfn.MAXIFS(Tbl_MissionCrew[Launch date],Tbl_MissionCrew[Launch date],"&lt;"&amp;Tbl_EVA[[#This Row],[Start Date]]+1,Tbl_MissionCrew[Crew Name],Tbl_EVA[[#This Row],[Name]])</f>
        <v>40009.918865740743</v>
      </c>
      <c r="K619" t="str" cm="1">
        <f t="array" ref="K619">INDEX(Tbl_MissionCrew[Spacecraft (Launch)],MATCH(1,(Tbl_MissionCrew[Launch date]=Tbl_EVA[[#This Row],[Traveler launch date]])*(Tbl_MissionCrew[Crew Name]=Tbl_EVA[[#This Row],[Name]]),0))</f>
        <v>STS-127, Endeavour</v>
      </c>
      <c r="L619" t="str">
        <f>_xlfn.XLOOKUP(Tbl_EVA[[#This Row],[Launching spacecraft]],Tbl_Missions[Spacecraft],Tbl_Missions[Destination])</f>
        <v>ISS</v>
      </c>
    </row>
    <row r="620" spans="1:12" ht="18.75" customHeight="1">
      <c r="A620" t="s">
        <v>677</v>
      </c>
      <c r="B620" s="1" t="s">
        <v>678</v>
      </c>
      <c r="C620">
        <v>315</v>
      </c>
      <c r="D620" s="4">
        <v>40012</v>
      </c>
      <c r="E620" s="4">
        <v>40012</v>
      </c>
      <c r="F620" s="5">
        <v>0.2305555555576575</v>
      </c>
      <c r="G620" t="b">
        <v>0</v>
      </c>
      <c r="H620" t="b">
        <v>0</v>
      </c>
      <c r="I620" s="3" t="b">
        <v>0</v>
      </c>
      <c r="J620" s="7">
        <f>_xlfn.MAXIFS(Tbl_MissionCrew[Launch date],Tbl_MissionCrew[Launch date],"&lt;"&amp;Tbl_EVA[[#This Row],[Start Date]]+1,Tbl_MissionCrew[Crew Name],Tbl_EVA[[#This Row],[Name]])</f>
        <v>40009.918865740743</v>
      </c>
      <c r="K620" t="str" cm="1">
        <f t="array" ref="K620">INDEX(Tbl_MissionCrew[Spacecraft (Launch)],MATCH(1,(Tbl_MissionCrew[Launch date]=Tbl_EVA[[#This Row],[Traveler launch date]])*(Tbl_MissionCrew[Crew Name]=Tbl_EVA[[#This Row],[Name]]),0))</f>
        <v>STS-127, Endeavour</v>
      </c>
      <c r="L620" t="str">
        <f>_xlfn.XLOOKUP(Tbl_EVA[[#This Row],[Launching spacecraft]],Tbl_Missions[Spacecraft],Tbl_Missions[Destination])</f>
        <v>ISS</v>
      </c>
    </row>
    <row r="621" spans="1:12" ht="18.75" customHeight="1">
      <c r="A621" t="s">
        <v>677</v>
      </c>
      <c r="B621" s="1" t="s">
        <v>551</v>
      </c>
      <c r="C621">
        <v>316</v>
      </c>
      <c r="D621" s="4">
        <v>40014</v>
      </c>
      <c r="E621" s="4">
        <v>40014</v>
      </c>
      <c r="F621" s="5">
        <v>0.28680555555183673</v>
      </c>
      <c r="G621" t="b">
        <v>0</v>
      </c>
      <c r="H621" t="b">
        <v>0</v>
      </c>
      <c r="I621" s="3" t="b">
        <v>0</v>
      </c>
      <c r="J621" s="7">
        <f>_xlfn.MAXIFS(Tbl_MissionCrew[Launch date],Tbl_MissionCrew[Launch date],"&lt;"&amp;Tbl_EVA[[#This Row],[Start Date]]+1,Tbl_MissionCrew[Crew Name],Tbl_EVA[[#This Row],[Name]])</f>
        <v>40009.918865740743</v>
      </c>
      <c r="K621" t="str" cm="1">
        <f t="array" ref="K621">INDEX(Tbl_MissionCrew[Spacecraft (Launch)],MATCH(1,(Tbl_MissionCrew[Launch date]=Tbl_EVA[[#This Row],[Traveler launch date]])*(Tbl_MissionCrew[Crew Name]=Tbl_EVA[[#This Row],[Name]]),0))</f>
        <v>STS-127, Endeavour</v>
      </c>
      <c r="L621" t="str">
        <f>_xlfn.XLOOKUP(Tbl_EVA[[#This Row],[Launching spacecraft]],Tbl_Missions[Spacecraft],Tbl_Missions[Destination])</f>
        <v>ISS</v>
      </c>
    </row>
    <row r="622" spans="1:12" ht="18.75" customHeight="1">
      <c r="A622" t="s">
        <v>677</v>
      </c>
      <c r="B622" s="1" t="s">
        <v>679</v>
      </c>
      <c r="C622">
        <v>316</v>
      </c>
      <c r="D622" s="4">
        <v>40014</v>
      </c>
      <c r="E622" s="4">
        <v>40014</v>
      </c>
      <c r="F622" s="5">
        <v>0.28680555555183673</v>
      </c>
      <c r="G622" t="b">
        <v>0</v>
      </c>
      <c r="H622" t="b">
        <v>0</v>
      </c>
      <c r="I622" s="3" t="b">
        <v>0</v>
      </c>
      <c r="J622" s="7">
        <f>_xlfn.MAXIFS(Tbl_MissionCrew[Launch date],Tbl_MissionCrew[Launch date],"&lt;"&amp;Tbl_EVA[[#This Row],[Start Date]]+1,Tbl_MissionCrew[Crew Name],Tbl_EVA[[#This Row],[Name]])</f>
        <v>40009.918865740743</v>
      </c>
      <c r="K622" t="str" cm="1">
        <f t="array" ref="K622">INDEX(Tbl_MissionCrew[Spacecraft (Launch)],MATCH(1,(Tbl_MissionCrew[Launch date]=Tbl_EVA[[#This Row],[Traveler launch date]])*(Tbl_MissionCrew[Crew Name]=Tbl_EVA[[#This Row],[Name]]),0))</f>
        <v>STS-127, Endeavour</v>
      </c>
      <c r="L622" t="str">
        <f>_xlfn.XLOOKUP(Tbl_EVA[[#This Row],[Launching spacecraft]],Tbl_Missions[Spacecraft],Tbl_Missions[Destination])</f>
        <v>ISS</v>
      </c>
    </row>
    <row r="623" spans="1:12" ht="18.75" customHeight="1">
      <c r="A623" t="s">
        <v>677</v>
      </c>
      <c r="B623" s="1" t="s">
        <v>551</v>
      </c>
      <c r="C623">
        <v>317</v>
      </c>
      <c r="D623" s="4">
        <v>40016</v>
      </c>
      <c r="E623" s="4">
        <v>40016</v>
      </c>
      <c r="F623" s="5">
        <v>0.24930555555329192</v>
      </c>
      <c r="G623" t="b">
        <v>0</v>
      </c>
      <c r="H623" t="b">
        <v>0</v>
      </c>
      <c r="I623" s="3" t="b">
        <v>0</v>
      </c>
      <c r="J623" s="7">
        <f>_xlfn.MAXIFS(Tbl_MissionCrew[Launch date],Tbl_MissionCrew[Launch date],"&lt;"&amp;Tbl_EVA[[#This Row],[Start Date]]+1,Tbl_MissionCrew[Crew Name],Tbl_EVA[[#This Row],[Name]])</f>
        <v>40009.918865740743</v>
      </c>
      <c r="K623" t="str" cm="1">
        <f t="array" ref="K623">INDEX(Tbl_MissionCrew[Spacecraft (Launch)],MATCH(1,(Tbl_MissionCrew[Launch date]=Tbl_EVA[[#This Row],[Traveler launch date]])*(Tbl_MissionCrew[Crew Name]=Tbl_EVA[[#This Row],[Name]]),0))</f>
        <v>STS-127, Endeavour</v>
      </c>
      <c r="L623" t="str">
        <f>_xlfn.XLOOKUP(Tbl_EVA[[#This Row],[Launching spacecraft]],Tbl_Missions[Spacecraft],Tbl_Missions[Destination])</f>
        <v>ISS</v>
      </c>
    </row>
    <row r="624" spans="1:12" ht="18.75" customHeight="1">
      <c r="A624" t="s">
        <v>677</v>
      </c>
      <c r="B624" s="1" t="s">
        <v>680</v>
      </c>
      <c r="C624">
        <v>317</v>
      </c>
      <c r="D624" s="4">
        <v>40016</v>
      </c>
      <c r="E624" s="4">
        <v>40016</v>
      </c>
      <c r="F624" s="5">
        <v>0.24930555555329192</v>
      </c>
      <c r="G624" t="b">
        <v>0</v>
      </c>
      <c r="H624" t="b">
        <v>0</v>
      </c>
      <c r="I624" s="3" t="b">
        <v>0</v>
      </c>
      <c r="J624" s="7">
        <f>_xlfn.MAXIFS(Tbl_MissionCrew[Launch date],Tbl_MissionCrew[Launch date],"&lt;"&amp;Tbl_EVA[[#This Row],[Start Date]]+1,Tbl_MissionCrew[Crew Name],Tbl_EVA[[#This Row],[Name]])</f>
        <v>40009.918865740743</v>
      </c>
      <c r="K624" t="str" cm="1">
        <f t="array" ref="K624">INDEX(Tbl_MissionCrew[Spacecraft (Launch)],MATCH(1,(Tbl_MissionCrew[Launch date]=Tbl_EVA[[#This Row],[Traveler launch date]])*(Tbl_MissionCrew[Crew Name]=Tbl_EVA[[#This Row],[Name]]),0))</f>
        <v>STS-127, Endeavour</v>
      </c>
      <c r="L624" t="str">
        <f>_xlfn.XLOOKUP(Tbl_EVA[[#This Row],[Launching spacecraft]],Tbl_Missions[Spacecraft],Tbl_Missions[Destination])</f>
        <v>ISS</v>
      </c>
    </row>
    <row r="625" spans="1:12" ht="18.75" customHeight="1">
      <c r="A625" t="s">
        <v>677</v>
      </c>
      <c r="B625" s="1" t="s">
        <v>679</v>
      </c>
      <c r="C625">
        <v>318</v>
      </c>
      <c r="D625" s="4">
        <v>40018</v>
      </c>
      <c r="E625" s="4">
        <v>40018</v>
      </c>
      <c r="F625" s="5">
        <v>0.29999999999563443</v>
      </c>
      <c r="G625" t="b">
        <v>0</v>
      </c>
      <c r="H625" t="b">
        <v>0</v>
      </c>
      <c r="I625" s="3" t="b">
        <v>0</v>
      </c>
      <c r="J625" s="7">
        <f>_xlfn.MAXIFS(Tbl_MissionCrew[Launch date],Tbl_MissionCrew[Launch date],"&lt;"&amp;Tbl_EVA[[#This Row],[Start Date]]+1,Tbl_MissionCrew[Crew Name],Tbl_EVA[[#This Row],[Name]])</f>
        <v>40009.918865740743</v>
      </c>
      <c r="K625" t="str" cm="1">
        <f t="array" ref="K625">INDEX(Tbl_MissionCrew[Spacecraft (Launch)],MATCH(1,(Tbl_MissionCrew[Launch date]=Tbl_EVA[[#This Row],[Traveler launch date]])*(Tbl_MissionCrew[Crew Name]=Tbl_EVA[[#This Row],[Name]]),0))</f>
        <v>STS-127, Endeavour</v>
      </c>
      <c r="L625" t="str">
        <f>_xlfn.XLOOKUP(Tbl_EVA[[#This Row],[Launching spacecraft]],Tbl_Missions[Spacecraft],Tbl_Missions[Destination])</f>
        <v>ISS</v>
      </c>
    </row>
    <row r="626" spans="1:12" ht="18.75" customHeight="1">
      <c r="A626" t="s">
        <v>677</v>
      </c>
      <c r="B626" s="1" t="s">
        <v>680</v>
      </c>
      <c r="C626">
        <v>318</v>
      </c>
      <c r="D626" s="4">
        <v>40018</v>
      </c>
      <c r="E626" s="4">
        <v>40018</v>
      </c>
      <c r="F626" s="5">
        <v>0.29999999999563443</v>
      </c>
      <c r="G626" t="b">
        <v>0</v>
      </c>
      <c r="H626" t="b">
        <v>0</v>
      </c>
      <c r="I626" s="3" t="b">
        <v>0</v>
      </c>
      <c r="J626" s="7">
        <f>_xlfn.MAXIFS(Tbl_MissionCrew[Launch date],Tbl_MissionCrew[Launch date],"&lt;"&amp;Tbl_EVA[[#This Row],[Start Date]]+1,Tbl_MissionCrew[Crew Name],Tbl_EVA[[#This Row],[Name]])</f>
        <v>40009.918865740743</v>
      </c>
      <c r="K626" t="str" cm="1">
        <f t="array" ref="K626">INDEX(Tbl_MissionCrew[Spacecraft (Launch)],MATCH(1,(Tbl_MissionCrew[Launch date]=Tbl_EVA[[#This Row],[Traveler launch date]])*(Tbl_MissionCrew[Crew Name]=Tbl_EVA[[#This Row],[Name]]),0))</f>
        <v>STS-127, Endeavour</v>
      </c>
      <c r="L626" t="str">
        <f>_xlfn.XLOOKUP(Tbl_EVA[[#This Row],[Launching spacecraft]],Tbl_Missions[Spacecraft],Tbl_Missions[Destination])</f>
        <v>ISS</v>
      </c>
    </row>
    <row r="627" spans="1:12" ht="18.75" customHeight="1">
      <c r="A627" t="s">
        <v>677</v>
      </c>
      <c r="B627" s="1" t="s">
        <v>679</v>
      </c>
      <c r="C627">
        <v>319</v>
      </c>
      <c r="D627" s="4">
        <v>40021</v>
      </c>
      <c r="E627" s="4">
        <v>40021</v>
      </c>
      <c r="F627" s="5">
        <v>0.20416666667006211</v>
      </c>
      <c r="G627" t="b">
        <v>0</v>
      </c>
      <c r="H627" t="b">
        <v>0</v>
      </c>
      <c r="I627" s="3" t="b">
        <v>0</v>
      </c>
      <c r="J627" s="7">
        <f>_xlfn.MAXIFS(Tbl_MissionCrew[Launch date],Tbl_MissionCrew[Launch date],"&lt;"&amp;Tbl_EVA[[#This Row],[Start Date]]+1,Tbl_MissionCrew[Crew Name],Tbl_EVA[[#This Row],[Name]])</f>
        <v>40009.918865740743</v>
      </c>
      <c r="K627" t="str" cm="1">
        <f t="array" ref="K627">INDEX(Tbl_MissionCrew[Spacecraft (Launch)],MATCH(1,(Tbl_MissionCrew[Launch date]=Tbl_EVA[[#This Row],[Traveler launch date]])*(Tbl_MissionCrew[Crew Name]=Tbl_EVA[[#This Row],[Name]]),0))</f>
        <v>STS-127, Endeavour</v>
      </c>
      <c r="L627" t="str">
        <f>_xlfn.XLOOKUP(Tbl_EVA[[#This Row],[Launching spacecraft]],Tbl_Missions[Spacecraft],Tbl_Missions[Destination])</f>
        <v>ISS</v>
      </c>
    </row>
    <row r="628" spans="1:12" ht="18.75" customHeight="1">
      <c r="A628" t="s">
        <v>677</v>
      </c>
      <c r="B628" s="1" t="s">
        <v>680</v>
      </c>
      <c r="C628">
        <v>319</v>
      </c>
      <c r="D628" s="4">
        <v>40021</v>
      </c>
      <c r="E628" s="4">
        <v>40021</v>
      </c>
      <c r="F628" s="5">
        <v>0.20416666667006211</v>
      </c>
      <c r="G628" t="b">
        <v>0</v>
      </c>
      <c r="H628" t="b">
        <v>0</v>
      </c>
      <c r="I628" s="3" t="b">
        <v>0</v>
      </c>
      <c r="J628" s="7">
        <f>_xlfn.MAXIFS(Tbl_MissionCrew[Launch date],Tbl_MissionCrew[Launch date],"&lt;"&amp;Tbl_EVA[[#This Row],[Start Date]]+1,Tbl_MissionCrew[Crew Name],Tbl_EVA[[#This Row],[Name]])</f>
        <v>40009.918865740743</v>
      </c>
      <c r="K628" t="str" cm="1">
        <f t="array" ref="K628">INDEX(Tbl_MissionCrew[Spacecraft (Launch)],MATCH(1,(Tbl_MissionCrew[Launch date]=Tbl_EVA[[#This Row],[Traveler launch date]])*(Tbl_MissionCrew[Crew Name]=Tbl_EVA[[#This Row],[Name]]),0))</f>
        <v>STS-127, Endeavour</v>
      </c>
      <c r="L628" t="str">
        <f>_xlfn.XLOOKUP(Tbl_EVA[[#This Row],[Launching spacecraft]],Tbl_Missions[Spacecraft],Tbl_Missions[Destination])</f>
        <v>ISS</v>
      </c>
    </row>
    <row r="629" spans="1:12" ht="18.75" customHeight="1">
      <c r="A629" t="s">
        <v>681</v>
      </c>
      <c r="B629" s="1" t="s">
        <v>641</v>
      </c>
      <c r="C629">
        <v>320</v>
      </c>
      <c r="D629" s="4">
        <v>40057</v>
      </c>
      <c r="E629" s="4">
        <v>40058</v>
      </c>
      <c r="F629" s="5">
        <v>0.27430555555474712</v>
      </c>
      <c r="G629" t="b">
        <v>0</v>
      </c>
      <c r="H629" t="b">
        <v>0</v>
      </c>
      <c r="I629" s="3" t="b">
        <v>0</v>
      </c>
      <c r="J629" s="7">
        <f>_xlfn.MAXIFS(Tbl_MissionCrew[Launch date],Tbl_MissionCrew[Launch date],"&lt;"&amp;Tbl_EVA[[#This Row],[Start Date]]+1,Tbl_MissionCrew[Crew Name],Tbl_EVA[[#This Row],[Name]])</f>
        <v>40054.166400462964</v>
      </c>
      <c r="K629" t="str" cm="1">
        <f t="array" ref="K629">INDEX(Tbl_MissionCrew[Spacecraft (Launch)],MATCH(1,(Tbl_MissionCrew[Launch date]=Tbl_EVA[[#This Row],[Traveler launch date]])*(Tbl_MissionCrew[Crew Name]=Tbl_EVA[[#This Row],[Name]]),0))</f>
        <v>STS-128, Discovery</v>
      </c>
      <c r="L629" t="str">
        <f>_xlfn.XLOOKUP(Tbl_EVA[[#This Row],[Launching spacecraft]],Tbl_Missions[Spacecraft],Tbl_Missions[Destination])</f>
        <v>ISS</v>
      </c>
    </row>
    <row r="630" spans="1:12" ht="18.75" customHeight="1">
      <c r="A630" t="s">
        <v>681</v>
      </c>
      <c r="B630" s="1" t="s">
        <v>682</v>
      </c>
      <c r="C630">
        <v>320</v>
      </c>
      <c r="D630" s="4">
        <v>40057</v>
      </c>
      <c r="E630" s="4">
        <v>40058</v>
      </c>
      <c r="F630" s="5">
        <v>0.27430555555474712</v>
      </c>
      <c r="G630" t="b">
        <v>0</v>
      </c>
      <c r="H630" t="b">
        <v>0</v>
      </c>
      <c r="I630" s="3" t="b">
        <v>0</v>
      </c>
      <c r="J630" s="7">
        <f>_xlfn.MAXIFS(Tbl_MissionCrew[Launch date],Tbl_MissionCrew[Launch date],"&lt;"&amp;Tbl_EVA[[#This Row],[Start Date]]+1,Tbl_MissionCrew[Crew Name],Tbl_EVA[[#This Row],[Name]])</f>
        <v>40054.166400462964</v>
      </c>
      <c r="K630" t="str" cm="1">
        <f t="array" ref="K630">INDEX(Tbl_MissionCrew[Spacecraft (Launch)],MATCH(1,(Tbl_MissionCrew[Launch date]=Tbl_EVA[[#This Row],[Traveler launch date]])*(Tbl_MissionCrew[Crew Name]=Tbl_EVA[[#This Row],[Name]]),0))</f>
        <v>STS-128, Discovery</v>
      </c>
      <c r="L630" t="str">
        <f>_xlfn.XLOOKUP(Tbl_EVA[[#This Row],[Launching spacecraft]],Tbl_Missions[Spacecraft],Tbl_Missions[Destination])</f>
        <v>ISS</v>
      </c>
    </row>
    <row r="631" spans="1:12" ht="18.75" customHeight="1">
      <c r="A631" t="s">
        <v>681</v>
      </c>
      <c r="B631" s="1" t="s">
        <v>635</v>
      </c>
      <c r="C631">
        <v>321</v>
      </c>
      <c r="D631" s="4">
        <v>40059</v>
      </c>
      <c r="E631" s="4">
        <v>40060</v>
      </c>
      <c r="F631" s="5">
        <v>0.27638888888759539</v>
      </c>
      <c r="G631" t="b">
        <v>0</v>
      </c>
      <c r="H631" t="b">
        <v>0</v>
      </c>
      <c r="I631" s="3" t="b">
        <v>0</v>
      </c>
      <c r="J631" s="7">
        <f>_xlfn.MAXIFS(Tbl_MissionCrew[Launch date],Tbl_MissionCrew[Launch date],"&lt;"&amp;Tbl_EVA[[#This Row],[Start Date]]+1,Tbl_MissionCrew[Crew Name],Tbl_EVA[[#This Row],[Name]])</f>
        <v>40054.166400462964</v>
      </c>
      <c r="K631" t="str" cm="1">
        <f t="array" ref="K631">INDEX(Tbl_MissionCrew[Spacecraft (Launch)],MATCH(1,(Tbl_MissionCrew[Launch date]=Tbl_EVA[[#This Row],[Traveler launch date]])*(Tbl_MissionCrew[Crew Name]=Tbl_EVA[[#This Row],[Name]]),0))</f>
        <v>STS-128, Discovery</v>
      </c>
      <c r="L631" t="str">
        <f>_xlfn.XLOOKUP(Tbl_EVA[[#This Row],[Launching spacecraft]],Tbl_Missions[Spacecraft],Tbl_Missions[Destination])</f>
        <v>ISS</v>
      </c>
    </row>
    <row r="632" spans="1:12" ht="18.75" customHeight="1">
      <c r="A632" t="s">
        <v>681</v>
      </c>
      <c r="B632" s="1" t="s">
        <v>641</v>
      </c>
      <c r="C632">
        <v>321</v>
      </c>
      <c r="D632" s="4">
        <v>40059</v>
      </c>
      <c r="E632" s="4">
        <v>40060</v>
      </c>
      <c r="F632" s="5">
        <v>0.27638888888759539</v>
      </c>
      <c r="G632" t="b">
        <v>0</v>
      </c>
      <c r="H632" t="b">
        <v>0</v>
      </c>
      <c r="I632" s="3" t="b">
        <v>0</v>
      </c>
      <c r="J632" s="7">
        <f>_xlfn.MAXIFS(Tbl_MissionCrew[Launch date],Tbl_MissionCrew[Launch date],"&lt;"&amp;Tbl_EVA[[#This Row],[Start Date]]+1,Tbl_MissionCrew[Crew Name],Tbl_EVA[[#This Row],[Name]])</f>
        <v>40054.166400462964</v>
      </c>
      <c r="K632" t="str" cm="1">
        <f t="array" ref="K632">INDEX(Tbl_MissionCrew[Spacecraft (Launch)],MATCH(1,(Tbl_MissionCrew[Launch date]=Tbl_EVA[[#This Row],[Traveler launch date]])*(Tbl_MissionCrew[Crew Name]=Tbl_EVA[[#This Row],[Name]]),0))</f>
        <v>STS-128, Discovery</v>
      </c>
      <c r="L632" t="str">
        <f>_xlfn.XLOOKUP(Tbl_EVA[[#This Row],[Launching spacecraft]],Tbl_Missions[Spacecraft],Tbl_Missions[Destination])</f>
        <v>ISS</v>
      </c>
    </row>
    <row r="633" spans="1:12" ht="18.75" customHeight="1">
      <c r="A633" t="s">
        <v>681</v>
      </c>
      <c r="B633" s="1" t="s">
        <v>635</v>
      </c>
      <c r="C633">
        <v>322</v>
      </c>
      <c r="D633" s="4">
        <v>40061</v>
      </c>
      <c r="E633" s="4">
        <v>40062</v>
      </c>
      <c r="F633" s="5">
        <v>0.29236111111094942</v>
      </c>
      <c r="G633" t="b">
        <v>0</v>
      </c>
      <c r="H633" t="b">
        <v>0</v>
      </c>
      <c r="I633" s="3" t="b">
        <v>0</v>
      </c>
      <c r="J633" s="7">
        <f>_xlfn.MAXIFS(Tbl_MissionCrew[Launch date],Tbl_MissionCrew[Launch date],"&lt;"&amp;Tbl_EVA[[#This Row],[Start Date]]+1,Tbl_MissionCrew[Crew Name],Tbl_EVA[[#This Row],[Name]])</f>
        <v>40054.166400462964</v>
      </c>
      <c r="K633" t="str" cm="1">
        <f t="array" ref="K633">INDEX(Tbl_MissionCrew[Spacecraft (Launch)],MATCH(1,(Tbl_MissionCrew[Launch date]=Tbl_EVA[[#This Row],[Traveler launch date]])*(Tbl_MissionCrew[Crew Name]=Tbl_EVA[[#This Row],[Name]]),0))</f>
        <v>STS-128, Discovery</v>
      </c>
      <c r="L633" t="str">
        <f>_xlfn.XLOOKUP(Tbl_EVA[[#This Row],[Launching spacecraft]],Tbl_Missions[Spacecraft],Tbl_Missions[Destination])</f>
        <v>ISS</v>
      </c>
    </row>
    <row r="634" spans="1:12" ht="18.75" customHeight="1">
      <c r="A634" t="s">
        <v>681</v>
      </c>
      <c r="B634" s="1" t="s">
        <v>641</v>
      </c>
      <c r="C634">
        <v>322</v>
      </c>
      <c r="D634" s="4">
        <v>40061</v>
      </c>
      <c r="E634" s="4">
        <v>40062</v>
      </c>
      <c r="F634" s="5">
        <v>0.29236111111094942</v>
      </c>
      <c r="G634" t="b">
        <v>0</v>
      </c>
      <c r="H634" t="b">
        <v>0</v>
      </c>
      <c r="I634" s="3" t="b">
        <v>0</v>
      </c>
      <c r="J634" s="7">
        <f>_xlfn.MAXIFS(Tbl_MissionCrew[Launch date],Tbl_MissionCrew[Launch date],"&lt;"&amp;Tbl_EVA[[#This Row],[Start Date]]+1,Tbl_MissionCrew[Crew Name],Tbl_EVA[[#This Row],[Name]])</f>
        <v>40054.166400462964</v>
      </c>
      <c r="K634" t="str" cm="1">
        <f t="array" ref="K634">INDEX(Tbl_MissionCrew[Spacecraft (Launch)],MATCH(1,(Tbl_MissionCrew[Launch date]=Tbl_EVA[[#This Row],[Traveler launch date]])*(Tbl_MissionCrew[Crew Name]=Tbl_EVA[[#This Row],[Name]]),0))</f>
        <v>STS-128, Discovery</v>
      </c>
      <c r="L634" t="str">
        <f>_xlfn.XLOOKUP(Tbl_EVA[[#This Row],[Launching spacecraft]],Tbl_Missions[Spacecraft],Tbl_Missions[Destination])</f>
        <v>ISS</v>
      </c>
    </row>
    <row r="635" spans="1:12" ht="18.75" customHeight="1">
      <c r="A635" t="s">
        <v>683</v>
      </c>
      <c r="B635" s="1" t="s">
        <v>655</v>
      </c>
      <c r="C635">
        <v>323</v>
      </c>
      <c r="D635" s="4">
        <v>40136</v>
      </c>
      <c r="E635" s="4">
        <v>40136</v>
      </c>
      <c r="F635" s="5">
        <v>0.27569444444816327</v>
      </c>
      <c r="G635" t="b">
        <v>0</v>
      </c>
      <c r="H635" t="b">
        <v>0</v>
      </c>
      <c r="I635" s="3" t="b">
        <v>0</v>
      </c>
      <c r="J635" s="7">
        <f>_xlfn.MAXIFS(Tbl_MissionCrew[Launch date],Tbl_MissionCrew[Launch date],"&lt;"&amp;Tbl_EVA[[#This Row],[Start Date]]+1,Tbl_MissionCrew[Crew Name],Tbl_EVA[[#This Row],[Name]])</f>
        <v>40133.811122685183</v>
      </c>
      <c r="K635" t="str" cm="1">
        <f t="array" ref="K635">INDEX(Tbl_MissionCrew[Spacecraft (Launch)],MATCH(1,(Tbl_MissionCrew[Launch date]=Tbl_EVA[[#This Row],[Traveler launch date]])*(Tbl_MissionCrew[Crew Name]=Tbl_EVA[[#This Row],[Name]]),0))</f>
        <v>STS-129, Atlantis</v>
      </c>
      <c r="L635" t="str">
        <f>_xlfn.XLOOKUP(Tbl_EVA[[#This Row],[Launching spacecraft]],Tbl_Missions[Spacecraft],Tbl_Missions[Destination])</f>
        <v>ISS</v>
      </c>
    </row>
    <row r="636" spans="1:12" ht="18.75" customHeight="1">
      <c r="A636" t="s">
        <v>683</v>
      </c>
      <c r="B636" s="1" t="s">
        <v>684</v>
      </c>
      <c r="C636">
        <v>323</v>
      </c>
      <c r="D636" s="4">
        <v>40136</v>
      </c>
      <c r="E636" s="4">
        <v>40136</v>
      </c>
      <c r="F636" s="5">
        <v>0.27569444444816327</v>
      </c>
      <c r="G636" t="b">
        <v>0</v>
      </c>
      <c r="H636" t="b">
        <v>0</v>
      </c>
      <c r="I636" s="3" t="b">
        <v>0</v>
      </c>
      <c r="J636" s="7">
        <f>_xlfn.MAXIFS(Tbl_MissionCrew[Launch date],Tbl_MissionCrew[Launch date],"&lt;"&amp;Tbl_EVA[[#This Row],[Start Date]]+1,Tbl_MissionCrew[Crew Name],Tbl_EVA[[#This Row],[Name]])</f>
        <v>40133.811122685183</v>
      </c>
      <c r="K636" t="str" cm="1">
        <f t="array" ref="K636">INDEX(Tbl_MissionCrew[Spacecraft (Launch)],MATCH(1,(Tbl_MissionCrew[Launch date]=Tbl_EVA[[#This Row],[Traveler launch date]])*(Tbl_MissionCrew[Crew Name]=Tbl_EVA[[#This Row],[Name]]),0))</f>
        <v>STS-129, Atlantis</v>
      </c>
      <c r="L636" t="str">
        <f>_xlfn.XLOOKUP(Tbl_EVA[[#This Row],[Launching spacecraft]],Tbl_Missions[Spacecraft],Tbl_Missions[Destination])</f>
        <v>ISS</v>
      </c>
    </row>
    <row r="637" spans="1:12" ht="18.75" customHeight="1">
      <c r="A637" t="s">
        <v>683</v>
      </c>
      <c r="B637" s="1" t="s">
        <v>655</v>
      </c>
      <c r="C637">
        <v>324</v>
      </c>
      <c r="D637" s="4">
        <v>40138</v>
      </c>
      <c r="E637" s="4">
        <v>40138</v>
      </c>
      <c r="F637" s="5">
        <v>0.25555555555911269</v>
      </c>
      <c r="G637" t="b">
        <v>0</v>
      </c>
      <c r="H637" t="b">
        <v>0</v>
      </c>
      <c r="I637" s="3" t="b">
        <v>0</v>
      </c>
      <c r="J637" s="7">
        <f>_xlfn.MAXIFS(Tbl_MissionCrew[Launch date],Tbl_MissionCrew[Launch date],"&lt;"&amp;Tbl_EVA[[#This Row],[Start Date]]+1,Tbl_MissionCrew[Crew Name],Tbl_EVA[[#This Row],[Name]])</f>
        <v>40133.811122685183</v>
      </c>
      <c r="K637" t="str" cm="1">
        <f t="array" ref="K637">INDEX(Tbl_MissionCrew[Spacecraft (Launch)],MATCH(1,(Tbl_MissionCrew[Launch date]=Tbl_EVA[[#This Row],[Traveler launch date]])*(Tbl_MissionCrew[Crew Name]=Tbl_EVA[[#This Row],[Name]]),0))</f>
        <v>STS-129, Atlantis</v>
      </c>
      <c r="L637" t="str">
        <f>_xlfn.XLOOKUP(Tbl_EVA[[#This Row],[Launching spacecraft]],Tbl_Missions[Spacecraft],Tbl_Missions[Destination])</f>
        <v>ISS</v>
      </c>
    </row>
    <row r="638" spans="1:12" ht="18.75" customHeight="1">
      <c r="A638" t="s">
        <v>683</v>
      </c>
      <c r="B638" s="1" t="s">
        <v>685</v>
      </c>
      <c r="C638">
        <v>324</v>
      </c>
      <c r="D638" s="4">
        <v>40138</v>
      </c>
      <c r="E638" s="4">
        <v>40138</v>
      </c>
      <c r="F638" s="5">
        <v>0.25555555555911269</v>
      </c>
      <c r="G638" t="b">
        <v>0</v>
      </c>
      <c r="H638" t="b">
        <v>0</v>
      </c>
      <c r="I638" s="3" t="b">
        <v>0</v>
      </c>
      <c r="J638" s="7">
        <f>_xlfn.MAXIFS(Tbl_MissionCrew[Launch date],Tbl_MissionCrew[Launch date],"&lt;"&amp;Tbl_EVA[[#This Row],[Start Date]]+1,Tbl_MissionCrew[Crew Name],Tbl_EVA[[#This Row],[Name]])</f>
        <v>40133.811122685183</v>
      </c>
      <c r="K638" t="str" cm="1">
        <f t="array" ref="K638">INDEX(Tbl_MissionCrew[Spacecraft (Launch)],MATCH(1,(Tbl_MissionCrew[Launch date]=Tbl_EVA[[#This Row],[Traveler launch date]])*(Tbl_MissionCrew[Crew Name]=Tbl_EVA[[#This Row],[Name]]),0))</f>
        <v>STS-129, Atlantis</v>
      </c>
      <c r="L638" t="str">
        <f>_xlfn.XLOOKUP(Tbl_EVA[[#This Row],[Launching spacecraft]],Tbl_Missions[Spacecraft],Tbl_Missions[Destination])</f>
        <v>ISS</v>
      </c>
    </row>
    <row r="639" spans="1:12" ht="18.75" customHeight="1">
      <c r="A639" t="s">
        <v>683</v>
      </c>
      <c r="B639" s="1" t="s">
        <v>684</v>
      </c>
      <c r="C639">
        <v>325</v>
      </c>
      <c r="D639" s="4">
        <v>40140</v>
      </c>
      <c r="E639" s="4">
        <v>40140</v>
      </c>
      <c r="F639" s="5">
        <v>0.23749999999563443</v>
      </c>
      <c r="G639" t="b">
        <v>0</v>
      </c>
      <c r="H639" t="b">
        <v>0</v>
      </c>
      <c r="I639" s="3" t="b">
        <v>0</v>
      </c>
      <c r="J639" s="7">
        <f>_xlfn.MAXIFS(Tbl_MissionCrew[Launch date],Tbl_MissionCrew[Launch date],"&lt;"&amp;Tbl_EVA[[#This Row],[Start Date]]+1,Tbl_MissionCrew[Crew Name],Tbl_EVA[[#This Row],[Name]])</f>
        <v>40133.811122685183</v>
      </c>
      <c r="K639" t="str" cm="1">
        <f t="array" ref="K639">INDEX(Tbl_MissionCrew[Spacecraft (Launch)],MATCH(1,(Tbl_MissionCrew[Launch date]=Tbl_EVA[[#This Row],[Traveler launch date]])*(Tbl_MissionCrew[Crew Name]=Tbl_EVA[[#This Row],[Name]]),0))</f>
        <v>STS-129, Atlantis</v>
      </c>
      <c r="L639" t="str">
        <f>_xlfn.XLOOKUP(Tbl_EVA[[#This Row],[Launching spacecraft]],Tbl_Missions[Spacecraft],Tbl_Missions[Destination])</f>
        <v>ISS</v>
      </c>
    </row>
    <row r="640" spans="1:12" ht="18.75" customHeight="1">
      <c r="A640" t="s">
        <v>683</v>
      </c>
      <c r="B640" s="1" t="s">
        <v>685</v>
      </c>
      <c r="C640">
        <v>325</v>
      </c>
      <c r="D640" s="4">
        <v>40140</v>
      </c>
      <c r="E640" s="4">
        <v>40140</v>
      </c>
      <c r="F640" s="5">
        <v>0.23749999999563443</v>
      </c>
      <c r="G640" t="b">
        <v>0</v>
      </c>
      <c r="H640" t="b">
        <v>0</v>
      </c>
      <c r="I640" s="3" t="b">
        <v>0</v>
      </c>
      <c r="J640" s="7">
        <f>_xlfn.MAXIFS(Tbl_MissionCrew[Launch date],Tbl_MissionCrew[Launch date],"&lt;"&amp;Tbl_EVA[[#This Row],[Start Date]]+1,Tbl_MissionCrew[Crew Name],Tbl_EVA[[#This Row],[Name]])</f>
        <v>40133.811122685183</v>
      </c>
      <c r="K640" t="str" cm="1">
        <f t="array" ref="K640">INDEX(Tbl_MissionCrew[Spacecraft (Launch)],MATCH(1,(Tbl_MissionCrew[Launch date]=Tbl_EVA[[#This Row],[Traveler launch date]])*(Tbl_MissionCrew[Crew Name]=Tbl_EVA[[#This Row],[Name]]),0))</f>
        <v>STS-129, Atlantis</v>
      </c>
      <c r="L640" t="str">
        <f>_xlfn.XLOOKUP(Tbl_EVA[[#This Row],[Launching spacecraft]],Tbl_Missions[Spacecraft],Tbl_Missions[Destination])</f>
        <v>ISS</v>
      </c>
    </row>
    <row r="641" spans="1:12" ht="18.75" customHeight="1">
      <c r="A641" t="s">
        <v>686</v>
      </c>
      <c r="B641" s="1" t="s">
        <v>638</v>
      </c>
      <c r="C641">
        <v>326</v>
      </c>
      <c r="D641" s="4">
        <v>40192</v>
      </c>
      <c r="E641" s="4">
        <v>40192</v>
      </c>
      <c r="F641" s="5">
        <v>0.23888888888905058</v>
      </c>
      <c r="G641" t="b">
        <v>0</v>
      </c>
      <c r="H641" t="b">
        <v>0</v>
      </c>
      <c r="I641" s="3" t="b">
        <v>0</v>
      </c>
      <c r="J641" s="7">
        <f>_xlfn.MAXIFS(Tbl_MissionCrew[Launch date],Tbl_MissionCrew[Launch date],"&lt;"&amp;Tbl_EVA[[#This Row],[Start Date]]+1,Tbl_MissionCrew[Crew Name],Tbl_EVA[[#This Row],[Name]])</f>
        <v>40167.911111111112</v>
      </c>
      <c r="K641" t="str" cm="1">
        <f t="array" ref="K641">INDEX(Tbl_MissionCrew[Spacecraft (Launch)],MATCH(1,(Tbl_MissionCrew[Launch date]=Tbl_EVA[[#This Row],[Traveler launch date]])*(Tbl_MissionCrew[Crew Name]=Tbl_EVA[[#This Row],[Name]]),0))</f>
        <v>Soyuz TMA-17</v>
      </c>
      <c r="L641" t="str">
        <f>_xlfn.XLOOKUP(Tbl_EVA[[#This Row],[Launching spacecraft]],Tbl_Missions[Spacecraft],Tbl_Missions[Destination])</f>
        <v>ISS</v>
      </c>
    </row>
    <row r="642" spans="1:12" ht="18.75" customHeight="1">
      <c r="A642" t="s">
        <v>686</v>
      </c>
      <c r="B642" s="1" t="s">
        <v>687</v>
      </c>
      <c r="C642">
        <v>326</v>
      </c>
      <c r="D642" s="4">
        <v>40192</v>
      </c>
      <c r="E642" s="4">
        <v>40192</v>
      </c>
      <c r="F642" s="5">
        <v>0.23888888888905058</v>
      </c>
      <c r="G642" t="b">
        <v>0</v>
      </c>
      <c r="H642" t="b">
        <v>0</v>
      </c>
      <c r="I642" s="3" t="b">
        <v>0</v>
      </c>
      <c r="J642" s="7">
        <f>_xlfn.MAXIFS(Tbl_MissionCrew[Launch date],Tbl_MissionCrew[Launch date],"&lt;"&amp;Tbl_EVA[[#This Row],[Start Date]]+1,Tbl_MissionCrew[Crew Name],Tbl_EVA[[#This Row],[Name]])</f>
        <v>40086.301388888889</v>
      </c>
      <c r="K642" t="str" cm="1">
        <f t="array" ref="K642">INDEX(Tbl_MissionCrew[Spacecraft (Launch)],MATCH(1,(Tbl_MissionCrew[Launch date]=Tbl_EVA[[#This Row],[Traveler launch date]])*(Tbl_MissionCrew[Crew Name]=Tbl_EVA[[#This Row],[Name]]),0))</f>
        <v>Soyuz TMA-16</v>
      </c>
      <c r="L642" t="str">
        <f>_xlfn.XLOOKUP(Tbl_EVA[[#This Row],[Launching spacecraft]],Tbl_Missions[Spacecraft],Tbl_Missions[Destination])</f>
        <v>ISS</v>
      </c>
    </row>
    <row r="643" spans="1:12" ht="18.75" customHeight="1">
      <c r="A643" t="s">
        <v>688</v>
      </c>
      <c r="B643" s="1" t="s">
        <v>656</v>
      </c>
      <c r="C643">
        <v>327</v>
      </c>
      <c r="D643" s="4">
        <v>40221</v>
      </c>
      <c r="E643" s="4">
        <v>40221</v>
      </c>
      <c r="F643" s="5">
        <v>0.27222222222189885</v>
      </c>
      <c r="G643" t="b">
        <v>0</v>
      </c>
      <c r="H643" t="b">
        <v>0</v>
      </c>
      <c r="I643" s="3" t="b">
        <v>0</v>
      </c>
      <c r="J643" s="7">
        <f>_xlfn.MAXIFS(Tbl_MissionCrew[Launch date],Tbl_MissionCrew[Launch date],"&lt;"&amp;Tbl_EVA[[#This Row],[Start Date]]+1,Tbl_MissionCrew[Crew Name],Tbl_EVA[[#This Row],[Name]])</f>
        <v>40217.38480324074</v>
      </c>
      <c r="K643" t="str" cm="1">
        <f t="array" ref="K643">INDEX(Tbl_MissionCrew[Spacecraft (Launch)],MATCH(1,(Tbl_MissionCrew[Launch date]=Tbl_EVA[[#This Row],[Traveler launch date]])*(Tbl_MissionCrew[Crew Name]=Tbl_EVA[[#This Row],[Name]]),0))</f>
        <v>STS-130, Endeavour</v>
      </c>
      <c r="L643" t="str">
        <f>_xlfn.XLOOKUP(Tbl_EVA[[#This Row],[Launching spacecraft]],Tbl_Missions[Spacecraft],Tbl_Missions[Destination])</f>
        <v>ISS</v>
      </c>
    </row>
    <row r="644" spans="1:12" ht="18.75" customHeight="1">
      <c r="A644" t="s">
        <v>688</v>
      </c>
      <c r="B644" s="1" t="s">
        <v>689</v>
      </c>
      <c r="C644">
        <v>327</v>
      </c>
      <c r="D644" s="4">
        <v>40221</v>
      </c>
      <c r="E644" s="4">
        <v>40221</v>
      </c>
      <c r="F644" s="5">
        <v>0.27222222222189885</v>
      </c>
      <c r="G644" t="b">
        <v>0</v>
      </c>
      <c r="H644" t="b">
        <v>0</v>
      </c>
      <c r="I644" s="3" t="b">
        <v>0</v>
      </c>
      <c r="J644" s="7">
        <f>_xlfn.MAXIFS(Tbl_MissionCrew[Launch date],Tbl_MissionCrew[Launch date],"&lt;"&amp;Tbl_EVA[[#This Row],[Start Date]]+1,Tbl_MissionCrew[Crew Name],Tbl_EVA[[#This Row],[Name]])</f>
        <v>40217.38480324074</v>
      </c>
      <c r="K644" t="str" cm="1">
        <f t="array" ref="K644">INDEX(Tbl_MissionCrew[Spacecraft (Launch)],MATCH(1,(Tbl_MissionCrew[Launch date]=Tbl_EVA[[#This Row],[Traveler launch date]])*(Tbl_MissionCrew[Crew Name]=Tbl_EVA[[#This Row],[Name]]),0))</f>
        <v>STS-130, Endeavour</v>
      </c>
      <c r="L644" t="str">
        <f>_xlfn.XLOOKUP(Tbl_EVA[[#This Row],[Launching spacecraft]],Tbl_Missions[Spacecraft],Tbl_Missions[Destination])</f>
        <v>ISS</v>
      </c>
    </row>
    <row r="645" spans="1:12" ht="18.75" customHeight="1">
      <c r="A645" t="s">
        <v>688</v>
      </c>
      <c r="B645" s="1" t="s">
        <v>656</v>
      </c>
      <c r="C645">
        <v>328</v>
      </c>
      <c r="D645" s="4">
        <v>40223</v>
      </c>
      <c r="E645" s="4">
        <v>40223</v>
      </c>
      <c r="F645" s="5">
        <v>0.24583333333430346</v>
      </c>
      <c r="G645" t="b">
        <v>0</v>
      </c>
      <c r="H645" t="b">
        <v>0</v>
      </c>
      <c r="I645" s="3" t="b">
        <v>0</v>
      </c>
      <c r="J645" s="7">
        <f>_xlfn.MAXIFS(Tbl_MissionCrew[Launch date],Tbl_MissionCrew[Launch date],"&lt;"&amp;Tbl_EVA[[#This Row],[Start Date]]+1,Tbl_MissionCrew[Crew Name],Tbl_EVA[[#This Row],[Name]])</f>
        <v>40217.38480324074</v>
      </c>
      <c r="K645" t="str" cm="1">
        <f t="array" ref="K645">INDEX(Tbl_MissionCrew[Spacecraft (Launch)],MATCH(1,(Tbl_MissionCrew[Launch date]=Tbl_EVA[[#This Row],[Traveler launch date]])*(Tbl_MissionCrew[Crew Name]=Tbl_EVA[[#This Row],[Name]]),0))</f>
        <v>STS-130, Endeavour</v>
      </c>
      <c r="L645" t="str">
        <f>_xlfn.XLOOKUP(Tbl_EVA[[#This Row],[Launching spacecraft]],Tbl_Missions[Spacecraft],Tbl_Missions[Destination])</f>
        <v>ISS</v>
      </c>
    </row>
    <row r="646" spans="1:12" ht="18.75" customHeight="1">
      <c r="A646" t="s">
        <v>688</v>
      </c>
      <c r="B646" s="1" t="s">
        <v>689</v>
      </c>
      <c r="C646">
        <v>328</v>
      </c>
      <c r="D646" s="4">
        <v>40223</v>
      </c>
      <c r="E646" s="4">
        <v>40223</v>
      </c>
      <c r="F646" s="5">
        <v>0.24583333333430346</v>
      </c>
      <c r="G646" t="b">
        <v>0</v>
      </c>
      <c r="H646" t="b">
        <v>0</v>
      </c>
      <c r="I646" s="3" t="b">
        <v>0</v>
      </c>
      <c r="J646" s="7">
        <f>_xlfn.MAXIFS(Tbl_MissionCrew[Launch date],Tbl_MissionCrew[Launch date],"&lt;"&amp;Tbl_EVA[[#This Row],[Start Date]]+1,Tbl_MissionCrew[Crew Name],Tbl_EVA[[#This Row],[Name]])</f>
        <v>40217.38480324074</v>
      </c>
      <c r="K646" t="str" cm="1">
        <f t="array" ref="K646">INDEX(Tbl_MissionCrew[Spacecraft (Launch)],MATCH(1,(Tbl_MissionCrew[Launch date]=Tbl_EVA[[#This Row],[Traveler launch date]])*(Tbl_MissionCrew[Crew Name]=Tbl_EVA[[#This Row],[Name]]),0))</f>
        <v>STS-130, Endeavour</v>
      </c>
      <c r="L646" t="str">
        <f>_xlfn.XLOOKUP(Tbl_EVA[[#This Row],[Launching spacecraft]],Tbl_Missions[Spacecraft],Tbl_Missions[Destination])</f>
        <v>ISS</v>
      </c>
    </row>
    <row r="647" spans="1:12" ht="18.75" customHeight="1">
      <c r="A647" t="s">
        <v>688</v>
      </c>
      <c r="B647" s="1" t="s">
        <v>656</v>
      </c>
      <c r="C647">
        <v>329</v>
      </c>
      <c r="D647" s="4">
        <v>40226</v>
      </c>
      <c r="E647" s="4">
        <v>40226</v>
      </c>
      <c r="F647" s="5">
        <v>0.24166666666860692</v>
      </c>
      <c r="G647" t="b">
        <v>0</v>
      </c>
      <c r="H647" t="b">
        <v>0</v>
      </c>
      <c r="I647" s="3" t="b">
        <v>0</v>
      </c>
      <c r="J647" s="7">
        <f>_xlfn.MAXIFS(Tbl_MissionCrew[Launch date],Tbl_MissionCrew[Launch date],"&lt;"&amp;Tbl_EVA[[#This Row],[Start Date]]+1,Tbl_MissionCrew[Crew Name],Tbl_EVA[[#This Row],[Name]])</f>
        <v>40217.38480324074</v>
      </c>
      <c r="K647" t="str" cm="1">
        <f t="array" ref="K647">INDEX(Tbl_MissionCrew[Spacecraft (Launch)],MATCH(1,(Tbl_MissionCrew[Launch date]=Tbl_EVA[[#This Row],[Traveler launch date]])*(Tbl_MissionCrew[Crew Name]=Tbl_EVA[[#This Row],[Name]]),0))</f>
        <v>STS-130, Endeavour</v>
      </c>
      <c r="L647" t="str">
        <f>_xlfn.XLOOKUP(Tbl_EVA[[#This Row],[Launching spacecraft]],Tbl_Missions[Spacecraft],Tbl_Missions[Destination])</f>
        <v>ISS</v>
      </c>
    </row>
    <row r="648" spans="1:12" ht="18.75" customHeight="1">
      <c r="A648" t="s">
        <v>688</v>
      </c>
      <c r="B648" s="1" t="s">
        <v>689</v>
      </c>
      <c r="C648">
        <v>329</v>
      </c>
      <c r="D648" s="4">
        <v>40226</v>
      </c>
      <c r="E648" s="4">
        <v>40226</v>
      </c>
      <c r="F648" s="5">
        <v>0.24166666666860692</v>
      </c>
      <c r="G648" t="b">
        <v>0</v>
      </c>
      <c r="H648" t="b">
        <v>0</v>
      </c>
      <c r="I648" s="3" t="b">
        <v>0</v>
      </c>
      <c r="J648" s="7">
        <f>_xlfn.MAXIFS(Tbl_MissionCrew[Launch date],Tbl_MissionCrew[Launch date],"&lt;"&amp;Tbl_EVA[[#This Row],[Start Date]]+1,Tbl_MissionCrew[Crew Name],Tbl_EVA[[#This Row],[Name]])</f>
        <v>40217.38480324074</v>
      </c>
      <c r="K648" t="str" cm="1">
        <f t="array" ref="K648">INDEX(Tbl_MissionCrew[Spacecraft (Launch)],MATCH(1,(Tbl_MissionCrew[Launch date]=Tbl_EVA[[#This Row],[Traveler launch date]])*(Tbl_MissionCrew[Crew Name]=Tbl_EVA[[#This Row],[Name]]),0))</f>
        <v>STS-130, Endeavour</v>
      </c>
      <c r="L648" t="str">
        <f>_xlfn.XLOOKUP(Tbl_EVA[[#This Row],[Launching spacecraft]],Tbl_Missions[Spacecraft],Tbl_Missions[Destination])</f>
        <v>ISS</v>
      </c>
    </row>
    <row r="649" spans="1:12" ht="18.75" customHeight="1">
      <c r="A649" t="s">
        <v>690</v>
      </c>
      <c r="B649" s="1" t="s">
        <v>645</v>
      </c>
      <c r="C649">
        <v>330</v>
      </c>
      <c r="D649" s="4">
        <v>40277</v>
      </c>
      <c r="E649" s="4">
        <v>40277</v>
      </c>
      <c r="F649" s="5">
        <v>0.26875000000291038</v>
      </c>
      <c r="G649" t="b">
        <v>0</v>
      </c>
      <c r="H649" t="b">
        <v>0</v>
      </c>
      <c r="I649" s="3" t="b">
        <v>0</v>
      </c>
      <c r="J649" s="7">
        <f>_xlfn.MAXIFS(Tbl_MissionCrew[Launch date],Tbl_MissionCrew[Launch date],"&lt;"&amp;Tbl_EVA[[#This Row],[Start Date]]+1,Tbl_MissionCrew[Crew Name],Tbl_EVA[[#This Row],[Name]])</f>
        <v>40273.431539351855</v>
      </c>
      <c r="K649" t="str" cm="1">
        <f t="array" ref="K649">INDEX(Tbl_MissionCrew[Spacecraft (Launch)],MATCH(1,(Tbl_MissionCrew[Launch date]=Tbl_EVA[[#This Row],[Traveler launch date]])*(Tbl_MissionCrew[Crew Name]=Tbl_EVA[[#This Row],[Name]]),0))</f>
        <v>STS-131, Discovery</v>
      </c>
      <c r="L649" t="str">
        <f>_xlfn.XLOOKUP(Tbl_EVA[[#This Row],[Launching spacecraft]],Tbl_Missions[Spacecraft],Tbl_Missions[Destination])</f>
        <v>ISS</v>
      </c>
    </row>
    <row r="650" spans="1:12" ht="18.75" customHeight="1">
      <c r="A650" t="s">
        <v>690</v>
      </c>
      <c r="B650" s="1" t="s">
        <v>643</v>
      </c>
      <c r="C650">
        <v>330</v>
      </c>
      <c r="D650" s="4">
        <v>40277</v>
      </c>
      <c r="E650" s="4">
        <v>40277</v>
      </c>
      <c r="F650" s="5">
        <v>0.26875000000291038</v>
      </c>
      <c r="G650" t="b">
        <v>0</v>
      </c>
      <c r="H650" t="b">
        <v>0</v>
      </c>
      <c r="I650" s="3" t="b">
        <v>0</v>
      </c>
      <c r="J650" s="7">
        <f>_xlfn.MAXIFS(Tbl_MissionCrew[Launch date],Tbl_MissionCrew[Launch date],"&lt;"&amp;Tbl_EVA[[#This Row],[Start Date]]+1,Tbl_MissionCrew[Crew Name],Tbl_EVA[[#This Row],[Name]])</f>
        <v>40273.431539351855</v>
      </c>
      <c r="K650" t="str" cm="1">
        <f t="array" ref="K650">INDEX(Tbl_MissionCrew[Spacecraft (Launch)],MATCH(1,(Tbl_MissionCrew[Launch date]=Tbl_EVA[[#This Row],[Traveler launch date]])*(Tbl_MissionCrew[Crew Name]=Tbl_EVA[[#This Row],[Name]]),0))</f>
        <v>STS-131, Discovery</v>
      </c>
      <c r="L650" t="str">
        <f>_xlfn.XLOOKUP(Tbl_EVA[[#This Row],[Launching spacecraft]],Tbl_Missions[Spacecraft],Tbl_Missions[Destination])</f>
        <v>ISS</v>
      </c>
    </row>
    <row r="651" spans="1:12" ht="18.75" customHeight="1">
      <c r="A651" t="s">
        <v>690</v>
      </c>
      <c r="B651" s="1" t="s">
        <v>645</v>
      </c>
      <c r="C651">
        <v>331</v>
      </c>
      <c r="D651" s="4">
        <v>40279</v>
      </c>
      <c r="E651" s="4">
        <v>40279</v>
      </c>
      <c r="F651" s="5">
        <v>0.30972222222771961</v>
      </c>
      <c r="G651" t="b">
        <v>0</v>
      </c>
      <c r="H651" t="b">
        <v>0</v>
      </c>
      <c r="I651" s="3" t="b">
        <v>0</v>
      </c>
      <c r="J651" s="7">
        <f>_xlfn.MAXIFS(Tbl_MissionCrew[Launch date],Tbl_MissionCrew[Launch date],"&lt;"&amp;Tbl_EVA[[#This Row],[Start Date]]+1,Tbl_MissionCrew[Crew Name],Tbl_EVA[[#This Row],[Name]])</f>
        <v>40273.431539351855</v>
      </c>
      <c r="K651" t="str" cm="1">
        <f t="array" ref="K651">INDEX(Tbl_MissionCrew[Spacecraft (Launch)],MATCH(1,(Tbl_MissionCrew[Launch date]=Tbl_EVA[[#This Row],[Traveler launch date]])*(Tbl_MissionCrew[Crew Name]=Tbl_EVA[[#This Row],[Name]]),0))</f>
        <v>STS-131, Discovery</v>
      </c>
      <c r="L651" t="str">
        <f>_xlfn.XLOOKUP(Tbl_EVA[[#This Row],[Launching spacecraft]],Tbl_Missions[Spacecraft],Tbl_Missions[Destination])</f>
        <v>ISS</v>
      </c>
    </row>
    <row r="652" spans="1:12" ht="18.75" customHeight="1">
      <c r="A652" t="s">
        <v>690</v>
      </c>
      <c r="B652" s="1" t="s">
        <v>643</v>
      </c>
      <c r="C652">
        <v>331</v>
      </c>
      <c r="D652" s="4">
        <v>40279</v>
      </c>
      <c r="E652" s="4">
        <v>40279</v>
      </c>
      <c r="F652" s="5">
        <v>0.30972222222771961</v>
      </c>
      <c r="G652" t="b">
        <v>0</v>
      </c>
      <c r="H652" t="b">
        <v>0</v>
      </c>
      <c r="I652" s="3" t="b">
        <v>0</v>
      </c>
      <c r="J652" s="7">
        <f>_xlfn.MAXIFS(Tbl_MissionCrew[Launch date],Tbl_MissionCrew[Launch date],"&lt;"&amp;Tbl_EVA[[#This Row],[Start Date]]+1,Tbl_MissionCrew[Crew Name],Tbl_EVA[[#This Row],[Name]])</f>
        <v>40273.431539351855</v>
      </c>
      <c r="K652" t="str" cm="1">
        <f t="array" ref="K652">INDEX(Tbl_MissionCrew[Spacecraft (Launch)],MATCH(1,(Tbl_MissionCrew[Launch date]=Tbl_EVA[[#This Row],[Traveler launch date]])*(Tbl_MissionCrew[Crew Name]=Tbl_EVA[[#This Row],[Name]]),0))</f>
        <v>STS-131, Discovery</v>
      </c>
      <c r="L652" t="str">
        <f>_xlfn.XLOOKUP(Tbl_EVA[[#This Row],[Launching spacecraft]],Tbl_Missions[Spacecraft],Tbl_Missions[Destination])</f>
        <v>ISS</v>
      </c>
    </row>
    <row r="653" spans="1:12" ht="18.75" customHeight="1">
      <c r="A653" t="s">
        <v>690</v>
      </c>
      <c r="B653" s="1" t="s">
        <v>645</v>
      </c>
      <c r="C653">
        <v>332</v>
      </c>
      <c r="D653" s="4">
        <v>40281</v>
      </c>
      <c r="E653" s="4">
        <v>40281</v>
      </c>
      <c r="F653" s="5">
        <v>0.26527777777664596</v>
      </c>
      <c r="G653" t="b">
        <v>0</v>
      </c>
      <c r="H653" t="b">
        <v>0</v>
      </c>
      <c r="I653" s="3" t="b">
        <v>0</v>
      </c>
      <c r="J653" s="7">
        <f>_xlfn.MAXIFS(Tbl_MissionCrew[Launch date],Tbl_MissionCrew[Launch date],"&lt;"&amp;Tbl_EVA[[#This Row],[Start Date]]+1,Tbl_MissionCrew[Crew Name],Tbl_EVA[[#This Row],[Name]])</f>
        <v>40273.431539351855</v>
      </c>
      <c r="K653" t="str" cm="1">
        <f t="array" ref="K653">INDEX(Tbl_MissionCrew[Spacecraft (Launch)],MATCH(1,(Tbl_MissionCrew[Launch date]=Tbl_EVA[[#This Row],[Traveler launch date]])*(Tbl_MissionCrew[Crew Name]=Tbl_EVA[[#This Row],[Name]]),0))</f>
        <v>STS-131, Discovery</v>
      </c>
      <c r="L653" t="str">
        <f>_xlfn.XLOOKUP(Tbl_EVA[[#This Row],[Launching spacecraft]],Tbl_Missions[Spacecraft],Tbl_Missions[Destination])</f>
        <v>ISS</v>
      </c>
    </row>
    <row r="654" spans="1:12" ht="18.75" customHeight="1">
      <c r="A654" t="s">
        <v>690</v>
      </c>
      <c r="B654" s="1" t="s">
        <v>643</v>
      </c>
      <c r="C654">
        <v>332</v>
      </c>
      <c r="D654" s="4">
        <v>40281</v>
      </c>
      <c r="E654" s="4">
        <v>40281</v>
      </c>
      <c r="F654" s="5">
        <v>0.26527777777664596</v>
      </c>
      <c r="G654" t="b">
        <v>0</v>
      </c>
      <c r="H654" t="b">
        <v>0</v>
      </c>
      <c r="I654" s="3" t="b">
        <v>0</v>
      </c>
      <c r="J654" s="7">
        <f>_xlfn.MAXIFS(Tbl_MissionCrew[Launch date],Tbl_MissionCrew[Launch date],"&lt;"&amp;Tbl_EVA[[#This Row],[Start Date]]+1,Tbl_MissionCrew[Crew Name],Tbl_EVA[[#This Row],[Name]])</f>
        <v>40273.431539351855</v>
      </c>
      <c r="K654" t="str" cm="1">
        <f t="array" ref="K654">INDEX(Tbl_MissionCrew[Spacecraft (Launch)],MATCH(1,(Tbl_MissionCrew[Launch date]=Tbl_EVA[[#This Row],[Traveler launch date]])*(Tbl_MissionCrew[Crew Name]=Tbl_EVA[[#This Row],[Name]]),0))</f>
        <v>STS-131, Discovery</v>
      </c>
      <c r="L654" t="str">
        <f>_xlfn.XLOOKUP(Tbl_EVA[[#This Row],[Launching spacecraft]],Tbl_Missions[Spacecraft],Tbl_Missions[Destination])</f>
        <v>ISS</v>
      </c>
    </row>
    <row r="655" spans="1:12" ht="18.75" customHeight="1">
      <c r="A655" t="s">
        <v>691</v>
      </c>
      <c r="B655" s="1" t="s">
        <v>654</v>
      </c>
      <c r="C655">
        <v>333</v>
      </c>
      <c r="D655" s="4">
        <v>40315</v>
      </c>
      <c r="E655" s="4">
        <v>40315</v>
      </c>
      <c r="F655" s="5">
        <v>0.30902777777373558</v>
      </c>
      <c r="G655" t="b">
        <v>0</v>
      </c>
      <c r="H655" t="b">
        <v>0</v>
      </c>
      <c r="I655" s="3" t="b">
        <v>0</v>
      </c>
      <c r="J655" s="7">
        <f>_xlfn.MAXIFS(Tbl_MissionCrew[Launch date],Tbl_MissionCrew[Launch date],"&lt;"&amp;Tbl_EVA[[#This Row],[Start Date]]+1,Tbl_MissionCrew[Crew Name],Tbl_EVA[[#This Row],[Name]])</f>
        <v>40312.763993055552</v>
      </c>
      <c r="K655" t="str" cm="1">
        <f t="array" ref="K655">INDEX(Tbl_MissionCrew[Spacecraft (Launch)],MATCH(1,(Tbl_MissionCrew[Launch date]=Tbl_EVA[[#This Row],[Traveler launch date]])*(Tbl_MissionCrew[Crew Name]=Tbl_EVA[[#This Row],[Name]]),0))</f>
        <v>STS-132, Atlantis</v>
      </c>
      <c r="L655" t="str">
        <f>_xlfn.XLOOKUP(Tbl_EVA[[#This Row],[Launching spacecraft]],Tbl_Missions[Spacecraft],Tbl_Missions[Destination])</f>
        <v>ISS</v>
      </c>
    </row>
    <row r="656" spans="1:12" ht="18.75" customHeight="1">
      <c r="A656" t="s">
        <v>691</v>
      </c>
      <c r="B656" s="1" t="s">
        <v>665</v>
      </c>
      <c r="C656">
        <v>333</v>
      </c>
      <c r="D656" s="4">
        <v>40315</v>
      </c>
      <c r="E656" s="4">
        <v>40315</v>
      </c>
      <c r="F656" s="5">
        <v>0.30902777777373558</v>
      </c>
      <c r="G656" t="b">
        <v>0</v>
      </c>
      <c r="H656" t="b">
        <v>0</v>
      </c>
      <c r="I656" s="3" t="b">
        <v>0</v>
      </c>
      <c r="J656" s="7">
        <f>_xlfn.MAXIFS(Tbl_MissionCrew[Launch date],Tbl_MissionCrew[Launch date],"&lt;"&amp;Tbl_EVA[[#This Row],[Start Date]]+1,Tbl_MissionCrew[Crew Name],Tbl_EVA[[#This Row],[Name]])</f>
        <v>40312.763993055552</v>
      </c>
      <c r="K656" t="str" cm="1">
        <f t="array" ref="K656">INDEX(Tbl_MissionCrew[Spacecraft (Launch)],MATCH(1,(Tbl_MissionCrew[Launch date]=Tbl_EVA[[#This Row],[Traveler launch date]])*(Tbl_MissionCrew[Crew Name]=Tbl_EVA[[#This Row],[Name]]),0))</f>
        <v>STS-132, Atlantis</v>
      </c>
      <c r="L656" t="str">
        <f>_xlfn.XLOOKUP(Tbl_EVA[[#This Row],[Launching spacecraft]],Tbl_Missions[Spacecraft],Tbl_Missions[Destination])</f>
        <v>ISS</v>
      </c>
    </row>
    <row r="657" spans="1:12" ht="18.75" customHeight="1">
      <c r="A657" t="s">
        <v>691</v>
      </c>
      <c r="B657" s="1" t="s">
        <v>665</v>
      </c>
      <c r="C657">
        <v>334</v>
      </c>
      <c r="D657" s="4">
        <v>40317</v>
      </c>
      <c r="E657" s="4">
        <v>40317</v>
      </c>
      <c r="F657" s="5">
        <v>0.29791666666278616</v>
      </c>
      <c r="G657" t="b">
        <v>0</v>
      </c>
      <c r="H657" t="b">
        <v>0</v>
      </c>
      <c r="I657" s="3" t="b">
        <v>0</v>
      </c>
      <c r="J657" s="7">
        <f>_xlfn.MAXIFS(Tbl_MissionCrew[Launch date],Tbl_MissionCrew[Launch date],"&lt;"&amp;Tbl_EVA[[#This Row],[Start Date]]+1,Tbl_MissionCrew[Crew Name],Tbl_EVA[[#This Row],[Name]])</f>
        <v>40312.763993055552</v>
      </c>
      <c r="K657" t="str" cm="1">
        <f t="array" ref="K657">INDEX(Tbl_MissionCrew[Spacecraft (Launch)],MATCH(1,(Tbl_MissionCrew[Launch date]=Tbl_EVA[[#This Row],[Traveler launch date]])*(Tbl_MissionCrew[Crew Name]=Tbl_EVA[[#This Row],[Name]]),0))</f>
        <v>STS-132, Atlantis</v>
      </c>
      <c r="L657" t="str">
        <f>_xlfn.XLOOKUP(Tbl_EVA[[#This Row],[Launching spacecraft]],Tbl_Missions[Spacecraft],Tbl_Missions[Destination])</f>
        <v>ISS</v>
      </c>
    </row>
    <row r="658" spans="1:12" ht="18.75" customHeight="1">
      <c r="A658" t="s">
        <v>691</v>
      </c>
      <c r="B658" s="1" t="s">
        <v>674</v>
      </c>
      <c r="C658">
        <v>334</v>
      </c>
      <c r="D658" s="4">
        <v>40317</v>
      </c>
      <c r="E658" s="4">
        <v>40317</v>
      </c>
      <c r="F658" s="5">
        <v>0.29791666666278616</v>
      </c>
      <c r="G658" t="b">
        <v>0</v>
      </c>
      <c r="H658" t="b">
        <v>0</v>
      </c>
      <c r="I658" s="3" t="b">
        <v>0</v>
      </c>
      <c r="J658" s="7">
        <f>_xlfn.MAXIFS(Tbl_MissionCrew[Launch date],Tbl_MissionCrew[Launch date],"&lt;"&amp;Tbl_EVA[[#This Row],[Start Date]]+1,Tbl_MissionCrew[Crew Name],Tbl_EVA[[#This Row],[Name]])</f>
        <v>40312.763993055552</v>
      </c>
      <c r="K658" t="str" cm="1">
        <f t="array" ref="K658">INDEX(Tbl_MissionCrew[Spacecraft (Launch)],MATCH(1,(Tbl_MissionCrew[Launch date]=Tbl_EVA[[#This Row],[Traveler launch date]])*(Tbl_MissionCrew[Crew Name]=Tbl_EVA[[#This Row],[Name]]),0))</f>
        <v>STS-132, Atlantis</v>
      </c>
      <c r="L658" t="str">
        <f>_xlfn.XLOOKUP(Tbl_EVA[[#This Row],[Launching spacecraft]],Tbl_Missions[Spacecraft],Tbl_Missions[Destination])</f>
        <v>ISS</v>
      </c>
    </row>
    <row r="659" spans="1:12" ht="18.75" customHeight="1">
      <c r="A659" t="s">
        <v>691</v>
      </c>
      <c r="B659" s="1" t="s">
        <v>674</v>
      </c>
      <c r="C659">
        <v>335</v>
      </c>
      <c r="D659" s="4">
        <v>40319</v>
      </c>
      <c r="E659" s="4">
        <v>40319</v>
      </c>
      <c r="F659" s="5">
        <v>0.28194444444670808</v>
      </c>
      <c r="G659" t="b">
        <v>0</v>
      </c>
      <c r="H659" t="b">
        <v>0</v>
      </c>
      <c r="I659" s="3" t="b">
        <v>0</v>
      </c>
      <c r="J659" s="7">
        <f>_xlfn.MAXIFS(Tbl_MissionCrew[Launch date],Tbl_MissionCrew[Launch date],"&lt;"&amp;Tbl_EVA[[#This Row],[Start Date]]+1,Tbl_MissionCrew[Crew Name],Tbl_EVA[[#This Row],[Name]])</f>
        <v>40312.763993055552</v>
      </c>
      <c r="K659" t="str" cm="1">
        <f t="array" ref="K659">INDEX(Tbl_MissionCrew[Spacecraft (Launch)],MATCH(1,(Tbl_MissionCrew[Launch date]=Tbl_EVA[[#This Row],[Traveler launch date]])*(Tbl_MissionCrew[Crew Name]=Tbl_EVA[[#This Row],[Name]]),0))</f>
        <v>STS-132, Atlantis</v>
      </c>
      <c r="L659" t="str">
        <f>_xlfn.XLOOKUP(Tbl_EVA[[#This Row],[Launching spacecraft]],Tbl_Missions[Spacecraft],Tbl_Missions[Destination])</f>
        <v>ISS</v>
      </c>
    </row>
    <row r="660" spans="1:12" ht="18.75" customHeight="1">
      <c r="A660" t="s">
        <v>691</v>
      </c>
      <c r="B660" s="1" t="s">
        <v>654</v>
      </c>
      <c r="C660">
        <v>335</v>
      </c>
      <c r="D660" s="4">
        <v>40319</v>
      </c>
      <c r="E660" s="4">
        <v>40319</v>
      </c>
      <c r="F660" s="5">
        <v>0.28194444444670808</v>
      </c>
      <c r="G660" t="b">
        <v>0</v>
      </c>
      <c r="H660" t="b">
        <v>0</v>
      </c>
      <c r="I660" s="3" t="b">
        <v>0</v>
      </c>
      <c r="J660" s="7">
        <f>_xlfn.MAXIFS(Tbl_MissionCrew[Launch date],Tbl_MissionCrew[Launch date],"&lt;"&amp;Tbl_EVA[[#This Row],[Start Date]]+1,Tbl_MissionCrew[Crew Name],Tbl_EVA[[#This Row],[Name]])</f>
        <v>40312.763993055552</v>
      </c>
      <c r="K660" t="str" cm="1">
        <f t="array" ref="K660">INDEX(Tbl_MissionCrew[Spacecraft (Launch)],MATCH(1,(Tbl_MissionCrew[Launch date]=Tbl_EVA[[#This Row],[Traveler launch date]])*(Tbl_MissionCrew[Crew Name]=Tbl_EVA[[#This Row],[Name]]),0))</f>
        <v>STS-132, Atlantis</v>
      </c>
      <c r="L660" t="str">
        <f>_xlfn.XLOOKUP(Tbl_EVA[[#This Row],[Launching spacecraft]],Tbl_Missions[Spacecraft],Tbl_Missions[Destination])</f>
        <v>ISS</v>
      </c>
    </row>
    <row r="661" spans="1:12" ht="18.75" customHeight="1">
      <c r="A661" t="s">
        <v>692</v>
      </c>
      <c r="B661" s="1" t="s">
        <v>639</v>
      </c>
      <c r="C661">
        <v>336</v>
      </c>
      <c r="D661" s="4">
        <v>40386</v>
      </c>
      <c r="E661" s="4">
        <v>40386</v>
      </c>
      <c r="F661" s="5">
        <v>0.27916666666715173</v>
      </c>
      <c r="G661" t="b">
        <v>0</v>
      </c>
      <c r="H661" t="b">
        <v>0</v>
      </c>
      <c r="I661" s="3" t="b">
        <v>0</v>
      </c>
      <c r="J661" s="7">
        <f>_xlfn.MAXIFS(Tbl_MissionCrew[Launch date],Tbl_MissionCrew[Launch date],"&lt;"&amp;Tbl_EVA[[#This Row],[Start Date]]+1,Tbl_MissionCrew[Crew Name],Tbl_EVA[[#This Row],[Name]])</f>
        <v>40344.899305555555</v>
      </c>
      <c r="K661" t="str" cm="1">
        <f t="array" ref="K661">INDEX(Tbl_MissionCrew[Spacecraft (Launch)],MATCH(1,(Tbl_MissionCrew[Launch date]=Tbl_EVA[[#This Row],[Traveler launch date]])*(Tbl_MissionCrew[Crew Name]=Tbl_EVA[[#This Row],[Name]]),0))</f>
        <v>Soyuz TMA-19</v>
      </c>
      <c r="L661" t="str">
        <f>_xlfn.XLOOKUP(Tbl_EVA[[#This Row],[Launching spacecraft]],Tbl_Missions[Spacecraft],Tbl_Missions[Destination])</f>
        <v>ISS</v>
      </c>
    </row>
    <row r="662" spans="1:12" ht="18.75" customHeight="1">
      <c r="A662" t="s">
        <v>692</v>
      </c>
      <c r="B662" s="1" t="s">
        <v>693</v>
      </c>
      <c r="C662">
        <v>336</v>
      </c>
      <c r="D662" s="4">
        <v>40386</v>
      </c>
      <c r="E662" s="4">
        <v>40386</v>
      </c>
      <c r="F662" s="5">
        <v>0.27916666666715173</v>
      </c>
      <c r="G662" t="b">
        <v>0</v>
      </c>
      <c r="H662" t="b">
        <v>0</v>
      </c>
      <c r="I662" s="3" t="b">
        <v>0</v>
      </c>
      <c r="J662" s="7">
        <f>_xlfn.MAXIFS(Tbl_MissionCrew[Launch date],Tbl_MissionCrew[Launch date],"&lt;"&amp;Tbl_EVA[[#This Row],[Start Date]]+1,Tbl_MissionCrew[Crew Name],Tbl_EVA[[#This Row],[Name]])</f>
        <v>40270.169444444444</v>
      </c>
      <c r="K662" t="str" cm="1">
        <f t="array" ref="K662">INDEX(Tbl_MissionCrew[Spacecraft (Launch)],MATCH(1,(Tbl_MissionCrew[Launch date]=Tbl_EVA[[#This Row],[Traveler launch date]])*(Tbl_MissionCrew[Crew Name]=Tbl_EVA[[#This Row],[Name]]),0))</f>
        <v>Soyuz TMA-18</v>
      </c>
      <c r="L662" t="str">
        <f>_xlfn.XLOOKUP(Tbl_EVA[[#This Row],[Launching spacecraft]],Tbl_Missions[Spacecraft],Tbl_Missions[Destination])</f>
        <v>ISS</v>
      </c>
    </row>
    <row r="663" spans="1:12" ht="18.75" customHeight="1">
      <c r="A663" t="s">
        <v>692</v>
      </c>
      <c r="B663" s="1" t="s">
        <v>648</v>
      </c>
      <c r="C663">
        <v>337</v>
      </c>
      <c r="D663" s="4">
        <v>40397</v>
      </c>
      <c r="E663" s="4">
        <v>40397</v>
      </c>
      <c r="F663" s="5">
        <v>0.33541666666133096</v>
      </c>
      <c r="G663" t="b">
        <v>0</v>
      </c>
      <c r="H663" t="b">
        <v>0</v>
      </c>
      <c r="I663" s="3" t="b">
        <v>0</v>
      </c>
      <c r="J663" s="7">
        <f>_xlfn.MAXIFS(Tbl_MissionCrew[Launch date],Tbl_MissionCrew[Launch date],"&lt;"&amp;Tbl_EVA[[#This Row],[Start Date]]+1,Tbl_MissionCrew[Crew Name],Tbl_EVA[[#This Row],[Name]])</f>
        <v>40344.899305555555</v>
      </c>
      <c r="K663" t="str" cm="1">
        <f t="array" ref="K663">INDEX(Tbl_MissionCrew[Spacecraft (Launch)],MATCH(1,(Tbl_MissionCrew[Launch date]=Tbl_EVA[[#This Row],[Traveler launch date]])*(Tbl_MissionCrew[Crew Name]=Tbl_EVA[[#This Row],[Name]]),0))</f>
        <v>Soyuz TMA-19</v>
      </c>
      <c r="L663" t="str">
        <f>_xlfn.XLOOKUP(Tbl_EVA[[#This Row],[Launching spacecraft]],Tbl_Missions[Spacecraft],Tbl_Missions[Destination])</f>
        <v>ISS</v>
      </c>
    </row>
    <row r="664" spans="1:12" ht="18.75" customHeight="1">
      <c r="A664" t="s">
        <v>692</v>
      </c>
      <c r="B664" s="1" t="s">
        <v>694</v>
      </c>
      <c r="C664">
        <v>337</v>
      </c>
      <c r="D664" s="4">
        <v>40397</v>
      </c>
      <c r="E664" s="4">
        <v>40397</v>
      </c>
      <c r="F664" s="5">
        <v>0.33541666666133096</v>
      </c>
      <c r="G664" t="b">
        <v>0</v>
      </c>
      <c r="H664" t="b">
        <v>0</v>
      </c>
      <c r="I664" s="3" t="b">
        <v>0</v>
      </c>
      <c r="J664" s="7">
        <f>_xlfn.MAXIFS(Tbl_MissionCrew[Launch date],Tbl_MissionCrew[Launch date],"&lt;"&amp;Tbl_EVA[[#This Row],[Start Date]]+1,Tbl_MissionCrew[Crew Name],Tbl_EVA[[#This Row],[Name]])</f>
        <v>40270.169444444444</v>
      </c>
      <c r="K664" t="str" cm="1">
        <f t="array" ref="K664">INDEX(Tbl_MissionCrew[Spacecraft (Launch)],MATCH(1,(Tbl_MissionCrew[Launch date]=Tbl_EVA[[#This Row],[Traveler launch date]])*(Tbl_MissionCrew[Crew Name]=Tbl_EVA[[#This Row],[Name]]),0))</f>
        <v>Soyuz TMA-18</v>
      </c>
      <c r="L664" t="str">
        <f>_xlfn.XLOOKUP(Tbl_EVA[[#This Row],[Launching spacecraft]],Tbl_Missions[Spacecraft],Tbl_Missions[Destination])</f>
        <v>ISS</v>
      </c>
    </row>
    <row r="665" spans="1:12" ht="18.75" customHeight="1">
      <c r="A665" t="s">
        <v>692</v>
      </c>
      <c r="B665" s="1" t="s">
        <v>648</v>
      </c>
      <c r="C665">
        <v>338</v>
      </c>
      <c r="D665" s="4">
        <v>40401</v>
      </c>
      <c r="E665" s="4">
        <v>40401</v>
      </c>
      <c r="F665" s="5">
        <v>0.30972222222044365</v>
      </c>
      <c r="G665" t="b">
        <v>0</v>
      </c>
      <c r="H665" t="b">
        <v>0</v>
      </c>
      <c r="I665" s="3" t="b">
        <v>0</v>
      </c>
      <c r="J665" s="7">
        <f>_xlfn.MAXIFS(Tbl_MissionCrew[Launch date],Tbl_MissionCrew[Launch date],"&lt;"&amp;Tbl_EVA[[#This Row],[Start Date]]+1,Tbl_MissionCrew[Crew Name],Tbl_EVA[[#This Row],[Name]])</f>
        <v>40344.899305555555</v>
      </c>
      <c r="K665" t="str" cm="1">
        <f t="array" ref="K665">INDEX(Tbl_MissionCrew[Spacecraft (Launch)],MATCH(1,(Tbl_MissionCrew[Launch date]=Tbl_EVA[[#This Row],[Traveler launch date]])*(Tbl_MissionCrew[Crew Name]=Tbl_EVA[[#This Row],[Name]]),0))</f>
        <v>Soyuz TMA-19</v>
      </c>
      <c r="L665" t="str">
        <f>_xlfn.XLOOKUP(Tbl_EVA[[#This Row],[Launching spacecraft]],Tbl_Missions[Spacecraft],Tbl_Missions[Destination])</f>
        <v>ISS</v>
      </c>
    </row>
    <row r="666" spans="1:12" ht="18.75" customHeight="1">
      <c r="A666" t="s">
        <v>692</v>
      </c>
      <c r="B666" s="1" t="s">
        <v>694</v>
      </c>
      <c r="C666">
        <v>338</v>
      </c>
      <c r="D666" s="4">
        <v>40401</v>
      </c>
      <c r="E666" s="4">
        <v>40401</v>
      </c>
      <c r="F666" s="5">
        <v>0.30972222222044365</v>
      </c>
      <c r="G666" t="b">
        <v>0</v>
      </c>
      <c r="H666" t="b">
        <v>0</v>
      </c>
      <c r="I666" s="3" t="b">
        <v>0</v>
      </c>
      <c r="J666" s="7">
        <f>_xlfn.MAXIFS(Tbl_MissionCrew[Launch date],Tbl_MissionCrew[Launch date],"&lt;"&amp;Tbl_EVA[[#This Row],[Start Date]]+1,Tbl_MissionCrew[Crew Name],Tbl_EVA[[#This Row],[Name]])</f>
        <v>40270.169444444444</v>
      </c>
      <c r="K666" t="str" cm="1">
        <f t="array" ref="K666">INDEX(Tbl_MissionCrew[Spacecraft (Launch)],MATCH(1,(Tbl_MissionCrew[Launch date]=Tbl_EVA[[#This Row],[Traveler launch date]])*(Tbl_MissionCrew[Crew Name]=Tbl_EVA[[#This Row],[Name]]),0))</f>
        <v>Soyuz TMA-18</v>
      </c>
      <c r="L666" t="str">
        <f>_xlfn.XLOOKUP(Tbl_EVA[[#This Row],[Launching spacecraft]],Tbl_Missions[Spacecraft],Tbl_Missions[Destination])</f>
        <v>ISS</v>
      </c>
    </row>
    <row r="667" spans="1:12" ht="18.75" customHeight="1">
      <c r="A667" t="s">
        <v>692</v>
      </c>
      <c r="B667" s="1" t="s">
        <v>648</v>
      </c>
      <c r="C667">
        <v>339</v>
      </c>
      <c r="D667" s="4">
        <v>40406</v>
      </c>
      <c r="E667" s="4">
        <v>40406</v>
      </c>
      <c r="F667" s="5">
        <v>0.30555555555474712</v>
      </c>
      <c r="G667" t="b">
        <v>0</v>
      </c>
      <c r="H667" t="b">
        <v>0</v>
      </c>
      <c r="I667" s="3" t="b">
        <v>0</v>
      </c>
      <c r="J667" s="7">
        <f>_xlfn.MAXIFS(Tbl_MissionCrew[Launch date],Tbl_MissionCrew[Launch date],"&lt;"&amp;Tbl_EVA[[#This Row],[Start Date]]+1,Tbl_MissionCrew[Crew Name],Tbl_EVA[[#This Row],[Name]])</f>
        <v>40344.899305555555</v>
      </c>
      <c r="K667" t="str" cm="1">
        <f t="array" ref="K667">INDEX(Tbl_MissionCrew[Spacecraft (Launch)],MATCH(1,(Tbl_MissionCrew[Launch date]=Tbl_EVA[[#This Row],[Traveler launch date]])*(Tbl_MissionCrew[Crew Name]=Tbl_EVA[[#This Row],[Name]]),0))</f>
        <v>Soyuz TMA-19</v>
      </c>
      <c r="L667" t="str">
        <f>_xlfn.XLOOKUP(Tbl_EVA[[#This Row],[Launching spacecraft]],Tbl_Missions[Spacecraft],Tbl_Missions[Destination])</f>
        <v>ISS</v>
      </c>
    </row>
    <row r="668" spans="1:12" ht="18.75" customHeight="1">
      <c r="A668" t="s">
        <v>692</v>
      </c>
      <c r="B668" s="1" t="s">
        <v>694</v>
      </c>
      <c r="C668">
        <v>339</v>
      </c>
      <c r="D668" s="4">
        <v>40406</v>
      </c>
      <c r="E668" s="4">
        <v>40406</v>
      </c>
      <c r="F668" s="5">
        <v>0.30555555555474712</v>
      </c>
      <c r="G668" t="b">
        <v>0</v>
      </c>
      <c r="H668" t="b">
        <v>0</v>
      </c>
      <c r="I668" s="3" t="b">
        <v>0</v>
      </c>
      <c r="J668" s="7">
        <f>_xlfn.MAXIFS(Tbl_MissionCrew[Launch date],Tbl_MissionCrew[Launch date],"&lt;"&amp;Tbl_EVA[[#This Row],[Start Date]]+1,Tbl_MissionCrew[Crew Name],Tbl_EVA[[#This Row],[Name]])</f>
        <v>40270.169444444444</v>
      </c>
      <c r="K668" t="str" cm="1">
        <f t="array" ref="K668">INDEX(Tbl_MissionCrew[Spacecraft (Launch)],MATCH(1,(Tbl_MissionCrew[Launch date]=Tbl_EVA[[#This Row],[Traveler launch date]])*(Tbl_MissionCrew[Crew Name]=Tbl_EVA[[#This Row],[Name]]),0))</f>
        <v>Soyuz TMA-18</v>
      </c>
      <c r="L668" t="str">
        <f>_xlfn.XLOOKUP(Tbl_EVA[[#This Row],[Launching spacecraft]],Tbl_Missions[Spacecraft],Tbl_Missions[Destination])</f>
        <v>ISS</v>
      </c>
    </row>
    <row r="669" spans="1:12" ht="18.75" customHeight="1">
      <c r="A669" t="s">
        <v>695</v>
      </c>
      <c r="B669" s="1" t="s">
        <v>639</v>
      </c>
      <c r="C669">
        <v>340</v>
      </c>
      <c r="D669" s="4">
        <v>40497</v>
      </c>
      <c r="E669" s="4">
        <v>40497</v>
      </c>
      <c r="F669" s="5">
        <v>0.26874999999563443</v>
      </c>
      <c r="G669" t="b">
        <v>0</v>
      </c>
      <c r="H669" t="b">
        <v>0</v>
      </c>
      <c r="I669" s="3" t="b">
        <v>0</v>
      </c>
      <c r="J669" s="7">
        <f>_xlfn.MAXIFS(Tbl_MissionCrew[Launch date],Tbl_MissionCrew[Launch date],"&lt;"&amp;Tbl_EVA[[#This Row],[Start Date]]+1,Tbl_MissionCrew[Crew Name],Tbl_EVA[[#This Row],[Name]])</f>
        <v>40344.899305555555</v>
      </c>
      <c r="K669" t="str" cm="1">
        <f t="array" ref="K669">INDEX(Tbl_MissionCrew[Spacecraft (Launch)],MATCH(1,(Tbl_MissionCrew[Launch date]=Tbl_EVA[[#This Row],[Traveler launch date]])*(Tbl_MissionCrew[Crew Name]=Tbl_EVA[[#This Row],[Name]]),0))</f>
        <v>Soyuz TMA-19</v>
      </c>
      <c r="L669" t="str">
        <f>_xlfn.XLOOKUP(Tbl_EVA[[#This Row],[Launching spacecraft]],Tbl_Missions[Spacecraft],Tbl_Missions[Destination])</f>
        <v>ISS</v>
      </c>
    </row>
    <row r="670" spans="1:12" ht="18.75" customHeight="1">
      <c r="A670" t="s">
        <v>695</v>
      </c>
      <c r="B670" s="1" t="s">
        <v>696</v>
      </c>
      <c r="C670">
        <v>340</v>
      </c>
      <c r="D670" s="4">
        <v>40497</v>
      </c>
      <c r="E670" s="4">
        <v>40497</v>
      </c>
      <c r="F670" s="5">
        <v>0.26874999999563443</v>
      </c>
      <c r="G670" t="b">
        <v>0</v>
      </c>
      <c r="H670" t="b">
        <v>0</v>
      </c>
      <c r="I670" s="3" t="b">
        <v>0</v>
      </c>
      <c r="J670" s="7">
        <f>_xlfn.MAXIFS(Tbl_MissionCrew[Launch date],Tbl_MissionCrew[Launch date],"&lt;"&amp;Tbl_EVA[[#This Row],[Start Date]]+1,Tbl_MissionCrew[Crew Name],Tbl_EVA[[#This Row],[Name]])</f>
        <v>40458.965937499997</v>
      </c>
      <c r="K670" t="str" cm="1">
        <f t="array" ref="K670">INDEX(Tbl_MissionCrew[Spacecraft (Launch)],MATCH(1,(Tbl_MissionCrew[Launch date]=Tbl_EVA[[#This Row],[Traveler launch date]])*(Tbl_MissionCrew[Crew Name]=Tbl_EVA[[#This Row],[Name]]),0))</f>
        <v>Soyuz TMA-01M</v>
      </c>
      <c r="L670" t="str">
        <f>_xlfn.XLOOKUP(Tbl_EVA[[#This Row],[Launching spacecraft]],Tbl_Missions[Spacecraft],Tbl_Missions[Destination])</f>
        <v>ISS</v>
      </c>
    </row>
    <row r="671" spans="1:12" ht="18.75" customHeight="1">
      <c r="A671" t="s">
        <v>697</v>
      </c>
      <c r="B671" s="1" t="s">
        <v>698</v>
      </c>
      <c r="C671">
        <v>341</v>
      </c>
      <c r="D671" s="4">
        <v>40564</v>
      </c>
      <c r="E671" s="4">
        <v>40564</v>
      </c>
      <c r="F671" s="5">
        <v>0.22430555555183673</v>
      </c>
      <c r="G671" t="b">
        <v>0</v>
      </c>
      <c r="H671" t="b">
        <v>0</v>
      </c>
      <c r="I671" s="3" t="b">
        <v>0</v>
      </c>
      <c r="J671" s="7">
        <f>_xlfn.MAXIFS(Tbl_MissionCrew[Launch date],Tbl_MissionCrew[Launch date],"&lt;"&amp;Tbl_EVA[[#This Row],[Start Date]]+1,Tbl_MissionCrew[Crew Name],Tbl_EVA[[#This Row],[Name]])</f>
        <v>40527.79791666667</v>
      </c>
      <c r="K671" t="str" cm="1">
        <f t="array" ref="K671">INDEX(Tbl_MissionCrew[Spacecraft (Launch)],MATCH(1,(Tbl_MissionCrew[Launch date]=Tbl_EVA[[#This Row],[Traveler launch date]])*(Tbl_MissionCrew[Crew Name]=Tbl_EVA[[#This Row],[Name]]),0))</f>
        <v>Soyuz TMA-20</v>
      </c>
      <c r="L671" t="str">
        <f>_xlfn.XLOOKUP(Tbl_EVA[[#This Row],[Launching spacecraft]],Tbl_Missions[Spacecraft],Tbl_Missions[Destination])</f>
        <v>ISS</v>
      </c>
    </row>
    <row r="672" spans="1:12" ht="18.75" customHeight="1">
      <c r="A672" t="s">
        <v>697</v>
      </c>
      <c r="B672" s="1" t="s">
        <v>696</v>
      </c>
      <c r="C672">
        <v>341</v>
      </c>
      <c r="D672" s="4">
        <v>40564</v>
      </c>
      <c r="E672" s="4">
        <v>40564</v>
      </c>
      <c r="F672" s="5">
        <v>0.22430555555183673</v>
      </c>
      <c r="G672" t="b">
        <v>0</v>
      </c>
      <c r="H672" t="b">
        <v>0</v>
      </c>
      <c r="I672" s="3" t="b">
        <v>0</v>
      </c>
      <c r="J672" s="7">
        <f>_xlfn.MAXIFS(Tbl_MissionCrew[Launch date],Tbl_MissionCrew[Launch date],"&lt;"&amp;Tbl_EVA[[#This Row],[Start Date]]+1,Tbl_MissionCrew[Crew Name],Tbl_EVA[[#This Row],[Name]])</f>
        <v>40458.965937499997</v>
      </c>
      <c r="K672" t="str" cm="1">
        <f t="array" ref="K672">INDEX(Tbl_MissionCrew[Spacecraft (Launch)],MATCH(1,(Tbl_MissionCrew[Launch date]=Tbl_EVA[[#This Row],[Traveler launch date]])*(Tbl_MissionCrew[Crew Name]=Tbl_EVA[[#This Row],[Name]]),0))</f>
        <v>Soyuz TMA-01M</v>
      </c>
      <c r="L672" t="str">
        <f>_xlfn.XLOOKUP(Tbl_EVA[[#This Row],[Launching spacecraft]],Tbl_Missions[Spacecraft],Tbl_Missions[Destination])</f>
        <v>ISS</v>
      </c>
    </row>
    <row r="673" spans="1:12" ht="18.75" customHeight="1">
      <c r="A673" t="s">
        <v>697</v>
      </c>
      <c r="B673" s="1" t="s">
        <v>698</v>
      </c>
      <c r="C673">
        <v>342</v>
      </c>
      <c r="D673" s="4">
        <v>40590</v>
      </c>
      <c r="E673" s="4">
        <v>40590</v>
      </c>
      <c r="F673" s="5">
        <v>0.20208333332993789</v>
      </c>
      <c r="G673" t="b">
        <v>0</v>
      </c>
      <c r="H673" t="b">
        <v>0</v>
      </c>
      <c r="I673" s="3" t="b">
        <v>0</v>
      </c>
      <c r="J673" s="7">
        <f>_xlfn.MAXIFS(Tbl_MissionCrew[Launch date],Tbl_MissionCrew[Launch date],"&lt;"&amp;Tbl_EVA[[#This Row],[Start Date]]+1,Tbl_MissionCrew[Crew Name],Tbl_EVA[[#This Row],[Name]])</f>
        <v>40527.79791666667</v>
      </c>
      <c r="K673" t="str" cm="1">
        <f t="array" ref="K673">INDEX(Tbl_MissionCrew[Spacecraft (Launch)],MATCH(1,(Tbl_MissionCrew[Launch date]=Tbl_EVA[[#This Row],[Traveler launch date]])*(Tbl_MissionCrew[Crew Name]=Tbl_EVA[[#This Row],[Name]]),0))</f>
        <v>Soyuz TMA-20</v>
      </c>
      <c r="L673" t="str">
        <f>_xlfn.XLOOKUP(Tbl_EVA[[#This Row],[Launching spacecraft]],Tbl_Missions[Spacecraft],Tbl_Missions[Destination])</f>
        <v>ISS</v>
      </c>
    </row>
    <row r="674" spans="1:12" ht="18.75" customHeight="1">
      <c r="A674" t="s">
        <v>697</v>
      </c>
      <c r="B674" s="1" t="s">
        <v>696</v>
      </c>
      <c r="C674">
        <v>342</v>
      </c>
      <c r="D674" s="4">
        <v>40590</v>
      </c>
      <c r="E674" s="4">
        <v>40590</v>
      </c>
      <c r="F674" s="5">
        <v>0.20208333332993789</v>
      </c>
      <c r="G674" t="b">
        <v>0</v>
      </c>
      <c r="H674" t="b">
        <v>0</v>
      </c>
      <c r="I674" s="3" t="b">
        <v>0</v>
      </c>
      <c r="J674" s="7">
        <f>_xlfn.MAXIFS(Tbl_MissionCrew[Launch date],Tbl_MissionCrew[Launch date],"&lt;"&amp;Tbl_EVA[[#This Row],[Start Date]]+1,Tbl_MissionCrew[Crew Name],Tbl_EVA[[#This Row],[Name]])</f>
        <v>40458.965937499997</v>
      </c>
      <c r="K674" t="str" cm="1">
        <f t="array" ref="K674">INDEX(Tbl_MissionCrew[Spacecraft (Launch)],MATCH(1,(Tbl_MissionCrew[Launch date]=Tbl_EVA[[#This Row],[Traveler launch date]])*(Tbl_MissionCrew[Crew Name]=Tbl_EVA[[#This Row],[Name]]),0))</f>
        <v>Soyuz TMA-01M</v>
      </c>
      <c r="L674" t="str">
        <f>_xlfn.XLOOKUP(Tbl_EVA[[#This Row],[Launching spacecraft]],Tbl_Missions[Spacecraft],Tbl_Missions[Destination])</f>
        <v>ISS</v>
      </c>
    </row>
    <row r="675" spans="1:12" ht="18.75" customHeight="1">
      <c r="A675" t="s">
        <v>699</v>
      </c>
      <c r="B675" s="1" t="s">
        <v>700</v>
      </c>
      <c r="C675">
        <v>343</v>
      </c>
      <c r="D675" s="4">
        <v>40602</v>
      </c>
      <c r="E675" s="4">
        <v>40602</v>
      </c>
      <c r="F675" s="5">
        <v>0.27361111110803904</v>
      </c>
      <c r="G675" t="b">
        <v>0</v>
      </c>
      <c r="H675" t="b">
        <v>0</v>
      </c>
      <c r="I675" s="3" t="b">
        <v>0</v>
      </c>
      <c r="J675" s="7">
        <f>_xlfn.MAXIFS(Tbl_MissionCrew[Launch date],Tbl_MissionCrew[Launch date],"&lt;"&amp;Tbl_EVA[[#This Row],[Start Date]]+1,Tbl_MissionCrew[Crew Name],Tbl_EVA[[#This Row],[Name]])</f>
        <v>40598.912083333336</v>
      </c>
      <c r="K675" t="str" cm="1">
        <f t="array" ref="K675">INDEX(Tbl_MissionCrew[Spacecraft (Launch)],MATCH(1,(Tbl_MissionCrew[Launch date]=Tbl_EVA[[#This Row],[Traveler launch date]])*(Tbl_MissionCrew[Crew Name]=Tbl_EVA[[#This Row],[Name]]),0))</f>
        <v>STS-133, Discovery</v>
      </c>
      <c r="L675" t="str">
        <f>_xlfn.XLOOKUP(Tbl_EVA[[#This Row],[Launching spacecraft]],Tbl_Missions[Spacecraft],Tbl_Missions[Destination])</f>
        <v>ISS</v>
      </c>
    </row>
    <row r="676" spans="1:12" ht="18.75" customHeight="1">
      <c r="A676" t="s">
        <v>699</v>
      </c>
      <c r="B676" s="1" t="s">
        <v>665</v>
      </c>
      <c r="C676">
        <v>343</v>
      </c>
      <c r="D676" s="4">
        <v>40602</v>
      </c>
      <c r="E676" s="4">
        <v>40602</v>
      </c>
      <c r="F676" s="5">
        <v>0.27361111110803904</v>
      </c>
      <c r="G676" t="b">
        <v>0</v>
      </c>
      <c r="H676" t="b">
        <v>0</v>
      </c>
      <c r="I676" s="3" t="b">
        <v>0</v>
      </c>
      <c r="J676" s="7">
        <f>_xlfn.MAXIFS(Tbl_MissionCrew[Launch date],Tbl_MissionCrew[Launch date],"&lt;"&amp;Tbl_EVA[[#This Row],[Start Date]]+1,Tbl_MissionCrew[Crew Name],Tbl_EVA[[#This Row],[Name]])</f>
        <v>40598.912083333336</v>
      </c>
      <c r="K676" t="str" cm="1">
        <f t="array" ref="K676">INDEX(Tbl_MissionCrew[Spacecraft (Launch)],MATCH(1,(Tbl_MissionCrew[Launch date]=Tbl_EVA[[#This Row],[Traveler launch date]])*(Tbl_MissionCrew[Crew Name]=Tbl_EVA[[#This Row],[Name]]),0))</f>
        <v>STS-133, Discovery</v>
      </c>
      <c r="L676" t="str">
        <f>_xlfn.XLOOKUP(Tbl_EVA[[#This Row],[Launching spacecraft]],Tbl_Missions[Spacecraft],Tbl_Missions[Destination])</f>
        <v>ISS</v>
      </c>
    </row>
    <row r="677" spans="1:12" ht="18.75" customHeight="1">
      <c r="A677" t="s">
        <v>699</v>
      </c>
      <c r="B677" s="1" t="s">
        <v>700</v>
      </c>
      <c r="C677">
        <v>344</v>
      </c>
      <c r="D677" s="4">
        <v>40604</v>
      </c>
      <c r="E677" s="4">
        <v>40604</v>
      </c>
      <c r="F677" s="5">
        <v>0.25972222222480923</v>
      </c>
      <c r="G677" t="b">
        <v>0</v>
      </c>
      <c r="H677" t="b">
        <v>0</v>
      </c>
      <c r="I677" s="3" t="b">
        <v>0</v>
      </c>
      <c r="J677" s="7">
        <f>_xlfn.MAXIFS(Tbl_MissionCrew[Launch date],Tbl_MissionCrew[Launch date],"&lt;"&amp;Tbl_EVA[[#This Row],[Start Date]]+1,Tbl_MissionCrew[Crew Name],Tbl_EVA[[#This Row],[Name]])</f>
        <v>40598.912083333336</v>
      </c>
      <c r="K677" t="str" cm="1">
        <f t="array" ref="K677">INDEX(Tbl_MissionCrew[Spacecraft (Launch)],MATCH(1,(Tbl_MissionCrew[Launch date]=Tbl_EVA[[#This Row],[Traveler launch date]])*(Tbl_MissionCrew[Crew Name]=Tbl_EVA[[#This Row],[Name]]),0))</f>
        <v>STS-133, Discovery</v>
      </c>
      <c r="L677" t="str">
        <f>_xlfn.XLOOKUP(Tbl_EVA[[#This Row],[Launching spacecraft]],Tbl_Missions[Spacecraft],Tbl_Missions[Destination])</f>
        <v>ISS</v>
      </c>
    </row>
    <row r="678" spans="1:12" ht="18.75" customHeight="1">
      <c r="A678" t="s">
        <v>699</v>
      </c>
      <c r="B678" s="1" t="s">
        <v>665</v>
      </c>
      <c r="C678">
        <v>344</v>
      </c>
      <c r="D678" s="4">
        <v>40604</v>
      </c>
      <c r="E678" s="4">
        <v>40604</v>
      </c>
      <c r="F678" s="5">
        <v>0.25972222222480923</v>
      </c>
      <c r="G678" t="b">
        <v>0</v>
      </c>
      <c r="H678" t="b">
        <v>0</v>
      </c>
      <c r="I678" s="3" t="b">
        <v>0</v>
      </c>
      <c r="J678" s="7">
        <f>_xlfn.MAXIFS(Tbl_MissionCrew[Launch date],Tbl_MissionCrew[Launch date],"&lt;"&amp;Tbl_EVA[[#This Row],[Start Date]]+1,Tbl_MissionCrew[Crew Name],Tbl_EVA[[#This Row],[Name]])</f>
        <v>40598.912083333336</v>
      </c>
      <c r="K678" t="str" cm="1">
        <f t="array" ref="K678">INDEX(Tbl_MissionCrew[Spacecraft (Launch)],MATCH(1,(Tbl_MissionCrew[Launch date]=Tbl_EVA[[#This Row],[Traveler launch date]])*(Tbl_MissionCrew[Crew Name]=Tbl_EVA[[#This Row],[Name]]),0))</f>
        <v>STS-133, Discovery</v>
      </c>
      <c r="L678" t="str">
        <f>_xlfn.XLOOKUP(Tbl_EVA[[#This Row],[Launching spacecraft]],Tbl_Missions[Spacecraft],Tbl_Missions[Destination])</f>
        <v>ISS</v>
      </c>
    </row>
    <row r="679" spans="1:12" ht="18.75" customHeight="1">
      <c r="A679" t="s">
        <v>701</v>
      </c>
      <c r="B679" s="1" t="s">
        <v>673</v>
      </c>
      <c r="C679">
        <v>345</v>
      </c>
      <c r="D679" s="4">
        <v>40683</v>
      </c>
      <c r="E679" s="4">
        <v>40683</v>
      </c>
      <c r="F679" s="5">
        <v>0.26319444444379769</v>
      </c>
      <c r="G679" t="b">
        <v>0</v>
      </c>
      <c r="H679" t="b">
        <v>0</v>
      </c>
      <c r="I679" s="3" t="b">
        <v>0</v>
      </c>
      <c r="J679" s="7">
        <f>_xlfn.MAXIFS(Tbl_MissionCrew[Launch date],Tbl_MissionCrew[Launch date],"&lt;"&amp;Tbl_EVA[[#This Row],[Start Date]]+1,Tbl_MissionCrew[Crew Name],Tbl_EVA[[#This Row],[Name]])</f>
        <v>40679.539212962962</v>
      </c>
      <c r="K679" t="str" cm="1">
        <f t="array" ref="K679">INDEX(Tbl_MissionCrew[Spacecraft (Launch)],MATCH(1,(Tbl_MissionCrew[Launch date]=Tbl_EVA[[#This Row],[Traveler launch date]])*(Tbl_MissionCrew[Crew Name]=Tbl_EVA[[#This Row],[Name]]),0))</f>
        <v>STS-134, Endeavour</v>
      </c>
      <c r="L679" t="str">
        <f>_xlfn.XLOOKUP(Tbl_EVA[[#This Row],[Launching spacecraft]],Tbl_Missions[Spacecraft],Tbl_Missions[Destination])</f>
        <v>ISS</v>
      </c>
    </row>
    <row r="680" spans="1:12" ht="18.75" customHeight="1">
      <c r="A680" t="s">
        <v>701</v>
      </c>
      <c r="B680" s="1" t="s">
        <v>702</v>
      </c>
      <c r="C680">
        <v>345</v>
      </c>
      <c r="D680" s="4">
        <v>40683</v>
      </c>
      <c r="E680" s="4">
        <v>40683</v>
      </c>
      <c r="F680" s="5">
        <v>0.26319444444379769</v>
      </c>
      <c r="G680" t="b">
        <v>0</v>
      </c>
      <c r="H680" t="b">
        <v>0</v>
      </c>
      <c r="I680" s="3" t="b">
        <v>0</v>
      </c>
      <c r="J680" s="7">
        <f>_xlfn.MAXIFS(Tbl_MissionCrew[Launch date],Tbl_MissionCrew[Launch date],"&lt;"&amp;Tbl_EVA[[#This Row],[Start Date]]+1,Tbl_MissionCrew[Crew Name],Tbl_EVA[[#This Row],[Name]])</f>
        <v>40679.539212962962</v>
      </c>
      <c r="K680" t="str" cm="1">
        <f t="array" ref="K680">INDEX(Tbl_MissionCrew[Spacecraft (Launch)],MATCH(1,(Tbl_MissionCrew[Launch date]=Tbl_EVA[[#This Row],[Traveler launch date]])*(Tbl_MissionCrew[Crew Name]=Tbl_EVA[[#This Row],[Name]]),0))</f>
        <v>STS-134, Endeavour</v>
      </c>
      <c r="L680" t="str">
        <f>_xlfn.XLOOKUP(Tbl_EVA[[#This Row],[Launching spacecraft]],Tbl_Missions[Spacecraft],Tbl_Missions[Destination])</f>
        <v>ISS</v>
      </c>
    </row>
    <row r="681" spans="1:12" ht="18.75" customHeight="1">
      <c r="A681" t="s">
        <v>701</v>
      </c>
      <c r="B681" s="1" t="s">
        <v>673</v>
      </c>
      <c r="C681">
        <v>346</v>
      </c>
      <c r="D681" s="4">
        <v>40685</v>
      </c>
      <c r="E681" s="4">
        <v>40685</v>
      </c>
      <c r="F681" s="5">
        <v>0.33819444444816327</v>
      </c>
      <c r="G681" t="b">
        <v>0</v>
      </c>
      <c r="H681" t="b">
        <v>0</v>
      </c>
      <c r="I681" s="3" t="b">
        <v>0</v>
      </c>
      <c r="J681" s="7">
        <f>_xlfn.MAXIFS(Tbl_MissionCrew[Launch date],Tbl_MissionCrew[Launch date],"&lt;"&amp;Tbl_EVA[[#This Row],[Start Date]]+1,Tbl_MissionCrew[Crew Name],Tbl_EVA[[#This Row],[Name]])</f>
        <v>40679.539212962962</v>
      </c>
      <c r="K681" t="str" cm="1">
        <f t="array" ref="K681">INDEX(Tbl_MissionCrew[Spacecraft (Launch)],MATCH(1,(Tbl_MissionCrew[Launch date]=Tbl_EVA[[#This Row],[Traveler launch date]])*(Tbl_MissionCrew[Crew Name]=Tbl_EVA[[#This Row],[Name]]),0))</f>
        <v>STS-134, Endeavour</v>
      </c>
      <c r="L681" t="str">
        <f>_xlfn.XLOOKUP(Tbl_EVA[[#This Row],[Launching spacecraft]],Tbl_Missions[Spacecraft],Tbl_Missions[Destination])</f>
        <v>ISS</v>
      </c>
    </row>
    <row r="682" spans="1:12" ht="18.75" customHeight="1">
      <c r="A682" t="s">
        <v>701</v>
      </c>
      <c r="B682" s="1" t="s">
        <v>616</v>
      </c>
      <c r="C682">
        <v>346</v>
      </c>
      <c r="D682" s="4">
        <v>40685</v>
      </c>
      <c r="E682" s="4">
        <v>40685</v>
      </c>
      <c r="F682" s="5">
        <v>0.33819444444816327</v>
      </c>
      <c r="G682" t="b">
        <v>0</v>
      </c>
      <c r="H682" t="b">
        <v>0</v>
      </c>
      <c r="I682" s="3" t="b">
        <v>0</v>
      </c>
      <c r="J682" s="7">
        <f>_xlfn.MAXIFS(Tbl_MissionCrew[Launch date],Tbl_MissionCrew[Launch date],"&lt;"&amp;Tbl_EVA[[#This Row],[Start Date]]+1,Tbl_MissionCrew[Crew Name],Tbl_EVA[[#This Row],[Name]])</f>
        <v>40679.539212962962</v>
      </c>
      <c r="K682" t="str" cm="1">
        <f t="array" ref="K682">INDEX(Tbl_MissionCrew[Spacecraft (Launch)],MATCH(1,(Tbl_MissionCrew[Launch date]=Tbl_EVA[[#This Row],[Traveler launch date]])*(Tbl_MissionCrew[Crew Name]=Tbl_EVA[[#This Row],[Name]]),0))</f>
        <v>STS-134, Endeavour</v>
      </c>
      <c r="L682" t="str">
        <f>_xlfn.XLOOKUP(Tbl_EVA[[#This Row],[Launching spacecraft]],Tbl_Missions[Spacecraft],Tbl_Missions[Destination])</f>
        <v>ISS</v>
      </c>
    </row>
    <row r="683" spans="1:12" ht="18.75" customHeight="1">
      <c r="A683" t="s">
        <v>701</v>
      </c>
      <c r="B683" s="1" t="s">
        <v>673</v>
      </c>
      <c r="C683">
        <v>347</v>
      </c>
      <c r="D683" s="4">
        <v>40688</v>
      </c>
      <c r="E683" s="4">
        <v>40688</v>
      </c>
      <c r="F683" s="5">
        <v>0.28749999999854481</v>
      </c>
      <c r="G683" t="b">
        <v>0</v>
      </c>
      <c r="H683" t="b">
        <v>0</v>
      </c>
      <c r="I683" s="3" t="b">
        <v>0</v>
      </c>
      <c r="J683" s="7">
        <f>_xlfn.MAXIFS(Tbl_MissionCrew[Launch date],Tbl_MissionCrew[Launch date],"&lt;"&amp;Tbl_EVA[[#This Row],[Start Date]]+1,Tbl_MissionCrew[Crew Name],Tbl_EVA[[#This Row],[Name]])</f>
        <v>40679.539212962962</v>
      </c>
      <c r="K683" t="str" cm="1">
        <f t="array" ref="K683">INDEX(Tbl_MissionCrew[Spacecraft (Launch)],MATCH(1,(Tbl_MissionCrew[Launch date]=Tbl_EVA[[#This Row],[Traveler launch date]])*(Tbl_MissionCrew[Crew Name]=Tbl_EVA[[#This Row],[Name]]),0))</f>
        <v>STS-134, Endeavour</v>
      </c>
      <c r="L683" t="str">
        <f>_xlfn.XLOOKUP(Tbl_EVA[[#This Row],[Launching spacecraft]],Tbl_Missions[Spacecraft],Tbl_Missions[Destination])</f>
        <v>ISS</v>
      </c>
    </row>
    <row r="684" spans="1:12" ht="18.75" customHeight="1">
      <c r="A684" t="s">
        <v>701</v>
      </c>
      <c r="B684" s="1" t="s">
        <v>616</v>
      </c>
      <c r="C684">
        <v>347</v>
      </c>
      <c r="D684" s="4">
        <v>40688</v>
      </c>
      <c r="E684" s="4">
        <v>40688</v>
      </c>
      <c r="F684" s="5">
        <v>0.28749999999854481</v>
      </c>
      <c r="G684" t="b">
        <v>0</v>
      </c>
      <c r="H684" t="b">
        <v>0</v>
      </c>
      <c r="I684" s="3" t="b">
        <v>0</v>
      </c>
      <c r="J684" s="7">
        <f>_xlfn.MAXIFS(Tbl_MissionCrew[Launch date],Tbl_MissionCrew[Launch date],"&lt;"&amp;Tbl_EVA[[#This Row],[Start Date]]+1,Tbl_MissionCrew[Crew Name],Tbl_EVA[[#This Row],[Name]])</f>
        <v>40679.539212962962</v>
      </c>
      <c r="K684" t="str" cm="1">
        <f t="array" ref="K684">INDEX(Tbl_MissionCrew[Spacecraft (Launch)],MATCH(1,(Tbl_MissionCrew[Launch date]=Tbl_EVA[[#This Row],[Traveler launch date]])*(Tbl_MissionCrew[Crew Name]=Tbl_EVA[[#This Row],[Name]]),0))</f>
        <v>STS-134, Endeavour</v>
      </c>
      <c r="L684" t="str">
        <f>_xlfn.XLOOKUP(Tbl_EVA[[#This Row],[Launching spacecraft]],Tbl_Missions[Spacecraft],Tbl_Missions[Destination])</f>
        <v>ISS</v>
      </c>
    </row>
    <row r="685" spans="1:12" ht="18.75" customHeight="1">
      <c r="A685" t="s">
        <v>701</v>
      </c>
      <c r="B685" s="1" t="s">
        <v>616</v>
      </c>
      <c r="C685">
        <v>348</v>
      </c>
      <c r="D685" s="4">
        <v>40690</v>
      </c>
      <c r="E685" s="4">
        <v>40690</v>
      </c>
      <c r="F685" s="5">
        <v>0.30833333333430346</v>
      </c>
      <c r="G685" t="b">
        <v>0</v>
      </c>
      <c r="H685" t="b">
        <v>0</v>
      </c>
      <c r="I685" s="3" t="b">
        <v>0</v>
      </c>
      <c r="J685" s="7">
        <f>_xlfn.MAXIFS(Tbl_MissionCrew[Launch date],Tbl_MissionCrew[Launch date],"&lt;"&amp;Tbl_EVA[[#This Row],[Start Date]]+1,Tbl_MissionCrew[Crew Name],Tbl_EVA[[#This Row],[Name]])</f>
        <v>40679.539212962962</v>
      </c>
      <c r="K685" t="str" cm="1">
        <f t="array" ref="K685">INDEX(Tbl_MissionCrew[Spacecraft (Launch)],MATCH(1,(Tbl_MissionCrew[Launch date]=Tbl_EVA[[#This Row],[Traveler launch date]])*(Tbl_MissionCrew[Crew Name]=Tbl_EVA[[#This Row],[Name]]),0))</f>
        <v>STS-134, Endeavour</v>
      </c>
      <c r="L685" t="str">
        <f>_xlfn.XLOOKUP(Tbl_EVA[[#This Row],[Launching spacecraft]],Tbl_Missions[Spacecraft],Tbl_Missions[Destination])</f>
        <v>ISS</v>
      </c>
    </row>
    <row r="686" spans="1:12" ht="18.75" customHeight="1">
      <c r="A686" t="s">
        <v>701</v>
      </c>
      <c r="B686" s="1" t="s">
        <v>702</v>
      </c>
      <c r="C686">
        <v>348</v>
      </c>
      <c r="D686" s="4">
        <v>40690</v>
      </c>
      <c r="E686" s="4">
        <v>40690</v>
      </c>
      <c r="F686" s="5">
        <v>0.30833333333430346</v>
      </c>
      <c r="G686" t="b">
        <v>0</v>
      </c>
      <c r="H686" t="b">
        <v>0</v>
      </c>
      <c r="I686" s="3" t="b">
        <v>0</v>
      </c>
      <c r="J686" s="7">
        <f>_xlfn.MAXIFS(Tbl_MissionCrew[Launch date],Tbl_MissionCrew[Launch date],"&lt;"&amp;Tbl_EVA[[#This Row],[Start Date]]+1,Tbl_MissionCrew[Crew Name],Tbl_EVA[[#This Row],[Name]])</f>
        <v>40679.539212962962</v>
      </c>
      <c r="K686" t="str" cm="1">
        <f t="array" ref="K686">INDEX(Tbl_MissionCrew[Spacecraft (Launch)],MATCH(1,(Tbl_MissionCrew[Launch date]=Tbl_EVA[[#This Row],[Traveler launch date]])*(Tbl_MissionCrew[Crew Name]=Tbl_EVA[[#This Row],[Name]]),0))</f>
        <v>STS-134, Endeavour</v>
      </c>
      <c r="L686" t="str">
        <f>_xlfn.XLOOKUP(Tbl_EVA[[#This Row],[Launching spacecraft]],Tbl_Missions[Spacecraft],Tbl_Missions[Destination])</f>
        <v>ISS</v>
      </c>
    </row>
    <row r="687" spans="1:12" ht="18.75" customHeight="1">
      <c r="A687" t="s">
        <v>703</v>
      </c>
      <c r="B687" s="1" t="s">
        <v>658</v>
      </c>
      <c r="C687">
        <v>349</v>
      </c>
      <c r="D687" s="4">
        <v>40736</v>
      </c>
      <c r="E687" s="4">
        <v>40736</v>
      </c>
      <c r="F687" s="5">
        <v>0.27152777778246673</v>
      </c>
      <c r="G687" t="b">
        <v>0</v>
      </c>
      <c r="H687" t="b">
        <v>0</v>
      </c>
      <c r="I687" s="3" t="b">
        <v>0</v>
      </c>
      <c r="J687" s="7">
        <f>_xlfn.MAXIFS(Tbl_MissionCrew[Launch date],Tbl_MissionCrew[Launch date],"&lt;"&amp;Tbl_EVA[[#This Row],[Start Date]]+1,Tbl_MissionCrew[Crew Name],Tbl_EVA[[#This Row],[Name]])</f>
        <v>40637.929398148146</v>
      </c>
      <c r="K687" t="str" cm="1">
        <f t="array" ref="K687">INDEX(Tbl_MissionCrew[Spacecraft (Launch)],MATCH(1,(Tbl_MissionCrew[Launch date]=Tbl_EVA[[#This Row],[Traveler launch date]])*(Tbl_MissionCrew[Crew Name]=Tbl_EVA[[#This Row],[Name]]),0))</f>
        <v>Soyuz TMA-21</v>
      </c>
      <c r="L687" t="str">
        <f>_xlfn.XLOOKUP(Tbl_EVA[[#This Row],[Launching spacecraft]],Tbl_Missions[Spacecraft],Tbl_Missions[Destination])</f>
        <v>ISS</v>
      </c>
    </row>
    <row r="688" spans="1:12" ht="18.75" customHeight="1">
      <c r="A688" t="s">
        <v>703</v>
      </c>
      <c r="B688" s="1" t="s">
        <v>628</v>
      </c>
      <c r="C688">
        <v>349</v>
      </c>
      <c r="D688" s="4">
        <v>40736</v>
      </c>
      <c r="E688" s="4">
        <v>40736</v>
      </c>
      <c r="F688" s="5">
        <v>0.27152777778246673</v>
      </c>
      <c r="G688" t="b">
        <v>0</v>
      </c>
      <c r="H688" t="b">
        <v>0</v>
      </c>
      <c r="I688" s="3" t="b">
        <v>0</v>
      </c>
      <c r="J688" s="7">
        <f>_xlfn.MAXIFS(Tbl_MissionCrew[Launch date],Tbl_MissionCrew[Launch date],"&lt;"&amp;Tbl_EVA[[#This Row],[Start Date]]+1,Tbl_MissionCrew[Crew Name],Tbl_EVA[[#This Row],[Name]])</f>
        <v>40701.842187499999</v>
      </c>
      <c r="K688" t="str" cm="1">
        <f t="array" ref="K688">INDEX(Tbl_MissionCrew[Spacecraft (Launch)],MATCH(1,(Tbl_MissionCrew[Launch date]=Tbl_EVA[[#This Row],[Traveler launch date]])*(Tbl_MissionCrew[Crew Name]=Tbl_EVA[[#This Row],[Name]]),0))</f>
        <v>Soyuz TMA-02M</v>
      </c>
      <c r="L688" t="str">
        <f>_xlfn.XLOOKUP(Tbl_EVA[[#This Row],[Launching spacecraft]],Tbl_Missions[Spacecraft],Tbl_Missions[Destination])</f>
        <v>ISS</v>
      </c>
    </row>
    <row r="689" spans="1:12" ht="18.75" customHeight="1">
      <c r="A689" t="s">
        <v>703</v>
      </c>
      <c r="B689" s="1" t="s">
        <v>660</v>
      </c>
      <c r="C689">
        <v>350</v>
      </c>
      <c r="D689" s="4">
        <v>40758</v>
      </c>
      <c r="E689" s="4">
        <v>40758</v>
      </c>
      <c r="F689" s="5">
        <v>0.26597222222335404</v>
      </c>
      <c r="G689" t="b">
        <v>0</v>
      </c>
      <c r="H689" t="b">
        <v>0</v>
      </c>
      <c r="I689" s="3" t="b">
        <v>0</v>
      </c>
      <c r="J689" s="7">
        <f>_xlfn.MAXIFS(Tbl_MissionCrew[Launch date],Tbl_MissionCrew[Launch date],"&lt;"&amp;Tbl_EVA[[#This Row],[Start Date]]+1,Tbl_MissionCrew[Crew Name],Tbl_EVA[[#This Row],[Name]])</f>
        <v>40701.842187499999</v>
      </c>
      <c r="K689" t="str" cm="1">
        <f t="array" ref="K689">INDEX(Tbl_MissionCrew[Spacecraft (Launch)],MATCH(1,(Tbl_MissionCrew[Launch date]=Tbl_EVA[[#This Row],[Traveler launch date]])*(Tbl_MissionCrew[Crew Name]=Tbl_EVA[[#This Row],[Name]]),0))</f>
        <v>Soyuz TMA-02M</v>
      </c>
      <c r="L689" t="str">
        <f>_xlfn.XLOOKUP(Tbl_EVA[[#This Row],[Launching spacecraft]],Tbl_Missions[Spacecraft],Tbl_Missions[Destination])</f>
        <v>ISS</v>
      </c>
    </row>
    <row r="690" spans="1:12" ht="18.75" customHeight="1">
      <c r="A690" t="s">
        <v>703</v>
      </c>
      <c r="B690" s="1" t="s">
        <v>704</v>
      </c>
      <c r="C690">
        <v>350</v>
      </c>
      <c r="D690" s="4">
        <v>40758</v>
      </c>
      <c r="E690" s="4">
        <v>40758</v>
      </c>
      <c r="F690" s="5">
        <v>0.26597222222335404</v>
      </c>
      <c r="G690" t="b">
        <v>0</v>
      </c>
      <c r="H690" t="b">
        <v>0</v>
      </c>
      <c r="I690" s="3" t="b">
        <v>0</v>
      </c>
      <c r="J690" s="7">
        <f>_xlfn.MAXIFS(Tbl_MissionCrew[Launch date],Tbl_MissionCrew[Launch date],"&lt;"&amp;Tbl_EVA[[#This Row],[Start Date]]+1,Tbl_MissionCrew[Crew Name],Tbl_EVA[[#This Row],[Name]])</f>
        <v>40637.929398148146</v>
      </c>
      <c r="K690" t="str" cm="1">
        <f t="array" ref="K690">INDEX(Tbl_MissionCrew[Spacecraft (Launch)],MATCH(1,(Tbl_MissionCrew[Launch date]=Tbl_EVA[[#This Row],[Traveler launch date]])*(Tbl_MissionCrew[Crew Name]=Tbl_EVA[[#This Row],[Name]]),0))</f>
        <v>Soyuz TMA-21</v>
      </c>
      <c r="L690" t="str">
        <f>_xlfn.XLOOKUP(Tbl_EVA[[#This Row],[Launching spacecraft]],Tbl_Missions[Spacecraft],Tbl_Missions[Destination])</f>
        <v>ISS</v>
      </c>
    </row>
    <row r="691" spans="1:12" ht="18.75" customHeight="1">
      <c r="A691" t="s">
        <v>705</v>
      </c>
      <c r="B691" s="1" t="s">
        <v>661</v>
      </c>
      <c r="C691">
        <v>351</v>
      </c>
      <c r="D691" s="4">
        <v>40955</v>
      </c>
      <c r="E691" s="4">
        <v>40955</v>
      </c>
      <c r="F691" s="5">
        <v>0.26041666666424135</v>
      </c>
      <c r="G691" t="b">
        <v>0</v>
      </c>
      <c r="H691" t="b">
        <v>0</v>
      </c>
      <c r="I691" s="3" t="b">
        <v>0</v>
      </c>
      <c r="J691" s="7">
        <f>_xlfn.MAXIFS(Tbl_MissionCrew[Launch date],Tbl_MissionCrew[Launch date],"&lt;"&amp;Tbl_EVA[[#This Row],[Start Date]]+1,Tbl_MissionCrew[Crew Name],Tbl_EVA[[#This Row],[Name]])</f>
        <v>40898.552777777775</v>
      </c>
      <c r="K691" t="str" cm="1">
        <f t="array" ref="K691">INDEX(Tbl_MissionCrew[Spacecraft (Launch)],MATCH(1,(Tbl_MissionCrew[Launch date]=Tbl_EVA[[#This Row],[Traveler launch date]])*(Tbl_MissionCrew[Crew Name]=Tbl_EVA[[#This Row],[Name]]),0))</f>
        <v>Soyuz TMA-03M</v>
      </c>
      <c r="L691" t="str">
        <f>_xlfn.XLOOKUP(Tbl_EVA[[#This Row],[Launching spacecraft]],Tbl_Missions[Spacecraft],Tbl_Missions[Destination])</f>
        <v>ISS</v>
      </c>
    </row>
    <row r="692" spans="1:12" ht="18.75" customHeight="1">
      <c r="A692" t="s">
        <v>705</v>
      </c>
      <c r="B692" s="1" t="s">
        <v>706</v>
      </c>
      <c r="C692">
        <v>351</v>
      </c>
      <c r="D692" s="4">
        <v>40955</v>
      </c>
      <c r="E692" s="4">
        <v>40955</v>
      </c>
      <c r="F692" s="5">
        <v>0.26041666666424135</v>
      </c>
      <c r="G692" t="b">
        <v>0</v>
      </c>
      <c r="H692" t="b">
        <v>0</v>
      </c>
      <c r="I692" s="3" t="b">
        <v>0</v>
      </c>
      <c r="J692" s="7">
        <f>_xlfn.MAXIFS(Tbl_MissionCrew[Launch date],Tbl_MissionCrew[Launch date],"&lt;"&amp;Tbl_EVA[[#This Row],[Start Date]]+1,Tbl_MissionCrew[Crew Name],Tbl_EVA[[#This Row],[Name]])</f>
        <v>40861.176388888889</v>
      </c>
      <c r="K692" t="str" cm="1">
        <f t="array" ref="K692">INDEX(Tbl_MissionCrew[Spacecraft (Launch)],MATCH(1,(Tbl_MissionCrew[Launch date]=Tbl_EVA[[#This Row],[Traveler launch date]])*(Tbl_MissionCrew[Crew Name]=Tbl_EVA[[#This Row],[Name]]),0))</f>
        <v>Soyuz TMA-22</v>
      </c>
      <c r="L692" t="str">
        <f>_xlfn.XLOOKUP(Tbl_EVA[[#This Row],[Launching spacecraft]],Tbl_Missions[Spacecraft],Tbl_Missions[Destination])</f>
        <v>ISS</v>
      </c>
    </row>
    <row r="693" spans="1:12" ht="18.75" customHeight="1">
      <c r="A693" t="s">
        <v>707</v>
      </c>
      <c r="B693" s="1" t="s">
        <v>554</v>
      </c>
      <c r="C693">
        <v>352</v>
      </c>
      <c r="D693" s="4">
        <v>41141</v>
      </c>
      <c r="E693" s="4">
        <v>41141</v>
      </c>
      <c r="F693" s="5">
        <v>0.24375000000145519</v>
      </c>
      <c r="G693" t="b">
        <v>0</v>
      </c>
      <c r="H693" t="b">
        <v>0</v>
      </c>
      <c r="I693" s="3" t="b">
        <v>0</v>
      </c>
      <c r="J693" s="7">
        <f>_xlfn.MAXIFS(Tbl_MissionCrew[Launch date],Tbl_MissionCrew[Launch date],"&lt;"&amp;Tbl_EVA[[#This Row],[Start Date]]+1,Tbl_MissionCrew[Crew Name],Tbl_EVA[[#This Row],[Name]])</f>
        <v>41044.125960648147</v>
      </c>
      <c r="K693" t="str" cm="1">
        <f t="array" ref="K693">INDEX(Tbl_MissionCrew[Spacecraft (Launch)],MATCH(1,(Tbl_MissionCrew[Launch date]=Tbl_EVA[[#This Row],[Traveler launch date]])*(Tbl_MissionCrew[Crew Name]=Tbl_EVA[[#This Row],[Name]]),0))</f>
        <v>Soyuz TMA-04M</v>
      </c>
      <c r="L693" t="str">
        <f>_xlfn.XLOOKUP(Tbl_EVA[[#This Row],[Launching spacecraft]],Tbl_Missions[Spacecraft],Tbl_Missions[Destination])</f>
        <v>ISS</v>
      </c>
    </row>
    <row r="694" spans="1:12" ht="18.75" customHeight="1">
      <c r="A694" t="s">
        <v>707</v>
      </c>
      <c r="B694" s="1" t="s">
        <v>510</v>
      </c>
      <c r="C694">
        <v>352</v>
      </c>
      <c r="D694" s="4">
        <v>41141</v>
      </c>
      <c r="E694" s="4">
        <v>41141</v>
      </c>
      <c r="F694" s="5">
        <v>0.24375000000145519</v>
      </c>
      <c r="G694" t="b">
        <v>0</v>
      </c>
      <c r="H694" t="b">
        <v>0</v>
      </c>
      <c r="I694" s="3" t="b">
        <v>0</v>
      </c>
      <c r="J694" s="7">
        <f>_xlfn.MAXIFS(Tbl_MissionCrew[Launch date],Tbl_MissionCrew[Launch date],"&lt;"&amp;Tbl_EVA[[#This Row],[Start Date]]+1,Tbl_MissionCrew[Crew Name],Tbl_EVA[[#This Row],[Name]])</f>
        <v>41105.111145833333</v>
      </c>
      <c r="K694" t="str" cm="1">
        <f t="array" ref="K694">INDEX(Tbl_MissionCrew[Spacecraft (Launch)],MATCH(1,(Tbl_MissionCrew[Launch date]=Tbl_EVA[[#This Row],[Traveler launch date]])*(Tbl_MissionCrew[Crew Name]=Tbl_EVA[[#This Row],[Name]]),0))</f>
        <v>Soyuz TMA-05M</v>
      </c>
      <c r="L694" t="str">
        <f>_xlfn.XLOOKUP(Tbl_EVA[[#This Row],[Launching spacecraft]],Tbl_Missions[Spacecraft],Tbl_Missions[Destination])</f>
        <v>ISS</v>
      </c>
    </row>
    <row r="695" spans="1:12" ht="18.75" customHeight="1">
      <c r="A695" t="s">
        <v>707</v>
      </c>
      <c r="B695" s="1" t="s">
        <v>636</v>
      </c>
      <c r="C695">
        <v>353</v>
      </c>
      <c r="D695" s="4">
        <v>41151</v>
      </c>
      <c r="E695" s="4">
        <v>41151</v>
      </c>
      <c r="F695" s="5">
        <v>0.34513888888614019</v>
      </c>
      <c r="G695" t="b">
        <v>0</v>
      </c>
      <c r="H695" t="b">
        <v>0</v>
      </c>
      <c r="I695" s="3" t="b">
        <v>0</v>
      </c>
      <c r="J695" s="7">
        <f>_xlfn.MAXIFS(Tbl_MissionCrew[Launch date],Tbl_MissionCrew[Launch date],"&lt;"&amp;Tbl_EVA[[#This Row],[Start Date]]+1,Tbl_MissionCrew[Crew Name],Tbl_EVA[[#This Row],[Name]])</f>
        <v>41105.111145833333</v>
      </c>
      <c r="K695" t="str" cm="1">
        <f t="array" ref="K695">INDEX(Tbl_MissionCrew[Spacecraft (Launch)],MATCH(1,(Tbl_MissionCrew[Launch date]=Tbl_EVA[[#This Row],[Traveler launch date]])*(Tbl_MissionCrew[Crew Name]=Tbl_EVA[[#This Row],[Name]]),0))</f>
        <v>Soyuz TMA-05M</v>
      </c>
      <c r="L695" t="str">
        <f>_xlfn.XLOOKUP(Tbl_EVA[[#This Row],[Launching spacecraft]],Tbl_Missions[Spacecraft],Tbl_Missions[Destination])</f>
        <v>ISS</v>
      </c>
    </row>
    <row r="696" spans="1:12" ht="18.75" customHeight="1">
      <c r="A696" t="s">
        <v>707</v>
      </c>
      <c r="B696" s="1" t="s">
        <v>708</v>
      </c>
      <c r="C696">
        <v>353</v>
      </c>
      <c r="D696" s="4">
        <v>41151</v>
      </c>
      <c r="E696" s="4">
        <v>41151</v>
      </c>
      <c r="F696" s="5">
        <v>0.34513888888614019</v>
      </c>
      <c r="G696" t="b">
        <v>0</v>
      </c>
      <c r="H696" t="b">
        <v>0</v>
      </c>
      <c r="I696" s="3" t="b">
        <v>0</v>
      </c>
      <c r="J696" s="7">
        <f>_xlfn.MAXIFS(Tbl_MissionCrew[Launch date],Tbl_MissionCrew[Launch date],"&lt;"&amp;Tbl_EVA[[#This Row],[Start Date]]+1,Tbl_MissionCrew[Crew Name],Tbl_EVA[[#This Row],[Name]])</f>
        <v>41105.111145833333</v>
      </c>
      <c r="K696" t="str" cm="1">
        <f t="array" ref="K696">INDEX(Tbl_MissionCrew[Spacecraft (Launch)],MATCH(1,(Tbl_MissionCrew[Launch date]=Tbl_EVA[[#This Row],[Traveler launch date]])*(Tbl_MissionCrew[Crew Name]=Tbl_EVA[[#This Row],[Name]]),0))</f>
        <v>Soyuz TMA-05M</v>
      </c>
      <c r="L696" t="str">
        <f>_xlfn.XLOOKUP(Tbl_EVA[[#This Row],[Launching spacecraft]],Tbl_Missions[Spacecraft],Tbl_Missions[Destination])</f>
        <v>ISS</v>
      </c>
    </row>
    <row r="697" spans="1:12" ht="18.75" customHeight="1">
      <c r="A697" t="s">
        <v>707</v>
      </c>
      <c r="B697" s="1" t="s">
        <v>636</v>
      </c>
      <c r="C697">
        <v>354</v>
      </c>
      <c r="D697" s="4">
        <v>41157</v>
      </c>
      <c r="E697" s="4">
        <v>41157</v>
      </c>
      <c r="F697" s="5">
        <v>0.2694444444423425</v>
      </c>
      <c r="G697" t="b">
        <v>0</v>
      </c>
      <c r="H697" t="b">
        <v>0</v>
      </c>
      <c r="I697" s="3" t="b">
        <v>0</v>
      </c>
      <c r="J697" s="7">
        <f>_xlfn.MAXIFS(Tbl_MissionCrew[Launch date],Tbl_MissionCrew[Launch date],"&lt;"&amp;Tbl_EVA[[#This Row],[Start Date]]+1,Tbl_MissionCrew[Crew Name],Tbl_EVA[[#This Row],[Name]])</f>
        <v>41105.111145833333</v>
      </c>
      <c r="K697" t="str" cm="1">
        <f t="array" ref="K697">INDEX(Tbl_MissionCrew[Spacecraft (Launch)],MATCH(1,(Tbl_MissionCrew[Launch date]=Tbl_EVA[[#This Row],[Traveler launch date]])*(Tbl_MissionCrew[Crew Name]=Tbl_EVA[[#This Row],[Name]]),0))</f>
        <v>Soyuz TMA-05M</v>
      </c>
      <c r="L697" t="str">
        <f>_xlfn.XLOOKUP(Tbl_EVA[[#This Row],[Launching spacecraft]],Tbl_Missions[Spacecraft],Tbl_Missions[Destination])</f>
        <v>ISS</v>
      </c>
    </row>
    <row r="698" spans="1:12" ht="18.75" customHeight="1">
      <c r="A698" t="s">
        <v>707</v>
      </c>
      <c r="B698" s="1" t="s">
        <v>708</v>
      </c>
      <c r="C698">
        <v>354</v>
      </c>
      <c r="D698" s="4">
        <v>41157</v>
      </c>
      <c r="E698" s="4">
        <v>41157</v>
      </c>
      <c r="F698" s="5">
        <v>0.2694444444423425</v>
      </c>
      <c r="G698" t="b">
        <v>0</v>
      </c>
      <c r="H698" t="b">
        <v>0</v>
      </c>
      <c r="I698" s="3" t="b">
        <v>0</v>
      </c>
      <c r="J698" s="7">
        <f>_xlfn.MAXIFS(Tbl_MissionCrew[Launch date],Tbl_MissionCrew[Launch date],"&lt;"&amp;Tbl_EVA[[#This Row],[Start Date]]+1,Tbl_MissionCrew[Crew Name],Tbl_EVA[[#This Row],[Name]])</f>
        <v>41105.111145833333</v>
      </c>
      <c r="K698" t="str" cm="1">
        <f t="array" ref="K698">INDEX(Tbl_MissionCrew[Spacecraft (Launch)],MATCH(1,(Tbl_MissionCrew[Launch date]=Tbl_EVA[[#This Row],[Traveler launch date]])*(Tbl_MissionCrew[Crew Name]=Tbl_EVA[[#This Row],[Name]]),0))</f>
        <v>Soyuz TMA-05M</v>
      </c>
      <c r="L698" t="str">
        <f>_xlfn.XLOOKUP(Tbl_EVA[[#This Row],[Launching spacecraft]],Tbl_Missions[Spacecraft],Tbl_Missions[Destination])</f>
        <v>ISS</v>
      </c>
    </row>
    <row r="699" spans="1:12" ht="18.75" customHeight="1">
      <c r="A699" t="s">
        <v>709</v>
      </c>
      <c r="B699" s="1" t="s">
        <v>636</v>
      </c>
      <c r="C699">
        <v>355</v>
      </c>
      <c r="D699" s="4">
        <v>41214</v>
      </c>
      <c r="E699" s="4">
        <v>41214</v>
      </c>
      <c r="F699" s="5">
        <v>0.27638888888759539</v>
      </c>
      <c r="G699" t="b">
        <v>0</v>
      </c>
      <c r="H699" t="b">
        <v>0</v>
      </c>
      <c r="I699" s="3" t="b">
        <v>0</v>
      </c>
      <c r="J699" s="7">
        <f>_xlfn.MAXIFS(Tbl_MissionCrew[Launch date],Tbl_MissionCrew[Launch date],"&lt;"&amp;Tbl_EVA[[#This Row],[Start Date]]+1,Tbl_MissionCrew[Crew Name],Tbl_EVA[[#This Row],[Name]])</f>
        <v>41105.111145833333</v>
      </c>
      <c r="K699" t="str" cm="1">
        <f t="array" ref="K699">INDEX(Tbl_MissionCrew[Spacecraft (Launch)],MATCH(1,(Tbl_MissionCrew[Launch date]=Tbl_EVA[[#This Row],[Traveler launch date]])*(Tbl_MissionCrew[Crew Name]=Tbl_EVA[[#This Row],[Name]]),0))</f>
        <v>Soyuz TMA-05M</v>
      </c>
      <c r="L699" t="str">
        <f>_xlfn.XLOOKUP(Tbl_EVA[[#This Row],[Launching spacecraft]],Tbl_Missions[Spacecraft],Tbl_Missions[Destination])</f>
        <v>ISS</v>
      </c>
    </row>
    <row r="700" spans="1:12" ht="18.75" customHeight="1">
      <c r="A700" t="s">
        <v>709</v>
      </c>
      <c r="B700" s="1" t="s">
        <v>708</v>
      </c>
      <c r="C700">
        <v>355</v>
      </c>
      <c r="D700" s="4">
        <v>41214</v>
      </c>
      <c r="E700" s="4">
        <v>41214</v>
      </c>
      <c r="F700" s="5">
        <v>0.27638888888759539</v>
      </c>
      <c r="G700" t="b">
        <v>0</v>
      </c>
      <c r="H700" t="b">
        <v>0</v>
      </c>
      <c r="I700" s="3" t="b">
        <v>0</v>
      </c>
      <c r="J700" s="7">
        <f>_xlfn.MAXIFS(Tbl_MissionCrew[Launch date],Tbl_MissionCrew[Launch date],"&lt;"&amp;Tbl_EVA[[#This Row],[Start Date]]+1,Tbl_MissionCrew[Crew Name],Tbl_EVA[[#This Row],[Name]])</f>
        <v>41105.111145833333</v>
      </c>
      <c r="K700" t="str" cm="1">
        <f t="array" ref="K700">INDEX(Tbl_MissionCrew[Spacecraft (Launch)],MATCH(1,(Tbl_MissionCrew[Launch date]=Tbl_EVA[[#This Row],[Traveler launch date]])*(Tbl_MissionCrew[Crew Name]=Tbl_EVA[[#This Row],[Name]]),0))</f>
        <v>Soyuz TMA-05M</v>
      </c>
      <c r="L700" t="str">
        <f>_xlfn.XLOOKUP(Tbl_EVA[[#This Row],[Launching spacecraft]],Tbl_Missions[Spacecraft],Tbl_Missions[Destination])</f>
        <v>ISS</v>
      </c>
    </row>
    <row r="701" spans="1:12" ht="18.75" customHeight="1">
      <c r="A701" t="s">
        <v>710</v>
      </c>
      <c r="B701" s="1" t="s">
        <v>546</v>
      </c>
      <c r="C701">
        <v>356</v>
      </c>
      <c r="D701" s="4">
        <v>41383</v>
      </c>
      <c r="E701" s="4">
        <v>41383</v>
      </c>
      <c r="F701" s="5">
        <v>0.27638888888759539</v>
      </c>
      <c r="G701" t="b">
        <v>0</v>
      </c>
      <c r="H701" t="b">
        <v>0</v>
      </c>
      <c r="I701" s="3" t="b">
        <v>0</v>
      </c>
      <c r="J701" s="7">
        <f>_xlfn.MAXIFS(Tbl_MissionCrew[Launch date],Tbl_MissionCrew[Launch date],"&lt;"&amp;Tbl_EVA[[#This Row],[Start Date]]+1,Tbl_MissionCrew[Crew Name],Tbl_EVA[[#This Row],[Name]])</f>
        <v>41361.863425925927</v>
      </c>
      <c r="K701" t="str" cm="1">
        <f t="array" ref="K701">INDEX(Tbl_MissionCrew[Spacecraft (Launch)],MATCH(1,(Tbl_MissionCrew[Launch date]=Tbl_EVA[[#This Row],[Traveler launch date]])*(Tbl_MissionCrew[Crew Name]=Tbl_EVA[[#This Row],[Name]]),0))</f>
        <v>Soyuz TMA-08M</v>
      </c>
      <c r="L701" t="str">
        <f>_xlfn.XLOOKUP(Tbl_EVA[[#This Row],[Launching spacecraft]],Tbl_Missions[Spacecraft],Tbl_Missions[Destination])</f>
        <v>ISS</v>
      </c>
    </row>
    <row r="702" spans="1:12" ht="18.75" customHeight="1">
      <c r="A702" t="s">
        <v>710</v>
      </c>
      <c r="B702" s="1" t="s">
        <v>711</v>
      </c>
      <c r="C702">
        <v>356</v>
      </c>
      <c r="D702" s="4">
        <v>41383</v>
      </c>
      <c r="E702" s="4">
        <v>41383</v>
      </c>
      <c r="F702" s="5">
        <v>0.27638888888759539</v>
      </c>
      <c r="G702" t="b">
        <v>0</v>
      </c>
      <c r="H702" t="b">
        <v>0</v>
      </c>
      <c r="I702" s="3" t="b">
        <v>0</v>
      </c>
      <c r="J702" s="7">
        <f>_xlfn.MAXIFS(Tbl_MissionCrew[Launch date],Tbl_MissionCrew[Launch date],"&lt;"&amp;Tbl_EVA[[#This Row],[Start Date]]+1,Tbl_MissionCrew[Crew Name],Tbl_EVA[[#This Row],[Name]])</f>
        <v>41262.508738425924</v>
      </c>
      <c r="K702" t="str" cm="1">
        <f t="array" ref="K702">INDEX(Tbl_MissionCrew[Spacecraft (Launch)],MATCH(1,(Tbl_MissionCrew[Launch date]=Tbl_EVA[[#This Row],[Traveler launch date]])*(Tbl_MissionCrew[Crew Name]=Tbl_EVA[[#This Row],[Name]]),0))</f>
        <v>Soyuz TMA-07M</v>
      </c>
      <c r="L702" t="str">
        <f>_xlfn.XLOOKUP(Tbl_EVA[[#This Row],[Launching spacecraft]],Tbl_Missions[Spacecraft],Tbl_Missions[Destination])</f>
        <v>ISS</v>
      </c>
    </row>
    <row r="703" spans="1:12" ht="18.75" customHeight="1">
      <c r="A703" t="s">
        <v>710</v>
      </c>
      <c r="B703" s="1" t="s">
        <v>680</v>
      </c>
      <c r="C703">
        <v>357</v>
      </c>
      <c r="D703" s="4">
        <v>41405</v>
      </c>
      <c r="E703" s="4">
        <v>41405</v>
      </c>
      <c r="F703" s="5">
        <v>0.22916666667151731</v>
      </c>
      <c r="G703" t="b">
        <v>0</v>
      </c>
      <c r="H703" t="b">
        <v>0</v>
      </c>
      <c r="I703" s="3" t="b">
        <v>0</v>
      </c>
      <c r="J703" s="7">
        <f>_xlfn.MAXIFS(Tbl_MissionCrew[Launch date],Tbl_MissionCrew[Launch date],"&lt;"&amp;Tbl_EVA[[#This Row],[Start Date]]+1,Tbl_MissionCrew[Crew Name],Tbl_EVA[[#This Row],[Name]])</f>
        <v>41361.863425925927</v>
      </c>
      <c r="K703" t="str" cm="1">
        <f t="array" ref="K703">INDEX(Tbl_MissionCrew[Spacecraft (Launch)],MATCH(1,(Tbl_MissionCrew[Launch date]=Tbl_EVA[[#This Row],[Traveler launch date]])*(Tbl_MissionCrew[Crew Name]=Tbl_EVA[[#This Row],[Name]]),0))</f>
        <v>Soyuz TMA-08M</v>
      </c>
      <c r="L703" t="str">
        <f>_xlfn.XLOOKUP(Tbl_EVA[[#This Row],[Launching spacecraft]],Tbl_Missions[Spacecraft],Tbl_Missions[Destination])</f>
        <v>ISS</v>
      </c>
    </row>
    <row r="704" spans="1:12" ht="18.75" customHeight="1">
      <c r="A704" t="s">
        <v>710</v>
      </c>
      <c r="B704" s="1" t="s">
        <v>679</v>
      </c>
      <c r="C704">
        <v>357</v>
      </c>
      <c r="D704" s="4">
        <v>41405</v>
      </c>
      <c r="E704" s="4">
        <v>41405</v>
      </c>
      <c r="F704" s="5">
        <v>0.22916666667151731</v>
      </c>
      <c r="G704" t="b">
        <v>0</v>
      </c>
      <c r="H704" t="b">
        <v>0</v>
      </c>
      <c r="I704" s="3" t="b">
        <v>0</v>
      </c>
      <c r="J704" s="7">
        <f>_xlfn.MAXIFS(Tbl_MissionCrew[Launch date],Tbl_MissionCrew[Launch date],"&lt;"&amp;Tbl_EVA[[#This Row],[Start Date]]+1,Tbl_MissionCrew[Crew Name],Tbl_EVA[[#This Row],[Name]])</f>
        <v>41262.508738425924</v>
      </c>
      <c r="K704" t="str" cm="1">
        <f t="array" ref="K704">INDEX(Tbl_MissionCrew[Spacecraft (Launch)],MATCH(1,(Tbl_MissionCrew[Launch date]=Tbl_EVA[[#This Row],[Traveler launch date]])*(Tbl_MissionCrew[Crew Name]=Tbl_EVA[[#This Row],[Name]]),0))</f>
        <v>Soyuz TMA-07M</v>
      </c>
      <c r="L704" t="str">
        <f>_xlfn.XLOOKUP(Tbl_EVA[[#This Row],[Launching spacecraft]],Tbl_Missions[Spacecraft],Tbl_Missions[Destination])</f>
        <v>ISS</v>
      </c>
    </row>
    <row r="705" spans="1:12" ht="18.75" customHeight="1">
      <c r="A705" t="s">
        <v>712</v>
      </c>
      <c r="B705" s="1" t="s">
        <v>639</v>
      </c>
      <c r="C705">
        <v>358</v>
      </c>
      <c r="D705" s="4">
        <v>41449</v>
      </c>
      <c r="E705" s="4">
        <v>41449</v>
      </c>
      <c r="F705" s="5">
        <v>0.273611111115315</v>
      </c>
      <c r="G705" t="b">
        <v>0</v>
      </c>
      <c r="H705" t="b">
        <v>0</v>
      </c>
      <c r="I705" s="3" t="b">
        <v>0</v>
      </c>
      <c r="J705" s="7">
        <f>_xlfn.MAXIFS(Tbl_MissionCrew[Launch date],Tbl_MissionCrew[Launch date],"&lt;"&amp;Tbl_EVA[[#This Row],[Start Date]]+1,Tbl_MissionCrew[Crew Name],Tbl_EVA[[#This Row],[Name]])</f>
        <v>41422.855138888888</v>
      </c>
      <c r="K705" t="str" cm="1">
        <f t="array" ref="K705">INDEX(Tbl_MissionCrew[Spacecraft (Launch)],MATCH(1,(Tbl_MissionCrew[Launch date]=Tbl_EVA[[#This Row],[Traveler launch date]])*(Tbl_MissionCrew[Crew Name]=Tbl_EVA[[#This Row],[Name]]),0))</f>
        <v>Soyuz TMA-09M</v>
      </c>
      <c r="L705" t="str">
        <f>_xlfn.XLOOKUP(Tbl_EVA[[#This Row],[Launching spacecraft]],Tbl_Missions[Spacecraft],Tbl_Missions[Destination])</f>
        <v>ISS</v>
      </c>
    </row>
    <row r="706" spans="1:12" ht="18.75" customHeight="1">
      <c r="A706" t="s">
        <v>712</v>
      </c>
      <c r="B706" s="1" t="s">
        <v>713</v>
      </c>
      <c r="C706">
        <v>358</v>
      </c>
      <c r="D706" s="4">
        <v>41449</v>
      </c>
      <c r="E706" s="4">
        <v>41449</v>
      </c>
      <c r="F706" s="5">
        <v>0.273611111115315</v>
      </c>
      <c r="G706" t="b">
        <v>0</v>
      </c>
      <c r="H706" t="b">
        <v>0</v>
      </c>
      <c r="I706" s="3" t="b">
        <v>0</v>
      </c>
      <c r="J706" s="7">
        <f>_xlfn.MAXIFS(Tbl_MissionCrew[Launch date],Tbl_MissionCrew[Launch date],"&lt;"&amp;Tbl_EVA[[#This Row],[Start Date]]+1,Tbl_MissionCrew[Crew Name],Tbl_EVA[[#This Row],[Name]])</f>
        <v>41361.863425925927</v>
      </c>
      <c r="K706" t="str" cm="1">
        <f t="array" ref="K706">INDEX(Tbl_MissionCrew[Spacecraft (Launch)],MATCH(1,(Tbl_MissionCrew[Launch date]=Tbl_EVA[[#This Row],[Traveler launch date]])*(Tbl_MissionCrew[Crew Name]=Tbl_EVA[[#This Row],[Name]]),0))</f>
        <v>Soyuz TMA-08M</v>
      </c>
      <c r="L706" t="str">
        <f>_xlfn.XLOOKUP(Tbl_EVA[[#This Row],[Launching spacecraft]],Tbl_Missions[Spacecraft],Tbl_Missions[Destination])</f>
        <v>ISS</v>
      </c>
    </row>
    <row r="707" spans="1:12" ht="18.75" customHeight="1">
      <c r="A707" t="s">
        <v>712</v>
      </c>
      <c r="B707" s="1" t="s">
        <v>680</v>
      </c>
      <c r="C707">
        <v>359</v>
      </c>
      <c r="D707" s="4">
        <v>41464</v>
      </c>
      <c r="E707" s="4">
        <v>41464</v>
      </c>
      <c r="F707" s="5">
        <v>0.25486111111240461</v>
      </c>
      <c r="G707" t="b">
        <v>0</v>
      </c>
      <c r="H707" t="b">
        <v>0</v>
      </c>
      <c r="I707" s="3" t="b">
        <v>0</v>
      </c>
      <c r="J707" s="7">
        <f>_xlfn.MAXIFS(Tbl_MissionCrew[Launch date],Tbl_MissionCrew[Launch date],"&lt;"&amp;Tbl_EVA[[#This Row],[Start Date]]+1,Tbl_MissionCrew[Crew Name],Tbl_EVA[[#This Row],[Name]])</f>
        <v>41361.863425925927</v>
      </c>
      <c r="K707" t="str" cm="1">
        <f t="array" ref="K707">INDEX(Tbl_MissionCrew[Spacecraft (Launch)],MATCH(1,(Tbl_MissionCrew[Launch date]=Tbl_EVA[[#This Row],[Traveler launch date]])*(Tbl_MissionCrew[Crew Name]=Tbl_EVA[[#This Row],[Name]]),0))</f>
        <v>Soyuz TMA-08M</v>
      </c>
      <c r="L707" t="str">
        <f>_xlfn.XLOOKUP(Tbl_EVA[[#This Row],[Launching spacecraft]],Tbl_Missions[Spacecraft],Tbl_Missions[Destination])</f>
        <v>ISS</v>
      </c>
    </row>
    <row r="708" spans="1:12" ht="18.75" customHeight="1">
      <c r="A708" t="s">
        <v>712</v>
      </c>
      <c r="B708" s="1" t="s">
        <v>714</v>
      </c>
      <c r="C708">
        <v>359</v>
      </c>
      <c r="D708" s="4">
        <v>41464</v>
      </c>
      <c r="E708" s="4">
        <v>41464</v>
      </c>
      <c r="F708" s="5">
        <v>0.25486111111240461</v>
      </c>
      <c r="G708" t="b">
        <v>0</v>
      </c>
      <c r="H708" t="b">
        <v>0</v>
      </c>
      <c r="I708" s="3" t="b">
        <v>0</v>
      </c>
      <c r="J708" s="7">
        <f>_xlfn.MAXIFS(Tbl_MissionCrew[Launch date],Tbl_MissionCrew[Launch date],"&lt;"&amp;Tbl_EVA[[#This Row],[Start Date]]+1,Tbl_MissionCrew[Crew Name],Tbl_EVA[[#This Row],[Name]])</f>
        <v>41422.855138888888</v>
      </c>
      <c r="K708" t="str" cm="1">
        <f t="array" ref="K708">INDEX(Tbl_MissionCrew[Spacecraft (Launch)],MATCH(1,(Tbl_MissionCrew[Launch date]=Tbl_EVA[[#This Row],[Traveler launch date]])*(Tbl_MissionCrew[Crew Name]=Tbl_EVA[[#This Row],[Name]]),0))</f>
        <v>Soyuz TMA-09M</v>
      </c>
      <c r="L708" t="str">
        <f>_xlfn.XLOOKUP(Tbl_EVA[[#This Row],[Launching spacecraft]],Tbl_Missions[Spacecraft],Tbl_Missions[Destination])</f>
        <v>ISS</v>
      </c>
    </row>
    <row r="709" spans="1:12" ht="18.75" customHeight="1">
      <c r="A709" t="s">
        <v>712</v>
      </c>
      <c r="B709" s="1" t="s">
        <v>680</v>
      </c>
      <c r="C709">
        <v>360</v>
      </c>
      <c r="D709" s="4">
        <v>41471</v>
      </c>
      <c r="E709" s="4">
        <v>41471</v>
      </c>
      <c r="F709" s="5">
        <v>6.3888888886140194E-2</v>
      </c>
      <c r="G709" t="b">
        <v>0</v>
      </c>
      <c r="H709" t="b">
        <v>0</v>
      </c>
      <c r="I709" s="3" t="b">
        <v>0</v>
      </c>
      <c r="J709" s="7">
        <f>_xlfn.MAXIFS(Tbl_MissionCrew[Launch date],Tbl_MissionCrew[Launch date],"&lt;"&amp;Tbl_EVA[[#This Row],[Start Date]]+1,Tbl_MissionCrew[Crew Name],Tbl_EVA[[#This Row],[Name]])</f>
        <v>41361.863425925927</v>
      </c>
      <c r="K709" t="str" cm="1">
        <f t="array" ref="K709">INDEX(Tbl_MissionCrew[Spacecraft (Launch)],MATCH(1,(Tbl_MissionCrew[Launch date]=Tbl_EVA[[#This Row],[Traveler launch date]])*(Tbl_MissionCrew[Crew Name]=Tbl_EVA[[#This Row],[Name]]),0))</f>
        <v>Soyuz TMA-08M</v>
      </c>
      <c r="L709" t="str">
        <f>_xlfn.XLOOKUP(Tbl_EVA[[#This Row],[Launching spacecraft]],Tbl_Missions[Spacecraft],Tbl_Missions[Destination])</f>
        <v>ISS</v>
      </c>
    </row>
    <row r="710" spans="1:12" ht="18.75" customHeight="1">
      <c r="A710" t="s">
        <v>712</v>
      </c>
      <c r="B710" s="1" t="s">
        <v>714</v>
      </c>
      <c r="C710">
        <v>360</v>
      </c>
      <c r="D710" s="4">
        <v>41471</v>
      </c>
      <c r="E710" s="4">
        <v>41471</v>
      </c>
      <c r="F710" s="5">
        <v>6.3888888886140194E-2</v>
      </c>
      <c r="G710" t="b">
        <v>0</v>
      </c>
      <c r="H710" t="b">
        <v>0</v>
      </c>
      <c r="I710" s="3" t="b">
        <v>0</v>
      </c>
      <c r="J710" s="7">
        <f>_xlfn.MAXIFS(Tbl_MissionCrew[Launch date],Tbl_MissionCrew[Launch date],"&lt;"&amp;Tbl_EVA[[#This Row],[Start Date]]+1,Tbl_MissionCrew[Crew Name],Tbl_EVA[[#This Row],[Name]])</f>
        <v>41422.855138888888</v>
      </c>
      <c r="K710" t="str" cm="1">
        <f t="array" ref="K710">INDEX(Tbl_MissionCrew[Spacecraft (Launch)],MATCH(1,(Tbl_MissionCrew[Launch date]=Tbl_EVA[[#This Row],[Traveler launch date]])*(Tbl_MissionCrew[Crew Name]=Tbl_EVA[[#This Row],[Name]]),0))</f>
        <v>Soyuz TMA-09M</v>
      </c>
      <c r="L710" t="str">
        <f>_xlfn.XLOOKUP(Tbl_EVA[[#This Row],[Launching spacecraft]],Tbl_Missions[Spacecraft],Tbl_Missions[Destination])</f>
        <v>ISS</v>
      </c>
    </row>
    <row r="711" spans="1:12" ht="18.75" customHeight="1">
      <c r="A711" t="s">
        <v>712</v>
      </c>
      <c r="B711" s="1" t="s">
        <v>639</v>
      </c>
      <c r="C711">
        <v>361</v>
      </c>
      <c r="D711" s="4">
        <v>41502</v>
      </c>
      <c r="E711" s="4">
        <v>41502</v>
      </c>
      <c r="F711" s="5">
        <v>0.31180555556056788</v>
      </c>
      <c r="G711" t="b">
        <v>0</v>
      </c>
      <c r="H711" t="b">
        <v>0</v>
      </c>
      <c r="I711" s="3" t="b">
        <v>0</v>
      </c>
      <c r="J711" s="7">
        <f>_xlfn.MAXIFS(Tbl_MissionCrew[Launch date],Tbl_MissionCrew[Launch date],"&lt;"&amp;Tbl_EVA[[#This Row],[Start Date]]+1,Tbl_MissionCrew[Crew Name],Tbl_EVA[[#This Row],[Name]])</f>
        <v>41422.855138888888</v>
      </c>
      <c r="K711" t="str" cm="1">
        <f t="array" ref="K711">INDEX(Tbl_MissionCrew[Spacecraft (Launch)],MATCH(1,(Tbl_MissionCrew[Launch date]=Tbl_EVA[[#This Row],[Traveler launch date]])*(Tbl_MissionCrew[Crew Name]=Tbl_EVA[[#This Row],[Name]]),0))</f>
        <v>Soyuz TMA-09M</v>
      </c>
      <c r="L711" t="str">
        <f>_xlfn.XLOOKUP(Tbl_EVA[[#This Row],[Launching spacecraft]],Tbl_Missions[Spacecraft],Tbl_Missions[Destination])</f>
        <v>ISS</v>
      </c>
    </row>
    <row r="712" spans="1:12" ht="18.75" customHeight="1">
      <c r="A712" t="s">
        <v>712</v>
      </c>
      <c r="B712" s="1" t="s">
        <v>713</v>
      </c>
      <c r="C712">
        <v>361</v>
      </c>
      <c r="D712" s="4">
        <v>41502</v>
      </c>
      <c r="E712" s="4">
        <v>41502</v>
      </c>
      <c r="F712" s="5">
        <v>0.31180555556056788</v>
      </c>
      <c r="G712" t="b">
        <v>0</v>
      </c>
      <c r="H712" t="b">
        <v>0</v>
      </c>
      <c r="I712" s="3" t="b">
        <v>0</v>
      </c>
      <c r="J712" s="7">
        <f>_xlfn.MAXIFS(Tbl_MissionCrew[Launch date],Tbl_MissionCrew[Launch date],"&lt;"&amp;Tbl_EVA[[#This Row],[Start Date]]+1,Tbl_MissionCrew[Crew Name],Tbl_EVA[[#This Row],[Name]])</f>
        <v>41361.863425925927</v>
      </c>
      <c r="K712" t="str" cm="1">
        <f t="array" ref="K712">INDEX(Tbl_MissionCrew[Spacecraft (Launch)],MATCH(1,(Tbl_MissionCrew[Launch date]=Tbl_EVA[[#This Row],[Traveler launch date]])*(Tbl_MissionCrew[Crew Name]=Tbl_EVA[[#This Row],[Name]]),0))</f>
        <v>Soyuz TMA-08M</v>
      </c>
      <c r="L712" t="str">
        <f>_xlfn.XLOOKUP(Tbl_EVA[[#This Row],[Launching spacecraft]],Tbl_Missions[Spacecraft],Tbl_Missions[Destination])</f>
        <v>ISS</v>
      </c>
    </row>
    <row r="713" spans="1:12" ht="18.75" customHeight="1">
      <c r="A713" t="s">
        <v>712</v>
      </c>
      <c r="B713" s="1" t="s">
        <v>639</v>
      </c>
      <c r="C713">
        <v>362</v>
      </c>
      <c r="D713" s="4">
        <v>41508</v>
      </c>
      <c r="E713" s="4">
        <v>41508</v>
      </c>
      <c r="F713" s="5">
        <v>0.24861111111385981</v>
      </c>
      <c r="G713" t="b">
        <v>0</v>
      </c>
      <c r="H713" t="b">
        <v>0</v>
      </c>
      <c r="I713" s="3" t="b">
        <v>0</v>
      </c>
      <c r="J713" s="7">
        <f>_xlfn.MAXIFS(Tbl_MissionCrew[Launch date],Tbl_MissionCrew[Launch date],"&lt;"&amp;Tbl_EVA[[#This Row],[Start Date]]+1,Tbl_MissionCrew[Crew Name],Tbl_EVA[[#This Row],[Name]])</f>
        <v>41422.855138888888</v>
      </c>
      <c r="K713" t="str" cm="1">
        <f t="array" ref="K713">INDEX(Tbl_MissionCrew[Spacecraft (Launch)],MATCH(1,(Tbl_MissionCrew[Launch date]=Tbl_EVA[[#This Row],[Traveler launch date]])*(Tbl_MissionCrew[Crew Name]=Tbl_EVA[[#This Row],[Name]]),0))</f>
        <v>Soyuz TMA-09M</v>
      </c>
      <c r="L713" t="str">
        <f>_xlfn.XLOOKUP(Tbl_EVA[[#This Row],[Launching spacecraft]],Tbl_Missions[Spacecraft],Tbl_Missions[Destination])</f>
        <v>ISS</v>
      </c>
    </row>
    <row r="714" spans="1:12" ht="18.75" customHeight="1">
      <c r="A714" t="s">
        <v>712</v>
      </c>
      <c r="B714" s="1" t="s">
        <v>713</v>
      </c>
      <c r="C714">
        <v>362</v>
      </c>
      <c r="D714" s="4">
        <v>41508</v>
      </c>
      <c r="E714" s="4">
        <v>41508</v>
      </c>
      <c r="F714" s="5">
        <v>0.24861111111385981</v>
      </c>
      <c r="G714" t="b">
        <v>0</v>
      </c>
      <c r="H714" t="b">
        <v>0</v>
      </c>
      <c r="I714" s="3" t="b">
        <v>0</v>
      </c>
      <c r="J714" s="7">
        <f>_xlfn.MAXIFS(Tbl_MissionCrew[Launch date],Tbl_MissionCrew[Launch date],"&lt;"&amp;Tbl_EVA[[#This Row],[Start Date]]+1,Tbl_MissionCrew[Crew Name],Tbl_EVA[[#This Row],[Name]])</f>
        <v>41361.863425925927</v>
      </c>
      <c r="K714" t="str" cm="1">
        <f t="array" ref="K714">INDEX(Tbl_MissionCrew[Spacecraft (Launch)],MATCH(1,(Tbl_MissionCrew[Launch date]=Tbl_EVA[[#This Row],[Traveler launch date]])*(Tbl_MissionCrew[Crew Name]=Tbl_EVA[[#This Row],[Name]]),0))</f>
        <v>Soyuz TMA-08M</v>
      </c>
      <c r="L714" t="str">
        <f>_xlfn.XLOOKUP(Tbl_EVA[[#This Row],[Launching spacecraft]],Tbl_Missions[Spacecraft],Tbl_Missions[Destination])</f>
        <v>ISS</v>
      </c>
    </row>
    <row r="715" spans="1:12" ht="18.75" customHeight="1">
      <c r="A715" t="s">
        <v>715</v>
      </c>
      <c r="B715" s="1" t="s">
        <v>638</v>
      </c>
      <c r="C715">
        <v>363</v>
      </c>
      <c r="D715" s="4">
        <v>41587</v>
      </c>
      <c r="E715" s="4">
        <v>41587</v>
      </c>
      <c r="F715" s="5">
        <v>0.24305555555474712</v>
      </c>
      <c r="G715" t="b">
        <v>0</v>
      </c>
      <c r="H715" t="b">
        <v>0</v>
      </c>
      <c r="I715" s="3" t="b">
        <v>0</v>
      </c>
      <c r="J715" s="7">
        <f>_xlfn.MAXIFS(Tbl_MissionCrew[Launch date],Tbl_MissionCrew[Launch date],"&lt;"&amp;Tbl_EVA[[#This Row],[Start Date]]+1,Tbl_MissionCrew[Crew Name],Tbl_EVA[[#This Row],[Name]])</f>
        <v>41542.874189814815</v>
      </c>
      <c r="K715" t="str" cm="1">
        <f t="array" ref="K715">INDEX(Tbl_MissionCrew[Spacecraft (Launch)],MATCH(1,(Tbl_MissionCrew[Launch date]=Tbl_EVA[[#This Row],[Traveler launch date]])*(Tbl_MissionCrew[Crew Name]=Tbl_EVA[[#This Row],[Name]]),0))</f>
        <v>Soyuz TMA-10M</v>
      </c>
      <c r="L715" t="str">
        <f>_xlfn.XLOOKUP(Tbl_EVA[[#This Row],[Launching spacecraft]],Tbl_Missions[Spacecraft],Tbl_Missions[Destination])</f>
        <v>ISS</v>
      </c>
    </row>
    <row r="716" spans="1:12" ht="18.75" customHeight="1">
      <c r="A716" t="s">
        <v>715</v>
      </c>
      <c r="B716" s="1" t="s">
        <v>716</v>
      </c>
      <c r="C716">
        <v>363</v>
      </c>
      <c r="D716" s="4">
        <v>41587</v>
      </c>
      <c r="E716" s="4">
        <v>41587</v>
      </c>
      <c r="F716" s="5">
        <v>0.24305555555474712</v>
      </c>
      <c r="G716" t="b">
        <v>0</v>
      </c>
      <c r="H716" t="b">
        <v>0</v>
      </c>
      <c r="I716" s="3" t="b">
        <v>0</v>
      </c>
      <c r="J716" s="7">
        <f>_xlfn.MAXIFS(Tbl_MissionCrew[Launch date],Tbl_MissionCrew[Launch date],"&lt;"&amp;Tbl_EVA[[#This Row],[Start Date]]+1,Tbl_MissionCrew[Crew Name],Tbl_EVA[[#This Row],[Name]])</f>
        <v>41542.874189814815</v>
      </c>
      <c r="K716" t="str" cm="1">
        <f t="array" ref="K716">INDEX(Tbl_MissionCrew[Spacecraft (Launch)],MATCH(1,(Tbl_MissionCrew[Launch date]=Tbl_EVA[[#This Row],[Traveler launch date]])*(Tbl_MissionCrew[Crew Name]=Tbl_EVA[[#This Row],[Name]]),0))</f>
        <v>Soyuz TMA-10M</v>
      </c>
      <c r="L716" t="str">
        <f>_xlfn.XLOOKUP(Tbl_EVA[[#This Row],[Launching spacecraft]],Tbl_Missions[Spacecraft],Tbl_Missions[Destination])</f>
        <v>ISS</v>
      </c>
    </row>
    <row r="717" spans="1:12" ht="18.75" customHeight="1">
      <c r="A717" t="s">
        <v>717</v>
      </c>
      <c r="B717" s="1" t="s">
        <v>645</v>
      </c>
      <c r="C717">
        <v>364</v>
      </c>
      <c r="D717" s="4">
        <v>41629</v>
      </c>
      <c r="E717" s="4">
        <v>41629</v>
      </c>
      <c r="F717" s="5">
        <v>0.22777777777810115</v>
      </c>
      <c r="G717" t="b">
        <v>0</v>
      </c>
      <c r="H717" t="b">
        <v>0</v>
      </c>
      <c r="I717" s="3" t="b">
        <v>0</v>
      </c>
      <c r="J717" s="7">
        <f>_xlfn.MAXIFS(Tbl_MissionCrew[Launch date],Tbl_MissionCrew[Launch date],"&lt;"&amp;Tbl_EVA[[#This Row],[Start Date]]+1,Tbl_MissionCrew[Crew Name],Tbl_EVA[[#This Row],[Name]])</f>
        <v>41585.176562499997</v>
      </c>
      <c r="K717" t="str" cm="1">
        <f t="array" ref="K717">INDEX(Tbl_MissionCrew[Spacecraft (Launch)],MATCH(1,(Tbl_MissionCrew[Launch date]=Tbl_EVA[[#This Row],[Traveler launch date]])*(Tbl_MissionCrew[Crew Name]=Tbl_EVA[[#This Row],[Name]]),0))</f>
        <v>Soyuz TMA-11M</v>
      </c>
      <c r="L717" t="str">
        <f>_xlfn.XLOOKUP(Tbl_EVA[[#This Row],[Launching spacecraft]],Tbl_Missions[Spacecraft],Tbl_Missions[Destination])</f>
        <v>ISS</v>
      </c>
    </row>
    <row r="718" spans="1:12" ht="18.75" customHeight="1">
      <c r="A718" t="s">
        <v>717</v>
      </c>
      <c r="B718" s="1" t="s">
        <v>718</v>
      </c>
      <c r="C718">
        <v>364</v>
      </c>
      <c r="D718" s="4">
        <v>41629</v>
      </c>
      <c r="E718" s="4">
        <v>41629</v>
      </c>
      <c r="F718" s="5">
        <v>0.22777777777810115</v>
      </c>
      <c r="G718" t="b">
        <v>0</v>
      </c>
      <c r="H718" t="b">
        <v>0</v>
      </c>
      <c r="I718" s="3" t="b">
        <v>0</v>
      </c>
      <c r="J718" s="7">
        <f>_xlfn.MAXIFS(Tbl_MissionCrew[Launch date],Tbl_MissionCrew[Launch date],"&lt;"&amp;Tbl_EVA[[#This Row],[Start Date]]+1,Tbl_MissionCrew[Crew Name],Tbl_EVA[[#This Row],[Name]])</f>
        <v>41542.874189814815</v>
      </c>
      <c r="K718" t="str" cm="1">
        <f t="array" ref="K718">INDEX(Tbl_MissionCrew[Spacecraft (Launch)],MATCH(1,(Tbl_MissionCrew[Launch date]=Tbl_EVA[[#This Row],[Traveler launch date]])*(Tbl_MissionCrew[Crew Name]=Tbl_EVA[[#This Row],[Name]]),0))</f>
        <v>Soyuz TMA-10M</v>
      </c>
      <c r="L718" t="str">
        <f>_xlfn.XLOOKUP(Tbl_EVA[[#This Row],[Launching spacecraft]],Tbl_Missions[Spacecraft],Tbl_Missions[Destination])</f>
        <v>ISS</v>
      </c>
    </row>
    <row r="719" spans="1:12" ht="18.75" customHeight="1">
      <c r="A719" t="s">
        <v>717</v>
      </c>
      <c r="B719" s="1" t="s">
        <v>645</v>
      </c>
      <c r="C719">
        <v>365</v>
      </c>
      <c r="D719" s="4">
        <v>41632</v>
      </c>
      <c r="E719" s="4">
        <v>41632</v>
      </c>
      <c r="F719" s="5">
        <v>0.3125</v>
      </c>
      <c r="G719" t="b">
        <v>0</v>
      </c>
      <c r="H719" t="b">
        <v>0</v>
      </c>
      <c r="I719" s="3" t="b">
        <v>0</v>
      </c>
      <c r="J719" s="7">
        <f>_xlfn.MAXIFS(Tbl_MissionCrew[Launch date],Tbl_MissionCrew[Launch date],"&lt;"&amp;Tbl_EVA[[#This Row],[Start Date]]+1,Tbl_MissionCrew[Crew Name],Tbl_EVA[[#This Row],[Name]])</f>
        <v>41585.176562499997</v>
      </c>
      <c r="K719" t="str" cm="1">
        <f t="array" ref="K719">INDEX(Tbl_MissionCrew[Spacecraft (Launch)],MATCH(1,(Tbl_MissionCrew[Launch date]=Tbl_EVA[[#This Row],[Traveler launch date]])*(Tbl_MissionCrew[Crew Name]=Tbl_EVA[[#This Row],[Name]]),0))</f>
        <v>Soyuz TMA-11M</v>
      </c>
      <c r="L719" t="str">
        <f>_xlfn.XLOOKUP(Tbl_EVA[[#This Row],[Launching spacecraft]],Tbl_Missions[Spacecraft],Tbl_Missions[Destination])</f>
        <v>ISS</v>
      </c>
    </row>
    <row r="720" spans="1:12" ht="18.75" customHeight="1">
      <c r="A720" t="s">
        <v>717</v>
      </c>
      <c r="B720" s="1" t="s">
        <v>718</v>
      </c>
      <c r="C720">
        <v>365</v>
      </c>
      <c r="D720" s="4">
        <v>41632</v>
      </c>
      <c r="E720" s="4">
        <v>41632</v>
      </c>
      <c r="F720" s="5">
        <v>0.3125</v>
      </c>
      <c r="G720" t="b">
        <v>0</v>
      </c>
      <c r="H720" t="b">
        <v>0</v>
      </c>
      <c r="I720" s="3" t="b">
        <v>0</v>
      </c>
      <c r="J720" s="7">
        <f>_xlfn.MAXIFS(Tbl_MissionCrew[Launch date],Tbl_MissionCrew[Launch date],"&lt;"&amp;Tbl_EVA[[#This Row],[Start Date]]+1,Tbl_MissionCrew[Crew Name],Tbl_EVA[[#This Row],[Name]])</f>
        <v>41542.874189814815</v>
      </c>
      <c r="K720" t="str" cm="1">
        <f t="array" ref="K720">INDEX(Tbl_MissionCrew[Spacecraft (Launch)],MATCH(1,(Tbl_MissionCrew[Launch date]=Tbl_EVA[[#This Row],[Traveler launch date]])*(Tbl_MissionCrew[Crew Name]=Tbl_EVA[[#This Row],[Name]]),0))</f>
        <v>Soyuz TMA-10M</v>
      </c>
      <c r="L720" t="str">
        <f>_xlfn.XLOOKUP(Tbl_EVA[[#This Row],[Launching spacecraft]],Tbl_Missions[Spacecraft],Tbl_Missions[Destination])</f>
        <v>ISS</v>
      </c>
    </row>
    <row r="721" spans="1:12" ht="18.75" customHeight="1">
      <c r="A721" t="s">
        <v>717</v>
      </c>
      <c r="B721" s="1" t="s">
        <v>638</v>
      </c>
      <c r="C721">
        <v>366</v>
      </c>
      <c r="D721" s="4">
        <v>41635</v>
      </c>
      <c r="E721" s="4">
        <v>41635</v>
      </c>
      <c r="F721" s="5">
        <v>0.33819444444816327</v>
      </c>
      <c r="G721" t="b">
        <v>0</v>
      </c>
      <c r="H721" t="b">
        <v>0</v>
      </c>
      <c r="I721" s="3" t="b">
        <v>0</v>
      </c>
      <c r="J721" s="7">
        <f>_xlfn.MAXIFS(Tbl_MissionCrew[Launch date],Tbl_MissionCrew[Launch date],"&lt;"&amp;Tbl_EVA[[#This Row],[Start Date]]+1,Tbl_MissionCrew[Crew Name],Tbl_EVA[[#This Row],[Name]])</f>
        <v>41542.874189814815</v>
      </c>
      <c r="K721" t="str" cm="1">
        <f t="array" ref="K721">INDEX(Tbl_MissionCrew[Spacecraft (Launch)],MATCH(1,(Tbl_MissionCrew[Launch date]=Tbl_EVA[[#This Row],[Traveler launch date]])*(Tbl_MissionCrew[Crew Name]=Tbl_EVA[[#This Row],[Name]]),0))</f>
        <v>Soyuz TMA-10M</v>
      </c>
      <c r="L721" t="str">
        <f>_xlfn.XLOOKUP(Tbl_EVA[[#This Row],[Launching spacecraft]],Tbl_Missions[Spacecraft],Tbl_Missions[Destination])</f>
        <v>ISS</v>
      </c>
    </row>
    <row r="722" spans="1:12" ht="18.75" customHeight="1">
      <c r="A722" t="s">
        <v>717</v>
      </c>
      <c r="B722" s="1" t="s">
        <v>716</v>
      </c>
      <c r="C722">
        <v>366</v>
      </c>
      <c r="D722" s="4">
        <v>41635</v>
      </c>
      <c r="E722" s="4">
        <v>41635</v>
      </c>
      <c r="F722" s="5">
        <v>0.33819444444816327</v>
      </c>
      <c r="G722" t="b">
        <v>0</v>
      </c>
      <c r="H722" t="b">
        <v>0</v>
      </c>
      <c r="I722" s="3" t="b">
        <v>0</v>
      </c>
      <c r="J722" s="7">
        <f>_xlfn.MAXIFS(Tbl_MissionCrew[Launch date],Tbl_MissionCrew[Launch date],"&lt;"&amp;Tbl_EVA[[#This Row],[Start Date]]+1,Tbl_MissionCrew[Crew Name],Tbl_EVA[[#This Row],[Name]])</f>
        <v>41542.874189814815</v>
      </c>
      <c r="K722" t="str" cm="1">
        <f t="array" ref="K722">INDEX(Tbl_MissionCrew[Spacecraft (Launch)],MATCH(1,(Tbl_MissionCrew[Launch date]=Tbl_EVA[[#This Row],[Traveler launch date]])*(Tbl_MissionCrew[Crew Name]=Tbl_EVA[[#This Row],[Name]]),0))</f>
        <v>Soyuz TMA-10M</v>
      </c>
      <c r="L722" t="str">
        <f>_xlfn.XLOOKUP(Tbl_EVA[[#This Row],[Launching spacecraft]],Tbl_Missions[Spacecraft],Tbl_Missions[Destination])</f>
        <v>ISS</v>
      </c>
    </row>
    <row r="723" spans="1:12" ht="18.75" customHeight="1">
      <c r="A723" t="s">
        <v>717</v>
      </c>
      <c r="B723" s="1" t="s">
        <v>638</v>
      </c>
      <c r="C723">
        <v>367</v>
      </c>
      <c r="D723" s="4">
        <v>41666</v>
      </c>
      <c r="E723" s="4">
        <v>41666</v>
      </c>
      <c r="F723" s="5">
        <v>0.25555555555183673</v>
      </c>
      <c r="G723" t="b">
        <v>0</v>
      </c>
      <c r="H723" t="b">
        <v>0</v>
      </c>
      <c r="I723" s="3" t="b">
        <v>0</v>
      </c>
      <c r="J723" s="7">
        <f>_xlfn.MAXIFS(Tbl_MissionCrew[Launch date],Tbl_MissionCrew[Launch date],"&lt;"&amp;Tbl_EVA[[#This Row],[Start Date]]+1,Tbl_MissionCrew[Crew Name],Tbl_EVA[[#This Row],[Name]])</f>
        <v>41542.874189814815</v>
      </c>
      <c r="K723" t="str" cm="1">
        <f t="array" ref="K723">INDEX(Tbl_MissionCrew[Spacecraft (Launch)],MATCH(1,(Tbl_MissionCrew[Launch date]=Tbl_EVA[[#This Row],[Traveler launch date]])*(Tbl_MissionCrew[Crew Name]=Tbl_EVA[[#This Row],[Name]]),0))</f>
        <v>Soyuz TMA-10M</v>
      </c>
      <c r="L723" t="str">
        <f>_xlfn.XLOOKUP(Tbl_EVA[[#This Row],[Launching spacecraft]],Tbl_Missions[Spacecraft],Tbl_Missions[Destination])</f>
        <v>ISS</v>
      </c>
    </row>
    <row r="724" spans="1:12" ht="18.75" customHeight="1">
      <c r="A724" t="s">
        <v>717</v>
      </c>
      <c r="B724" s="1" t="s">
        <v>716</v>
      </c>
      <c r="C724">
        <v>367</v>
      </c>
      <c r="D724" s="4">
        <v>41666</v>
      </c>
      <c r="E724" s="4">
        <v>41666</v>
      </c>
      <c r="F724" s="5">
        <v>0.25555555555183673</v>
      </c>
      <c r="G724" t="b">
        <v>0</v>
      </c>
      <c r="H724" t="b">
        <v>0</v>
      </c>
      <c r="I724" s="3" t="b">
        <v>0</v>
      </c>
      <c r="J724" s="7">
        <f>_xlfn.MAXIFS(Tbl_MissionCrew[Launch date],Tbl_MissionCrew[Launch date],"&lt;"&amp;Tbl_EVA[[#This Row],[Start Date]]+1,Tbl_MissionCrew[Crew Name],Tbl_EVA[[#This Row],[Name]])</f>
        <v>41542.874189814815</v>
      </c>
      <c r="K724" t="str" cm="1">
        <f t="array" ref="K724">INDEX(Tbl_MissionCrew[Spacecraft (Launch)],MATCH(1,(Tbl_MissionCrew[Launch date]=Tbl_EVA[[#This Row],[Traveler launch date]])*(Tbl_MissionCrew[Crew Name]=Tbl_EVA[[#This Row],[Name]]),0))</f>
        <v>Soyuz TMA-10M</v>
      </c>
      <c r="L724" t="str">
        <f>_xlfn.XLOOKUP(Tbl_EVA[[#This Row],[Launching spacecraft]],Tbl_Missions[Spacecraft],Tbl_Missions[Destination])</f>
        <v>ISS</v>
      </c>
    </row>
    <row r="725" spans="1:12" ht="18.75" customHeight="1">
      <c r="A725" t="s">
        <v>719</v>
      </c>
      <c r="B725" s="1" t="s">
        <v>645</v>
      </c>
      <c r="C725">
        <v>368</v>
      </c>
      <c r="D725" s="4">
        <v>41752</v>
      </c>
      <c r="E725" s="4">
        <v>41752</v>
      </c>
      <c r="F725" s="5">
        <v>6.6666666665696539E-2</v>
      </c>
      <c r="G725" t="b">
        <v>0</v>
      </c>
      <c r="H725" t="b">
        <v>0</v>
      </c>
      <c r="I725" s="3" t="b">
        <v>0</v>
      </c>
      <c r="J725" s="7">
        <f>_xlfn.MAXIFS(Tbl_MissionCrew[Launch date],Tbl_MissionCrew[Launch date],"&lt;"&amp;Tbl_EVA[[#This Row],[Start Date]]+1,Tbl_MissionCrew[Crew Name],Tbl_EVA[[#This Row],[Name]])</f>
        <v>41585.176562499997</v>
      </c>
      <c r="K725" t="str" cm="1">
        <f t="array" ref="K725">INDEX(Tbl_MissionCrew[Spacecraft (Launch)],MATCH(1,(Tbl_MissionCrew[Launch date]=Tbl_EVA[[#This Row],[Traveler launch date]])*(Tbl_MissionCrew[Crew Name]=Tbl_EVA[[#This Row],[Name]]),0))</f>
        <v>Soyuz TMA-11M</v>
      </c>
      <c r="L725" t="str">
        <f>_xlfn.XLOOKUP(Tbl_EVA[[#This Row],[Launching spacecraft]],Tbl_Missions[Spacecraft],Tbl_Missions[Destination])</f>
        <v>ISS</v>
      </c>
    </row>
    <row r="726" spans="1:12" ht="18.75" customHeight="1">
      <c r="A726" t="s">
        <v>719</v>
      </c>
      <c r="B726" s="1" t="s">
        <v>642</v>
      </c>
      <c r="C726">
        <v>368</v>
      </c>
      <c r="D726" s="4">
        <v>41752</v>
      </c>
      <c r="E726" s="4">
        <v>41752</v>
      </c>
      <c r="F726" s="5">
        <v>6.6666666665696539E-2</v>
      </c>
      <c r="G726" t="b">
        <v>0</v>
      </c>
      <c r="H726" t="b">
        <v>0</v>
      </c>
      <c r="I726" s="3" t="b">
        <v>0</v>
      </c>
      <c r="J726" s="7">
        <f>_xlfn.MAXIFS(Tbl_MissionCrew[Launch date],Tbl_MissionCrew[Launch date],"&lt;"&amp;Tbl_EVA[[#This Row],[Start Date]]+1,Tbl_MissionCrew[Crew Name],Tbl_EVA[[#This Row],[Name]])</f>
        <v>41723.887071759258</v>
      </c>
      <c r="K726" t="str" cm="1">
        <f t="array" ref="K726">INDEX(Tbl_MissionCrew[Spacecraft (Launch)],MATCH(1,(Tbl_MissionCrew[Launch date]=Tbl_EVA[[#This Row],[Traveler launch date]])*(Tbl_MissionCrew[Crew Name]=Tbl_EVA[[#This Row],[Name]]),0))</f>
        <v>Soyuz TMA-12M</v>
      </c>
      <c r="L726" t="str">
        <f>_xlfn.XLOOKUP(Tbl_EVA[[#This Row],[Launching spacecraft]],Tbl_Missions[Spacecraft],Tbl_Missions[Destination])</f>
        <v>ISS</v>
      </c>
    </row>
    <row r="727" spans="1:12" ht="18.75" customHeight="1">
      <c r="A727" t="s">
        <v>720</v>
      </c>
      <c r="B727" s="1" t="s">
        <v>721</v>
      </c>
      <c r="C727">
        <v>369</v>
      </c>
      <c r="D727" s="4">
        <v>41809</v>
      </c>
      <c r="E727" s="4">
        <v>41809</v>
      </c>
      <c r="F727" s="5">
        <v>0.30763888888759539</v>
      </c>
      <c r="G727" t="b">
        <v>0</v>
      </c>
      <c r="H727" t="b">
        <v>0</v>
      </c>
      <c r="I727" s="3" t="b">
        <v>0</v>
      </c>
      <c r="J727" s="7">
        <f>_xlfn.MAXIFS(Tbl_MissionCrew[Launch date],Tbl_MissionCrew[Launch date],"&lt;"&amp;Tbl_EVA[[#This Row],[Start Date]]+1,Tbl_MissionCrew[Crew Name],Tbl_EVA[[#This Row],[Name]])</f>
        <v>41723.887071759258</v>
      </c>
      <c r="K727" t="str" cm="1">
        <f t="array" ref="K727">INDEX(Tbl_MissionCrew[Spacecraft (Launch)],MATCH(1,(Tbl_MissionCrew[Launch date]=Tbl_EVA[[#This Row],[Traveler launch date]])*(Tbl_MissionCrew[Crew Name]=Tbl_EVA[[#This Row],[Name]]),0))</f>
        <v>Soyuz TMA-12M</v>
      </c>
      <c r="L727" t="str">
        <f>_xlfn.XLOOKUP(Tbl_EVA[[#This Row],[Launching spacecraft]],Tbl_Missions[Spacecraft],Tbl_Missions[Destination])</f>
        <v>ISS</v>
      </c>
    </row>
    <row r="728" spans="1:12" ht="18.75" customHeight="1">
      <c r="A728" t="s">
        <v>720</v>
      </c>
      <c r="B728" s="1" t="s">
        <v>722</v>
      </c>
      <c r="C728">
        <v>369</v>
      </c>
      <c r="D728" s="4">
        <v>41809</v>
      </c>
      <c r="E728" s="4">
        <v>41809</v>
      </c>
      <c r="F728" s="5">
        <v>0.30763888888759539</v>
      </c>
      <c r="G728" t="b">
        <v>0</v>
      </c>
      <c r="H728" t="b">
        <v>0</v>
      </c>
      <c r="I728" s="3" t="b">
        <v>0</v>
      </c>
      <c r="J728" s="7">
        <f>_xlfn.MAXIFS(Tbl_MissionCrew[Launch date],Tbl_MissionCrew[Launch date],"&lt;"&amp;Tbl_EVA[[#This Row],[Start Date]]+1,Tbl_MissionCrew[Crew Name],Tbl_EVA[[#This Row],[Name]])</f>
        <v>41723.887071759258</v>
      </c>
      <c r="K728" t="str" cm="1">
        <f t="array" ref="K728">INDEX(Tbl_MissionCrew[Spacecraft (Launch)],MATCH(1,(Tbl_MissionCrew[Launch date]=Tbl_EVA[[#This Row],[Traveler launch date]])*(Tbl_MissionCrew[Crew Name]=Tbl_EVA[[#This Row],[Name]]),0))</f>
        <v>Soyuz TMA-12M</v>
      </c>
      <c r="L728" t="str">
        <f>_xlfn.XLOOKUP(Tbl_EVA[[#This Row],[Launching spacecraft]],Tbl_Missions[Spacecraft],Tbl_Missions[Destination])</f>
        <v>ISS</v>
      </c>
    </row>
    <row r="729" spans="1:12" ht="18.75" customHeight="1">
      <c r="A729" t="s">
        <v>720</v>
      </c>
      <c r="B729" s="1" t="s">
        <v>721</v>
      </c>
      <c r="C729">
        <v>370</v>
      </c>
      <c r="D729" s="4">
        <v>41869</v>
      </c>
      <c r="E729" s="4">
        <v>41869</v>
      </c>
      <c r="F729" s="5">
        <v>0.21597222222044365</v>
      </c>
      <c r="G729" t="b">
        <v>0</v>
      </c>
      <c r="H729" t="b">
        <v>0</v>
      </c>
      <c r="I729" s="3" t="b">
        <v>0</v>
      </c>
      <c r="J729" s="7">
        <f>_xlfn.MAXIFS(Tbl_MissionCrew[Launch date],Tbl_MissionCrew[Launch date],"&lt;"&amp;Tbl_EVA[[#This Row],[Start Date]]+1,Tbl_MissionCrew[Crew Name],Tbl_EVA[[#This Row],[Name]])</f>
        <v>41723.887071759258</v>
      </c>
      <c r="K729" t="str" cm="1">
        <f t="array" ref="K729">INDEX(Tbl_MissionCrew[Spacecraft (Launch)],MATCH(1,(Tbl_MissionCrew[Launch date]=Tbl_EVA[[#This Row],[Traveler launch date]])*(Tbl_MissionCrew[Crew Name]=Tbl_EVA[[#This Row],[Name]]),0))</f>
        <v>Soyuz TMA-12M</v>
      </c>
      <c r="L729" t="str">
        <f>_xlfn.XLOOKUP(Tbl_EVA[[#This Row],[Launching spacecraft]],Tbl_Missions[Spacecraft],Tbl_Missions[Destination])</f>
        <v>ISS</v>
      </c>
    </row>
    <row r="730" spans="1:12" ht="18.75" customHeight="1">
      <c r="A730" t="s">
        <v>720</v>
      </c>
      <c r="B730" s="1" t="s">
        <v>722</v>
      </c>
      <c r="C730">
        <v>370</v>
      </c>
      <c r="D730" s="4">
        <v>41869</v>
      </c>
      <c r="E730" s="4">
        <v>41869</v>
      </c>
      <c r="F730" s="5">
        <v>0.21597222222044365</v>
      </c>
      <c r="G730" t="b">
        <v>0</v>
      </c>
      <c r="H730" t="b">
        <v>0</v>
      </c>
      <c r="I730" s="3" t="b">
        <v>0</v>
      </c>
      <c r="J730" s="7">
        <f>_xlfn.MAXIFS(Tbl_MissionCrew[Launch date],Tbl_MissionCrew[Launch date],"&lt;"&amp;Tbl_EVA[[#This Row],[Start Date]]+1,Tbl_MissionCrew[Crew Name],Tbl_EVA[[#This Row],[Name]])</f>
        <v>41723.887071759258</v>
      </c>
      <c r="K730" t="str" cm="1">
        <f t="array" ref="K730">INDEX(Tbl_MissionCrew[Spacecraft (Launch)],MATCH(1,(Tbl_MissionCrew[Launch date]=Tbl_EVA[[#This Row],[Traveler launch date]])*(Tbl_MissionCrew[Crew Name]=Tbl_EVA[[#This Row],[Name]]),0))</f>
        <v>Soyuz TMA-12M</v>
      </c>
      <c r="L730" t="str">
        <f>_xlfn.XLOOKUP(Tbl_EVA[[#This Row],[Launching spacecraft]],Tbl_Missions[Spacecraft],Tbl_Missions[Destination])</f>
        <v>ISS</v>
      </c>
    </row>
    <row r="731" spans="1:12" ht="18.75" customHeight="1">
      <c r="A731" t="s">
        <v>723</v>
      </c>
      <c r="B731" s="1" t="s">
        <v>724</v>
      </c>
      <c r="C731">
        <v>371</v>
      </c>
      <c r="D731" s="4">
        <v>41919</v>
      </c>
      <c r="E731" s="4">
        <v>41919</v>
      </c>
      <c r="F731" s="5">
        <v>0.25902777777810115</v>
      </c>
      <c r="G731" t="b">
        <v>0</v>
      </c>
      <c r="H731" t="b">
        <v>0</v>
      </c>
      <c r="I731" s="3" t="b">
        <v>0</v>
      </c>
      <c r="J731" s="7">
        <f>_xlfn.MAXIFS(Tbl_MissionCrew[Launch date],Tbl_MissionCrew[Launch date],"&lt;"&amp;Tbl_EVA[[#This Row],[Start Date]]+1,Tbl_MissionCrew[Crew Name],Tbl_EVA[[#This Row],[Name]])</f>
        <v>41787.831724537034</v>
      </c>
      <c r="K731" t="str" cm="1">
        <f t="array" ref="K731">INDEX(Tbl_MissionCrew[Spacecraft (Launch)],MATCH(1,(Tbl_MissionCrew[Launch date]=Tbl_EVA[[#This Row],[Traveler launch date]])*(Tbl_MissionCrew[Crew Name]=Tbl_EVA[[#This Row],[Name]]),0))</f>
        <v>Soyuz TMA-13M</v>
      </c>
      <c r="L731" t="str">
        <f>_xlfn.XLOOKUP(Tbl_EVA[[#This Row],[Launching spacecraft]],Tbl_Missions[Spacecraft],Tbl_Missions[Destination])</f>
        <v>ISS</v>
      </c>
    </row>
    <row r="732" spans="1:12" ht="18.75" customHeight="1">
      <c r="A732" t="s">
        <v>723</v>
      </c>
      <c r="B732" s="1" t="s">
        <v>725</v>
      </c>
      <c r="C732">
        <v>371</v>
      </c>
      <c r="D732" s="4">
        <v>41919</v>
      </c>
      <c r="E732" s="4">
        <v>41919</v>
      </c>
      <c r="F732" s="5">
        <v>0.25902777777810115</v>
      </c>
      <c r="G732" t="b">
        <v>0</v>
      </c>
      <c r="H732" t="b">
        <v>0</v>
      </c>
      <c r="I732" s="3" t="b">
        <v>0</v>
      </c>
      <c r="J732" s="7">
        <f>_xlfn.MAXIFS(Tbl_MissionCrew[Launch date],Tbl_MissionCrew[Launch date],"&lt;"&amp;Tbl_EVA[[#This Row],[Start Date]]+1,Tbl_MissionCrew[Crew Name],Tbl_EVA[[#This Row],[Name]])</f>
        <v>41787.831724537034</v>
      </c>
      <c r="K732" t="str" cm="1">
        <f t="array" ref="K732">INDEX(Tbl_MissionCrew[Spacecraft (Launch)],MATCH(1,(Tbl_MissionCrew[Launch date]=Tbl_EVA[[#This Row],[Traveler launch date]])*(Tbl_MissionCrew[Crew Name]=Tbl_EVA[[#This Row],[Name]]),0))</f>
        <v>Soyuz TMA-13M</v>
      </c>
      <c r="L732" t="str">
        <f>_xlfn.XLOOKUP(Tbl_EVA[[#This Row],[Launching spacecraft]],Tbl_Missions[Spacecraft],Tbl_Missions[Destination])</f>
        <v>ISS</v>
      </c>
    </row>
    <row r="733" spans="1:12" ht="18.75" customHeight="1">
      <c r="A733" t="s">
        <v>723</v>
      </c>
      <c r="B733" s="1" t="s">
        <v>724</v>
      </c>
      <c r="C733">
        <v>372</v>
      </c>
      <c r="D733" s="4">
        <v>41927</v>
      </c>
      <c r="E733" s="4">
        <v>41927</v>
      </c>
      <c r="F733" s="5">
        <v>0.27361111110803904</v>
      </c>
      <c r="G733" t="b">
        <v>0</v>
      </c>
      <c r="H733" t="b">
        <v>0</v>
      </c>
      <c r="I733" s="3" t="b">
        <v>0</v>
      </c>
      <c r="J733" s="7">
        <f>_xlfn.MAXIFS(Tbl_MissionCrew[Launch date],Tbl_MissionCrew[Launch date],"&lt;"&amp;Tbl_EVA[[#This Row],[Start Date]]+1,Tbl_MissionCrew[Crew Name],Tbl_EVA[[#This Row],[Name]])</f>
        <v>41787.831724537034</v>
      </c>
      <c r="K733" t="str" cm="1">
        <f t="array" ref="K733">INDEX(Tbl_MissionCrew[Spacecraft (Launch)],MATCH(1,(Tbl_MissionCrew[Launch date]=Tbl_EVA[[#This Row],[Traveler launch date]])*(Tbl_MissionCrew[Crew Name]=Tbl_EVA[[#This Row],[Name]]),0))</f>
        <v>Soyuz TMA-13M</v>
      </c>
      <c r="L733" t="str">
        <f>_xlfn.XLOOKUP(Tbl_EVA[[#This Row],[Launching spacecraft]],Tbl_Missions[Spacecraft],Tbl_Missions[Destination])</f>
        <v>ISS</v>
      </c>
    </row>
    <row r="734" spans="1:12" ht="18.75" customHeight="1">
      <c r="A734" t="s">
        <v>723</v>
      </c>
      <c r="B734" s="1" t="s">
        <v>726</v>
      </c>
      <c r="C734">
        <v>372</v>
      </c>
      <c r="D734" s="4">
        <v>41927</v>
      </c>
      <c r="E734" s="4">
        <v>41927</v>
      </c>
      <c r="F734" s="5">
        <v>0.27361111110803904</v>
      </c>
      <c r="G734" t="b">
        <v>0</v>
      </c>
      <c r="H734" t="b">
        <v>0</v>
      </c>
      <c r="I734" s="3" t="b">
        <v>0</v>
      </c>
      <c r="J734" s="7">
        <f>_xlfn.MAXIFS(Tbl_MissionCrew[Launch date],Tbl_MissionCrew[Launch date],"&lt;"&amp;Tbl_EVA[[#This Row],[Start Date]]+1,Tbl_MissionCrew[Crew Name],Tbl_EVA[[#This Row],[Name]])</f>
        <v>41907.850694444445</v>
      </c>
      <c r="K734" t="str" cm="1">
        <f t="array" ref="K734">INDEX(Tbl_MissionCrew[Spacecraft (Launch)],MATCH(1,(Tbl_MissionCrew[Launch date]=Tbl_EVA[[#This Row],[Traveler launch date]])*(Tbl_MissionCrew[Crew Name]=Tbl_EVA[[#This Row],[Name]]),0))</f>
        <v>Soyuz TMA-14M</v>
      </c>
      <c r="L734" t="str">
        <f>_xlfn.XLOOKUP(Tbl_EVA[[#This Row],[Launching spacecraft]],Tbl_Missions[Spacecraft],Tbl_Missions[Destination])</f>
        <v>ISS</v>
      </c>
    </row>
    <row r="735" spans="1:12" ht="18.75" customHeight="1">
      <c r="A735" t="s">
        <v>723</v>
      </c>
      <c r="B735" s="1" t="s">
        <v>687</v>
      </c>
      <c r="C735">
        <v>373</v>
      </c>
      <c r="D735" s="4">
        <v>41934</v>
      </c>
      <c r="E735" s="4">
        <v>41934</v>
      </c>
      <c r="F735" s="5">
        <v>0.15138888888759539</v>
      </c>
      <c r="G735" t="b">
        <v>0</v>
      </c>
      <c r="H735" t="b">
        <v>0</v>
      </c>
      <c r="I735" s="3" t="b">
        <v>0</v>
      </c>
      <c r="J735" s="7">
        <f>_xlfn.MAXIFS(Tbl_MissionCrew[Launch date],Tbl_MissionCrew[Launch date],"&lt;"&amp;Tbl_EVA[[#This Row],[Start Date]]+1,Tbl_MissionCrew[Crew Name],Tbl_EVA[[#This Row],[Name]])</f>
        <v>41787.831724537034</v>
      </c>
      <c r="K735" t="str" cm="1">
        <f t="array" ref="K735">INDEX(Tbl_MissionCrew[Spacecraft (Launch)],MATCH(1,(Tbl_MissionCrew[Launch date]=Tbl_EVA[[#This Row],[Traveler launch date]])*(Tbl_MissionCrew[Crew Name]=Tbl_EVA[[#This Row],[Name]]),0))</f>
        <v>Soyuz TMA-13M</v>
      </c>
      <c r="L735" t="str">
        <f>_xlfn.XLOOKUP(Tbl_EVA[[#This Row],[Launching spacecraft]],Tbl_Missions[Spacecraft],Tbl_Missions[Destination])</f>
        <v>ISS</v>
      </c>
    </row>
    <row r="736" spans="1:12" ht="18.75" customHeight="1">
      <c r="A736" t="s">
        <v>723</v>
      </c>
      <c r="B736" s="1" t="s">
        <v>704</v>
      </c>
      <c r="C736">
        <v>373</v>
      </c>
      <c r="D736" s="4">
        <v>41934</v>
      </c>
      <c r="E736" s="4">
        <v>41934</v>
      </c>
      <c r="F736" s="5">
        <v>0.15138888888759539</v>
      </c>
      <c r="G736" t="b">
        <v>0</v>
      </c>
      <c r="H736" t="b">
        <v>0</v>
      </c>
      <c r="I736" s="3" t="b">
        <v>0</v>
      </c>
      <c r="J736" s="7">
        <f>_xlfn.MAXIFS(Tbl_MissionCrew[Launch date],Tbl_MissionCrew[Launch date],"&lt;"&amp;Tbl_EVA[[#This Row],[Start Date]]+1,Tbl_MissionCrew[Crew Name],Tbl_EVA[[#This Row],[Name]])</f>
        <v>41907.850694444445</v>
      </c>
      <c r="K736" t="str" cm="1">
        <f t="array" ref="K736">INDEX(Tbl_MissionCrew[Spacecraft (Launch)],MATCH(1,(Tbl_MissionCrew[Launch date]=Tbl_EVA[[#This Row],[Traveler launch date]])*(Tbl_MissionCrew[Crew Name]=Tbl_EVA[[#This Row],[Name]]),0))</f>
        <v>Soyuz TMA-14M</v>
      </c>
      <c r="L736" t="str">
        <f>_xlfn.XLOOKUP(Tbl_EVA[[#This Row],[Launching spacecraft]],Tbl_Missions[Spacecraft],Tbl_Missions[Destination])</f>
        <v>ISS</v>
      </c>
    </row>
    <row r="737" spans="1:12" ht="18.75" customHeight="1">
      <c r="A737" t="s">
        <v>727</v>
      </c>
      <c r="B737" s="1" t="s">
        <v>726</v>
      </c>
      <c r="C737">
        <v>374</v>
      </c>
      <c r="D737" s="4">
        <v>42056</v>
      </c>
      <c r="E737" s="4">
        <v>42056</v>
      </c>
      <c r="F737" s="5">
        <v>0.27847222222044365</v>
      </c>
      <c r="G737" t="b">
        <v>0</v>
      </c>
      <c r="H737" t="b">
        <v>0</v>
      </c>
      <c r="I737" s="3" t="b">
        <v>0</v>
      </c>
      <c r="J737" s="7">
        <f>_xlfn.MAXIFS(Tbl_MissionCrew[Launch date],Tbl_MissionCrew[Launch date],"&lt;"&amp;Tbl_EVA[[#This Row],[Start Date]]+1,Tbl_MissionCrew[Crew Name],Tbl_EVA[[#This Row],[Name]])</f>
        <v>41907.850694444445</v>
      </c>
      <c r="K737" t="str" cm="1">
        <f t="array" ref="K737">INDEX(Tbl_MissionCrew[Spacecraft (Launch)],MATCH(1,(Tbl_MissionCrew[Launch date]=Tbl_EVA[[#This Row],[Traveler launch date]])*(Tbl_MissionCrew[Crew Name]=Tbl_EVA[[#This Row],[Name]]),0))</f>
        <v>Soyuz TMA-14M</v>
      </c>
      <c r="L737" t="str">
        <f>_xlfn.XLOOKUP(Tbl_EVA[[#This Row],[Launching spacecraft]],Tbl_Missions[Spacecraft],Tbl_Missions[Destination])</f>
        <v>ISS</v>
      </c>
    </row>
    <row r="738" spans="1:12" ht="18.75" customHeight="1">
      <c r="A738" t="s">
        <v>727</v>
      </c>
      <c r="B738" s="1" t="s">
        <v>728</v>
      </c>
      <c r="C738">
        <v>374</v>
      </c>
      <c r="D738" s="4">
        <v>42056</v>
      </c>
      <c r="E738" s="4">
        <v>42056</v>
      </c>
      <c r="F738" s="5">
        <v>0.27847222222044365</v>
      </c>
      <c r="G738" t="b">
        <v>0</v>
      </c>
      <c r="H738" t="b">
        <v>0</v>
      </c>
      <c r="I738" s="3" t="b">
        <v>0</v>
      </c>
      <c r="J738" s="7">
        <f>_xlfn.MAXIFS(Tbl_MissionCrew[Launch date],Tbl_MissionCrew[Launch date],"&lt;"&amp;Tbl_EVA[[#This Row],[Start Date]]+1,Tbl_MissionCrew[Crew Name],Tbl_EVA[[#This Row],[Name]])</f>
        <v>41966.875856481478</v>
      </c>
      <c r="K738" t="str" cm="1">
        <f t="array" ref="K738">INDEX(Tbl_MissionCrew[Spacecraft (Launch)],MATCH(1,(Tbl_MissionCrew[Launch date]=Tbl_EVA[[#This Row],[Traveler launch date]])*(Tbl_MissionCrew[Crew Name]=Tbl_EVA[[#This Row],[Name]]),0))</f>
        <v>Soyuz TMA-15M</v>
      </c>
      <c r="L738" t="str">
        <f>_xlfn.XLOOKUP(Tbl_EVA[[#This Row],[Launching spacecraft]],Tbl_Missions[Spacecraft],Tbl_Missions[Destination])</f>
        <v>ISS</v>
      </c>
    </row>
    <row r="739" spans="1:12" ht="18.75" customHeight="1">
      <c r="A739" t="s">
        <v>727</v>
      </c>
      <c r="B739" s="1" t="s">
        <v>726</v>
      </c>
      <c r="C739">
        <v>375</v>
      </c>
      <c r="D739" s="4">
        <v>42060</v>
      </c>
      <c r="E739" s="4">
        <v>42060</v>
      </c>
      <c r="F739" s="5">
        <v>0.27986111110658385</v>
      </c>
      <c r="G739" t="b">
        <v>0</v>
      </c>
      <c r="H739" t="b">
        <v>0</v>
      </c>
      <c r="I739" s="3" t="b">
        <v>0</v>
      </c>
      <c r="J739" s="7">
        <f>_xlfn.MAXIFS(Tbl_MissionCrew[Launch date],Tbl_MissionCrew[Launch date],"&lt;"&amp;Tbl_EVA[[#This Row],[Start Date]]+1,Tbl_MissionCrew[Crew Name],Tbl_EVA[[#This Row],[Name]])</f>
        <v>41907.850694444445</v>
      </c>
      <c r="K739" t="str" cm="1">
        <f t="array" ref="K739">INDEX(Tbl_MissionCrew[Spacecraft (Launch)],MATCH(1,(Tbl_MissionCrew[Launch date]=Tbl_EVA[[#This Row],[Traveler launch date]])*(Tbl_MissionCrew[Crew Name]=Tbl_EVA[[#This Row],[Name]]),0))</f>
        <v>Soyuz TMA-14M</v>
      </c>
      <c r="L739" t="str">
        <f>_xlfn.XLOOKUP(Tbl_EVA[[#This Row],[Launching spacecraft]],Tbl_Missions[Spacecraft],Tbl_Missions[Destination])</f>
        <v>ISS</v>
      </c>
    </row>
    <row r="740" spans="1:12" ht="18.75" customHeight="1">
      <c r="A740" t="s">
        <v>727</v>
      </c>
      <c r="B740" s="1" t="s">
        <v>728</v>
      </c>
      <c r="C740">
        <v>375</v>
      </c>
      <c r="D740" s="4">
        <v>42060</v>
      </c>
      <c r="E740" s="4">
        <v>42060</v>
      </c>
      <c r="F740" s="5">
        <v>0.27986111110658385</v>
      </c>
      <c r="G740" t="b">
        <v>0</v>
      </c>
      <c r="H740" t="b">
        <v>0</v>
      </c>
      <c r="I740" s="3" t="b">
        <v>0</v>
      </c>
      <c r="J740" s="7">
        <f>_xlfn.MAXIFS(Tbl_MissionCrew[Launch date],Tbl_MissionCrew[Launch date],"&lt;"&amp;Tbl_EVA[[#This Row],[Start Date]]+1,Tbl_MissionCrew[Crew Name],Tbl_EVA[[#This Row],[Name]])</f>
        <v>41966.875856481478</v>
      </c>
      <c r="K740" t="str" cm="1">
        <f t="array" ref="K740">INDEX(Tbl_MissionCrew[Spacecraft (Launch)],MATCH(1,(Tbl_MissionCrew[Launch date]=Tbl_EVA[[#This Row],[Traveler launch date]])*(Tbl_MissionCrew[Crew Name]=Tbl_EVA[[#This Row],[Name]]),0))</f>
        <v>Soyuz TMA-15M</v>
      </c>
      <c r="L740" t="str">
        <f>_xlfn.XLOOKUP(Tbl_EVA[[#This Row],[Launching spacecraft]],Tbl_Missions[Spacecraft],Tbl_Missions[Destination])</f>
        <v>ISS</v>
      </c>
    </row>
    <row r="741" spans="1:12" ht="18.75" customHeight="1">
      <c r="A741" t="s">
        <v>727</v>
      </c>
      <c r="B741" s="1" t="s">
        <v>728</v>
      </c>
      <c r="C741">
        <v>376</v>
      </c>
      <c r="D741" s="4">
        <v>42064</v>
      </c>
      <c r="E741" s="4">
        <v>42064</v>
      </c>
      <c r="F741" s="5">
        <v>0.23472222222335404</v>
      </c>
      <c r="G741" t="b">
        <v>0</v>
      </c>
      <c r="H741" t="b">
        <v>0</v>
      </c>
      <c r="I741" s="3" t="b">
        <v>0</v>
      </c>
      <c r="J741" s="7">
        <f>_xlfn.MAXIFS(Tbl_MissionCrew[Launch date],Tbl_MissionCrew[Launch date],"&lt;"&amp;Tbl_EVA[[#This Row],[Start Date]]+1,Tbl_MissionCrew[Crew Name],Tbl_EVA[[#This Row],[Name]])</f>
        <v>41966.875856481478</v>
      </c>
      <c r="K741" t="str" cm="1">
        <f t="array" ref="K741">INDEX(Tbl_MissionCrew[Spacecraft (Launch)],MATCH(1,(Tbl_MissionCrew[Launch date]=Tbl_EVA[[#This Row],[Traveler launch date]])*(Tbl_MissionCrew[Crew Name]=Tbl_EVA[[#This Row],[Name]]),0))</f>
        <v>Soyuz TMA-15M</v>
      </c>
      <c r="L741" t="str">
        <f>_xlfn.XLOOKUP(Tbl_EVA[[#This Row],[Launching spacecraft]],Tbl_Missions[Spacecraft],Tbl_Missions[Destination])</f>
        <v>ISS</v>
      </c>
    </row>
    <row r="742" spans="1:12" ht="18.75" customHeight="1">
      <c r="A742" t="s">
        <v>727</v>
      </c>
      <c r="B742" s="1" t="s">
        <v>726</v>
      </c>
      <c r="C742">
        <v>376</v>
      </c>
      <c r="D742" s="4">
        <v>42064</v>
      </c>
      <c r="E742" s="4">
        <v>42064</v>
      </c>
      <c r="F742" s="5">
        <v>0.23472222222335404</v>
      </c>
      <c r="G742" t="b">
        <v>0</v>
      </c>
      <c r="H742" t="b">
        <v>0</v>
      </c>
      <c r="I742" s="3" t="b">
        <v>0</v>
      </c>
      <c r="J742" s="7">
        <f>_xlfn.MAXIFS(Tbl_MissionCrew[Launch date],Tbl_MissionCrew[Launch date],"&lt;"&amp;Tbl_EVA[[#This Row],[Start Date]]+1,Tbl_MissionCrew[Crew Name],Tbl_EVA[[#This Row],[Name]])</f>
        <v>41907.850694444445</v>
      </c>
      <c r="K742" t="str" cm="1">
        <f t="array" ref="K742">INDEX(Tbl_MissionCrew[Spacecraft (Launch)],MATCH(1,(Tbl_MissionCrew[Launch date]=Tbl_EVA[[#This Row],[Traveler launch date]])*(Tbl_MissionCrew[Crew Name]=Tbl_EVA[[#This Row],[Name]]),0))</f>
        <v>Soyuz TMA-14M</v>
      </c>
      <c r="L742" t="str">
        <f>_xlfn.XLOOKUP(Tbl_EVA[[#This Row],[Launching spacecraft]],Tbl_Missions[Spacecraft],Tbl_Missions[Destination])</f>
        <v>ISS</v>
      </c>
    </row>
    <row r="743" spans="1:12" ht="18.75" customHeight="1">
      <c r="A743" t="s">
        <v>729</v>
      </c>
      <c r="B743" s="1" t="s">
        <v>554</v>
      </c>
      <c r="C743">
        <v>377</v>
      </c>
      <c r="D743" s="4">
        <v>42226</v>
      </c>
      <c r="E743" s="4">
        <v>42226</v>
      </c>
      <c r="F743" s="5">
        <v>0.22986111111094942</v>
      </c>
      <c r="G743" t="b">
        <v>0</v>
      </c>
      <c r="H743" t="b">
        <v>0</v>
      </c>
      <c r="I743" s="3" t="b">
        <v>0</v>
      </c>
      <c r="J743" s="7">
        <f>_xlfn.MAXIFS(Tbl_MissionCrew[Launch date],Tbl_MissionCrew[Launch date],"&lt;"&amp;Tbl_EVA[[#This Row],[Start Date]]+1,Tbl_MissionCrew[Crew Name],Tbl_EVA[[#This Row],[Name]])</f>
        <v>42090.821493055555</v>
      </c>
      <c r="K743" t="str" cm="1">
        <f t="array" ref="K743">INDEX(Tbl_MissionCrew[Spacecraft (Launch)],MATCH(1,(Tbl_MissionCrew[Launch date]=Tbl_EVA[[#This Row],[Traveler launch date]])*(Tbl_MissionCrew[Crew Name]=Tbl_EVA[[#This Row],[Name]]),0))</f>
        <v>Soyuz TMA-16M</v>
      </c>
      <c r="L743" t="str">
        <f>_xlfn.XLOOKUP(Tbl_EVA[[#This Row],[Launching spacecraft]],Tbl_Missions[Spacecraft],Tbl_Missions[Destination])</f>
        <v>ISS</v>
      </c>
    </row>
    <row r="744" spans="1:12" ht="18.75" customHeight="1">
      <c r="A744" t="s">
        <v>729</v>
      </c>
      <c r="B744" s="1" t="s">
        <v>693</v>
      </c>
      <c r="C744">
        <v>377</v>
      </c>
      <c r="D744" s="4">
        <v>42226</v>
      </c>
      <c r="E744" s="4">
        <v>42226</v>
      </c>
      <c r="F744" s="5">
        <v>0.22986111111094942</v>
      </c>
      <c r="G744" t="b">
        <v>0</v>
      </c>
      <c r="H744" t="b">
        <v>0</v>
      </c>
      <c r="I744" s="3" t="b">
        <v>0</v>
      </c>
      <c r="J744" s="7">
        <f>_xlfn.MAXIFS(Tbl_MissionCrew[Launch date],Tbl_MissionCrew[Launch date],"&lt;"&amp;Tbl_EVA[[#This Row],[Start Date]]+1,Tbl_MissionCrew[Crew Name],Tbl_EVA[[#This Row],[Name]])</f>
        <v>42090.821493055555</v>
      </c>
      <c r="K744" t="str" cm="1">
        <f t="array" ref="K744">INDEX(Tbl_MissionCrew[Spacecraft (Launch)],MATCH(1,(Tbl_MissionCrew[Launch date]=Tbl_EVA[[#This Row],[Traveler launch date]])*(Tbl_MissionCrew[Crew Name]=Tbl_EVA[[#This Row],[Name]]),0))</f>
        <v>Soyuz TMA-16M</v>
      </c>
      <c r="L744" t="str">
        <f>_xlfn.XLOOKUP(Tbl_EVA[[#This Row],[Launching spacecraft]],Tbl_Missions[Spacecraft],Tbl_Missions[Destination])</f>
        <v>ISS</v>
      </c>
    </row>
    <row r="745" spans="1:12" ht="18.75" customHeight="1">
      <c r="A745" t="s">
        <v>730</v>
      </c>
      <c r="B745" s="1" t="s">
        <v>731</v>
      </c>
      <c r="C745">
        <v>378</v>
      </c>
      <c r="D745" s="4">
        <v>42305</v>
      </c>
      <c r="E745" s="4">
        <v>42305</v>
      </c>
      <c r="F745" s="5">
        <v>0.30277777777519077</v>
      </c>
      <c r="G745" t="b">
        <v>0</v>
      </c>
      <c r="H745" t="b">
        <v>0</v>
      </c>
      <c r="I745" s="3" t="b">
        <v>0</v>
      </c>
      <c r="J745" s="7">
        <f>_xlfn.MAXIFS(Tbl_MissionCrew[Launch date],Tbl_MissionCrew[Launch date],"&lt;"&amp;Tbl_EVA[[#This Row],[Start Date]]+1,Tbl_MissionCrew[Crew Name],Tbl_EVA[[#This Row],[Name]])</f>
        <v>42090.821493055555</v>
      </c>
      <c r="K745" t="str" cm="1">
        <f t="array" ref="K745">INDEX(Tbl_MissionCrew[Spacecraft (Launch)],MATCH(1,(Tbl_MissionCrew[Launch date]=Tbl_EVA[[#This Row],[Traveler launch date]])*(Tbl_MissionCrew[Crew Name]=Tbl_EVA[[#This Row],[Name]]),0))</f>
        <v>Soyuz TMA-16M</v>
      </c>
      <c r="L745" t="str">
        <f>_xlfn.XLOOKUP(Tbl_EVA[[#This Row],[Launching spacecraft]],Tbl_Missions[Spacecraft],Tbl_Missions[Destination])</f>
        <v>ISS</v>
      </c>
    </row>
    <row r="746" spans="1:12" ht="18.75" customHeight="1">
      <c r="A746" t="s">
        <v>730</v>
      </c>
      <c r="B746" s="1" t="s">
        <v>732</v>
      </c>
      <c r="C746">
        <v>378</v>
      </c>
      <c r="D746" s="4">
        <v>42305</v>
      </c>
      <c r="E746" s="4">
        <v>42305</v>
      </c>
      <c r="F746" s="5">
        <v>0.30277777777519077</v>
      </c>
      <c r="G746" t="b">
        <v>0</v>
      </c>
      <c r="H746" t="b">
        <v>0</v>
      </c>
      <c r="I746" s="3" t="b">
        <v>0</v>
      </c>
      <c r="J746" s="7">
        <f>_xlfn.MAXIFS(Tbl_MissionCrew[Launch date],Tbl_MissionCrew[Launch date],"&lt;"&amp;Tbl_EVA[[#This Row],[Start Date]]+1,Tbl_MissionCrew[Crew Name],Tbl_EVA[[#This Row],[Name]])</f>
        <v>42207.876388888886</v>
      </c>
      <c r="K746" t="str" cm="1">
        <f t="array" ref="K746">INDEX(Tbl_MissionCrew[Spacecraft (Launch)],MATCH(1,(Tbl_MissionCrew[Launch date]=Tbl_EVA[[#This Row],[Traveler launch date]])*(Tbl_MissionCrew[Crew Name]=Tbl_EVA[[#This Row],[Name]]),0))</f>
        <v>Soyuz TMA-17M</v>
      </c>
      <c r="L746" t="str">
        <f>_xlfn.XLOOKUP(Tbl_EVA[[#This Row],[Launching spacecraft]],Tbl_Missions[Spacecraft],Tbl_Missions[Destination])</f>
        <v>ISS</v>
      </c>
    </row>
    <row r="747" spans="1:12" ht="18.75" customHeight="1">
      <c r="A747" t="s">
        <v>730</v>
      </c>
      <c r="B747" s="1" t="s">
        <v>731</v>
      </c>
      <c r="C747">
        <v>379</v>
      </c>
      <c r="D747" s="4">
        <v>42314</v>
      </c>
      <c r="E747" s="4">
        <v>42314</v>
      </c>
      <c r="F747" s="5">
        <v>0.32499999999708962</v>
      </c>
      <c r="G747" t="b">
        <v>0</v>
      </c>
      <c r="H747" t="b">
        <v>0</v>
      </c>
      <c r="I747" s="3" t="b">
        <v>0</v>
      </c>
      <c r="J747" s="7">
        <f>_xlfn.MAXIFS(Tbl_MissionCrew[Launch date],Tbl_MissionCrew[Launch date],"&lt;"&amp;Tbl_EVA[[#This Row],[Start Date]]+1,Tbl_MissionCrew[Crew Name],Tbl_EVA[[#This Row],[Name]])</f>
        <v>42090.821493055555</v>
      </c>
      <c r="K747" t="str" cm="1">
        <f t="array" ref="K747">INDEX(Tbl_MissionCrew[Spacecraft (Launch)],MATCH(1,(Tbl_MissionCrew[Launch date]=Tbl_EVA[[#This Row],[Traveler launch date]])*(Tbl_MissionCrew[Crew Name]=Tbl_EVA[[#This Row],[Name]]),0))</f>
        <v>Soyuz TMA-16M</v>
      </c>
      <c r="L747" t="str">
        <f>_xlfn.XLOOKUP(Tbl_EVA[[#This Row],[Launching spacecraft]],Tbl_Missions[Spacecraft],Tbl_Missions[Destination])</f>
        <v>ISS</v>
      </c>
    </row>
    <row r="748" spans="1:12" ht="18.75" customHeight="1">
      <c r="A748" t="s">
        <v>730</v>
      </c>
      <c r="B748" s="1" t="s">
        <v>732</v>
      </c>
      <c r="C748">
        <v>379</v>
      </c>
      <c r="D748" s="4">
        <v>42314</v>
      </c>
      <c r="E748" s="4">
        <v>42314</v>
      </c>
      <c r="F748" s="5">
        <v>0.32499999999708962</v>
      </c>
      <c r="G748" t="b">
        <v>0</v>
      </c>
      <c r="H748" t="b">
        <v>0</v>
      </c>
      <c r="I748" s="3" t="b">
        <v>0</v>
      </c>
      <c r="J748" s="7">
        <f>_xlfn.MAXIFS(Tbl_MissionCrew[Launch date],Tbl_MissionCrew[Launch date],"&lt;"&amp;Tbl_EVA[[#This Row],[Start Date]]+1,Tbl_MissionCrew[Crew Name],Tbl_EVA[[#This Row],[Name]])</f>
        <v>42207.876388888886</v>
      </c>
      <c r="K748" t="str" cm="1">
        <f t="array" ref="K748">INDEX(Tbl_MissionCrew[Spacecraft (Launch)],MATCH(1,(Tbl_MissionCrew[Launch date]=Tbl_EVA[[#This Row],[Traveler launch date]])*(Tbl_MissionCrew[Crew Name]=Tbl_EVA[[#This Row],[Name]]),0))</f>
        <v>Soyuz TMA-17M</v>
      </c>
      <c r="L748" t="str">
        <f>_xlfn.XLOOKUP(Tbl_EVA[[#This Row],[Launching spacecraft]],Tbl_Missions[Spacecraft],Tbl_Missions[Destination])</f>
        <v>ISS</v>
      </c>
    </row>
    <row r="749" spans="1:12" ht="18.75" customHeight="1">
      <c r="A749" t="s">
        <v>733</v>
      </c>
      <c r="B749" s="1" t="s">
        <v>731</v>
      </c>
      <c r="C749">
        <v>380</v>
      </c>
      <c r="D749" s="4">
        <v>42359</v>
      </c>
      <c r="E749" s="4">
        <v>42359</v>
      </c>
      <c r="F749" s="5">
        <v>0.13611111111094942</v>
      </c>
      <c r="G749" t="b">
        <v>0</v>
      </c>
      <c r="H749" t="b">
        <v>0</v>
      </c>
      <c r="I749" s="3" t="b">
        <v>0</v>
      </c>
      <c r="J749" s="7">
        <f>_xlfn.MAXIFS(Tbl_MissionCrew[Launch date],Tbl_MissionCrew[Launch date],"&lt;"&amp;Tbl_EVA[[#This Row],[Start Date]]+1,Tbl_MissionCrew[Crew Name],Tbl_EVA[[#This Row],[Name]])</f>
        <v>42090.821493055555</v>
      </c>
      <c r="K749" t="str" cm="1">
        <f t="array" ref="K749">INDEX(Tbl_MissionCrew[Spacecraft (Launch)],MATCH(1,(Tbl_MissionCrew[Launch date]=Tbl_EVA[[#This Row],[Traveler launch date]])*(Tbl_MissionCrew[Crew Name]=Tbl_EVA[[#This Row],[Name]]),0))</f>
        <v>Soyuz TMA-16M</v>
      </c>
      <c r="L749" t="str">
        <f>_xlfn.XLOOKUP(Tbl_EVA[[#This Row],[Launching spacecraft]],Tbl_Missions[Spacecraft],Tbl_Missions[Destination])</f>
        <v>ISS</v>
      </c>
    </row>
    <row r="750" spans="1:12" ht="18.75" customHeight="1">
      <c r="A750" t="s">
        <v>733</v>
      </c>
      <c r="B750" s="1" t="s">
        <v>678</v>
      </c>
      <c r="C750">
        <v>380</v>
      </c>
      <c r="D750" s="4">
        <v>42359</v>
      </c>
      <c r="E750" s="4">
        <v>42359</v>
      </c>
      <c r="F750" s="5">
        <v>0.13611111111094942</v>
      </c>
      <c r="G750" t="b">
        <v>0</v>
      </c>
      <c r="H750" t="b">
        <v>0</v>
      </c>
      <c r="I750" s="3" t="b">
        <v>0</v>
      </c>
      <c r="J750" s="7">
        <f>_xlfn.MAXIFS(Tbl_MissionCrew[Launch date],Tbl_MissionCrew[Launch date],"&lt;"&amp;Tbl_EVA[[#This Row],[Start Date]]+1,Tbl_MissionCrew[Crew Name],Tbl_EVA[[#This Row],[Name]])</f>
        <v>42353.460520833331</v>
      </c>
      <c r="K750" t="str" cm="1">
        <f t="array" ref="K750">INDEX(Tbl_MissionCrew[Spacecraft (Launch)],MATCH(1,(Tbl_MissionCrew[Launch date]=Tbl_EVA[[#This Row],[Traveler launch date]])*(Tbl_MissionCrew[Crew Name]=Tbl_EVA[[#This Row],[Name]]),0))</f>
        <v>Soyuz TMA-19M</v>
      </c>
      <c r="L750" t="str">
        <f>_xlfn.XLOOKUP(Tbl_EVA[[#This Row],[Launching spacecraft]],Tbl_Missions[Spacecraft],Tbl_Missions[Destination])</f>
        <v>ISS</v>
      </c>
    </row>
    <row r="751" spans="1:12" ht="18.75" customHeight="1">
      <c r="A751" t="s">
        <v>733</v>
      </c>
      <c r="B751" s="1" t="s">
        <v>678</v>
      </c>
      <c r="C751">
        <v>381</v>
      </c>
      <c r="D751" s="4">
        <v>42384</v>
      </c>
      <c r="E751" s="4">
        <v>42384</v>
      </c>
      <c r="F751" s="5">
        <v>0.19652777777810115</v>
      </c>
      <c r="G751" t="b">
        <v>0</v>
      </c>
      <c r="H751" t="b">
        <v>0</v>
      </c>
      <c r="I751" s="3" t="b">
        <v>0</v>
      </c>
      <c r="J751" s="7">
        <f>_xlfn.MAXIFS(Tbl_MissionCrew[Launch date],Tbl_MissionCrew[Launch date],"&lt;"&amp;Tbl_EVA[[#This Row],[Start Date]]+1,Tbl_MissionCrew[Crew Name],Tbl_EVA[[#This Row],[Name]])</f>
        <v>42353.460520833331</v>
      </c>
      <c r="K751" t="str" cm="1">
        <f t="array" ref="K751">INDEX(Tbl_MissionCrew[Spacecraft (Launch)],MATCH(1,(Tbl_MissionCrew[Launch date]=Tbl_EVA[[#This Row],[Traveler launch date]])*(Tbl_MissionCrew[Crew Name]=Tbl_EVA[[#This Row],[Name]]),0))</f>
        <v>Soyuz TMA-19M</v>
      </c>
      <c r="L751" t="str">
        <f>_xlfn.XLOOKUP(Tbl_EVA[[#This Row],[Launching spacecraft]],Tbl_Missions[Spacecraft],Tbl_Missions[Destination])</f>
        <v>ISS</v>
      </c>
    </row>
    <row r="752" spans="1:12" ht="18.75" customHeight="1">
      <c r="A752" t="s">
        <v>733</v>
      </c>
      <c r="B752" s="1" t="s">
        <v>734</v>
      </c>
      <c r="C752">
        <v>381</v>
      </c>
      <c r="D752" s="4">
        <v>42384</v>
      </c>
      <c r="E752" s="4">
        <v>42384</v>
      </c>
      <c r="F752" s="5">
        <v>0.19652777777810115</v>
      </c>
      <c r="G752" t="b">
        <v>0</v>
      </c>
      <c r="H752" t="b">
        <v>0</v>
      </c>
      <c r="I752" s="3" t="b">
        <v>0</v>
      </c>
      <c r="J752" s="7">
        <f>_xlfn.MAXIFS(Tbl_MissionCrew[Launch date],Tbl_MissionCrew[Launch date],"&lt;"&amp;Tbl_EVA[[#This Row],[Start Date]]+1,Tbl_MissionCrew[Crew Name],Tbl_EVA[[#This Row],[Name]])</f>
        <v>42353.460520833331</v>
      </c>
      <c r="K752" t="str" cm="1">
        <f t="array" ref="K752">INDEX(Tbl_MissionCrew[Spacecraft (Launch)],MATCH(1,(Tbl_MissionCrew[Launch date]=Tbl_EVA[[#This Row],[Traveler launch date]])*(Tbl_MissionCrew[Crew Name]=Tbl_EVA[[#This Row],[Name]]),0))</f>
        <v>Soyuz TMA-19M</v>
      </c>
      <c r="L752" t="str">
        <f>_xlfn.XLOOKUP(Tbl_EVA[[#This Row],[Launching spacecraft]],Tbl_Missions[Spacecraft],Tbl_Missions[Destination])</f>
        <v>ISS</v>
      </c>
    </row>
    <row r="753" spans="1:12" ht="18.75" customHeight="1">
      <c r="A753" t="s">
        <v>733</v>
      </c>
      <c r="B753" s="1" t="s">
        <v>510</v>
      </c>
      <c r="C753">
        <v>382</v>
      </c>
      <c r="D753" s="4">
        <v>42403</v>
      </c>
      <c r="E753" s="4">
        <v>42403</v>
      </c>
      <c r="F753" s="5">
        <v>0.19791666666424135</v>
      </c>
      <c r="G753" t="b">
        <v>0</v>
      </c>
      <c r="H753" t="b">
        <v>0</v>
      </c>
      <c r="I753" s="3" t="b">
        <v>0</v>
      </c>
      <c r="J753" s="7">
        <f>_xlfn.MAXIFS(Tbl_MissionCrew[Launch date],Tbl_MissionCrew[Launch date],"&lt;"&amp;Tbl_EVA[[#This Row],[Start Date]]+1,Tbl_MissionCrew[Crew Name],Tbl_EVA[[#This Row],[Name]])</f>
        <v>42353.460520833331</v>
      </c>
      <c r="K753" t="str" cm="1">
        <f t="array" ref="K753">INDEX(Tbl_MissionCrew[Spacecraft (Launch)],MATCH(1,(Tbl_MissionCrew[Launch date]=Tbl_EVA[[#This Row],[Traveler launch date]])*(Tbl_MissionCrew[Crew Name]=Tbl_EVA[[#This Row],[Name]]),0))</f>
        <v>Soyuz TMA-19M</v>
      </c>
      <c r="L753" t="str">
        <f>_xlfn.XLOOKUP(Tbl_EVA[[#This Row],[Launching spacecraft]],Tbl_Missions[Spacecraft],Tbl_Missions[Destination])</f>
        <v>ISS</v>
      </c>
    </row>
    <row r="754" spans="1:12" ht="18.75" customHeight="1">
      <c r="A754" t="s">
        <v>733</v>
      </c>
      <c r="B754" s="1" t="s">
        <v>660</v>
      </c>
      <c r="C754">
        <v>382</v>
      </c>
      <c r="D754" s="4">
        <v>42403</v>
      </c>
      <c r="E754" s="4">
        <v>42403</v>
      </c>
      <c r="F754" s="5">
        <v>0.19791666666424135</v>
      </c>
      <c r="G754" t="b">
        <v>0</v>
      </c>
      <c r="H754" t="b">
        <v>0</v>
      </c>
      <c r="I754" s="3" t="b">
        <v>0</v>
      </c>
      <c r="J754" s="7">
        <f>_xlfn.MAXIFS(Tbl_MissionCrew[Launch date],Tbl_MissionCrew[Launch date],"&lt;"&amp;Tbl_EVA[[#This Row],[Start Date]]+1,Tbl_MissionCrew[Crew Name],Tbl_EVA[[#This Row],[Name]])</f>
        <v>42249.192847222221</v>
      </c>
      <c r="K754" t="str" cm="1">
        <f t="array" ref="K754">INDEX(Tbl_MissionCrew[Spacecraft (Launch)],MATCH(1,(Tbl_MissionCrew[Launch date]=Tbl_EVA[[#This Row],[Traveler launch date]])*(Tbl_MissionCrew[Crew Name]=Tbl_EVA[[#This Row],[Name]]),0))</f>
        <v>Soyuz TMA-18M</v>
      </c>
      <c r="L754" t="str">
        <f>_xlfn.XLOOKUP(Tbl_EVA[[#This Row],[Launching spacecraft]],Tbl_Missions[Spacecraft],Tbl_Missions[Destination])</f>
        <v>ISS</v>
      </c>
    </row>
    <row r="755" spans="1:12" ht="18.75" customHeight="1">
      <c r="A755" t="s">
        <v>735</v>
      </c>
      <c r="B755" s="1" t="s">
        <v>566</v>
      </c>
      <c r="C755">
        <v>383</v>
      </c>
      <c r="D755" s="4">
        <v>42601</v>
      </c>
      <c r="E755" s="4">
        <v>42601</v>
      </c>
      <c r="F755" s="5">
        <v>0.24861111110658385</v>
      </c>
      <c r="G755" t="b">
        <v>0</v>
      </c>
      <c r="H755" t="b">
        <v>0</v>
      </c>
      <c r="I755" s="3" t="b">
        <v>0</v>
      </c>
      <c r="J755" s="7">
        <f>_xlfn.MAXIFS(Tbl_MissionCrew[Launch date],Tbl_MissionCrew[Launch date],"&lt;"&amp;Tbl_EVA[[#This Row],[Start Date]]+1,Tbl_MissionCrew[Crew Name],Tbl_EVA[[#This Row],[Name]])</f>
        <v>42447.893495370372</v>
      </c>
      <c r="K755" t="str" cm="1">
        <f t="array" ref="K755">INDEX(Tbl_MissionCrew[Spacecraft (Launch)],MATCH(1,(Tbl_MissionCrew[Launch date]=Tbl_EVA[[#This Row],[Traveler launch date]])*(Tbl_MissionCrew[Crew Name]=Tbl_EVA[[#This Row],[Name]]),0))</f>
        <v>Soyuz TMA-20M</v>
      </c>
      <c r="L755" t="str">
        <f>_xlfn.XLOOKUP(Tbl_EVA[[#This Row],[Launching spacecraft]],Tbl_Missions[Spacecraft],Tbl_Missions[Destination])</f>
        <v>ISS</v>
      </c>
    </row>
    <row r="756" spans="1:12" ht="18.75" customHeight="1">
      <c r="A756" t="s">
        <v>735</v>
      </c>
      <c r="B756" s="1" t="s">
        <v>736</v>
      </c>
      <c r="C756">
        <v>383</v>
      </c>
      <c r="D756" s="4">
        <v>42601</v>
      </c>
      <c r="E756" s="4">
        <v>42601</v>
      </c>
      <c r="F756" s="5">
        <v>0.24861111110658385</v>
      </c>
      <c r="G756" t="b">
        <v>0</v>
      </c>
      <c r="H756" t="b">
        <v>0</v>
      </c>
      <c r="I756" s="3" t="b">
        <v>0</v>
      </c>
      <c r="J756" s="7">
        <f>_xlfn.MAXIFS(Tbl_MissionCrew[Launch date],Tbl_MissionCrew[Launch date],"&lt;"&amp;Tbl_EVA[[#This Row],[Start Date]]+1,Tbl_MissionCrew[Crew Name],Tbl_EVA[[#This Row],[Name]])</f>
        <v>42558.066666666666</v>
      </c>
      <c r="K756" t="str" cm="1">
        <f t="array" ref="K756">INDEX(Tbl_MissionCrew[Spacecraft (Launch)],MATCH(1,(Tbl_MissionCrew[Launch date]=Tbl_EVA[[#This Row],[Traveler launch date]])*(Tbl_MissionCrew[Crew Name]=Tbl_EVA[[#This Row],[Name]]),0))</f>
        <v>Soyuz MS-01</v>
      </c>
      <c r="L756" t="str">
        <f>_xlfn.XLOOKUP(Tbl_EVA[[#This Row],[Launching spacecraft]],Tbl_Missions[Spacecraft],Tbl_Missions[Destination])</f>
        <v>ISS</v>
      </c>
    </row>
    <row r="757" spans="1:12" ht="18.75" customHeight="1">
      <c r="A757" t="s">
        <v>735</v>
      </c>
      <c r="B757" s="1" t="s">
        <v>566</v>
      </c>
      <c r="C757">
        <v>384</v>
      </c>
      <c r="D757" s="4">
        <v>42614</v>
      </c>
      <c r="E757" s="4">
        <v>42614</v>
      </c>
      <c r="F757" s="5">
        <v>0.28333333333284827</v>
      </c>
      <c r="G757" t="b">
        <v>0</v>
      </c>
      <c r="H757" t="b">
        <v>0</v>
      </c>
      <c r="I757" s="3" t="b">
        <v>0</v>
      </c>
      <c r="J757" s="7">
        <f>_xlfn.MAXIFS(Tbl_MissionCrew[Launch date],Tbl_MissionCrew[Launch date],"&lt;"&amp;Tbl_EVA[[#This Row],[Start Date]]+1,Tbl_MissionCrew[Crew Name],Tbl_EVA[[#This Row],[Name]])</f>
        <v>42447.893495370372</v>
      </c>
      <c r="K757" t="str" cm="1">
        <f t="array" ref="K757">INDEX(Tbl_MissionCrew[Spacecraft (Launch)],MATCH(1,(Tbl_MissionCrew[Launch date]=Tbl_EVA[[#This Row],[Traveler launch date]])*(Tbl_MissionCrew[Crew Name]=Tbl_EVA[[#This Row],[Name]]),0))</f>
        <v>Soyuz TMA-20M</v>
      </c>
      <c r="L757" t="str">
        <f>_xlfn.XLOOKUP(Tbl_EVA[[#This Row],[Launching spacecraft]],Tbl_Missions[Spacecraft],Tbl_Missions[Destination])</f>
        <v>ISS</v>
      </c>
    </row>
    <row r="758" spans="1:12" ht="18.75" customHeight="1">
      <c r="A758" t="s">
        <v>735</v>
      </c>
      <c r="B758" s="1" t="s">
        <v>736</v>
      </c>
      <c r="C758">
        <v>384</v>
      </c>
      <c r="D758" s="4">
        <v>42614</v>
      </c>
      <c r="E758" s="4">
        <v>42614</v>
      </c>
      <c r="F758" s="5">
        <v>0.28333333333284827</v>
      </c>
      <c r="G758" t="b">
        <v>0</v>
      </c>
      <c r="H758" t="b">
        <v>0</v>
      </c>
      <c r="I758" s="3" t="b">
        <v>0</v>
      </c>
      <c r="J758" s="7">
        <f>_xlfn.MAXIFS(Tbl_MissionCrew[Launch date],Tbl_MissionCrew[Launch date],"&lt;"&amp;Tbl_EVA[[#This Row],[Start Date]]+1,Tbl_MissionCrew[Crew Name],Tbl_EVA[[#This Row],[Name]])</f>
        <v>42558.066666666666</v>
      </c>
      <c r="K758" t="str" cm="1">
        <f t="array" ref="K758">INDEX(Tbl_MissionCrew[Spacecraft (Launch)],MATCH(1,(Tbl_MissionCrew[Launch date]=Tbl_EVA[[#This Row],[Traveler launch date]])*(Tbl_MissionCrew[Crew Name]=Tbl_EVA[[#This Row],[Name]]),0))</f>
        <v>Soyuz MS-01</v>
      </c>
      <c r="L758" t="str">
        <f>_xlfn.XLOOKUP(Tbl_EVA[[#This Row],[Launching spacecraft]],Tbl_Missions[Spacecraft],Tbl_Missions[Destination])</f>
        <v>ISS</v>
      </c>
    </row>
    <row r="759" spans="1:12" ht="18.75" customHeight="1">
      <c r="A759" t="s">
        <v>737</v>
      </c>
      <c r="B759" s="1" t="s">
        <v>666</v>
      </c>
      <c r="C759">
        <v>385</v>
      </c>
      <c r="D759" s="4">
        <v>42741</v>
      </c>
      <c r="E759" s="4">
        <v>42741</v>
      </c>
      <c r="F759" s="5">
        <v>0.27152777777519077</v>
      </c>
      <c r="G759" t="b">
        <v>0</v>
      </c>
      <c r="H759" t="b">
        <v>0</v>
      </c>
      <c r="I759" s="3" t="b">
        <v>0</v>
      </c>
      <c r="J759" s="7">
        <f>_xlfn.MAXIFS(Tbl_MissionCrew[Launch date],Tbl_MissionCrew[Launch date],"&lt;"&amp;Tbl_EVA[[#This Row],[Start Date]]+1,Tbl_MissionCrew[Crew Name],Tbl_EVA[[#This Row],[Name]])</f>
        <v>42662.336805555555</v>
      </c>
      <c r="K759" t="str" cm="1">
        <f t="array" ref="K759">INDEX(Tbl_MissionCrew[Spacecraft (Launch)],MATCH(1,(Tbl_MissionCrew[Launch date]=Tbl_EVA[[#This Row],[Traveler launch date]])*(Tbl_MissionCrew[Crew Name]=Tbl_EVA[[#This Row],[Name]]),0))</f>
        <v>Soyuz MS-02</v>
      </c>
      <c r="L759" t="str">
        <f>_xlfn.XLOOKUP(Tbl_EVA[[#This Row],[Launching spacecraft]],Tbl_Missions[Spacecraft],Tbl_Missions[Destination])</f>
        <v>ISS</v>
      </c>
    </row>
    <row r="760" spans="1:12" ht="18.75" customHeight="1">
      <c r="A760" t="s">
        <v>737</v>
      </c>
      <c r="B760" s="1" t="s">
        <v>605</v>
      </c>
      <c r="C760">
        <v>385</v>
      </c>
      <c r="D760" s="4">
        <v>42741</v>
      </c>
      <c r="E760" s="4">
        <v>42741</v>
      </c>
      <c r="F760" s="5">
        <v>0.27152777777519077</v>
      </c>
      <c r="G760" t="b">
        <v>0</v>
      </c>
      <c r="H760" t="b">
        <v>0</v>
      </c>
      <c r="I760" s="3" t="b">
        <v>0</v>
      </c>
      <c r="J760" s="7">
        <f>_xlfn.MAXIFS(Tbl_MissionCrew[Launch date],Tbl_MissionCrew[Launch date],"&lt;"&amp;Tbl_EVA[[#This Row],[Start Date]]+1,Tbl_MissionCrew[Crew Name],Tbl_EVA[[#This Row],[Name]])</f>
        <v>42691.845138888886</v>
      </c>
      <c r="K760" t="str" cm="1">
        <f t="array" ref="K760">INDEX(Tbl_MissionCrew[Spacecraft (Launch)],MATCH(1,(Tbl_MissionCrew[Launch date]=Tbl_EVA[[#This Row],[Traveler launch date]])*(Tbl_MissionCrew[Crew Name]=Tbl_EVA[[#This Row],[Name]]),0))</f>
        <v>Soyuz MS-03</v>
      </c>
      <c r="L760" t="str">
        <f>_xlfn.XLOOKUP(Tbl_EVA[[#This Row],[Launching spacecraft]],Tbl_Missions[Spacecraft],Tbl_Missions[Destination])</f>
        <v>ISS</v>
      </c>
    </row>
    <row r="761" spans="1:12" ht="18.75" customHeight="1">
      <c r="A761" t="s">
        <v>737</v>
      </c>
      <c r="B761" s="1" t="s">
        <v>666</v>
      </c>
      <c r="C761">
        <v>386</v>
      </c>
      <c r="D761" s="4">
        <v>42748</v>
      </c>
      <c r="E761" s="4">
        <v>42748</v>
      </c>
      <c r="F761" s="5">
        <v>0.24861111110658385</v>
      </c>
      <c r="G761" t="b">
        <v>0</v>
      </c>
      <c r="H761" t="b">
        <v>0</v>
      </c>
      <c r="I761" s="3" t="b">
        <v>0</v>
      </c>
      <c r="J761" s="7">
        <f>_xlfn.MAXIFS(Tbl_MissionCrew[Launch date],Tbl_MissionCrew[Launch date],"&lt;"&amp;Tbl_EVA[[#This Row],[Start Date]]+1,Tbl_MissionCrew[Crew Name],Tbl_EVA[[#This Row],[Name]])</f>
        <v>42662.336805555555</v>
      </c>
      <c r="K761" t="str" cm="1">
        <f t="array" ref="K761">INDEX(Tbl_MissionCrew[Spacecraft (Launch)],MATCH(1,(Tbl_MissionCrew[Launch date]=Tbl_EVA[[#This Row],[Traveler launch date]])*(Tbl_MissionCrew[Crew Name]=Tbl_EVA[[#This Row],[Name]]),0))</f>
        <v>Soyuz MS-02</v>
      </c>
      <c r="L761" t="str">
        <f>_xlfn.XLOOKUP(Tbl_EVA[[#This Row],[Launching spacecraft]],Tbl_Missions[Spacecraft],Tbl_Missions[Destination])</f>
        <v>ISS</v>
      </c>
    </row>
    <row r="762" spans="1:12" ht="18.75" customHeight="1">
      <c r="A762" t="s">
        <v>737</v>
      </c>
      <c r="B762" s="1" t="s">
        <v>738</v>
      </c>
      <c r="C762">
        <v>386</v>
      </c>
      <c r="D762" s="4">
        <v>42748</v>
      </c>
      <c r="E762" s="4">
        <v>42748</v>
      </c>
      <c r="F762" s="5">
        <v>0.24861111110658385</v>
      </c>
      <c r="G762" t="b">
        <v>0</v>
      </c>
      <c r="H762" t="b">
        <v>0</v>
      </c>
      <c r="I762" s="3" t="b">
        <v>0</v>
      </c>
      <c r="J762" s="7">
        <f>_xlfn.MAXIFS(Tbl_MissionCrew[Launch date],Tbl_MissionCrew[Launch date],"&lt;"&amp;Tbl_EVA[[#This Row],[Start Date]]+1,Tbl_MissionCrew[Crew Name],Tbl_EVA[[#This Row],[Name]])</f>
        <v>42691.845138888886</v>
      </c>
      <c r="K762" t="str" cm="1">
        <f t="array" ref="K762">INDEX(Tbl_MissionCrew[Spacecraft (Launch)],MATCH(1,(Tbl_MissionCrew[Launch date]=Tbl_EVA[[#This Row],[Traveler launch date]])*(Tbl_MissionCrew[Crew Name]=Tbl_EVA[[#This Row],[Name]]),0))</f>
        <v>Soyuz MS-03</v>
      </c>
      <c r="L762" t="str">
        <f>_xlfn.XLOOKUP(Tbl_EVA[[#This Row],[Launching spacecraft]],Tbl_Missions[Spacecraft],Tbl_Missions[Destination])</f>
        <v>ISS</v>
      </c>
    </row>
    <row r="763" spans="1:12" ht="18.75" customHeight="1">
      <c r="A763" t="s">
        <v>737</v>
      </c>
      <c r="B763" s="1" t="s">
        <v>666</v>
      </c>
      <c r="C763">
        <v>387</v>
      </c>
      <c r="D763" s="4">
        <v>42818</v>
      </c>
      <c r="E763" s="4">
        <v>42818</v>
      </c>
      <c r="F763" s="5">
        <v>0.273611111115315</v>
      </c>
      <c r="G763" t="b">
        <v>0</v>
      </c>
      <c r="H763" t="b">
        <v>0</v>
      </c>
      <c r="I763" s="3" t="b">
        <v>0</v>
      </c>
      <c r="J763" s="7">
        <f>_xlfn.MAXIFS(Tbl_MissionCrew[Launch date],Tbl_MissionCrew[Launch date],"&lt;"&amp;Tbl_EVA[[#This Row],[Start Date]]+1,Tbl_MissionCrew[Crew Name],Tbl_EVA[[#This Row],[Name]])</f>
        <v>42662.336805555555</v>
      </c>
      <c r="K763" t="str" cm="1">
        <f t="array" ref="K763">INDEX(Tbl_MissionCrew[Spacecraft (Launch)],MATCH(1,(Tbl_MissionCrew[Launch date]=Tbl_EVA[[#This Row],[Traveler launch date]])*(Tbl_MissionCrew[Crew Name]=Tbl_EVA[[#This Row],[Name]]),0))</f>
        <v>Soyuz MS-02</v>
      </c>
      <c r="L763" t="str">
        <f>_xlfn.XLOOKUP(Tbl_EVA[[#This Row],[Launching spacecraft]],Tbl_Missions[Spacecraft],Tbl_Missions[Destination])</f>
        <v>ISS</v>
      </c>
    </row>
    <row r="764" spans="1:12" ht="18.75" customHeight="1">
      <c r="A764" t="s">
        <v>737</v>
      </c>
      <c r="B764" s="1" t="s">
        <v>738</v>
      </c>
      <c r="C764">
        <v>387</v>
      </c>
      <c r="D764" s="4">
        <v>42818</v>
      </c>
      <c r="E764" s="4">
        <v>42818</v>
      </c>
      <c r="F764" s="5">
        <v>0.273611111115315</v>
      </c>
      <c r="G764" t="b">
        <v>0</v>
      </c>
      <c r="H764" t="b">
        <v>0</v>
      </c>
      <c r="I764" s="3" t="b">
        <v>0</v>
      </c>
      <c r="J764" s="7">
        <f>_xlfn.MAXIFS(Tbl_MissionCrew[Launch date],Tbl_MissionCrew[Launch date],"&lt;"&amp;Tbl_EVA[[#This Row],[Start Date]]+1,Tbl_MissionCrew[Crew Name],Tbl_EVA[[#This Row],[Name]])</f>
        <v>42691.845138888886</v>
      </c>
      <c r="K764" t="str" cm="1">
        <f t="array" ref="K764">INDEX(Tbl_MissionCrew[Spacecraft (Launch)],MATCH(1,(Tbl_MissionCrew[Launch date]=Tbl_EVA[[#This Row],[Traveler launch date]])*(Tbl_MissionCrew[Crew Name]=Tbl_EVA[[#This Row],[Name]]),0))</f>
        <v>Soyuz MS-03</v>
      </c>
      <c r="L764" t="str">
        <f>_xlfn.XLOOKUP(Tbl_EVA[[#This Row],[Launching spacecraft]],Tbl_Missions[Spacecraft],Tbl_Missions[Destination])</f>
        <v>ISS</v>
      </c>
    </row>
    <row r="765" spans="1:12" ht="18.75" customHeight="1">
      <c r="A765" t="s">
        <v>737</v>
      </c>
      <c r="B765" s="1" t="s">
        <v>666</v>
      </c>
      <c r="C765">
        <v>388</v>
      </c>
      <c r="D765" s="4">
        <v>42824</v>
      </c>
      <c r="E765" s="4">
        <v>42824</v>
      </c>
      <c r="F765" s="5">
        <v>0.29444444444379769</v>
      </c>
      <c r="G765" t="b">
        <v>0</v>
      </c>
      <c r="H765" t="b">
        <v>0</v>
      </c>
      <c r="I765" s="3" t="b">
        <v>0</v>
      </c>
      <c r="J765" s="7">
        <f>_xlfn.MAXIFS(Tbl_MissionCrew[Launch date],Tbl_MissionCrew[Launch date],"&lt;"&amp;Tbl_EVA[[#This Row],[Start Date]]+1,Tbl_MissionCrew[Crew Name],Tbl_EVA[[#This Row],[Name]])</f>
        <v>42662.336805555555</v>
      </c>
      <c r="K765" t="str" cm="1">
        <f t="array" ref="K765">INDEX(Tbl_MissionCrew[Spacecraft (Launch)],MATCH(1,(Tbl_MissionCrew[Launch date]=Tbl_EVA[[#This Row],[Traveler launch date]])*(Tbl_MissionCrew[Crew Name]=Tbl_EVA[[#This Row],[Name]]),0))</f>
        <v>Soyuz MS-02</v>
      </c>
      <c r="L765" t="str">
        <f>_xlfn.XLOOKUP(Tbl_EVA[[#This Row],[Launching spacecraft]],Tbl_Missions[Spacecraft],Tbl_Missions[Destination])</f>
        <v>ISS</v>
      </c>
    </row>
    <row r="766" spans="1:12" ht="18.75" customHeight="1">
      <c r="A766" t="s">
        <v>737</v>
      </c>
      <c r="B766" s="1" t="s">
        <v>605</v>
      </c>
      <c r="C766">
        <v>388</v>
      </c>
      <c r="D766" s="4">
        <v>42824</v>
      </c>
      <c r="E766" s="4">
        <v>42824</v>
      </c>
      <c r="F766" s="5">
        <v>0.29444444444379769</v>
      </c>
      <c r="G766" t="b">
        <v>0</v>
      </c>
      <c r="H766" t="b">
        <v>0</v>
      </c>
      <c r="I766" s="3" t="b">
        <v>0</v>
      </c>
      <c r="J766" s="7">
        <f>_xlfn.MAXIFS(Tbl_MissionCrew[Launch date],Tbl_MissionCrew[Launch date],"&lt;"&amp;Tbl_EVA[[#This Row],[Start Date]]+1,Tbl_MissionCrew[Crew Name],Tbl_EVA[[#This Row],[Name]])</f>
        <v>42691.845138888886</v>
      </c>
      <c r="K766" t="str" cm="1">
        <f t="array" ref="K766">INDEX(Tbl_MissionCrew[Spacecraft (Launch)],MATCH(1,(Tbl_MissionCrew[Launch date]=Tbl_EVA[[#This Row],[Traveler launch date]])*(Tbl_MissionCrew[Crew Name]=Tbl_EVA[[#This Row],[Name]]),0))</f>
        <v>Soyuz MS-03</v>
      </c>
      <c r="L766" t="str">
        <f>_xlfn.XLOOKUP(Tbl_EVA[[#This Row],[Launching spacecraft]],Tbl_Missions[Spacecraft],Tbl_Missions[Destination])</f>
        <v>ISS</v>
      </c>
    </row>
    <row r="767" spans="1:12" ht="18.75" customHeight="1">
      <c r="A767" t="s">
        <v>739</v>
      </c>
      <c r="B767" s="1" t="s">
        <v>605</v>
      </c>
      <c r="C767">
        <v>389</v>
      </c>
      <c r="D767" s="4">
        <v>42867</v>
      </c>
      <c r="E767" s="4">
        <v>42867</v>
      </c>
      <c r="F767" s="5">
        <v>0.18055555555474712</v>
      </c>
      <c r="G767" t="b">
        <v>0</v>
      </c>
      <c r="H767" t="b">
        <v>0</v>
      </c>
      <c r="I767" s="3" t="b">
        <v>0</v>
      </c>
      <c r="J767" s="7">
        <f>_xlfn.MAXIFS(Tbl_MissionCrew[Launch date],Tbl_MissionCrew[Launch date],"&lt;"&amp;Tbl_EVA[[#This Row],[Start Date]]+1,Tbl_MissionCrew[Crew Name],Tbl_EVA[[#This Row],[Name]])</f>
        <v>42691.845138888886</v>
      </c>
      <c r="K767" t="str" cm="1">
        <f t="array" ref="K767">INDEX(Tbl_MissionCrew[Spacecraft (Launch)],MATCH(1,(Tbl_MissionCrew[Launch date]=Tbl_EVA[[#This Row],[Traveler launch date]])*(Tbl_MissionCrew[Crew Name]=Tbl_EVA[[#This Row],[Name]]),0))</f>
        <v>Soyuz MS-03</v>
      </c>
      <c r="L767" t="str">
        <f>_xlfn.XLOOKUP(Tbl_EVA[[#This Row],[Launching spacecraft]],Tbl_Missions[Spacecraft],Tbl_Missions[Destination])</f>
        <v>ISS</v>
      </c>
    </row>
    <row r="768" spans="1:12" ht="18.75" customHeight="1">
      <c r="A768" t="s">
        <v>739</v>
      </c>
      <c r="B768" s="1" t="s">
        <v>740</v>
      </c>
      <c r="C768">
        <v>389</v>
      </c>
      <c r="D768" s="4">
        <v>42867</v>
      </c>
      <c r="E768" s="4">
        <v>42867</v>
      </c>
      <c r="F768" s="5">
        <v>0.18055555555474712</v>
      </c>
      <c r="G768" t="b">
        <v>0</v>
      </c>
      <c r="H768" t="b">
        <v>0</v>
      </c>
      <c r="I768" s="3" t="b">
        <v>0</v>
      </c>
      <c r="J768" s="7">
        <f>_xlfn.MAXIFS(Tbl_MissionCrew[Launch date],Tbl_MissionCrew[Launch date],"&lt;"&amp;Tbl_EVA[[#This Row],[Start Date]]+1,Tbl_MissionCrew[Crew Name],Tbl_EVA[[#This Row],[Name]])</f>
        <v>42827.301203703704</v>
      </c>
      <c r="K768" t="str" cm="1">
        <f t="array" ref="K768">INDEX(Tbl_MissionCrew[Spacecraft (Launch)],MATCH(1,(Tbl_MissionCrew[Launch date]=Tbl_EVA[[#This Row],[Traveler launch date]])*(Tbl_MissionCrew[Crew Name]=Tbl_EVA[[#This Row],[Name]]),0))</f>
        <v>Soyuz MS-04</v>
      </c>
      <c r="L768" t="str">
        <f>_xlfn.XLOOKUP(Tbl_EVA[[#This Row],[Launching spacecraft]],Tbl_Missions[Spacecraft],Tbl_Missions[Destination])</f>
        <v>ISS</v>
      </c>
    </row>
    <row r="769" spans="1:12" ht="18.75" customHeight="1">
      <c r="A769" t="s">
        <v>739</v>
      </c>
      <c r="B769" s="1" t="s">
        <v>605</v>
      </c>
      <c r="C769">
        <v>390</v>
      </c>
      <c r="D769" s="4">
        <v>42878</v>
      </c>
      <c r="E769" s="4">
        <v>42878</v>
      </c>
      <c r="F769" s="5">
        <v>0.11527777778246673</v>
      </c>
      <c r="G769" t="b">
        <v>0</v>
      </c>
      <c r="H769" t="b">
        <v>0</v>
      </c>
      <c r="I769" s="3" t="b">
        <v>0</v>
      </c>
      <c r="J769" s="7">
        <f>_xlfn.MAXIFS(Tbl_MissionCrew[Launch date],Tbl_MissionCrew[Launch date],"&lt;"&amp;Tbl_EVA[[#This Row],[Start Date]]+1,Tbl_MissionCrew[Crew Name],Tbl_EVA[[#This Row],[Name]])</f>
        <v>42691.845138888886</v>
      </c>
      <c r="K769" t="str" cm="1">
        <f t="array" ref="K769">INDEX(Tbl_MissionCrew[Spacecraft (Launch)],MATCH(1,(Tbl_MissionCrew[Launch date]=Tbl_EVA[[#This Row],[Traveler launch date]])*(Tbl_MissionCrew[Crew Name]=Tbl_EVA[[#This Row],[Name]]),0))</f>
        <v>Soyuz MS-03</v>
      </c>
      <c r="L769" t="str">
        <f>_xlfn.XLOOKUP(Tbl_EVA[[#This Row],[Launching spacecraft]],Tbl_Missions[Spacecraft],Tbl_Missions[Destination])</f>
        <v>ISS</v>
      </c>
    </row>
    <row r="770" spans="1:12" ht="18.75" customHeight="1">
      <c r="A770" t="s">
        <v>739</v>
      </c>
      <c r="B770" s="1" t="s">
        <v>740</v>
      </c>
      <c r="C770">
        <v>390</v>
      </c>
      <c r="D770" s="4">
        <v>42878</v>
      </c>
      <c r="E770" s="4">
        <v>42878</v>
      </c>
      <c r="F770" s="5">
        <v>0.11527777778246673</v>
      </c>
      <c r="G770" t="b">
        <v>0</v>
      </c>
      <c r="H770" t="b">
        <v>0</v>
      </c>
      <c r="I770" s="3" t="b">
        <v>0</v>
      </c>
      <c r="J770" s="7">
        <f>_xlfn.MAXIFS(Tbl_MissionCrew[Launch date],Tbl_MissionCrew[Launch date],"&lt;"&amp;Tbl_EVA[[#This Row],[Start Date]]+1,Tbl_MissionCrew[Crew Name],Tbl_EVA[[#This Row],[Name]])</f>
        <v>42827.301203703704</v>
      </c>
      <c r="K770" t="str" cm="1">
        <f t="array" ref="K770">INDEX(Tbl_MissionCrew[Spacecraft (Launch)],MATCH(1,(Tbl_MissionCrew[Launch date]=Tbl_EVA[[#This Row],[Traveler launch date]])*(Tbl_MissionCrew[Crew Name]=Tbl_EVA[[#This Row],[Name]]),0))</f>
        <v>Soyuz MS-04</v>
      </c>
      <c r="L770" t="str">
        <f>_xlfn.XLOOKUP(Tbl_EVA[[#This Row],[Launching spacecraft]],Tbl_Missions[Spacecraft],Tbl_Missions[Destination])</f>
        <v>ISS</v>
      </c>
    </row>
    <row r="771" spans="1:12" ht="18.75" customHeight="1">
      <c r="A771" t="s">
        <v>741</v>
      </c>
      <c r="B771" s="1" t="s">
        <v>639</v>
      </c>
      <c r="C771">
        <v>391</v>
      </c>
      <c r="D771" s="4">
        <v>42964</v>
      </c>
      <c r="E771" s="4">
        <v>42964</v>
      </c>
      <c r="F771" s="5">
        <v>0.31527777777955635</v>
      </c>
      <c r="G771" t="b">
        <v>0</v>
      </c>
      <c r="H771" t="b">
        <v>0</v>
      </c>
      <c r="I771" s="3" t="b">
        <v>0</v>
      </c>
      <c r="J771" s="7">
        <f>_xlfn.MAXIFS(Tbl_MissionCrew[Launch date],Tbl_MissionCrew[Launch date],"&lt;"&amp;Tbl_EVA[[#This Row],[Start Date]]+1,Tbl_MissionCrew[Crew Name],Tbl_EVA[[#This Row],[Name]])</f>
        <v>42827.301203703704</v>
      </c>
      <c r="K771" t="str" cm="1">
        <f t="array" ref="K771">INDEX(Tbl_MissionCrew[Spacecraft (Launch)],MATCH(1,(Tbl_MissionCrew[Launch date]=Tbl_EVA[[#This Row],[Traveler launch date]])*(Tbl_MissionCrew[Crew Name]=Tbl_EVA[[#This Row],[Name]]),0))</f>
        <v>Soyuz MS-04</v>
      </c>
      <c r="L771" t="str">
        <f>_xlfn.XLOOKUP(Tbl_EVA[[#This Row],[Launching spacecraft]],Tbl_Missions[Spacecraft],Tbl_Missions[Destination])</f>
        <v>ISS</v>
      </c>
    </row>
    <row r="772" spans="1:12" ht="18.75" customHeight="1">
      <c r="A772" t="s">
        <v>741</v>
      </c>
      <c r="B772" s="1" t="s">
        <v>716</v>
      </c>
      <c r="C772">
        <v>391</v>
      </c>
      <c r="D772" s="4">
        <v>42964</v>
      </c>
      <c r="E772" s="4">
        <v>42964</v>
      </c>
      <c r="F772" s="5">
        <v>0.31527777777955635</v>
      </c>
      <c r="G772" t="b">
        <v>0</v>
      </c>
      <c r="H772" t="b">
        <v>0</v>
      </c>
      <c r="I772" s="3" t="b">
        <v>0</v>
      </c>
      <c r="J772" s="7">
        <f>_xlfn.MAXIFS(Tbl_MissionCrew[Launch date],Tbl_MissionCrew[Launch date],"&lt;"&amp;Tbl_EVA[[#This Row],[Start Date]]+1,Tbl_MissionCrew[Crew Name],Tbl_EVA[[#This Row],[Name]])</f>
        <v>42944.65347222222</v>
      </c>
      <c r="K772" t="str" cm="1">
        <f t="array" ref="K772">INDEX(Tbl_MissionCrew[Spacecraft (Launch)],MATCH(1,(Tbl_MissionCrew[Launch date]=Tbl_EVA[[#This Row],[Traveler launch date]])*(Tbl_MissionCrew[Crew Name]=Tbl_EVA[[#This Row],[Name]]),0))</f>
        <v>Soyuz MS-05</v>
      </c>
      <c r="L772" t="str">
        <f>_xlfn.XLOOKUP(Tbl_EVA[[#This Row],[Launching spacecraft]],Tbl_Missions[Spacecraft],Tbl_Missions[Destination])</f>
        <v>ISS</v>
      </c>
    </row>
    <row r="773" spans="1:12" ht="18.75" customHeight="1">
      <c r="A773" t="s">
        <v>742</v>
      </c>
      <c r="B773" s="1" t="s">
        <v>685</v>
      </c>
      <c r="C773">
        <v>392</v>
      </c>
      <c r="D773" s="4">
        <v>43013</v>
      </c>
      <c r="E773" s="4">
        <v>43013</v>
      </c>
      <c r="F773" s="5">
        <v>0.28819444444525288</v>
      </c>
      <c r="G773" t="b">
        <v>0</v>
      </c>
      <c r="H773" t="b">
        <v>0</v>
      </c>
      <c r="I773" s="3" t="b">
        <v>0</v>
      </c>
      <c r="J773" s="7">
        <f>_xlfn.MAXIFS(Tbl_MissionCrew[Launch date],Tbl_MissionCrew[Launch date],"&lt;"&amp;Tbl_EVA[[#This Row],[Start Date]]+1,Tbl_MissionCrew[Crew Name],Tbl_EVA[[#This Row],[Name]])</f>
        <v>42944.65347222222</v>
      </c>
      <c r="K773" t="str" cm="1">
        <f t="array" ref="K773">INDEX(Tbl_MissionCrew[Spacecraft (Launch)],MATCH(1,(Tbl_MissionCrew[Launch date]=Tbl_EVA[[#This Row],[Traveler launch date]])*(Tbl_MissionCrew[Crew Name]=Tbl_EVA[[#This Row],[Name]]),0))</f>
        <v>Soyuz MS-05</v>
      </c>
      <c r="L773" t="str">
        <f>_xlfn.XLOOKUP(Tbl_EVA[[#This Row],[Launching spacecraft]],Tbl_Missions[Spacecraft],Tbl_Missions[Destination])</f>
        <v>ISS</v>
      </c>
    </row>
    <row r="774" spans="1:12" ht="18.75" customHeight="1">
      <c r="A774" t="s">
        <v>742</v>
      </c>
      <c r="B774" s="1" t="s">
        <v>743</v>
      </c>
      <c r="C774">
        <v>392</v>
      </c>
      <c r="D774" s="4">
        <v>43013</v>
      </c>
      <c r="E774" s="4">
        <v>43013</v>
      </c>
      <c r="F774" s="5">
        <v>0.28819444444525288</v>
      </c>
      <c r="G774" t="b">
        <v>0</v>
      </c>
      <c r="H774" t="b">
        <v>0</v>
      </c>
      <c r="I774" s="3" t="b">
        <v>0</v>
      </c>
      <c r="J774" s="7">
        <f>_xlfn.MAXIFS(Tbl_MissionCrew[Launch date],Tbl_MissionCrew[Launch date],"&lt;"&amp;Tbl_EVA[[#This Row],[Start Date]]+1,Tbl_MissionCrew[Crew Name],Tbl_EVA[[#This Row],[Name]])</f>
        <v>42990.886805555558</v>
      </c>
      <c r="K774" t="str" cm="1">
        <f t="array" ref="K774">INDEX(Tbl_MissionCrew[Spacecraft (Launch)],MATCH(1,(Tbl_MissionCrew[Launch date]=Tbl_EVA[[#This Row],[Traveler launch date]])*(Tbl_MissionCrew[Crew Name]=Tbl_EVA[[#This Row],[Name]]),0))</f>
        <v>Soyuz MS-06</v>
      </c>
      <c r="L774" t="str">
        <f>_xlfn.XLOOKUP(Tbl_EVA[[#This Row],[Launching spacecraft]],Tbl_Missions[Spacecraft],Tbl_Missions[Destination])</f>
        <v>ISS</v>
      </c>
    </row>
    <row r="775" spans="1:12" ht="18.75" customHeight="1">
      <c r="A775" t="s">
        <v>742</v>
      </c>
      <c r="B775" s="1" t="s">
        <v>685</v>
      </c>
      <c r="C775">
        <v>393</v>
      </c>
      <c r="D775" s="4">
        <v>43018</v>
      </c>
      <c r="E775" s="4">
        <v>43018</v>
      </c>
      <c r="F775" s="5">
        <v>0.26805555555620231</v>
      </c>
      <c r="G775" t="b">
        <v>0</v>
      </c>
      <c r="H775" t="b">
        <v>0</v>
      </c>
      <c r="I775" s="3" t="b">
        <v>0</v>
      </c>
      <c r="J775" s="7">
        <f>_xlfn.MAXIFS(Tbl_MissionCrew[Launch date],Tbl_MissionCrew[Launch date],"&lt;"&amp;Tbl_EVA[[#This Row],[Start Date]]+1,Tbl_MissionCrew[Crew Name],Tbl_EVA[[#This Row],[Name]])</f>
        <v>42944.65347222222</v>
      </c>
      <c r="K775" t="str" cm="1">
        <f t="array" ref="K775">INDEX(Tbl_MissionCrew[Spacecraft (Launch)],MATCH(1,(Tbl_MissionCrew[Launch date]=Tbl_EVA[[#This Row],[Traveler launch date]])*(Tbl_MissionCrew[Crew Name]=Tbl_EVA[[#This Row],[Name]]),0))</f>
        <v>Soyuz MS-05</v>
      </c>
      <c r="L775" t="str">
        <f>_xlfn.XLOOKUP(Tbl_EVA[[#This Row],[Launching spacecraft]],Tbl_Missions[Spacecraft],Tbl_Missions[Destination])</f>
        <v>ISS</v>
      </c>
    </row>
    <row r="776" spans="1:12" ht="18.75" customHeight="1">
      <c r="A776" t="s">
        <v>742</v>
      </c>
      <c r="B776" s="1" t="s">
        <v>743</v>
      </c>
      <c r="C776">
        <v>393</v>
      </c>
      <c r="D776" s="4">
        <v>43018</v>
      </c>
      <c r="E776" s="4">
        <v>43018</v>
      </c>
      <c r="F776" s="5">
        <v>0.26805555555620231</v>
      </c>
      <c r="G776" t="b">
        <v>0</v>
      </c>
      <c r="H776" t="b">
        <v>0</v>
      </c>
      <c r="I776" s="3" t="b">
        <v>0</v>
      </c>
      <c r="J776" s="7">
        <f>_xlfn.MAXIFS(Tbl_MissionCrew[Launch date],Tbl_MissionCrew[Launch date],"&lt;"&amp;Tbl_EVA[[#This Row],[Start Date]]+1,Tbl_MissionCrew[Crew Name],Tbl_EVA[[#This Row],[Name]])</f>
        <v>42990.886805555558</v>
      </c>
      <c r="K776" t="str" cm="1">
        <f t="array" ref="K776">INDEX(Tbl_MissionCrew[Spacecraft (Launch)],MATCH(1,(Tbl_MissionCrew[Launch date]=Tbl_EVA[[#This Row],[Traveler launch date]])*(Tbl_MissionCrew[Crew Name]=Tbl_EVA[[#This Row],[Name]]),0))</f>
        <v>Soyuz MS-06</v>
      </c>
      <c r="L776" t="str">
        <f>_xlfn.XLOOKUP(Tbl_EVA[[#This Row],[Launching spacecraft]],Tbl_Missions[Spacecraft],Tbl_Missions[Destination])</f>
        <v>ISS</v>
      </c>
    </row>
    <row r="777" spans="1:12" ht="18.75" customHeight="1">
      <c r="A777" t="s">
        <v>742</v>
      </c>
      <c r="B777" s="1" t="s">
        <v>685</v>
      </c>
      <c r="C777">
        <v>394</v>
      </c>
      <c r="D777" s="4">
        <v>43028</v>
      </c>
      <c r="E777" s="4">
        <v>43028</v>
      </c>
      <c r="F777" s="5">
        <v>0.28402777777777777</v>
      </c>
      <c r="G777" t="b">
        <v>0</v>
      </c>
      <c r="H777" t="b">
        <v>0</v>
      </c>
      <c r="I777" s="3" t="b">
        <v>0</v>
      </c>
      <c r="J777" s="7">
        <f>_xlfn.MAXIFS(Tbl_MissionCrew[Launch date],Tbl_MissionCrew[Launch date],"&lt;"&amp;Tbl_EVA[[#This Row],[Start Date]]+1,Tbl_MissionCrew[Crew Name],Tbl_EVA[[#This Row],[Name]])</f>
        <v>42944.65347222222</v>
      </c>
      <c r="K777" t="str" cm="1">
        <f t="array" ref="K777">INDEX(Tbl_MissionCrew[Spacecraft (Launch)],MATCH(1,(Tbl_MissionCrew[Launch date]=Tbl_EVA[[#This Row],[Traveler launch date]])*(Tbl_MissionCrew[Crew Name]=Tbl_EVA[[#This Row],[Name]]),0))</f>
        <v>Soyuz MS-05</v>
      </c>
      <c r="L777" t="str">
        <f>_xlfn.XLOOKUP(Tbl_EVA[[#This Row],[Launching spacecraft]],Tbl_Missions[Spacecraft],Tbl_Missions[Destination])</f>
        <v>ISS</v>
      </c>
    </row>
    <row r="778" spans="1:12" ht="18.75" customHeight="1">
      <c r="A778" t="s">
        <v>742</v>
      </c>
      <c r="B778" s="1" t="s">
        <v>671</v>
      </c>
      <c r="C778">
        <v>394</v>
      </c>
      <c r="D778" s="4">
        <v>43028</v>
      </c>
      <c r="E778" s="4">
        <v>43028</v>
      </c>
      <c r="F778" s="5">
        <v>0.28402777777955635</v>
      </c>
      <c r="G778" t="b">
        <v>0</v>
      </c>
      <c r="H778" t="b">
        <v>0</v>
      </c>
      <c r="I778" s="3" t="b">
        <v>0</v>
      </c>
      <c r="J778" s="7">
        <f>_xlfn.MAXIFS(Tbl_MissionCrew[Launch date],Tbl_MissionCrew[Launch date],"&lt;"&amp;Tbl_EVA[[#This Row],[Start Date]]+1,Tbl_MissionCrew[Crew Name],Tbl_EVA[[#This Row],[Name]])</f>
        <v>42990.886805555558</v>
      </c>
      <c r="K778" t="str" cm="1">
        <f t="array" ref="K778">INDEX(Tbl_MissionCrew[Spacecraft (Launch)],MATCH(1,(Tbl_MissionCrew[Launch date]=Tbl_EVA[[#This Row],[Traveler launch date]])*(Tbl_MissionCrew[Crew Name]=Tbl_EVA[[#This Row],[Name]]),0))</f>
        <v>Soyuz MS-06</v>
      </c>
      <c r="L778" t="str">
        <f>_xlfn.XLOOKUP(Tbl_EVA[[#This Row],[Launching spacecraft]],Tbl_Missions[Spacecraft],Tbl_Missions[Destination])</f>
        <v>ISS</v>
      </c>
    </row>
    <row r="779" spans="1:12" ht="18.75" customHeight="1">
      <c r="A779" t="s">
        <v>744</v>
      </c>
      <c r="B779" s="1" t="s">
        <v>743</v>
      </c>
      <c r="C779">
        <v>395</v>
      </c>
      <c r="D779" s="4">
        <v>43123</v>
      </c>
      <c r="E779" s="4">
        <v>43123</v>
      </c>
      <c r="F779" s="5">
        <v>0.30833333333430346</v>
      </c>
      <c r="G779" t="b">
        <v>0</v>
      </c>
      <c r="H779" t="b">
        <v>0</v>
      </c>
      <c r="I779" s="3" t="b">
        <v>0</v>
      </c>
      <c r="J779" s="7">
        <f>_xlfn.MAXIFS(Tbl_MissionCrew[Launch date],Tbl_MissionCrew[Launch date],"&lt;"&amp;Tbl_EVA[[#This Row],[Start Date]]+1,Tbl_MissionCrew[Crew Name],Tbl_EVA[[#This Row],[Name]])</f>
        <v>42990.886805555558</v>
      </c>
      <c r="K779" t="str" cm="1">
        <f t="array" ref="K779">INDEX(Tbl_MissionCrew[Spacecraft (Launch)],MATCH(1,(Tbl_MissionCrew[Launch date]=Tbl_EVA[[#This Row],[Traveler launch date]])*(Tbl_MissionCrew[Crew Name]=Tbl_EVA[[#This Row],[Name]]),0))</f>
        <v>Soyuz MS-06</v>
      </c>
      <c r="L779" t="str">
        <f>_xlfn.XLOOKUP(Tbl_EVA[[#This Row],[Launching spacecraft]],Tbl_Missions[Spacecraft],Tbl_Missions[Destination])</f>
        <v>ISS</v>
      </c>
    </row>
    <row r="780" spans="1:12" ht="18.75" customHeight="1">
      <c r="A780" t="s">
        <v>744</v>
      </c>
      <c r="B780" s="1" t="s">
        <v>745</v>
      </c>
      <c r="C780">
        <v>395</v>
      </c>
      <c r="D780" s="4">
        <v>43123</v>
      </c>
      <c r="E780" s="4">
        <v>43123</v>
      </c>
      <c r="F780" s="5">
        <v>0.30833333333430346</v>
      </c>
      <c r="G780" t="b">
        <v>0</v>
      </c>
      <c r="H780" t="b">
        <v>0</v>
      </c>
      <c r="I780" s="3" t="b">
        <v>0</v>
      </c>
      <c r="J780" s="7">
        <f>_xlfn.MAXIFS(Tbl_MissionCrew[Launch date],Tbl_MissionCrew[Launch date],"&lt;"&amp;Tbl_EVA[[#This Row],[Start Date]]+1,Tbl_MissionCrew[Crew Name],Tbl_EVA[[#This Row],[Name]])</f>
        <v>43086.306250000001</v>
      </c>
      <c r="K780" t="str" cm="1">
        <f t="array" ref="K780">INDEX(Tbl_MissionCrew[Spacecraft (Launch)],MATCH(1,(Tbl_MissionCrew[Launch date]=Tbl_EVA[[#This Row],[Traveler launch date]])*(Tbl_MissionCrew[Crew Name]=Tbl_EVA[[#This Row],[Name]]),0))</f>
        <v>Soyuz MS-07</v>
      </c>
      <c r="L780" t="str">
        <f>_xlfn.XLOOKUP(Tbl_EVA[[#This Row],[Launching spacecraft]],Tbl_Missions[Spacecraft],Tbl_Missions[Destination])</f>
        <v>ISS</v>
      </c>
    </row>
    <row r="781" spans="1:12" ht="18.75" customHeight="1">
      <c r="A781" t="s">
        <v>744</v>
      </c>
      <c r="B781" s="1" t="s">
        <v>713</v>
      </c>
      <c r="C781">
        <v>396</v>
      </c>
      <c r="D781" s="4">
        <v>43133</v>
      </c>
      <c r="E781" s="4">
        <v>43133</v>
      </c>
      <c r="F781" s="5">
        <v>0.34236111111385981</v>
      </c>
      <c r="G781" t="b">
        <v>0</v>
      </c>
      <c r="H781" t="b">
        <v>0</v>
      </c>
      <c r="I781" s="3" t="b">
        <v>0</v>
      </c>
      <c r="J781" s="7">
        <f>_xlfn.MAXIFS(Tbl_MissionCrew[Launch date],Tbl_MissionCrew[Launch date],"&lt;"&amp;Tbl_EVA[[#This Row],[Start Date]]+1,Tbl_MissionCrew[Crew Name],Tbl_EVA[[#This Row],[Name]])</f>
        <v>42990.886805555558</v>
      </c>
      <c r="K781" t="str" cm="1">
        <f t="array" ref="K781">INDEX(Tbl_MissionCrew[Spacecraft (Launch)],MATCH(1,(Tbl_MissionCrew[Launch date]=Tbl_EVA[[#This Row],[Traveler launch date]])*(Tbl_MissionCrew[Crew Name]=Tbl_EVA[[#This Row],[Name]]),0))</f>
        <v>Soyuz MS-06</v>
      </c>
      <c r="L781" t="str">
        <f>_xlfn.XLOOKUP(Tbl_EVA[[#This Row],[Launching spacecraft]],Tbl_Missions[Spacecraft],Tbl_Missions[Destination])</f>
        <v>ISS</v>
      </c>
    </row>
    <row r="782" spans="1:12" ht="18.75" customHeight="1">
      <c r="A782" t="s">
        <v>744</v>
      </c>
      <c r="B782" s="1" t="s">
        <v>706</v>
      </c>
      <c r="C782">
        <v>396</v>
      </c>
      <c r="D782" s="4">
        <v>43133</v>
      </c>
      <c r="E782" s="4">
        <v>43133</v>
      </c>
      <c r="F782" s="5">
        <v>0.34236111111385981</v>
      </c>
      <c r="G782" t="b">
        <v>0</v>
      </c>
      <c r="H782" t="b">
        <v>0</v>
      </c>
      <c r="I782" s="3" t="b">
        <v>0</v>
      </c>
      <c r="J782" s="7">
        <f>_xlfn.MAXIFS(Tbl_MissionCrew[Launch date],Tbl_MissionCrew[Launch date],"&lt;"&amp;Tbl_EVA[[#This Row],[Start Date]]+1,Tbl_MissionCrew[Crew Name],Tbl_EVA[[#This Row],[Name]])</f>
        <v>43086.306250000001</v>
      </c>
      <c r="K782" t="str" cm="1">
        <f t="array" ref="K782">INDEX(Tbl_MissionCrew[Spacecraft (Launch)],MATCH(1,(Tbl_MissionCrew[Launch date]=Tbl_EVA[[#This Row],[Traveler launch date]])*(Tbl_MissionCrew[Crew Name]=Tbl_EVA[[#This Row],[Name]]),0))</f>
        <v>Soyuz MS-07</v>
      </c>
      <c r="L782" t="str">
        <f>_xlfn.XLOOKUP(Tbl_EVA[[#This Row],[Launching spacecraft]],Tbl_Missions[Spacecraft],Tbl_Missions[Destination])</f>
        <v>ISS</v>
      </c>
    </row>
    <row r="783" spans="1:12" ht="18.75" customHeight="1">
      <c r="A783" t="s">
        <v>744</v>
      </c>
      <c r="B783" s="1" t="s">
        <v>743</v>
      </c>
      <c r="C783">
        <v>397</v>
      </c>
      <c r="D783" s="4">
        <v>43147</v>
      </c>
      <c r="E783" s="4">
        <v>43147</v>
      </c>
      <c r="F783" s="5">
        <v>0.24791666666715173</v>
      </c>
      <c r="G783" t="b">
        <v>0</v>
      </c>
      <c r="H783" t="b">
        <v>0</v>
      </c>
      <c r="I783" s="3" t="b">
        <v>0</v>
      </c>
      <c r="J783" s="7">
        <f>_xlfn.MAXIFS(Tbl_MissionCrew[Launch date],Tbl_MissionCrew[Launch date],"&lt;"&amp;Tbl_EVA[[#This Row],[Start Date]]+1,Tbl_MissionCrew[Crew Name],Tbl_EVA[[#This Row],[Name]])</f>
        <v>42990.886805555558</v>
      </c>
      <c r="K783" t="str" cm="1">
        <f t="array" ref="K783">INDEX(Tbl_MissionCrew[Spacecraft (Launch)],MATCH(1,(Tbl_MissionCrew[Launch date]=Tbl_EVA[[#This Row],[Traveler launch date]])*(Tbl_MissionCrew[Crew Name]=Tbl_EVA[[#This Row],[Name]]),0))</f>
        <v>Soyuz MS-06</v>
      </c>
      <c r="L783" t="str">
        <f>_xlfn.XLOOKUP(Tbl_EVA[[#This Row],[Launching spacecraft]],Tbl_Missions[Spacecraft],Tbl_Missions[Destination])</f>
        <v>ISS</v>
      </c>
    </row>
    <row r="784" spans="1:12" ht="18.75" customHeight="1">
      <c r="A784" t="s">
        <v>744</v>
      </c>
      <c r="B784" s="1" t="s">
        <v>746</v>
      </c>
      <c r="C784">
        <v>397</v>
      </c>
      <c r="D784" s="4">
        <v>43147</v>
      </c>
      <c r="E784" s="4">
        <v>43147</v>
      </c>
      <c r="F784" s="5">
        <v>0.24791666666715173</v>
      </c>
      <c r="G784" t="b">
        <v>0</v>
      </c>
      <c r="H784" t="b">
        <v>0</v>
      </c>
      <c r="I784" s="3" t="b">
        <v>0</v>
      </c>
      <c r="J784" s="7">
        <f>_xlfn.MAXIFS(Tbl_MissionCrew[Launch date],Tbl_MissionCrew[Launch date],"&lt;"&amp;Tbl_EVA[[#This Row],[Start Date]]+1,Tbl_MissionCrew[Crew Name],Tbl_EVA[[#This Row],[Name]])</f>
        <v>43086.306250000001</v>
      </c>
      <c r="K784" t="str" cm="1">
        <f t="array" ref="K784">INDEX(Tbl_MissionCrew[Spacecraft (Launch)],MATCH(1,(Tbl_MissionCrew[Launch date]=Tbl_EVA[[#This Row],[Traveler launch date]])*(Tbl_MissionCrew[Crew Name]=Tbl_EVA[[#This Row],[Name]]),0))</f>
        <v>Soyuz MS-07</v>
      </c>
      <c r="L784" t="str">
        <f>_xlfn.XLOOKUP(Tbl_EVA[[#This Row],[Launching spacecraft]],Tbl_Missions[Spacecraft],Tbl_Missions[Destination])</f>
        <v>ISS</v>
      </c>
    </row>
    <row r="785" spans="1:12" ht="18.75" customHeight="1">
      <c r="A785" t="s">
        <v>747</v>
      </c>
      <c r="B785" s="1" t="s">
        <v>673</v>
      </c>
      <c r="C785">
        <v>398</v>
      </c>
      <c r="D785" s="4">
        <v>43188</v>
      </c>
      <c r="E785" s="4">
        <v>43188</v>
      </c>
      <c r="F785" s="5">
        <v>0.25694444444525288</v>
      </c>
      <c r="G785" t="b">
        <v>0</v>
      </c>
      <c r="H785" t="b">
        <v>0</v>
      </c>
      <c r="I785" s="3" t="b">
        <v>0</v>
      </c>
      <c r="J785" s="7">
        <f>_xlfn.MAXIFS(Tbl_MissionCrew[Launch date],Tbl_MissionCrew[Launch date],"&lt;"&amp;Tbl_EVA[[#This Row],[Start Date]]+1,Tbl_MissionCrew[Crew Name],Tbl_EVA[[#This Row],[Name]])</f>
        <v>43180.738888888889</v>
      </c>
      <c r="K785" t="str" cm="1">
        <f t="array" ref="K785">INDEX(Tbl_MissionCrew[Spacecraft (Launch)],MATCH(1,(Tbl_MissionCrew[Launch date]=Tbl_EVA[[#This Row],[Traveler launch date]])*(Tbl_MissionCrew[Crew Name]=Tbl_EVA[[#This Row],[Name]]),0))</f>
        <v>Soyuz MS-08</v>
      </c>
      <c r="L785" t="str">
        <f>_xlfn.XLOOKUP(Tbl_EVA[[#This Row],[Launching spacecraft]],Tbl_Missions[Spacecraft],Tbl_Missions[Destination])</f>
        <v>ISS</v>
      </c>
    </row>
    <row r="786" spans="1:12" ht="18.75" customHeight="1">
      <c r="A786" t="s">
        <v>747</v>
      </c>
      <c r="B786" s="1" t="s">
        <v>670</v>
      </c>
      <c r="C786">
        <v>398</v>
      </c>
      <c r="D786" s="4">
        <v>43188</v>
      </c>
      <c r="E786" s="4">
        <v>43188</v>
      </c>
      <c r="F786" s="5">
        <v>0.25694444444525288</v>
      </c>
      <c r="G786" t="b">
        <v>0</v>
      </c>
      <c r="H786" t="b">
        <v>0</v>
      </c>
      <c r="I786" s="3" t="b">
        <v>0</v>
      </c>
      <c r="J786" s="7">
        <f>_xlfn.MAXIFS(Tbl_MissionCrew[Launch date],Tbl_MissionCrew[Launch date],"&lt;"&amp;Tbl_EVA[[#This Row],[Start Date]]+1,Tbl_MissionCrew[Crew Name],Tbl_EVA[[#This Row],[Name]])</f>
        <v>43180.738888888889</v>
      </c>
      <c r="K786" t="str" cm="1">
        <f t="array" ref="K786">INDEX(Tbl_MissionCrew[Spacecraft (Launch)],MATCH(1,(Tbl_MissionCrew[Launch date]=Tbl_EVA[[#This Row],[Traveler launch date]])*(Tbl_MissionCrew[Crew Name]=Tbl_EVA[[#This Row],[Name]]),0))</f>
        <v>Soyuz MS-08</v>
      </c>
      <c r="L786" t="str">
        <f>_xlfn.XLOOKUP(Tbl_EVA[[#This Row],[Launching spacecraft]],Tbl_Missions[Spacecraft],Tbl_Missions[Destination])</f>
        <v>ISS</v>
      </c>
    </row>
    <row r="787" spans="1:12" ht="18.75" customHeight="1">
      <c r="A787" t="s">
        <v>747</v>
      </c>
      <c r="B787" s="1" t="s">
        <v>673</v>
      </c>
      <c r="C787">
        <v>399</v>
      </c>
      <c r="D787" s="4">
        <v>43236</v>
      </c>
      <c r="E787" s="4">
        <v>43236</v>
      </c>
      <c r="F787" s="5">
        <v>0.27152777777519077</v>
      </c>
      <c r="G787" t="b">
        <v>0</v>
      </c>
      <c r="H787" t="b">
        <v>0</v>
      </c>
      <c r="I787" s="3" t="b">
        <v>0</v>
      </c>
      <c r="J787" s="7">
        <f>_xlfn.MAXIFS(Tbl_MissionCrew[Launch date],Tbl_MissionCrew[Launch date],"&lt;"&amp;Tbl_EVA[[#This Row],[Start Date]]+1,Tbl_MissionCrew[Crew Name],Tbl_EVA[[#This Row],[Name]])</f>
        <v>43180.738888888889</v>
      </c>
      <c r="K787" t="str" cm="1">
        <f t="array" ref="K787">INDEX(Tbl_MissionCrew[Spacecraft (Launch)],MATCH(1,(Tbl_MissionCrew[Launch date]=Tbl_EVA[[#This Row],[Traveler launch date]])*(Tbl_MissionCrew[Crew Name]=Tbl_EVA[[#This Row],[Name]]),0))</f>
        <v>Soyuz MS-08</v>
      </c>
      <c r="L787" t="str">
        <f>_xlfn.XLOOKUP(Tbl_EVA[[#This Row],[Launching spacecraft]],Tbl_Missions[Spacecraft],Tbl_Missions[Destination])</f>
        <v>ISS</v>
      </c>
    </row>
    <row r="788" spans="1:12" ht="18.75" customHeight="1">
      <c r="A788" t="s">
        <v>747</v>
      </c>
      <c r="B788" s="1" t="s">
        <v>670</v>
      </c>
      <c r="C788">
        <v>399</v>
      </c>
      <c r="D788" s="4">
        <v>43236</v>
      </c>
      <c r="E788" s="4">
        <v>43236</v>
      </c>
      <c r="F788" s="5">
        <v>0.27152777777519077</v>
      </c>
      <c r="G788" t="b">
        <v>0</v>
      </c>
      <c r="H788" t="b">
        <v>0</v>
      </c>
      <c r="I788" s="3" t="b">
        <v>0</v>
      </c>
      <c r="J788" s="7">
        <f>_xlfn.MAXIFS(Tbl_MissionCrew[Launch date],Tbl_MissionCrew[Launch date],"&lt;"&amp;Tbl_EVA[[#This Row],[Start Date]]+1,Tbl_MissionCrew[Crew Name],Tbl_EVA[[#This Row],[Name]])</f>
        <v>43180.738888888889</v>
      </c>
      <c r="K788" t="str" cm="1">
        <f t="array" ref="K788">INDEX(Tbl_MissionCrew[Spacecraft (Launch)],MATCH(1,(Tbl_MissionCrew[Launch date]=Tbl_EVA[[#This Row],[Traveler launch date]])*(Tbl_MissionCrew[Crew Name]=Tbl_EVA[[#This Row],[Name]]),0))</f>
        <v>Soyuz MS-08</v>
      </c>
      <c r="L788" t="str">
        <f>_xlfn.XLOOKUP(Tbl_EVA[[#This Row],[Launching spacecraft]],Tbl_Missions[Spacecraft],Tbl_Missions[Destination])</f>
        <v>ISS</v>
      </c>
    </row>
    <row r="789" spans="1:12" ht="18.75" customHeight="1">
      <c r="A789" t="s">
        <v>748</v>
      </c>
      <c r="B789" s="1" t="s">
        <v>673</v>
      </c>
      <c r="C789">
        <v>400</v>
      </c>
      <c r="D789" s="4">
        <v>43265</v>
      </c>
      <c r="E789" s="4">
        <v>43265</v>
      </c>
      <c r="F789" s="5">
        <v>0.28402777777955635</v>
      </c>
      <c r="G789" t="b">
        <v>0</v>
      </c>
      <c r="H789" t="b">
        <v>0</v>
      </c>
      <c r="I789" s="3" t="b">
        <v>0</v>
      </c>
      <c r="J789" s="7">
        <f>_xlfn.MAXIFS(Tbl_MissionCrew[Launch date],Tbl_MissionCrew[Launch date],"&lt;"&amp;Tbl_EVA[[#This Row],[Start Date]]+1,Tbl_MissionCrew[Crew Name],Tbl_EVA[[#This Row],[Name]])</f>
        <v>43180.738888888889</v>
      </c>
      <c r="K789" t="str" cm="1">
        <f t="array" ref="K789">INDEX(Tbl_MissionCrew[Spacecraft (Launch)],MATCH(1,(Tbl_MissionCrew[Launch date]=Tbl_EVA[[#This Row],[Traveler launch date]])*(Tbl_MissionCrew[Crew Name]=Tbl_EVA[[#This Row],[Name]]),0))</f>
        <v>Soyuz MS-08</v>
      </c>
      <c r="L789" t="str">
        <f>_xlfn.XLOOKUP(Tbl_EVA[[#This Row],[Launching spacecraft]],Tbl_Missions[Spacecraft],Tbl_Missions[Destination])</f>
        <v>ISS</v>
      </c>
    </row>
    <row r="790" spans="1:12" ht="18.75" customHeight="1">
      <c r="A790" t="s">
        <v>748</v>
      </c>
      <c r="B790" s="1" t="s">
        <v>670</v>
      </c>
      <c r="C790">
        <v>400</v>
      </c>
      <c r="D790" s="4">
        <v>43265</v>
      </c>
      <c r="E790" s="4">
        <v>43265</v>
      </c>
      <c r="F790" s="5">
        <v>0.28402777777955635</v>
      </c>
      <c r="G790" t="b">
        <v>0</v>
      </c>
      <c r="H790" t="b">
        <v>0</v>
      </c>
      <c r="I790" s="3" t="b">
        <v>0</v>
      </c>
      <c r="J790" s="7">
        <f>_xlfn.MAXIFS(Tbl_MissionCrew[Launch date],Tbl_MissionCrew[Launch date],"&lt;"&amp;Tbl_EVA[[#This Row],[Start Date]]+1,Tbl_MissionCrew[Crew Name],Tbl_EVA[[#This Row],[Name]])</f>
        <v>43180.738888888889</v>
      </c>
      <c r="K790" t="str" cm="1">
        <f t="array" ref="K790">INDEX(Tbl_MissionCrew[Spacecraft (Launch)],MATCH(1,(Tbl_MissionCrew[Launch date]=Tbl_EVA[[#This Row],[Traveler launch date]])*(Tbl_MissionCrew[Crew Name]=Tbl_EVA[[#This Row],[Name]]),0))</f>
        <v>Soyuz MS-08</v>
      </c>
      <c r="L790" t="str">
        <f>_xlfn.XLOOKUP(Tbl_EVA[[#This Row],[Launching spacecraft]],Tbl_Missions[Spacecraft],Tbl_Missions[Destination])</f>
        <v>ISS</v>
      </c>
    </row>
    <row r="791" spans="1:12" ht="18.75" customHeight="1">
      <c r="A791" t="s">
        <v>748</v>
      </c>
      <c r="B791" s="1" t="s">
        <v>722</v>
      </c>
      <c r="C791">
        <v>401</v>
      </c>
      <c r="D791" s="4">
        <v>43327</v>
      </c>
      <c r="E791" s="4">
        <v>43328</v>
      </c>
      <c r="F791" s="5">
        <v>0.32361111111094942</v>
      </c>
      <c r="G791" t="b">
        <v>0</v>
      </c>
      <c r="H791" t="b">
        <v>0</v>
      </c>
      <c r="I791" s="3" t="b">
        <v>0</v>
      </c>
      <c r="J791" s="7">
        <f>_xlfn.MAXIFS(Tbl_MissionCrew[Launch date],Tbl_MissionCrew[Launch date],"&lt;"&amp;Tbl_EVA[[#This Row],[Start Date]]+1,Tbl_MissionCrew[Crew Name],Tbl_EVA[[#This Row],[Name]])</f>
        <v>43180.738888888889</v>
      </c>
      <c r="K791" t="str" cm="1">
        <f t="array" ref="K791">INDEX(Tbl_MissionCrew[Spacecraft (Launch)],MATCH(1,(Tbl_MissionCrew[Launch date]=Tbl_EVA[[#This Row],[Traveler launch date]])*(Tbl_MissionCrew[Crew Name]=Tbl_EVA[[#This Row],[Name]]),0))</f>
        <v>Soyuz MS-08</v>
      </c>
      <c r="L791" t="str">
        <f>_xlfn.XLOOKUP(Tbl_EVA[[#This Row],[Launching spacecraft]],Tbl_Missions[Spacecraft],Tbl_Missions[Destination])</f>
        <v>ISS</v>
      </c>
    </row>
    <row r="792" spans="1:12" ht="18.75" customHeight="1">
      <c r="A792" t="s">
        <v>748</v>
      </c>
      <c r="B792" s="1" t="s">
        <v>749</v>
      </c>
      <c r="C792">
        <v>401</v>
      </c>
      <c r="D792" s="4">
        <v>43327</v>
      </c>
      <c r="E792" s="4">
        <v>43328</v>
      </c>
      <c r="F792" s="5">
        <v>0.32361111111094942</v>
      </c>
      <c r="G792" t="b">
        <v>0</v>
      </c>
      <c r="H792" t="b">
        <v>0</v>
      </c>
      <c r="I792" s="3" t="b">
        <v>0</v>
      </c>
      <c r="J792" s="7">
        <f>_xlfn.MAXIFS(Tbl_MissionCrew[Launch date],Tbl_MissionCrew[Launch date],"&lt;"&amp;Tbl_EVA[[#This Row],[Start Date]]+1,Tbl_MissionCrew[Crew Name],Tbl_EVA[[#This Row],[Name]])</f>
        <v>43257.467141203706</v>
      </c>
      <c r="K792" t="str" cm="1">
        <f t="array" ref="K792">INDEX(Tbl_MissionCrew[Spacecraft (Launch)],MATCH(1,(Tbl_MissionCrew[Launch date]=Tbl_EVA[[#This Row],[Traveler launch date]])*(Tbl_MissionCrew[Crew Name]=Tbl_EVA[[#This Row],[Name]]),0))</f>
        <v>Soyuz MS-09</v>
      </c>
      <c r="L792" t="str">
        <f>_xlfn.XLOOKUP(Tbl_EVA[[#This Row],[Launching spacecraft]],Tbl_Missions[Spacecraft],Tbl_Missions[Destination])</f>
        <v>ISS</v>
      </c>
    </row>
    <row r="793" spans="1:12" ht="18.75" customHeight="1">
      <c r="A793" t="s">
        <v>750</v>
      </c>
      <c r="B793" s="1" t="s">
        <v>661</v>
      </c>
      <c r="C793">
        <v>402</v>
      </c>
      <c r="D793" s="4">
        <v>43445</v>
      </c>
      <c r="E793" s="4">
        <v>43445</v>
      </c>
      <c r="F793" s="5">
        <v>0.23958333332848269</v>
      </c>
      <c r="G793" t="b">
        <v>0</v>
      </c>
      <c r="H793" t="b">
        <v>0</v>
      </c>
      <c r="I793" s="3" t="b">
        <v>0</v>
      </c>
      <c r="J793" s="7">
        <f>_xlfn.MAXIFS(Tbl_MissionCrew[Launch date],Tbl_MissionCrew[Launch date],"&lt;"&amp;Tbl_EVA[[#This Row],[Start Date]]+1,Tbl_MissionCrew[Crew Name],Tbl_EVA[[#This Row],[Name]])</f>
        <v>43437.479861111111</v>
      </c>
      <c r="K793" t="str" cm="1">
        <f t="array" ref="K793">INDEX(Tbl_MissionCrew[Spacecraft (Launch)],MATCH(1,(Tbl_MissionCrew[Launch date]=Tbl_EVA[[#This Row],[Traveler launch date]])*(Tbl_MissionCrew[Crew Name]=Tbl_EVA[[#This Row],[Name]]),0))</f>
        <v>Soyuz MS-11</v>
      </c>
      <c r="L793" t="str">
        <f>_xlfn.XLOOKUP(Tbl_EVA[[#This Row],[Launching spacecraft]],Tbl_Missions[Spacecraft],Tbl_Missions[Destination])</f>
        <v>ISS</v>
      </c>
    </row>
    <row r="794" spans="1:12" ht="18.75" customHeight="1">
      <c r="A794" t="s">
        <v>750</v>
      </c>
      <c r="B794" s="1" t="s">
        <v>749</v>
      </c>
      <c r="C794">
        <v>402</v>
      </c>
      <c r="D794" s="4">
        <v>43445</v>
      </c>
      <c r="E794" s="4">
        <v>43445</v>
      </c>
      <c r="F794" s="5">
        <v>0.23958333332848269</v>
      </c>
      <c r="G794" t="b">
        <v>0</v>
      </c>
      <c r="H794" t="b">
        <v>0</v>
      </c>
      <c r="I794" s="3" t="b">
        <v>0</v>
      </c>
      <c r="J794" s="7">
        <f>_xlfn.MAXIFS(Tbl_MissionCrew[Launch date],Tbl_MissionCrew[Launch date],"&lt;"&amp;Tbl_EVA[[#This Row],[Start Date]]+1,Tbl_MissionCrew[Crew Name],Tbl_EVA[[#This Row],[Name]])</f>
        <v>43257.467141203706</v>
      </c>
      <c r="K794" t="str" cm="1">
        <f t="array" ref="K794">INDEX(Tbl_MissionCrew[Spacecraft (Launch)],MATCH(1,(Tbl_MissionCrew[Launch date]=Tbl_EVA[[#This Row],[Traveler launch date]])*(Tbl_MissionCrew[Crew Name]=Tbl_EVA[[#This Row],[Name]]),0))</f>
        <v>Soyuz MS-09</v>
      </c>
      <c r="L794" t="str">
        <f>_xlfn.XLOOKUP(Tbl_EVA[[#This Row],[Launching spacecraft]],Tbl_Missions[Spacecraft],Tbl_Missions[Destination])</f>
        <v>ISS</v>
      </c>
    </row>
    <row r="795" spans="1:12" ht="18.75" customHeight="1">
      <c r="A795" t="s">
        <v>751</v>
      </c>
      <c r="B795" s="1" t="s">
        <v>752</v>
      </c>
      <c r="C795">
        <v>403</v>
      </c>
      <c r="D795" s="4">
        <v>43546</v>
      </c>
      <c r="E795" s="4">
        <v>43546</v>
      </c>
      <c r="F795" s="5">
        <v>0.27708333333430346</v>
      </c>
      <c r="G795" t="b">
        <v>0</v>
      </c>
      <c r="H795" t="b">
        <v>0</v>
      </c>
      <c r="I795" s="3" t="b">
        <v>0</v>
      </c>
      <c r="J795" s="7">
        <f>_xlfn.MAXIFS(Tbl_MissionCrew[Launch date],Tbl_MissionCrew[Launch date],"&lt;"&amp;Tbl_EVA[[#This Row],[Start Date]]+1,Tbl_MissionCrew[Crew Name],Tbl_EVA[[#This Row],[Name]])</f>
        <v>43437.479861111111</v>
      </c>
      <c r="K795" t="str" cm="1">
        <f t="array" ref="K795">INDEX(Tbl_MissionCrew[Spacecraft (Launch)],MATCH(1,(Tbl_MissionCrew[Launch date]=Tbl_EVA[[#This Row],[Traveler launch date]])*(Tbl_MissionCrew[Crew Name]=Tbl_EVA[[#This Row],[Name]]),0))</f>
        <v>Soyuz MS-11</v>
      </c>
      <c r="L795" t="str">
        <f>_xlfn.XLOOKUP(Tbl_EVA[[#This Row],[Launching spacecraft]],Tbl_Missions[Spacecraft],Tbl_Missions[Destination])</f>
        <v>ISS</v>
      </c>
    </row>
    <row r="796" spans="1:12" ht="18.75" customHeight="1">
      <c r="A796" t="s">
        <v>751</v>
      </c>
      <c r="B796" s="1" t="s">
        <v>753</v>
      </c>
      <c r="C796">
        <v>403</v>
      </c>
      <c r="D796" s="4">
        <v>43546</v>
      </c>
      <c r="E796" s="4">
        <v>43546</v>
      </c>
      <c r="F796" s="5">
        <v>0.27708333333430346</v>
      </c>
      <c r="G796" t="b">
        <v>0</v>
      </c>
      <c r="H796" t="b">
        <v>0</v>
      </c>
      <c r="I796" s="3" t="b">
        <v>0</v>
      </c>
      <c r="J796" s="7">
        <f>_xlfn.MAXIFS(Tbl_MissionCrew[Launch date],Tbl_MissionCrew[Launch date],"&lt;"&amp;Tbl_EVA[[#This Row],[Start Date]]+1,Tbl_MissionCrew[Crew Name],Tbl_EVA[[#This Row],[Name]])</f>
        <v>43538.801388888889</v>
      </c>
      <c r="K796" t="str" cm="1">
        <f t="array" ref="K796">INDEX(Tbl_MissionCrew[Spacecraft (Launch)],MATCH(1,(Tbl_MissionCrew[Launch date]=Tbl_EVA[[#This Row],[Traveler launch date]])*(Tbl_MissionCrew[Crew Name]=Tbl_EVA[[#This Row],[Name]]),0))</f>
        <v>Soyuz MS-12</v>
      </c>
      <c r="L796" t="str">
        <f>_xlfn.XLOOKUP(Tbl_EVA[[#This Row],[Launching spacecraft]],Tbl_Missions[Spacecraft],Tbl_Missions[Destination])</f>
        <v>ISS</v>
      </c>
    </row>
    <row r="797" spans="1:12" ht="18.75" customHeight="1">
      <c r="A797" t="s">
        <v>751</v>
      </c>
      <c r="B797" s="1" t="s">
        <v>753</v>
      </c>
      <c r="C797">
        <v>404</v>
      </c>
      <c r="D797" s="4">
        <v>43553</v>
      </c>
      <c r="E797" s="4">
        <v>43553</v>
      </c>
      <c r="F797" s="5">
        <v>0.28125</v>
      </c>
      <c r="G797" t="b">
        <v>0</v>
      </c>
      <c r="H797" t="b">
        <v>0</v>
      </c>
      <c r="I797" s="3" t="b">
        <v>0</v>
      </c>
      <c r="J797" s="7">
        <f>_xlfn.MAXIFS(Tbl_MissionCrew[Launch date],Tbl_MissionCrew[Launch date],"&lt;"&amp;Tbl_EVA[[#This Row],[Start Date]]+1,Tbl_MissionCrew[Crew Name],Tbl_EVA[[#This Row],[Name]])</f>
        <v>43538.801388888889</v>
      </c>
      <c r="K797" t="str" cm="1">
        <f t="array" ref="K797">INDEX(Tbl_MissionCrew[Spacecraft (Launch)],MATCH(1,(Tbl_MissionCrew[Launch date]=Tbl_EVA[[#This Row],[Traveler launch date]])*(Tbl_MissionCrew[Crew Name]=Tbl_EVA[[#This Row],[Name]]),0))</f>
        <v>Soyuz MS-12</v>
      </c>
      <c r="L797" t="str">
        <f>_xlfn.XLOOKUP(Tbl_EVA[[#This Row],[Launching spacecraft]],Tbl_Missions[Spacecraft],Tbl_Missions[Destination])</f>
        <v>ISS</v>
      </c>
    </row>
    <row r="798" spans="1:12" ht="18.75" customHeight="1">
      <c r="A798" t="s">
        <v>751</v>
      </c>
      <c r="B798" s="1" t="s">
        <v>754</v>
      </c>
      <c r="C798">
        <v>404</v>
      </c>
      <c r="D798" s="4">
        <v>43553</v>
      </c>
      <c r="E798" s="4">
        <v>43553</v>
      </c>
      <c r="F798" s="5">
        <v>0.28125</v>
      </c>
      <c r="G798" t="b">
        <v>0</v>
      </c>
      <c r="H798" t="b">
        <v>0</v>
      </c>
      <c r="I798" s="3" t="b">
        <v>0</v>
      </c>
      <c r="J798" s="7">
        <f>_xlfn.MAXIFS(Tbl_MissionCrew[Launch date],Tbl_MissionCrew[Launch date],"&lt;"&amp;Tbl_EVA[[#This Row],[Start Date]]+1,Tbl_MissionCrew[Crew Name],Tbl_EVA[[#This Row],[Name]])</f>
        <v>43538.801388888889</v>
      </c>
      <c r="K798" t="str" cm="1">
        <f t="array" ref="K798">INDEX(Tbl_MissionCrew[Spacecraft (Launch)],MATCH(1,(Tbl_MissionCrew[Launch date]=Tbl_EVA[[#This Row],[Traveler launch date]])*(Tbl_MissionCrew[Crew Name]=Tbl_EVA[[#This Row],[Name]]),0))</f>
        <v>Soyuz MS-12</v>
      </c>
      <c r="L798" t="str">
        <f>_xlfn.XLOOKUP(Tbl_EVA[[#This Row],[Launching spacecraft]],Tbl_Missions[Spacecraft],Tbl_Missions[Destination])</f>
        <v>ISS</v>
      </c>
    </row>
    <row r="799" spans="1:12" ht="18.75" customHeight="1">
      <c r="A799" t="s">
        <v>751</v>
      </c>
      <c r="B799" s="1" t="s">
        <v>752</v>
      </c>
      <c r="C799">
        <v>405</v>
      </c>
      <c r="D799" s="4">
        <v>43563</v>
      </c>
      <c r="E799" s="4">
        <v>43563</v>
      </c>
      <c r="F799" s="5">
        <v>0.27013888888905058</v>
      </c>
      <c r="G799" t="b">
        <v>0</v>
      </c>
      <c r="H799" t="b">
        <v>0</v>
      </c>
      <c r="I799" s="3" t="b">
        <v>0</v>
      </c>
      <c r="J799" s="7">
        <f>_xlfn.MAXIFS(Tbl_MissionCrew[Launch date],Tbl_MissionCrew[Launch date],"&lt;"&amp;Tbl_EVA[[#This Row],[Start Date]]+1,Tbl_MissionCrew[Crew Name],Tbl_EVA[[#This Row],[Name]])</f>
        <v>43437.479861111111</v>
      </c>
      <c r="K799" t="str" cm="1">
        <f t="array" ref="K799">INDEX(Tbl_MissionCrew[Spacecraft (Launch)],MATCH(1,(Tbl_MissionCrew[Launch date]=Tbl_EVA[[#This Row],[Traveler launch date]])*(Tbl_MissionCrew[Crew Name]=Tbl_EVA[[#This Row],[Name]]),0))</f>
        <v>Soyuz MS-11</v>
      </c>
      <c r="L799" t="str">
        <f>_xlfn.XLOOKUP(Tbl_EVA[[#This Row],[Launching spacecraft]],Tbl_Missions[Spacecraft],Tbl_Missions[Destination])</f>
        <v>ISS</v>
      </c>
    </row>
    <row r="800" spans="1:12" ht="18.75" customHeight="1">
      <c r="A800" t="s">
        <v>751</v>
      </c>
      <c r="B800" s="1" t="s">
        <v>755</v>
      </c>
      <c r="C800">
        <v>405</v>
      </c>
      <c r="D800" s="4">
        <v>43563</v>
      </c>
      <c r="E800" s="4">
        <v>43563</v>
      </c>
      <c r="F800" s="5">
        <v>0.27013888888905058</v>
      </c>
      <c r="G800" t="b">
        <v>0</v>
      </c>
      <c r="H800" t="b">
        <v>0</v>
      </c>
      <c r="I800" s="3" t="b">
        <v>0</v>
      </c>
      <c r="J800" s="7">
        <f>_xlfn.MAXIFS(Tbl_MissionCrew[Launch date],Tbl_MissionCrew[Launch date],"&lt;"&amp;Tbl_EVA[[#This Row],[Start Date]]+1,Tbl_MissionCrew[Crew Name],Tbl_EVA[[#This Row],[Name]])</f>
        <v>43437.479861111111</v>
      </c>
      <c r="K800" t="str" cm="1">
        <f t="array" ref="K800">INDEX(Tbl_MissionCrew[Spacecraft (Launch)],MATCH(1,(Tbl_MissionCrew[Launch date]=Tbl_EVA[[#This Row],[Traveler launch date]])*(Tbl_MissionCrew[Crew Name]=Tbl_EVA[[#This Row],[Name]]),0))</f>
        <v>Soyuz MS-11</v>
      </c>
      <c r="L800" t="str">
        <f>_xlfn.XLOOKUP(Tbl_EVA[[#This Row],[Launching spacecraft]],Tbl_Missions[Spacecraft],Tbl_Missions[Destination])</f>
        <v>ISS</v>
      </c>
    </row>
    <row r="801" spans="1:12" ht="18.75" customHeight="1">
      <c r="A801" t="s">
        <v>751</v>
      </c>
      <c r="B801" s="1" t="s">
        <v>661</v>
      </c>
      <c r="C801">
        <v>406</v>
      </c>
      <c r="D801" s="4">
        <v>43614</v>
      </c>
      <c r="E801" s="4">
        <v>43614</v>
      </c>
      <c r="F801" s="5">
        <v>0.25069444444670808</v>
      </c>
      <c r="G801" t="b">
        <v>0</v>
      </c>
      <c r="H801" t="b">
        <v>0</v>
      </c>
      <c r="I801" s="3" t="b">
        <v>0</v>
      </c>
      <c r="J801" s="7">
        <f>_xlfn.MAXIFS(Tbl_MissionCrew[Launch date],Tbl_MissionCrew[Launch date],"&lt;"&amp;Tbl_EVA[[#This Row],[Start Date]]+1,Tbl_MissionCrew[Crew Name],Tbl_EVA[[#This Row],[Name]])</f>
        <v>43437.479861111111</v>
      </c>
      <c r="K801" t="str" cm="1">
        <f t="array" ref="K801">INDEX(Tbl_MissionCrew[Spacecraft (Launch)],MATCH(1,(Tbl_MissionCrew[Launch date]=Tbl_EVA[[#This Row],[Traveler launch date]])*(Tbl_MissionCrew[Crew Name]=Tbl_EVA[[#This Row],[Name]]),0))</f>
        <v>Soyuz MS-11</v>
      </c>
      <c r="L801" t="str">
        <f>_xlfn.XLOOKUP(Tbl_EVA[[#This Row],[Launching spacecraft]],Tbl_Missions[Spacecraft],Tbl_Missions[Destination])</f>
        <v>ISS</v>
      </c>
    </row>
    <row r="802" spans="1:12" ht="18.75" customHeight="1">
      <c r="A802" t="s">
        <v>751</v>
      </c>
      <c r="B802" s="1" t="s">
        <v>756</v>
      </c>
      <c r="C802">
        <v>406</v>
      </c>
      <c r="D802" s="4">
        <v>43614</v>
      </c>
      <c r="E802" s="4">
        <v>43614</v>
      </c>
      <c r="F802" s="5">
        <v>0.25069444444670808</v>
      </c>
      <c r="G802" t="b">
        <v>0</v>
      </c>
      <c r="H802" t="b">
        <v>0</v>
      </c>
      <c r="I802" s="3" t="b">
        <v>0</v>
      </c>
      <c r="J802" s="7">
        <f>_xlfn.MAXIFS(Tbl_MissionCrew[Launch date],Tbl_MissionCrew[Launch date],"&lt;"&amp;Tbl_EVA[[#This Row],[Start Date]]+1,Tbl_MissionCrew[Crew Name],Tbl_EVA[[#This Row],[Name]])</f>
        <v>43538.801388888889</v>
      </c>
      <c r="K802" t="str" cm="1">
        <f t="array" ref="K802">INDEX(Tbl_MissionCrew[Spacecraft (Launch)],MATCH(1,(Tbl_MissionCrew[Launch date]=Tbl_EVA[[#This Row],[Traveler launch date]])*(Tbl_MissionCrew[Crew Name]=Tbl_EVA[[#This Row],[Name]]),0))</f>
        <v>Soyuz MS-12</v>
      </c>
      <c r="L802" t="str">
        <f>_xlfn.XLOOKUP(Tbl_EVA[[#This Row],[Launching spacecraft]],Tbl_Missions[Spacecraft],Tbl_Missions[Destination])</f>
        <v>ISS</v>
      </c>
    </row>
    <row r="803" spans="1:12" ht="18.75" customHeight="1">
      <c r="A803" t="s">
        <v>757</v>
      </c>
      <c r="B803" s="1" t="s">
        <v>753</v>
      </c>
      <c r="C803">
        <v>407</v>
      </c>
      <c r="D803" s="4">
        <v>43698</v>
      </c>
      <c r="E803" s="4">
        <v>43698</v>
      </c>
      <c r="F803" s="5">
        <v>0.27222222222189885</v>
      </c>
      <c r="G803" t="b">
        <v>0</v>
      </c>
      <c r="H803" t="b">
        <v>0</v>
      </c>
      <c r="I803" s="3" t="b">
        <v>0</v>
      </c>
      <c r="J803" s="7">
        <f>_xlfn.MAXIFS(Tbl_MissionCrew[Launch date],Tbl_MissionCrew[Launch date],"&lt;"&amp;Tbl_EVA[[#This Row],[Start Date]]+1,Tbl_MissionCrew[Crew Name],Tbl_EVA[[#This Row],[Name]])</f>
        <v>43538.801388888889</v>
      </c>
      <c r="K803" t="str" cm="1">
        <f t="array" ref="K803">INDEX(Tbl_MissionCrew[Spacecraft (Launch)],MATCH(1,(Tbl_MissionCrew[Launch date]=Tbl_EVA[[#This Row],[Traveler launch date]])*(Tbl_MissionCrew[Crew Name]=Tbl_EVA[[#This Row],[Name]]),0))</f>
        <v>Soyuz MS-12</v>
      </c>
      <c r="L803" t="str">
        <f>_xlfn.XLOOKUP(Tbl_EVA[[#This Row],[Launching spacecraft]],Tbl_Missions[Spacecraft],Tbl_Missions[Destination])</f>
        <v>ISS</v>
      </c>
    </row>
    <row r="804" spans="1:12" ht="18.75" customHeight="1">
      <c r="A804" t="s">
        <v>757</v>
      </c>
      <c r="B804" s="1" t="s">
        <v>758</v>
      </c>
      <c r="C804">
        <v>407</v>
      </c>
      <c r="D804" s="4">
        <v>43698</v>
      </c>
      <c r="E804" s="4">
        <v>43698</v>
      </c>
      <c r="F804" s="5">
        <v>0.27222222222189885</v>
      </c>
      <c r="G804" t="b">
        <v>0</v>
      </c>
      <c r="H804" t="b">
        <v>0</v>
      </c>
      <c r="I804" s="3" t="b">
        <v>0</v>
      </c>
      <c r="J804" s="7">
        <f>_xlfn.MAXIFS(Tbl_MissionCrew[Launch date],Tbl_MissionCrew[Launch date],"&lt;"&amp;Tbl_EVA[[#This Row],[Start Date]]+1,Tbl_MissionCrew[Crew Name],Tbl_EVA[[#This Row],[Name]])</f>
        <v>43666.686354166668</v>
      </c>
      <c r="K804" t="str" cm="1">
        <f t="array" ref="K804">INDEX(Tbl_MissionCrew[Spacecraft (Launch)],MATCH(1,(Tbl_MissionCrew[Launch date]=Tbl_EVA[[#This Row],[Traveler launch date]])*(Tbl_MissionCrew[Crew Name]=Tbl_EVA[[#This Row],[Name]]),0))</f>
        <v>Soyuz MS-13</v>
      </c>
      <c r="L804" t="str">
        <f>_xlfn.XLOOKUP(Tbl_EVA[[#This Row],[Launching spacecraft]],Tbl_Missions[Spacecraft],Tbl_Missions[Destination])</f>
        <v>ISS</v>
      </c>
    </row>
    <row r="805" spans="1:12" ht="18.75" customHeight="1">
      <c r="A805" t="s">
        <v>759</v>
      </c>
      <c r="B805" s="1" t="s">
        <v>754</v>
      </c>
      <c r="C805">
        <v>408</v>
      </c>
      <c r="D805" s="4">
        <v>43744</v>
      </c>
      <c r="E805" s="4">
        <v>43744</v>
      </c>
      <c r="F805" s="5">
        <v>0.29236111111094942</v>
      </c>
      <c r="G805" t="b">
        <v>0</v>
      </c>
      <c r="H805" t="b">
        <v>0</v>
      </c>
      <c r="I805" s="3" t="b">
        <v>0</v>
      </c>
      <c r="J805" s="7">
        <f>_xlfn.MAXIFS(Tbl_MissionCrew[Launch date],Tbl_MissionCrew[Launch date],"&lt;"&amp;Tbl_EVA[[#This Row],[Start Date]]+1,Tbl_MissionCrew[Crew Name],Tbl_EVA[[#This Row],[Name]])</f>
        <v>43538.801388888889</v>
      </c>
      <c r="K805" t="str" cm="1">
        <f t="array" ref="K805">INDEX(Tbl_MissionCrew[Spacecraft (Launch)],MATCH(1,(Tbl_MissionCrew[Launch date]=Tbl_EVA[[#This Row],[Traveler launch date]])*(Tbl_MissionCrew[Crew Name]=Tbl_EVA[[#This Row],[Name]]),0))</f>
        <v>Soyuz MS-12</v>
      </c>
      <c r="L805" t="str">
        <f>_xlfn.XLOOKUP(Tbl_EVA[[#This Row],[Launching spacecraft]],Tbl_Missions[Spacecraft],Tbl_Missions[Destination])</f>
        <v>ISS</v>
      </c>
    </row>
    <row r="806" spans="1:12" ht="18.75" customHeight="1">
      <c r="A806" t="s">
        <v>759</v>
      </c>
      <c r="B806" s="1" t="s">
        <v>758</v>
      </c>
      <c r="C806">
        <v>408</v>
      </c>
      <c r="D806" s="4">
        <v>43744</v>
      </c>
      <c r="E806" s="4">
        <v>43744</v>
      </c>
      <c r="F806" s="5">
        <v>0.29236111111094942</v>
      </c>
      <c r="G806" t="b">
        <v>0</v>
      </c>
      <c r="H806" t="b">
        <v>0</v>
      </c>
      <c r="I806" s="3" t="b">
        <v>0</v>
      </c>
      <c r="J806" s="7">
        <f>_xlfn.MAXIFS(Tbl_MissionCrew[Launch date],Tbl_MissionCrew[Launch date],"&lt;"&amp;Tbl_EVA[[#This Row],[Start Date]]+1,Tbl_MissionCrew[Crew Name],Tbl_EVA[[#This Row],[Name]])</f>
        <v>43666.686354166668</v>
      </c>
      <c r="K806" t="str" cm="1">
        <f t="array" ref="K806">INDEX(Tbl_MissionCrew[Spacecraft (Launch)],MATCH(1,(Tbl_MissionCrew[Launch date]=Tbl_EVA[[#This Row],[Traveler launch date]])*(Tbl_MissionCrew[Crew Name]=Tbl_EVA[[#This Row],[Name]]),0))</f>
        <v>Soyuz MS-13</v>
      </c>
      <c r="L806" t="str">
        <f>_xlfn.XLOOKUP(Tbl_EVA[[#This Row],[Launching spacecraft]],Tbl_Missions[Spacecraft],Tbl_Missions[Destination])</f>
        <v>ISS</v>
      </c>
    </row>
    <row r="807" spans="1:12" ht="18.75" customHeight="1">
      <c r="A807" t="s">
        <v>759</v>
      </c>
      <c r="B807" s="1" t="s">
        <v>758</v>
      </c>
      <c r="C807">
        <v>409</v>
      </c>
      <c r="D807" s="4">
        <v>43749</v>
      </c>
      <c r="E807" s="4">
        <v>43749</v>
      </c>
      <c r="F807" s="5">
        <v>0.28125</v>
      </c>
      <c r="G807" t="b">
        <v>0</v>
      </c>
      <c r="H807" t="b">
        <v>0</v>
      </c>
      <c r="I807" s="3" t="b">
        <v>0</v>
      </c>
      <c r="J807" s="7">
        <f>_xlfn.MAXIFS(Tbl_MissionCrew[Launch date],Tbl_MissionCrew[Launch date],"&lt;"&amp;Tbl_EVA[[#This Row],[Start Date]]+1,Tbl_MissionCrew[Crew Name],Tbl_EVA[[#This Row],[Name]])</f>
        <v>43666.686354166668</v>
      </c>
      <c r="K807" t="str" cm="1">
        <f t="array" ref="K807">INDEX(Tbl_MissionCrew[Spacecraft (Launch)],MATCH(1,(Tbl_MissionCrew[Launch date]=Tbl_EVA[[#This Row],[Traveler launch date]])*(Tbl_MissionCrew[Crew Name]=Tbl_EVA[[#This Row],[Name]]),0))</f>
        <v>Soyuz MS-13</v>
      </c>
      <c r="L807" t="str">
        <f>_xlfn.XLOOKUP(Tbl_EVA[[#This Row],[Launching spacecraft]],Tbl_Missions[Spacecraft],Tbl_Missions[Destination])</f>
        <v>ISS</v>
      </c>
    </row>
    <row r="808" spans="1:12" ht="18.75" customHeight="1">
      <c r="A808" t="s">
        <v>759</v>
      </c>
      <c r="B808" s="1" t="s">
        <v>754</v>
      </c>
      <c r="C808">
        <v>409</v>
      </c>
      <c r="D808" s="4">
        <v>43749</v>
      </c>
      <c r="E808" s="4">
        <v>43749</v>
      </c>
      <c r="F808" s="5">
        <v>0.28125</v>
      </c>
      <c r="G808" t="b">
        <v>0</v>
      </c>
      <c r="H808" t="b">
        <v>0</v>
      </c>
      <c r="I808" s="3" t="b">
        <v>0</v>
      </c>
      <c r="J808" s="7">
        <f>_xlfn.MAXIFS(Tbl_MissionCrew[Launch date],Tbl_MissionCrew[Launch date],"&lt;"&amp;Tbl_EVA[[#This Row],[Start Date]]+1,Tbl_MissionCrew[Crew Name],Tbl_EVA[[#This Row],[Name]])</f>
        <v>43538.801388888889</v>
      </c>
      <c r="K808" t="str" cm="1">
        <f t="array" ref="K808">INDEX(Tbl_MissionCrew[Spacecraft (Launch)],MATCH(1,(Tbl_MissionCrew[Launch date]=Tbl_EVA[[#This Row],[Traveler launch date]])*(Tbl_MissionCrew[Crew Name]=Tbl_EVA[[#This Row],[Name]]),0))</f>
        <v>Soyuz MS-12</v>
      </c>
      <c r="L808" t="str">
        <f>_xlfn.XLOOKUP(Tbl_EVA[[#This Row],[Launching spacecraft]],Tbl_Missions[Spacecraft],Tbl_Missions[Destination])</f>
        <v>ISS</v>
      </c>
    </row>
    <row r="809" spans="1:12" ht="18.75" customHeight="1">
      <c r="A809" t="s">
        <v>759</v>
      </c>
      <c r="B809" s="1" t="s">
        <v>754</v>
      </c>
      <c r="C809">
        <v>410</v>
      </c>
      <c r="D809" s="4">
        <v>43756</v>
      </c>
      <c r="E809" s="4">
        <v>43756</v>
      </c>
      <c r="F809" s="5">
        <v>0.30347222222189885</v>
      </c>
      <c r="G809" t="b">
        <v>0</v>
      </c>
      <c r="H809" t="b">
        <v>0</v>
      </c>
      <c r="I809" s="3" t="b">
        <v>0</v>
      </c>
      <c r="J809" s="7">
        <f>_xlfn.MAXIFS(Tbl_MissionCrew[Launch date],Tbl_MissionCrew[Launch date],"&lt;"&amp;Tbl_EVA[[#This Row],[Start Date]]+1,Tbl_MissionCrew[Crew Name],Tbl_EVA[[#This Row],[Name]])</f>
        <v>43538.801388888889</v>
      </c>
      <c r="K809" t="str" cm="1">
        <f t="array" ref="K809">INDEX(Tbl_MissionCrew[Spacecraft (Launch)],MATCH(1,(Tbl_MissionCrew[Launch date]=Tbl_EVA[[#This Row],[Traveler launch date]])*(Tbl_MissionCrew[Crew Name]=Tbl_EVA[[#This Row],[Name]]),0))</f>
        <v>Soyuz MS-12</v>
      </c>
      <c r="L809" t="str">
        <f>_xlfn.XLOOKUP(Tbl_EVA[[#This Row],[Launching spacecraft]],Tbl_Missions[Spacecraft],Tbl_Missions[Destination])</f>
        <v>ISS</v>
      </c>
    </row>
    <row r="810" spans="1:12" ht="18.75" customHeight="1">
      <c r="A810" t="s">
        <v>759</v>
      </c>
      <c r="B810" s="1" t="s">
        <v>760</v>
      </c>
      <c r="C810">
        <v>410</v>
      </c>
      <c r="D810" s="4">
        <v>43756</v>
      </c>
      <c r="E810" s="4">
        <v>43756</v>
      </c>
      <c r="F810" s="5">
        <v>0.30347222222189885</v>
      </c>
      <c r="G810" t="b">
        <v>0</v>
      </c>
      <c r="H810" t="b">
        <v>0</v>
      </c>
      <c r="I810" s="3" t="b">
        <v>0</v>
      </c>
      <c r="J810" s="7">
        <f>_xlfn.MAXIFS(Tbl_MissionCrew[Launch date],Tbl_MissionCrew[Launch date],"&lt;"&amp;Tbl_EVA[[#This Row],[Start Date]]+1,Tbl_MissionCrew[Crew Name],Tbl_EVA[[#This Row],[Name]])</f>
        <v>43733.581736111111</v>
      </c>
      <c r="K810" t="str" cm="1">
        <f t="array" ref="K810">INDEX(Tbl_MissionCrew[Spacecraft (Launch)],MATCH(1,(Tbl_MissionCrew[Launch date]=Tbl_EVA[[#This Row],[Traveler launch date]])*(Tbl_MissionCrew[Crew Name]=Tbl_EVA[[#This Row],[Name]]),0))</f>
        <v>Soyuz MS-15</v>
      </c>
      <c r="L810" t="str">
        <f>_xlfn.XLOOKUP(Tbl_EVA[[#This Row],[Launching spacecraft]],Tbl_Missions[Spacecraft],Tbl_Missions[Destination])</f>
        <v>ISS</v>
      </c>
    </row>
    <row r="811" spans="1:12" ht="18.75" customHeight="1">
      <c r="A811" t="s">
        <v>759</v>
      </c>
      <c r="B811" s="1" t="s">
        <v>714</v>
      </c>
      <c r="C811">
        <v>411</v>
      </c>
      <c r="D811" s="4">
        <v>43784</v>
      </c>
      <c r="E811" s="4">
        <v>43784</v>
      </c>
      <c r="F811" s="5">
        <v>0.2770833333270275</v>
      </c>
      <c r="G811" t="b">
        <v>0</v>
      </c>
      <c r="H811" t="b">
        <v>0</v>
      </c>
      <c r="I811" s="3" t="b">
        <v>0</v>
      </c>
      <c r="J811" s="7">
        <f>_xlfn.MAXIFS(Tbl_MissionCrew[Launch date],Tbl_MissionCrew[Launch date],"&lt;"&amp;Tbl_EVA[[#This Row],[Start Date]]+1,Tbl_MissionCrew[Crew Name],Tbl_EVA[[#This Row],[Name]])</f>
        <v>43666.686354166668</v>
      </c>
      <c r="K811" t="str" cm="1">
        <f t="array" ref="K811">INDEX(Tbl_MissionCrew[Spacecraft (Launch)],MATCH(1,(Tbl_MissionCrew[Launch date]=Tbl_EVA[[#This Row],[Traveler launch date]])*(Tbl_MissionCrew[Crew Name]=Tbl_EVA[[#This Row],[Name]]),0))</f>
        <v>Soyuz MS-13</v>
      </c>
      <c r="L811" t="str">
        <f>_xlfn.XLOOKUP(Tbl_EVA[[#This Row],[Launching spacecraft]],Tbl_Missions[Spacecraft],Tbl_Missions[Destination])</f>
        <v>ISS</v>
      </c>
    </row>
    <row r="812" spans="1:12" ht="18.75" customHeight="1">
      <c r="A812" t="s">
        <v>759</v>
      </c>
      <c r="B812" s="1" t="s">
        <v>758</v>
      </c>
      <c r="C812">
        <v>411</v>
      </c>
      <c r="D812" s="4">
        <v>43784</v>
      </c>
      <c r="E812" s="4">
        <v>43784</v>
      </c>
      <c r="F812" s="5">
        <v>0.2770833333270275</v>
      </c>
      <c r="G812" t="b">
        <v>0</v>
      </c>
      <c r="H812" t="b">
        <v>0</v>
      </c>
      <c r="I812" s="3" t="b">
        <v>0</v>
      </c>
      <c r="J812" s="7">
        <f>_xlfn.MAXIFS(Tbl_MissionCrew[Launch date],Tbl_MissionCrew[Launch date],"&lt;"&amp;Tbl_EVA[[#This Row],[Start Date]]+1,Tbl_MissionCrew[Crew Name],Tbl_EVA[[#This Row],[Name]])</f>
        <v>43666.686354166668</v>
      </c>
      <c r="K812" t="str" cm="1">
        <f t="array" ref="K812">INDEX(Tbl_MissionCrew[Spacecraft (Launch)],MATCH(1,(Tbl_MissionCrew[Launch date]=Tbl_EVA[[#This Row],[Traveler launch date]])*(Tbl_MissionCrew[Crew Name]=Tbl_EVA[[#This Row],[Name]]),0))</f>
        <v>Soyuz MS-13</v>
      </c>
      <c r="L812" t="str">
        <f>_xlfn.XLOOKUP(Tbl_EVA[[#This Row],[Launching spacecraft]],Tbl_Missions[Spacecraft],Tbl_Missions[Destination])</f>
        <v>ISS</v>
      </c>
    </row>
    <row r="813" spans="1:12" ht="18.75" customHeight="1">
      <c r="A813" t="s">
        <v>759</v>
      </c>
      <c r="B813" s="1" t="s">
        <v>714</v>
      </c>
      <c r="C813">
        <v>412</v>
      </c>
      <c r="D813" s="4">
        <v>43791</v>
      </c>
      <c r="E813" s="4">
        <v>43791</v>
      </c>
      <c r="F813" s="5">
        <v>0.27291666666860692</v>
      </c>
      <c r="G813" t="b">
        <v>0</v>
      </c>
      <c r="H813" t="b">
        <v>0</v>
      </c>
      <c r="I813" s="3" t="b">
        <v>0</v>
      </c>
      <c r="J813" s="7">
        <f>_xlfn.MAXIFS(Tbl_MissionCrew[Launch date],Tbl_MissionCrew[Launch date],"&lt;"&amp;Tbl_EVA[[#This Row],[Start Date]]+1,Tbl_MissionCrew[Crew Name],Tbl_EVA[[#This Row],[Name]])</f>
        <v>43666.686354166668</v>
      </c>
      <c r="K813" t="str" cm="1">
        <f t="array" ref="K813">INDEX(Tbl_MissionCrew[Spacecraft (Launch)],MATCH(1,(Tbl_MissionCrew[Launch date]=Tbl_EVA[[#This Row],[Traveler launch date]])*(Tbl_MissionCrew[Crew Name]=Tbl_EVA[[#This Row],[Name]]),0))</f>
        <v>Soyuz MS-13</v>
      </c>
      <c r="L813" t="str">
        <f>_xlfn.XLOOKUP(Tbl_EVA[[#This Row],[Launching spacecraft]],Tbl_Missions[Spacecraft],Tbl_Missions[Destination])</f>
        <v>ISS</v>
      </c>
    </row>
    <row r="814" spans="1:12" ht="18.75" customHeight="1">
      <c r="A814" t="s">
        <v>759</v>
      </c>
      <c r="B814" s="1" t="s">
        <v>758</v>
      </c>
      <c r="C814">
        <v>412</v>
      </c>
      <c r="D814" s="4">
        <v>43791</v>
      </c>
      <c r="E814" s="4">
        <v>43791</v>
      </c>
      <c r="F814" s="5">
        <v>0.27291666666860692</v>
      </c>
      <c r="G814" t="b">
        <v>0</v>
      </c>
      <c r="H814" t="b">
        <v>0</v>
      </c>
      <c r="I814" s="3" t="b">
        <v>0</v>
      </c>
      <c r="J814" s="7">
        <f>_xlfn.MAXIFS(Tbl_MissionCrew[Launch date],Tbl_MissionCrew[Launch date],"&lt;"&amp;Tbl_EVA[[#This Row],[Start Date]]+1,Tbl_MissionCrew[Crew Name],Tbl_EVA[[#This Row],[Name]])</f>
        <v>43666.686354166668</v>
      </c>
      <c r="K814" t="str" cm="1">
        <f t="array" ref="K814">INDEX(Tbl_MissionCrew[Spacecraft (Launch)],MATCH(1,(Tbl_MissionCrew[Launch date]=Tbl_EVA[[#This Row],[Traveler launch date]])*(Tbl_MissionCrew[Crew Name]=Tbl_EVA[[#This Row],[Name]]),0))</f>
        <v>Soyuz MS-13</v>
      </c>
      <c r="L814" t="str">
        <f>_xlfn.XLOOKUP(Tbl_EVA[[#This Row],[Launching spacecraft]],Tbl_Missions[Spacecraft],Tbl_Missions[Destination])</f>
        <v>ISS</v>
      </c>
    </row>
    <row r="815" spans="1:12" ht="18.75" customHeight="1">
      <c r="A815" t="s">
        <v>759</v>
      </c>
      <c r="B815" s="1" t="s">
        <v>714</v>
      </c>
      <c r="C815">
        <v>413</v>
      </c>
      <c r="D815" s="4">
        <v>43801</v>
      </c>
      <c r="E815" s="4">
        <v>43801</v>
      </c>
      <c r="F815" s="5">
        <v>0.25138888888614019</v>
      </c>
      <c r="G815" t="b">
        <v>0</v>
      </c>
      <c r="H815" t="b">
        <v>0</v>
      </c>
      <c r="I815" s="3" t="b">
        <v>0</v>
      </c>
      <c r="J815" s="7">
        <f>_xlfn.MAXIFS(Tbl_MissionCrew[Launch date],Tbl_MissionCrew[Launch date],"&lt;"&amp;Tbl_EVA[[#This Row],[Start Date]]+1,Tbl_MissionCrew[Crew Name],Tbl_EVA[[#This Row],[Name]])</f>
        <v>43666.686354166668</v>
      </c>
      <c r="K815" t="str" cm="1">
        <f t="array" ref="K815">INDEX(Tbl_MissionCrew[Spacecraft (Launch)],MATCH(1,(Tbl_MissionCrew[Launch date]=Tbl_EVA[[#This Row],[Traveler launch date]])*(Tbl_MissionCrew[Crew Name]=Tbl_EVA[[#This Row],[Name]]),0))</f>
        <v>Soyuz MS-13</v>
      </c>
      <c r="L815" t="str">
        <f>_xlfn.XLOOKUP(Tbl_EVA[[#This Row],[Launching spacecraft]],Tbl_Missions[Spacecraft],Tbl_Missions[Destination])</f>
        <v>ISS</v>
      </c>
    </row>
    <row r="816" spans="1:12" ht="18.75" customHeight="1">
      <c r="A816" t="s">
        <v>759</v>
      </c>
      <c r="B816" s="1" t="s">
        <v>758</v>
      </c>
      <c r="C816">
        <v>413</v>
      </c>
      <c r="D816" s="4">
        <v>43801</v>
      </c>
      <c r="E816" s="4">
        <v>43801</v>
      </c>
      <c r="F816" s="5">
        <v>0.25138888888614019</v>
      </c>
      <c r="G816" t="b">
        <v>0</v>
      </c>
      <c r="H816" t="b">
        <v>0</v>
      </c>
      <c r="I816" s="3" t="b">
        <v>0</v>
      </c>
      <c r="J816" s="7">
        <f>_xlfn.MAXIFS(Tbl_MissionCrew[Launch date],Tbl_MissionCrew[Launch date],"&lt;"&amp;Tbl_EVA[[#This Row],[Start Date]]+1,Tbl_MissionCrew[Crew Name],Tbl_EVA[[#This Row],[Name]])</f>
        <v>43666.686354166668</v>
      </c>
      <c r="K816" t="str" cm="1">
        <f t="array" ref="K816">INDEX(Tbl_MissionCrew[Spacecraft (Launch)],MATCH(1,(Tbl_MissionCrew[Launch date]=Tbl_EVA[[#This Row],[Traveler launch date]])*(Tbl_MissionCrew[Crew Name]=Tbl_EVA[[#This Row],[Name]]),0))</f>
        <v>Soyuz MS-13</v>
      </c>
      <c r="L816" t="str">
        <f>_xlfn.XLOOKUP(Tbl_EVA[[#This Row],[Launching spacecraft]],Tbl_Missions[Spacecraft],Tbl_Missions[Destination])</f>
        <v>ISS</v>
      </c>
    </row>
    <row r="817" spans="1:12" ht="18.75" customHeight="1">
      <c r="A817" t="s">
        <v>759</v>
      </c>
      <c r="B817" s="1" t="s">
        <v>754</v>
      </c>
      <c r="C817">
        <v>414</v>
      </c>
      <c r="D817" s="4">
        <v>43845</v>
      </c>
      <c r="E817" s="4">
        <v>43845</v>
      </c>
      <c r="F817" s="5">
        <v>0.31180555555329192</v>
      </c>
      <c r="G817" t="b">
        <v>0</v>
      </c>
      <c r="H817" t="b">
        <v>0</v>
      </c>
      <c r="I817" s="3" t="b">
        <v>0</v>
      </c>
      <c r="J817" s="7">
        <f>_xlfn.MAXIFS(Tbl_MissionCrew[Launch date],Tbl_MissionCrew[Launch date],"&lt;"&amp;Tbl_EVA[[#This Row],[Start Date]]+1,Tbl_MissionCrew[Crew Name],Tbl_EVA[[#This Row],[Name]])</f>
        <v>43538.801388888889</v>
      </c>
      <c r="K817" t="str" cm="1">
        <f t="array" ref="K817">INDEX(Tbl_MissionCrew[Spacecraft (Launch)],MATCH(1,(Tbl_MissionCrew[Launch date]=Tbl_EVA[[#This Row],[Traveler launch date]])*(Tbl_MissionCrew[Crew Name]=Tbl_EVA[[#This Row],[Name]]),0))</f>
        <v>Soyuz MS-12</v>
      </c>
      <c r="L817" t="str">
        <f>_xlfn.XLOOKUP(Tbl_EVA[[#This Row],[Launching spacecraft]],Tbl_Missions[Spacecraft],Tbl_Missions[Destination])</f>
        <v>ISS</v>
      </c>
    </row>
    <row r="818" spans="1:12" ht="18.75" customHeight="1">
      <c r="A818" t="s">
        <v>759</v>
      </c>
      <c r="B818" s="1" t="s">
        <v>760</v>
      </c>
      <c r="C818">
        <v>414</v>
      </c>
      <c r="D818" s="4">
        <v>43845</v>
      </c>
      <c r="E818" s="4">
        <v>43845</v>
      </c>
      <c r="F818" s="5">
        <v>0.31180555555329192</v>
      </c>
      <c r="G818" t="b">
        <v>0</v>
      </c>
      <c r="H818" t="b">
        <v>0</v>
      </c>
      <c r="I818" s="3" t="b">
        <v>0</v>
      </c>
      <c r="J818" s="7">
        <f>_xlfn.MAXIFS(Tbl_MissionCrew[Launch date],Tbl_MissionCrew[Launch date],"&lt;"&amp;Tbl_EVA[[#This Row],[Start Date]]+1,Tbl_MissionCrew[Crew Name],Tbl_EVA[[#This Row],[Name]])</f>
        <v>43733.581736111111</v>
      </c>
      <c r="K818" t="str" cm="1">
        <f t="array" ref="K818">INDEX(Tbl_MissionCrew[Spacecraft (Launch)],MATCH(1,(Tbl_MissionCrew[Launch date]=Tbl_EVA[[#This Row],[Traveler launch date]])*(Tbl_MissionCrew[Crew Name]=Tbl_EVA[[#This Row],[Name]]),0))</f>
        <v>Soyuz MS-15</v>
      </c>
      <c r="L818" t="str">
        <f>_xlfn.XLOOKUP(Tbl_EVA[[#This Row],[Launching spacecraft]],Tbl_Missions[Spacecraft],Tbl_Missions[Destination])</f>
        <v>ISS</v>
      </c>
    </row>
    <row r="819" spans="1:12" ht="18.75" customHeight="1">
      <c r="A819" t="s">
        <v>759</v>
      </c>
      <c r="B819" s="1" t="s">
        <v>754</v>
      </c>
      <c r="C819">
        <v>415</v>
      </c>
      <c r="D819" s="4">
        <v>43850</v>
      </c>
      <c r="E819" s="4">
        <v>43850</v>
      </c>
      <c r="F819" s="5">
        <v>0.29027777777810115</v>
      </c>
      <c r="G819" t="b">
        <v>0</v>
      </c>
      <c r="H819" t="b">
        <v>0</v>
      </c>
      <c r="I819" s="3" t="b">
        <v>0</v>
      </c>
      <c r="J819" s="7">
        <f>_xlfn.MAXIFS(Tbl_MissionCrew[Launch date],Tbl_MissionCrew[Launch date],"&lt;"&amp;Tbl_EVA[[#This Row],[Start Date]]+1,Tbl_MissionCrew[Crew Name],Tbl_EVA[[#This Row],[Name]])</f>
        <v>43538.801388888889</v>
      </c>
      <c r="K819" t="str" cm="1">
        <f t="array" ref="K819">INDEX(Tbl_MissionCrew[Spacecraft (Launch)],MATCH(1,(Tbl_MissionCrew[Launch date]=Tbl_EVA[[#This Row],[Traveler launch date]])*(Tbl_MissionCrew[Crew Name]=Tbl_EVA[[#This Row],[Name]]),0))</f>
        <v>Soyuz MS-12</v>
      </c>
      <c r="L819" t="str">
        <f>_xlfn.XLOOKUP(Tbl_EVA[[#This Row],[Launching spacecraft]],Tbl_Missions[Spacecraft],Tbl_Missions[Destination])</f>
        <v>ISS</v>
      </c>
    </row>
    <row r="820" spans="1:12" ht="18.75" customHeight="1">
      <c r="A820" t="s">
        <v>759</v>
      </c>
      <c r="B820" s="1" t="s">
        <v>760</v>
      </c>
      <c r="C820">
        <v>415</v>
      </c>
      <c r="D820" s="4">
        <v>43850</v>
      </c>
      <c r="E820" s="4">
        <v>43850</v>
      </c>
      <c r="F820" s="5">
        <v>0.29027777777810115</v>
      </c>
      <c r="G820" t="b">
        <v>0</v>
      </c>
      <c r="H820" t="b">
        <v>0</v>
      </c>
      <c r="I820" s="3" t="b">
        <v>0</v>
      </c>
      <c r="J820" s="7">
        <f>_xlfn.MAXIFS(Tbl_MissionCrew[Launch date],Tbl_MissionCrew[Launch date],"&lt;"&amp;Tbl_EVA[[#This Row],[Start Date]]+1,Tbl_MissionCrew[Crew Name],Tbl_EVA[[#This Row],[Name]])</f>
        <v>43733.581736111111</v>
      </c>
      <c r="K820" t="str" cm="1">
        <f t="array" ref="K820">INDEX(Tbl_MissionCrew[Spacecraft (Launch)],MATCH(1,(Tbl_MissionCrew[Launch date]=Tbl_EVA[[#This Row],[Traveler launch date]])*(Tbl_MissionCrew[Crew Name]=Tbl_EVA[[#This Row],[Name]]),0))</f>
        <v>Soyuz MS-15</v>
      </c>
      <c r="L820" t="str">
        <f>_xlfn.XLOOKUP(Tbl_EVA[[#This Row],[Launching spacecraft]],Tbl_Missions[Spacecraft],Tbl_Missions[Destination])</f>
        <v>ISS</v>
      </c>
    </row>
    <row r="821" spans="1:12" ht="18.75" customHeight="1">
      <c r="A821" t="s">
        <v>759</v>
      </c>
      <c r="B821" s="1" t="s">
        <v>758</v>
      </c>
      <c r="C821">
        <v>416</v>
      </c>
      <c r="D821" s="4">
        <v>43855</v>
      </c>
      <c r="E821" s="4">
        <v>43855</v>
      </c>
      <c r="F821" s="5">
        <v>0.26111111111094942</v>
      </c>
      <c r="G821" t="b">
        <v>0</v>
      </c>
      <c r="H821" t="b">
        <v>0</v>
      </c>
      <c r="I821" s="3" t="b">
        <v>0</v>
      </c>
      <c r="J821" s="7">
        <f>_xlfn.MAXIFS(Tbl_MissionCrew[Launch date],Tbl_MissionCrew[Launch date],"&lt;"&amp;Tbl_EVA[[#This Row],[Start Date]]+1,Tbl_MissionCrew[Crew Name],Tbl_EVA[[#This Row],[Name]])</f>
        <v>43666.686354166668</v>
      </c>
      <c r="K821" t="str" cm="1">
        <f t="array" ref="K821">INDEX(Tbl_MissionCrew[Spacecraft (Launch)],MATCH(1,(Tbl_MissionCrew[Launch date]=Tbl_EVA[[#This Row],[Traveler launch date]])*(Tbl_MissionCrew[Crew Name]=Tbl_EVA[[#This Row],[Name]]),0))</f>
        <v>Soyuz MS-13</v>
      </c>
      <c r="L821" t="str">
        <f>_xlfn.XLOOKUP(Tbl_EVA[[#This Row],[Launching spacecraft]],Tbl_Missions[Spacecraft],Tbl_Missions[Destination])</f>
        <v>ISS</v>
      </c>
    </row>
    <row r="822" spans="1:12" ht="18.75" customHeight="1">
      <c r="A822" t="s">
        <v>759</v>
      </c>
      <c r="B822" s="1" t="s">
        <v>714</v>
      </c>
      <c r="C822">
        <v>416</v>
      </c>
      <c r="D822" s="4">
        <v>43855</v>
      </c>
      <c r="E822" s="4">
        <v>43855</v>
      </c>
      <c r="F822" s="5">
        <v>0.26111111111094942</v>
      </c>
      <c r="G822" t="b">
        <v>0</v>
      </c>
      <c r="H822" t="b">
        <v>0</v>
      </c>
      <c r="I822" s="3" t="b">
        <v>0</v>
      </c>
      <c r="J822" s="7">
        <f>_xlfn.MAXIFS(Tbl_MissionCrew[Launch date],Tbl_MissionCrew[Launch date],"&lt;"&amp;Tbl_EVA[[#This Row],[Start Date]]+1,Tbl_MissionCrew[Crew Name],Tbl_EVA[[#This Row],[Name]])</f>
        <v>43666.686354166668</v>
      </c>
      <c r="K822" t="str" cm="1">
        <f t="array" ref="K822">INDEX(Tbl_MissionCrew[Spacecraft (Launch)],MATCH(1,(Tbl_MissionCrew[Launch date]=Tbl_EVA[[#This Row],[Traveler launch date]])*(Tbl_MissionCrew[Crew Name]=Tbl_EVA[[#This Row],[Name]]),0))</f>
        <v>Soyuz MS-13</v>
      </c>
      <c r="L822" t="str">
        <f>_xlfn.XLOOKUP(Tbl_EVA[[#This Row],[Launching spacecraft]],Tbl_Missions[Spacecraft],Tbl_Missions[Destination])</f>
        <v>ISS</v>
      </c>
    </row>
    <row r="823" spans="1:12" ht="18.75" customHeight="1">
      <c r="A823" t="s">
        <v>761</v>
      </c>
      <c r="B823" s="1" t="s">
        <v>680</v>
      </c>
      <c r="C823">
        <v>417</v>
      </c>
      <c r="D823" s="4">
        <v>44008</v>
      </c>
      <c r="E823" s="4">
        <v>44008</v>
      </c>
      <c r="F823" s="5">
        <v>0.25486111111240461</v>
      </c>
      <c r="G823" t="b">
        <v>0</v>
      </c>
      <c r="H823" t="b">
        <v>0</v>
      </c>
      <c r="I823" s="3" t="b">
        <v>0</v>
      </c>
      <c r="J823" s="7">
        <f>_xlfn.MAXIFS(Tbl_MissionCrew[Launch date],Tbl_MissionCrew[Launch date],"&lt;"&amp;Tbl_EVA[[#This Row],[Start Date]]+1,Tbl_MissionCrew[Crew Name],Tbl_EVA[[#This Row],[Name]])</f>
        <v>43930.336875000001</v>
      </c>
      <c r="K823" t="str" cm="1">
        <f t="array" ref="K823">INDEX(Tbl_MissionCrew[Spacecraft (Launch)],MATCH(1,(Tbl_MissionCrew[Launch date]=Tbl_EVA[[#This Row],[Traveler launch date]])*(Tbl_MissionCrew[Crew Name]=Tbl_EVA[[#This Row],[Name]]),0))</f>
        <v>Soyuz MS-16</v>
      </c>
      <c r="L823" t="str">
        <f>_xlfn.XLOOKUP(Tbl_EVA[[#This Row],[Launching spacecraft]],Tbl_Missions[Spacecraft],Tbl_Missions[Destination])</f>
        <v>ISS</v>
      </c>
    </row>
    <row r="824" spans="1:12" ht="18.75" customHeight="1">
      <c r="A824" t="s">
        <v>761</v>
      </c>
      <c r="B824" s="1" t="s">
        <v>656</v>
      </c>
      <c r="C824">
        <v>417</v>
      </c>
      <c r="D824" s="4">
        <v>44008</v>
      </c>
      <c r="E824" s="4">
        <v>44008</v>
      </c>
      <c r="F824" s="5">
        <v>0.25486111111240461</v>
      </c>
      <c r="G824" t="b">
        <v>0</v>
      </c>
      <c r="H824" t="b">
        <v>0</v>
      </c>
      <c r="I824" s="3" t="b">
        <v>0</v>
      </c>
      <c r="J824" s="7">
        <f>_xlfn.MAXIFS(Tbl_MissionCrew[Launch date],Tbl_MissionCrew[Launch date],"&lt;"&amp;Tbl_EVA[[#This Row],[Start Date]]+1,Tbl_MissionCrew[Crew Name],Tbl_EVA[[#This Row],[Name]])</f>
        <v>43981.80746527778</v>
      </c>
      <c r="K824" t="str" cm="1">
        <f t="array" ref="K824">INDEX(Tbl_MissionCrew[Spacecraft (Launch)],MATCH(1,(Tbl_MissionCrew[Launch date]=Tbl_EVA[[#This Row],[Traveler launch date]])*(Tbl_MissionCrew[Crew Name]=Tbl_EVA[[#This Row],[Name]]),0))</f>
        <v>SpaceX Demo-2</v>
      </c>
      <c r="L824" t="str">
        <f>_xlfn.XLOOKUP(Tbl_EVA[[#This Row],[Launching spacecraft]],Tbl_Missions[Spacecraft],Tbl_Missions[Destination])</f>
        <v>ISS</v>
      </c>
    </row>
    <row r="825" spans="1:12" ht="18.75" customHeight="1">
      <c r="A825" t="s">
        <v>761</v>
      </c>
      <c r="B825" s="1" t="s">
        <v>680</v>
      </c>
      <c r="C825">
        <v>418</v>
      </c>
      <c r="D825" s="4">
        <v>44013</v>
      </c>
      <c r="E825" s="4">
        <v>44013</v>
      </c>
      <c r="F825" s="5">
        <v>0.25069444444670808</v>
      </c>
      <c r="G825" t="b">
        <v>0</v>
      </c>
      <c r="H825" t="b">
        <v>0</v>
      </c>
      <c r="I825" s="3" t="b">
        <v>0</v>
      </c>
      <c r="J825" s="7">
        <f>_xlfn.MAXIFS(Tbl_MissionCrew[Launch date],Tbl_MissionCrew[Launch date],"&lt;"&amp;Tbl_EVA[[#This Row],[Start Date]]+1,Tbl_MissionCrew[Crew Name],Tbl_EVA[[#This Row],[Name]])</f>
        <v>43930.336875000001</v>
      </c>
      <c r="K825" t="str" cm="1">
        <f t="array" ref="K825">INDEX(Tbl_MissionCrew[Spacecraft (Launch)],MATCH(1,(Tbl_MissionCrew[Launch date]=Tbl_EVA[[#This Row],[Traveler launch date]])*(Tbl_MissionCrew[Crew Name]=Tbl_EVA[[#This Row],[Name]]),0))</f>
        <v>Soyuz MS-16</v>
      </c>
      <c r="L825" t="str">
        <f>_xlfn.XLOOKUP(Tbl_EVA[[#This Row],[Launching spacecraft]],Tbl_Missions[Spacecraft],Tbl_Missions[Destination])</f>
        <v>ISS</v>
      </c>
    </row>
    <row r="826" spans="1:12" ht="18.75" customHeight="1">
      <c r="A826" t="s">
        <v>761</v>
      </c>
      <c r="B826" s="1" t="s">
        <v>656</v>
      </c>
      <c r="C826">
        <v>418</v>
      </c>
      <c r="D826" s="4">
        <v>44013</v>
      </c>
      <c r="E826" s="4">
        <v>44013</v>
      </c>
      <c r="F826" s="5">
        <v>0.25069444444670808</v>
      </c>
      <c r="G826" t="b">
        <v>0</v>
      </c>
      <c r="H826" t="b">
        <v>0</v>
      </c>
      <c r="I826" s="3" t="b">
        <v>0</v>
      </c>
      <c r="J826" s="7">
        <f>_xlfn.MAXIFS(Tbl_MissionCrew[Launch date],Tbl_MissionCrew[Launch date],"&lt;"&amp;Tbl_EVA[[#This Row],[Start Date]]+1,Tbl_MissionCrew[Crew Name],Tbl_EVA[[#This Row],[Name]])</f>
        <v>43981.80746527778</v>
      </c>
      <c r="K826" t="str" cm="1">
        <f t="array" ref="K826">INDEX(Tbl_MissionCrew[Spacecraft (Launch)],MATCH(1,(Tbl_MissionCrew[Launch date]=Tbl_EVA[[#This Row],[Traveler launch date]])*(Tbl_MissionCrew[Crew Name]=Tbl_EVA[[#This Row],[Name]]),0))</f>
        <v>SpaceX Demo-2</v>
      </c>
      <c r="L826" t="str">
        <f>_xlfn.XLOOKUP(Tbl_EVA[[#This Row],[Launching spacecraft]],Tbl_Missions[Spacecraft],Tbl_Missions[Destination])</f>
        <v>ISS</v>
      </c>
    </row>
    <row r="827" spans="1:12" ht="18.75" customHeight="1">
      <c r="A827" t="s">
        <v>761</v>
      </c>
      <c r="B827" s="1" t="s">
        <v>680</v>
      </c>
      <c r="C827">
        <v>419</v>
      </c>
      <c r="D827" s="4">
        <v>44028</v>
      </c>
      <c r="E827" s="4">
        <v>44028</v>
      </c>
      <c r="F827" s="5">
        <v>0.25</v>
      </c>
      <c r="G827" t="b">
        <v>0</v>
      </c>
      <c r="H827" t="b">
        <v>0</v>
      </c>
      <c r="I827" s="3" t="b">
        <v>0</v>
      </c>
      <c r="J827" s="7">
        <f>_xlfn.MAXIFS(Tbl_MissionCrew[Launch date],Tbl_MissionCrew[Launch date],"&lt;"&amp;Tbl_EVA[[#This Row],[Start Date]]+1,Tbl_MissionCrew[Crew Name],Tbl_EVA[[#This Row],[Name]])</f>
        <v>43930.336875000001</v>
      </c>
      <c r="K827" t="str" cm="1">
        <f t="array" ref="K827">INDEX(Tbl_MissionCrew[Spacecraft (Launch)],MATCH(1,(Tbl_MissionCrew[Launch date]=Tbl_EVA[[#This Row],[Traveler launch date]])*(Tbl_MissionCrew[Crew Name]=Tbl_EVA[[#This Row],[Name]]),0))</f>
        <v>Soyuz MS-16</v>
      </c>
      <c r="L827" t="str">
        <f>_xlfn.XLOOKUP(Tbl_EVA[[#This Row],[Launching spacecraft]],Tbl_Missions[Spacecraft],Tbl_Missions[Destination])</f>
        <v>ISS</v>
      </c>
    </row>
    <row r="828" spans="1:12" ht="18.75" customHeight="1">
      <c r="A828" t="s">
        <v>761</v>
      </c>
      <c r="B828" s="1" t="s">
        <v>656</v>
      </c>
      <c r="C828">
        <v>419</v>
      </c>
      <c r="D828" s="4">
        <v>44028</v>
      </c>
      <c r="E828" s="4">
        <v>44028</v>
      </c>
      <c r="F828" s="5">
        <v>0.25</v>
      </c>
      <c r="G828" t="b">
        <v>0</v>
      </c>
      <c r="H828" t="b">
        <v>0</v>
      </c>
      <c r="I828" s="3" t="b">
        <v>0</v>
      </c>
      <c r="J828" s="7">
        <f>_xlfn.MAXIFS(Tbl_MissionCrew[Launch date],Tbl_MissionCrew[Launch date],"&lt;"&amp;Tbl_EVA[[#This Row],[Start Date]]+1,Tbl_MissionCrew[Crew Name],Tbl_EVA[[#This Row],[Name]])</f>
        <v>43981.80746527778</v>
      </c>
      <c r="K828" t="str" cm="1">
        <f t="array" ref="K828">INDEX(Tbl_MissionCrew[Spacecraft (Launch)],MATCH(1,(Tbl_MissionCrew[Launch date]=Tbl_EVA[[#This Row],[Traveler launch date]])*(Tbl_MissionCrew[Crew Name]=Tbl_EVA[[#This Row],[Name]]),0))</f>
        <v>SpaceX Demo-2</v>
      </c>
      <c r="L828" t="str">
        <f>_xlfn.XLOOKUP(Tbl_EVA[[#This Row],[Launching spacecraft]],Tbl_Missions[Spacecraft],Tbl_Missions[Destination])</f>
        <v>ISS</v>
      </c>
    </row>
    <row r="829" spans="1:12" ht="18.75" customHeight="1">
      <c r="A829" t="s">
        <v>761</v>
      </c>
      <c r="B829" s="1" t="s">
        <v>680</v>
      </c>
      <c r="C829">
        <v>420</v>
      </c>
      <c r="D829" s="4">
        <v>44033</v>
      </c>
      <c r="E829" s="4">
        <v>44033</v>
      </c>
      <c r="F829" s="5">
        <v>0.22847222222480923</v>
      </c>
      <c r="G829" t="b">
        <v>0</v>
      </c>
      <c r="H829" t="b">
        <v>0</v>
      </c>
      <c r="I829" s="3" t="b">
        <v>0</v>
      </c>
      <c r="J829" s="7">
        <f>_xlfn.MAXIFS(Tbl_MissionCrew[Launch date],Tbl_MissionCrew[Launch date],"&lt;"&amp;Tbl_EVA[[#This Row],[Start Date]]+1,Tbl_MissionCrew[Crew Name],Tbl_EVA[[#This Row],[Name]])</f>
        <v>43930.336875000001</v>
      </c>
      <c r="K829" t="str" cm="1">
        <f t="array" ref="K829">INDEX(Tbl_MissionCrew[Spacecraft (Launch)],MATCH(1,(Tbl_MissionCrew[Launch date]=Tbl_EVA[[#This Row],[Traveler launch date]])*(Tbl_MissionCrew[Crew Name]=Tbl_EVA[[#This Row],[Name]]),0))</f>
        <v>Soyuz MS-16</v>
      </c>
      <c r="L829" t="str">
        <f>_xlfn.XLOOKUP(Tbl_EVA[[#This Row],[Launching spacecraft]],Tbl_Missions[Spacecraft],Tbl_Missions[Destination])</f>
        <v>ISS</v>
      </c>
    </row>
    <row r="830" spans="1:12" ht="18.75" customHeight="1">
      <c r="A830" t="s">
        <v>761</v>
      </c>
      <c r="B830" s="1" t="s">
        <v>656</v>
      </c>
      <c r="C830">
        <v>420</v>
      </c>
      <c r="D830" s="4">
        <v>44033</v>
      </c>
      <c r="E830" s="4">
        <v>44033</v>
      </c>
      <c r="F830" s="5">
        <v>0.22847222222480923</v>
      </c>
      <c r="G830" t="b">
        <v>0</v>
      </c>
      <c r="H830" t="b">
        <v>0</v>
      </c>
      <c r="I830" s="3" t="b">
        <v>0</v>
      </c>
      <c r="J830" s="7">
        <f>_xlfn.MAXIFS(Tbl_MissionCrew[Launch date],Tbl_MissionCrew[Launch date],"&lt;"&amp;Tbl_EVA[[#This Row],[Start Date]]+1,Tbl_MissionCrew[Crew Name],Tbl_EVA[[#This Row],[Name]])</f>
        <v>43981.80746527778</v>
      </c>
      <c r="K830" t="str" cm="1">
        <f t="array" ref="K830">INDEX(Tbl_MissionCrew[Spacecraft (Launch)],MATCH(1,(Tbl_MissionCrew[Launch date]=Tbl_EVA[[#This Row],[Traveler launch date]])*(Tbl_MissionCrew[Crew Name]=Tbl_EVA[[#This Row],[Name]]),0))</f>
        <v>SpaceX Demo-2</v>
      </c>
      <c r="L830" t="str">
        <f>_xlfn.XLOOKUP(Tbl_EVA[[#This Row],[Launching spacecraft]],Tbl_Missions[Spacecraft],Tbl_Missions[Destination])</f>
        <v>ISS</v>
      </c>
    </row>
  </sheetData>
  <pageMargins left="0.7" right="0.7" top="0.75" bottom="0.75" header="0.3" footer="0.3"/>
  <pageSetup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4178-BF9A-4477-B10C-42DFA95AB49B}">
  <sheetPr codeName="Sheet3"/>
  <dimension ref="A1:N203"/>
  <sheetViews>
    <sheetView workbookViewId="0">
      <pane xSplit="1" ySplit="1" topLeftCell="B2" activePane="bottomRight" state="frozen"/>
      <selection pane="bottomRight" activeCell="G211" sqref="G211"/>
      <selection pane="bottomLeft" activeCell="A2" sqref="A2"/>
      <selection pane="topRight" activeCell="B1" sqref="B1"/>
    </sheetView>
  </sheetViews>
  <sheetFormatPr defaultRowHeight="18.75" customHeight="1"/>
  <cols>
    <col min="1" max="1" width="13.875" customWidth="1"/>
    <col min="3" max="3" width="9.75" customWidth="1"/>
    <col min="4" max="4" width="13.5" customWidth="1"/>
    <col min="5" max="5" width="14" customWidth="1"/>
    <col min="6" max="6" width="18.125" customWidth="1"/>
    <col min="7" max="7" width="14.75" customWidth="1"/>
    <col min="8" max="8" width="13.375" customWidth="1"/>
    <col min="9" max="9" width="17.875" customWidth="1"/>
    <col min="10" max="10" width="13.375" customWidth="1"/>
    <col min="11" max="11" width="12.875" customWidth="1"/>
    <col min="12" max="12" width="12.625" customWidth="1"/>
    <col min="23" max="23" width="18.25" customWidth="1"/>
  </cols>
  <sheetData>
    <row r="1" spans="1:14" ht="37.5" customHeight="1">
      <c r="A1" s="9" t="s">
        <v>762</v>
      </c>
      <c r="B1" s="9" t="s">
        <v>369</v>
      </c>
      <c r="C1" s="9" t="s">
        <v>763</v>
      </c>
      <c r="D1" s="9" t="s">
        <v>764</v>
      </c>
      <c r="E1" s="9" t="s">
        <v>765</v>
      </c>
      <c r="F1" s="9" t="s">
        <v>766</v>
      </c>
      <c r="G1" s="9" t="s">
        <v>767</v>
      </c>
      <c r="H1" s="9" t="s">
        <v>768</v>
      </c>
      <c r="I1" s="9" t="s">
        <v>769</v>
      </c>
      <c r="J1" s="9" t="s">
        <v>770</v>
      </c>
      <c r="K1" s="9" t="s">
        <v>771</v>
      </c>
      <c r="L1" s="9" t="s">
        <v>772</v>
      </c>
      <c r="M1" s="10" t="s">
        <v>773</v>
      </c>
      <c r="N1" s="11" t="s">
        <v>774</v>
      </c>
    </row>
    <row r="2" spans="1:14" ht="18.75" customHeight="1">
      <c r="A2" t="s">
        <v>775</v>
      </c>
      <c r="B2" t="s">
        <v>776</v>
      </c>
      <c r="C2" t="s">
        <v>777</v>
      </c>
      <c r="D2" s="8">
        <v>3800</v>
      </c>
      <c r="E2" s="8">
        <v>1430</v>
      </c>
      <c r="F2" s="8"/>
      <c r="G2">
        <v>42.7</v>
      </c>
      <c r="H2" s="8">
        <v>171500</v>
      </c>
      <c r="I2">
        <v>1</v>
      </c>
      <c r="J2">
        <v>1</v>
      </c>
      <c r="K2" s="7">
        <v>41829</v>
      </c>
      <c r="L2" s="7">
        <v>41829</v>
      </c>
      <c r="M2" t="str" cm="1">
        <f t="array" ref="M2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2" t="b">
        <f>COUNTIF(Tbl_Missions[Vehicle],Tbl_Vehicles[[#This Row],[Rocket]])&gt;0</f>
        <v>0</v>
      </c>
    </row>
    <row r="3" spans="1:14" ht="18.75" customHeight="1">
      <c r="A3" t="s">
        <v>778</v>
      </c>
      <c r="B3" t="s">
        <v>776</v>
      </c>
      <c r="C3" t="s">
        <v>777</v>
      </c>
      <c r="D3" s="8">
        <v>24500</v>
      </c>
      <c r="E3" s="8">
        <v>7500</v>
      </c>
      <c r="F3" s="8"/>
      <c r="G3">
        <v>64</v>
      </c>
      <c r="H3" s="8">
        <v>790000</v>
      </c>
      <c r="I3">
        <v>1</v>
      </c>
      <c r="J3">
        <v>1</v>
      </c>
      <c r="K3" s="7">
        <v>41843</v>
      </c>
      <c r="L3" s="7">
        <v>41843</v>
      </c>
      <c r="M3" t="str" cm="1">
        <f t="array" ref="M3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HLV</v>
      </c>
      <c r="N3" t="b">
        <f>COUNTIF(Tbl_Missions[Vehicle],Tbl_Vehicles[[#This Row],[Rocket]])&gt;0</f>
        <v>0</v>
      </c>
    </row>
    <row r="4" spans="1:14" ht="18.75" customHeight="1">
      <c r="A4" t="s">
        <v>779</v>
      </c>
      <c r="B4" t="s">
        <v>780</v>
      </c>
      <c r="C4" t="s">
        <v>781</v>
      </c>
      <c r="D4" s="8">
        <v>8000</v>
      </c>
      <c r="E4" s="8">
        <v>1500</v>
      </c>
      <c r="F4" s="8"/>
      <c r="G4">
        <v>40.5</v>
      </c>
      <c r="H4" s="8">
        <v>282000</v>
      </c>
      <c r="I4">
        <v>2</v>
      </c>
      <c r="J4">
        <v>2</v>
      </c>
      <c r="K4" s="7">
        <v>41385</v>
      </c>
      <c r="L4" s="7">
        <v>41535</v>
      </c>
      <c r="M4" t="str" cm="1">
        <f t="array" ref="M4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4" t="b">
        <f>COUNTIF(Tbl_Missions[Vehicle],Tbl_Vehicles[[#This Row],[Rocket]])&gt;0</f>
        <v>0</v>
      </c>
    </row>
    <row r="5" spans="1:14" ht="18.75" customHeight="1">
      <c r="A5" t="s">
        <v>782</v>
      </c>
      <c r="B5" t="s">
        <v>780</v>
      </c>
      <c r="C5" t="s">
        <v>781</v>
      </c>
      <c r="D5" s="8">
        <v>8000</v>
      </c>
      <c r="E5" s="8">
        <v>1500</v>
      </c>
      <c r="F5" s="8"/>
      <c r="G5">
        <v>40.5</v>
      </c>
      <c r="H5" s="8">
        <v>282000</v>
      </c>
      <c r="I5">
        <v>2</v>
      </c>
      <c r="J5">
        <v>2</v>
      </c>
      <c r="K5" s="7">
        <v>41648</v>
      </c>
      <c r="L5" s="7">
        <v>41833</v>
      </c>
      <c r="M5" t="str" cm="1">
        <f t="array" ref="M5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5" t="b">
        <f>COUNTIF(Tbl_Missions[Vehicle],Tbl_Vehicles[[#This Row],[Rocket]])&gt;0</f>
        <v>0</v>
      </c>
    </row>
    <row r="6" spans="1:14" ht="18.75" customHeight="1">
      <c r="A6" t="s">
        <v>783</v>
      </c>
      <c r="B6" t="s">
        <v>780</v>
      </c>
      <c r="C6" t="s">
        <v>781</v>
      </c>
      <c r="D6" s="8">
        <v>8000</v>
      </c>
      <c r="E6" s="8">
        <v>1500</v>
      </c>
      <c r="F6" s="8"/>
      <c r="G6">
        <v>41.9</v>
      </c>
      <c r="H6" s="8">
        <v>296000</v>
      </c>
      <c r="I6">
        <v>0</v>
      </c>
      <c r="J6">
        <v>1</v>
      </c>
      <c r="K6" s="7">
        <v>41940</v>
      </c>
      <c r="L6" s="7">
        <v>41940</v>
      </c>
      <c r="M6" t="str" cm="1">
        <f t="array" ref="M6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6" t="b">
        <f>COUNTIF(Tbl_Missions[Vehicle],Tbl_Vehicles[[#This Row],[Rocket]])&gt;0</f>
        <v>0</v>
      </c>
    </row>
    <row r="7" spans="1:14" ht="18.75" customHeight="1">
      <c r="A7" t="s">
        <v>784</v>
      </c>
      <c r="B7" t="s">
        <v>780</v>
      </c>
      <c r="C7" t="s">
        <v>781</v>
      </c>
      <c r="D7" s="8">
        <v>8000</v>
      </c>
      <c r="E7" s="8">
        <v>3000</v>
      </c>
      <c r="F7" s="8"/>
      <c r="G7">
        <v>42.5</v>
      </c>
      <c r="H7" s="8">
        <v>298000</v>
      </c>
      <c r="I7">
        <v>5</v>
      </c>
      <c r="J7">
        <v>5</v>
      </c>
      <c r="K7" s="7">
        <v>42660</v>
      </c>
      <c r="L7" s="7">
        <v>43572</v>
      </c>
      <c r="M7" t="str" cm="1">
        <f t="array" ref="M7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7" t="b">
        <f>COUNTIF(Tbl_Missions[Vehicle],Tbl_Vehicles[[#This Row],[Rocket]])&gt;0</f>
        <v>0</v>
      </c>
    </row>
    <row r="8" spans="1:14" ht="18.75" customHeight="1">
      <c r="A8" t="s">
        <v>785</v>
      </c>
      <c r="B8" t="s">
        <v>776</v>
      </c>
      <c r="C8" t="s">
        <v>781</v>
      </c>
      <c r="D8" s="8">
        <v>8000</v>
      </c>
      <c r="E8" s="8">
        <v>3000</v>
      </c>
      <c r="F8" s="8"/>
      <c r="G8">
        <v>42.5</v>
      </c>
      <c r="H8" s="8">
        <v>298000</v>
      </c>
      <c r="I8">
        <v>2</v>
      </c>
      <c r="J8">
        <v>2</v>
      </c>
      <c r="K8" s="7">
        <v>43771</v>
      </c>
      <c r="L8" s="7">
        <v>43876</v>
      </c>
      <c r="M8" t="str" cm="1">
        <f t="array" ref="M8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8" t="b">
        <f>COUNTIF(Tbl_Missions[Vehicle],Tbl_Vehicles[[#This Row],[Rocket]])&gt;0</f>
        <v>0</v>
      </c>
    </row>
    <row r="9" spans="1:14" ht="18.75" customHeight="1">
      <c r="A9" t="s">
        <v>786</v>
      </c>
      <c r="B9" t="s">
        <v>780</v>
      </c>
      <c r="C9" t="s">
        <v>787</v>
      </c>
      <c r="D9" s="8">
        <v>1400</v>
      </c>
      <c r="E9" s="8">
        <v>1850</v>
      </c>
      <c r="F9" s="8"/>
      <c r="G9">
        <v>50</v>
      </c>
      <c r="H9" s="8">
        <v>207200</v>
      </c>
      <c r="I9">
        <v>9</v>
      </c>
      <c r="J9">
        <v>11</v>
      </c>
      <c r="K9" s="7">
        <v>29213</v>
      </c>
      <c r="L9" s="7">
        <v>31465</v>
      </c>
      <c r="M9" t="str" cm="1">
        <f t="array" ref="M9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9" t="b">
        <f>COUNTIF(Tbl_Missions[Vehicle],Tbl_Vehicles[[#This Row],[Rocket]])&gt;0</f>
        <v>0</v>
      </c>
    </row>
    <row r="10" spans="1:14" ht="18.75" customHeight="1">
      <c r="A10" t="s">
        <v>788</v>
      </c>
      <c r="B10" t="s">
        <v>780</v>
      </c>
      <c r="C10" t="s">
        <v>787</v>
      </c>
      <c r="D10" s="8"/>
      <c r="E10" s="8">
        <v>2175</v>
      </c>
      <c r="F10" s="8"/>
      <c r="G10">
        <v>49.13</v>
      </c>
      <c r="H10" s="8">
        <v>215000</v>
      </c>
      <c r="I10">
        <v>5</v>
      </c>
      <c r="J10">
        <v>6</v>
      </c>
      <c r="K10" s="7">
        <v>31563</v>
      </c>
      <c r="L10" s="7">
        <v>32600</v>
      </c>
      <c r="M10" t="str" cm="1">
        <f t="array" ref="M10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---</v>
      </c>
      <c r="N10" t="b">
        <f>COUNTIF(Tbl_Missions[Vehicle],Tbl_Vehicles[[#This Row],[Rocket]])&gt;0</f>
        <v>0</v>
      </c>
    </row>
    <row r="11" spans="1:14" ht="18.75" customHeight="1">
      <c r="A11" t="s">
        <v>789</v>
      </c>
      <c r="B11" t="s">
        <v>780</v>
      </c>
      <c r="C11" t="s">
        <v>787</v>
      </c>
      <c r="D11" s="8"/>
      <c r="E11" s="8">
        <v>2700</v>
      </c>
      <c r="F11" s="8"/>
      <c r="G11">
        <v>49.13</v>
      </c>
      <c r="H11" s="8">
        <v>234000</v>
      </c>
      <c r="I11">
        <v>10</v>
      </c>
      <c r="J11">
        <v>11</v>
      </c>
      <c r="K11" s="7">
        <v>30898</v>
      </c>
      <c r="L11" s="7">
        <v>32671</v>
      </c>
      <c r="M11" t="str" cm="1">
        <f t="array" ref="M11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---</v>
      </c>
      <c r="N11" t="b">
        <f>COUNTIF(Tbl_Missions[Vehicle],Tbl_Vehicles[[#This Row],[Rocket]])&gt;0</f>
        <v>0</v>
      </c>
    </row>
    <row r="12" spans="1:14" ht="18.75" customHeight="1">
      <c r="A12" t="s">
        <v>790</v>
      </c>
      <c r="B12" t="s">
        <v>780</v>
      </c>
      <c r="C12" t="s">
        <v>787</v>
      </c>
      <c r="D12" s="8">
        <v>5000</v>
      </c>
      <c r="E12" s="8">
        <v>2100</v>
      </c>
      <c r="F12" s="8"/>
      <c r="G12">
        <v>58.4</v>
      </c>
      <c r="H12" s="8">
        <v>240000</v>
      </c>
      <c r="I12">
        <v>7</v>
      </c>
      <c r="J12">
        <v>7</v>
      </c>
      <c r="K12" s="7">
        <v>32895</v>
      </c>
      <c r="L12" s="7">
        <v>36497</v>
      </c>
      <c r="M12" t="str" cm="1">
        <f t="array" ref="M12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2" t="b">
        <f>COUNTIF(Tbl_Missions[Vehicle],Tbl_Vehicles[[#This Row],[Rocket]])&gt;0</f>
        <v>0</v>
      </c>
    </row>
    <row r="13" spans="1:14" ht="18.75" customHeight="1">
      <c r="A13" t="s">
        <v>791</v>
      </c>
      <c r="B13" t="s">
        <v>780</v>
      </c>
      <c r="C13" t="s">
        <v>787</v>
      </c>
      <c r="D13" s="8">
        <v>7900</v>
      </c>
      <c r="E13" s="8">
        <v>3480</v>
      </c>
      <c r="F13" s="8"/>
      <c r="G13">
        <v>58.4</v>
      </c>
      <c r="H13" s="8">
        <v>363000</v>
      </c>
      <c r="I13">
        <v>13</v>
      </c>
      <c r="J13">
        <v>13</v>
      </c>
      <c r="K13" s="7">
        <v>34101</v>
      </c>
      <c r="L13" s="7">
        <v>37279</v>
      </c>
      <c r="M13" t="str" cm="1">
        <f t="array" ref="M13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3" t="b">
        <f>COUNTIF(Tbl_Missions[Vehicle],Tbl_Vehicles[[#This Row],[Rocket]])&gt;0</f>
        <v>0</v>
      </c>
    </row>
    <row r="14" spans="1:14" ht="18.75" customHeight="1">
      <c r="A14" t="s">
        <v>792</v>
      </c>
      <c r="B14" t="s">
        <v>780</v>
      </c>
      <c r="C14" t="s">
        <v>787</v>
      </c>
      <c r="D14" s="8">
        <v>2700</v>
      </c>
      <c r="E14" s="8">
        <v>1900</v>
      </c>
      <c r="F14" s="8"/>
      <c r="G14">
        <v>58.4</v>
      </c>
      <c r="H14" s="8">
        <v>245000</v>
      </c>
      <c r="I14">
        <v>14</v>
      </c>
      <c r="J14">
        <v>15</v>
      </c>
      <c r="K14" s="7">
        <v>33197</v>
      </c>
      <c r="L14" s="7">
        <v>37380</v>
      </c>
      <c r="M14" t="str" cm="1">
        <f t="array" ref="M14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4" t="b">
        <f>COUNTIF(Tbl_Missions[Vehicle],Tbl_Vehicles[[#This Row],[Rocket]])&gt;0</f>
        <v>0</v>
      </c>
    </row>
    <row r="15" spans="1:14" ht="18.75" customHeight="1">
      <c r="A15" t="s">
        <v>793</v>
      </c>
      <c r="B15" t="s">
        <v>780</v>
      </c>
      <c r="C15" t="s">
        <v>787</v>
      </c>
      <c r="D15" s="8">
        <v>10200</v>
      </c>
      <c r="E15" s="8">
        <v>4790</v>
      </c>
      <c r="F15" s="8"/>
      <c r="G15">
        <v>58.4</v>
      </c>
      <c r="H15" s="8">
        <v>470000</v>
      </c>
      <c r="I15">
        <v>39</v>
      </c>
      <c r="J15">
        <v>40</v>
      </c>
      <c r="K15" s="7">
        <v>32664</v>
      </c>
      <c r="L15" s="7">
        <v>37667</v>
      </c>
      <c r="M15" t="str" cm="1">
        <f t="array" ref="M15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5" t="b">
        <f>COUNTIF(Tbl_Missions[Vehicle],Tbl_Vehicles[[#This Row],[Rocket]])&gt;0</f>
        <v>0</v>
      </c>
    </row>
    <row r="16" spans="1:14" ht="18.75" customHeight="1">
      <c r="A16" t="s">
        <v>794</v>
      </c>
      <c r="B16" t="s">
        <v>780</v>
      </c>
      <c r="C16" t="s">
        <v>787</v>
      </c>
      <c r="D16" s="8">
        <v>9100</v>
      </c>
      <c r="E16" s="8">
        <v>4920</v>
      </c>
      <c r="F16" s="8"/>
      <c r="G16">
        <v>58.4</v>
      </c>
      <c r="H16" s="8">
        <v>420000</v>
      </c>
      <c r="I16">
        <v>25</v>
      </c>
      <c r="J16">
        <v>26</v>
      </c>
      <c r="K16" s="7">
        <v>32309</v>
      </c>
      <c r="L16" s="7">
        <v>37222</v>
      </c>
      <c r="M16" t="str" cm="1">
        <f t="array" ref="M16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6" t="b">
        <f>COUNTIF(Tbl_Missions[Vehicle],Tbl_Vehicles[[#This Row],[Rocket]])&gt;0</f>
        <v>0</v>
      </c>
    </row>
    <row r="17" spans="1:14" ht="18.75" customHeight="1">
      <c r="A17" t="s">
        <v>795</v>
      </c>
      <c r="B17" t="s">
        <v>780</v>
      </c>
      <c r="C17" t="s">
        <v>787</v>
      </c>
      <c r="D17" s="8">
        <v>7600</v>
      </c>
      <c r="E17" s="8">
        <v>3645</v>
      </c>
      <c r="F17" s="8"/>
      <c r="G17">
        <v>58.4</v>
      </c>
      <c r="H17" s="8">
        <v>358000</v>
      </c>
      <c r="I17">
        <v>15</v>
      </c>
      <c r="J17">
        <v>15</v>
      </c>
      <c r="K17" s="7">
        <v>33332</v>
      </c>
      <c r="L17" s="7">
        <v>37220</v>
      </c>
      <c r="M17" t="str" cm="1">
        <f t="array" ref="M17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7" t="b">
        <f>COUNTIF(Tbl_Missions[Vehicle],Tbl_Vehicles[[#This Row],[Rocket]])&gt;0</f>
        <v>0</v>
      </c>
    </row>
    <row r="18" spans="1:14" ht="18.75" customHeight="1">
      <c r="A18" t="s">
        <v>796</v>
      </c>
      <c r="B18" t="s">
        <v>776</v>
      </c>
      <c r="C18" t="s">
        <v>787</v>
      </c>
      <c r="D18" s="8">
        <v>21000</v>
      </c>
      <c r="E18" s="8">
        <v>10865</v>
      </c>
      <c r="F18" s="8"/>
      <c r="G18">
        <v>52</v>
      </c>
      <c r="H18" s="8">
        <v>777000</v>
      </c>
      <c r="I18">
        <v>74</v>
      </c>
      <c r="J18">
        <v>76</v>
      </c>
      <c r="K18" s="7">
        <v>37601</v>
      </c>
      <c r="L18" s="7">
        <v>44058</v>
      </c>
      <c r="M18" t="str" cm="1">
        <f t="array" ref="M18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HLV</v>
      </c>
      <c r="N18" t="b">
        <f>COUNTIF(Tbl_Missions[Vehicle],Tbl_Vehicles[[#This Row],[Rocket]])&gt;0</f>
        <v>0</v>
      </c>
    </row>
    <row r="19" spans="1:14" ht="18.75" customHeight="1">
      <c r="A19" t="s">
        <v>797</v>
      </c>
      <c r="B19" t="s">
        <v>780</v>
      </c>
      <c r="C19" t="s">
        <v>787</v>
      </c>
      <c r="D19" s="8">
        <v>20000</v>
      </c>
      <c r="E19" s="8">
        <v>10800</v>
      </c>
      <c r="F19" s="8"/>
      <c r="G19">
        <v>52</v>
      </c>
      <c r="H19" s="8">
        <v>777000</v>
      </c>
      <c r="I19">
        <v>8</v>
      </c>
      <c r="J19">
        <v>8</v>
      </c>
      <c r="K19" s="7">
        <v>39516</v>
      </c>
      <c r="L19" s="7">
        <v>43306</v>
      </c>
      <c r="M19" t="str" cm="1">
        <f t="array" ref="M19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HLV</v>
      </c>
      <c r="N19" t="b">
        <f>COUNTIF(Tbl_Missions[Vehicle],Tbl_Vehicles[[#This Row],[Rocket]])&gt;0</f>
        <v>0</v>
      </c>
    </row>
    <row r="20" spans="1:14" ht="18.75" customHeight="1">
      <c r="A20" t="s">
        <v>798</v>
      </c>
      <c r="B20" t="s">
        <v>780</v>
      </c>
      <c r="C20" t="s">
        <v>787</v>
      </c>
      <c r="D20" s="8">
        <v>16000</v>
      </c>
      <c r="E20" s="8">
        <v>6950</v>
      </c>
      <c r="F20" s="8"/>
      <c r="G20">
        <v>46</v>
      </c>
      <c r="H20" s="8">
        <v>737000</v>
      </c>
      <c r="I20">
        <v>13</v>
      </c>
      <c r="J20">
        <v>16</v>
      </c>
      <c r="K20" s="7">
        <v>35220</v>
      </c>
      <c r="L20" s="7">
        <v>37891</v>
      </c>
      <c r="M20" t="str" cm="1">
        <f t="array" ref="M20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20" t="b">
        <f>COUNTIF(Tbl_Missions[Vehicle],Tbl_Vehicles[[#This Row],[Rocket]])&gt;0</f>
        <v>0</v>
      </c>
    </row>
    <row r="21" spans="1:14" ht="18.75" customHeight="1">
      <c r="A21" t="s">
        <v>799</v>
      </c>
      <c r="B21" t="s">
        <v>780</v>
      </c>
      <c r="C21" t="s">
        <v>787</v>
      </c>
      <c r="D21" s="8">
        <v>16000</v>
      </c>
      <c r="E21" s="8">
        <v>6950</v>
      </c>
      <c r="F21" s="8"/>
      <c r="G21">
        <v>46</v>
      </c>
      <c r="H21" s="8">
        <v>737000</v>
      </c>
      <c r="I21">
        <v>3</v>
      </c>
      <c r="J21">
        <v>3</v>
      </c>
      <c r="K21" s="7">
        <v>38048</v>
      </c>
      <c r="L21" s="7">
        <v>38339</v>
      </c>
      <c r="M21" t="str" cm="1">
        <f t="array" ref="M21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21" t="b">
        <f>COUNTIF(Tbl_Missions[Vehicle],Tbl_Vehicles[[#This Row],[Rocket]])&gt;0</f>
        <v>0</v>
      </c>
    </row>
    <row r="22" spans="1:14" ht="18.75" customHeight="1">
      <c r="A22" t="s">
        <v>800</v>
      </c>
      <c r="B22" t="s">
        <v>780</v>
      </c>
      <c r="C22" t="s">
        <v>787</v>
      </c>
      <c r="D22" s="8">
        <v>16000</v>
      </c>
      <c r="E22" s="8">
        <v>6100</v>
      </c>
      <c r="F22" s="8"/>
      <c r="G22">
        <v>46</v>
      </c>
      <c r="H22" s="8">
        <v>737000</v>
      </c>
      <c r="I22">
        <v>6</v>
      </c>
      <c r="J22">
        <v>6</v>
      </c>
      <c r="K22" s="7">
        <v>38575</v>
      </c>
      <c r="L22" s="7">
        <v>40165</v>
      </c>
      <c r="M22" t="str" cm="1">
        <f t="array" ref="M22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22" t="b">
        <f>COUNTIF(Tbl_Missions[Vehicle],Tbl_Vehicles[[#This Row],[Rocket]])&gt;0</f>
        <v>0</v>
      </c>
    </row>
    <row r="23" spans="1:14" ht="18.75" customHeight="1">
      <c r="A23" t="s">
        <v>801</v>
      </c>
      <c r="B23" t="s">
        <v>780</v>
      </c>
      <c r="C23" t="s">
        <v>802</v>
      </c>
      <c r="D23" s="8">
        <v>150</v>
      </c>
      <c r="E23" s="8"/>
      <c r="F23" s="8"/>
      <c r="G23">
        <v>23.5</v>
      </c>
      <c r="H23" s="8">
        <v>41000</v>
      </c>
      <c r="I23">
        <v>1</v>
      </c>
      <c r="J23">
        <v>4</v>
      </c>
      <c r="K23" s="7">
        <v>31860</v>
      </c>
      <c r="L23" s="7">
        <v>34458</v>
      </c>
      <c r="M23" t="str" cm="1">
        <f t="array" ref="M23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23" t="b">
        <f>COUNTIF(Tbl_Missions[Vehicle],Tbl_Vehicles[[#This Row],[Rocket]])&gt;0</f>
        <v>0</v>
      </c>
    </row>
    <row r="24" spans="1:14" ht="18.75" customHeight="1">
      <c r="A24" t="s">
        <v>803</v>
      </c>
      <c r="B24" t="s">
        <v>780</v>
      </c>
      <c r="C24" t="s">
        <v>781</v>
      </c>
      <c r="D24" s="8">
        <v>820</v>
      </c>
      <c r="E24" s="8">
        <v>360</v>
      </c>
      <c r="F24" s="8"/>
      <c r="G24">
        <v>18.899999999999999</v>
      </c>
      <c r="H24" s="8">
        <v>66300</v>
      </c>
      <c r="I24">
        <v>3</v>
      </c>
      <c r="J24">
        <v>4</v>
      </c>
      <c r="K24" s="7">
        <v>34926</v>
      </c>
      <c r="L24" s="7">
        <v>37164</v>
      </c>
      <c r="M24" t="str" cm="1">
        <f t="array" ref="M24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24" t="b">
        <f>COUNTIF(Tbl_Missions[Vehicle],Tbl_Vehicles[[#This Row],[Rocket]])&gt;0</f>
        <v>0</v>
      </c>
    </row>
    <row r="25" spans="1:14" ht="18.75" customHeight="1">
      <c r="A25" t="s">
        <v>804</v>
      </c>
      <c r="B25" t="s">
        <v>780</v>
      </c>
      <c r="C25" t="s">
        <v>781</v>
      </c>
      <c r="D25" s="8">
        <v>2065</v>
      </c>
      <c r="E25" s="8">
        <v>593</v>
      </c>
      <c r="F25" s="8"/>
      <c r="G25">
        <v>28.2</v>
      </c>
      <c r="H25" s="8">
        <v>120700</v>
      </c>
      <c r="I25">
        <v>2</v>
      </c>
      <c r="J25">
        <v>3</v>
      </c>
      <c r="K25" s="7">
        <v>35802</v>
      </c>
      <c r="L25" s="7">
        <v>36427</v>
      </c>
      <c r="M25" t="str" cm="1">
        <f t="array" ref="M25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25" t="b">
        <f>COUNTIF(Tbl_Missions[Vehicle],Tbl_Vehicles[[#This Row],[Rocket]])&gt;0</f>
        <v>0</v>
      </c>
    </row>
    <row r="26" spans="1:14" ht="18.75" customHeight="1">
      <c r="A26" t="s">
        <v>805</v>
      </c>
      <c r="B26" t="s">
        <v>780</v>
      </c>
      <c r="C26" t="s">
        <v>781</v>
      </c>
      <c r="D26" s="8"/>
      <c r="E26" s="8"/>
      <c r="F26" s="8"/>
      <c r="G26">
        <v>38</v>
      </c>
      <c r="H26" s="8">
        <v>166140</v>
      </c>
      <c r="I26">
        <v>5</v>
      </c>
      <c r="J26">
        <v>7</v>
      </c>
      <c r="K26" s="7">
        <v>30842</v>
      </c>
      <c r="L26" s="7">
        <v>32776</v>
      </c>
      <c r="M26" t="str" cm="1">
        <f t="array" ref="M26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---</v>
      </c>
      <c r="N26" t="b">
        <f>COUNTIF(Tbl_Missions[Vehicle],Tbl_Vehicles[[#This Row],[Rocket]])&gt;0</f>
        <v>0</v>
      </c>
    </row>
    <row r="27" spans="1:14" ht="18.75" customHeight="1">
      <c r="A27" t="s">
        <v>806</v>
      </c>
      <c r="B27" t="s">
        <v>780</v>
      </c>
      <c r="C27" t="s">
        <v>781</v>
      </c>
      <c r="D27" s="8">
        <v>3630</v>
      </c>
      <c r="E27" s="8">
        <v>2255</v>
      </c>
      <c r="F27" s="8"/>
      <c r="G27">
        <v>27</v>
      </c>
      <c r="H27" s="8">
        <v>150540</v>
      </c>
      <c r="I27">
        <v>5</v>
      </c>
      <c r="J27">
        <v>5</v>
      </c>
      <c r="K27" s="7">
        <v>30356</v>
      </c>
      <c r="L27" s="7">
        <v>31912</v>
      </c>
      <c r="M27" t="str" cm="1">
        <f t="array" ref="M27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27" t="b">
        <f>COUNTIF(Tbl_Missions[Vehicle],Tbl_Vehicles[[#This Row],[Rocket]])&gt;0</f>
        <v>0</v>
      </c>
    </row>
    <row r="28" spans="1:14" ht="18.75" customHeight="1">
      <c r="A28" t="s">
        <v>807</v>
      </c>
      <c r="B28" t="s">
        <v>780</v>
      </c>
      <c r="C28" t="s">
        <v>781</v>
      </c>
      <c r="D28" s="8"/>
      <c r="E28" s="8"/>
      <c r="F28" s="8"/>
      <c r="G28">
        <v>43.9</v>
      </c>
      <c r="H28" s="8">
        <v>164300</v>
      </c>
      <c r="I28">
        <v>8</v>
      </c>
      <c r="J28">
        <v>11</v>
      </c>
      <c r="K28" s="7">
        <v>33079</v>
      </c>
      <c r="L28" s="7">
        <v>35545</v>
      </c>
      <c r="M28" t="str" cm="1">
        <f t="array" ref="M28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---</v>
      </c>
      <c r="N28" t="b">
        <f>COUNTIF(Tbl_Missions[Vehicle],Tbl_Vehicles[[#This Row],[Rocket]])&gt;0</f>
        <v>0</v>
      </c>
    </row>
    <row r="29" spans="1:14" ht="18.75" customHeight="1">
      <c r="A29" t="s">
        <v>808</v>
      </c>
      <c r="B29" t="s">
        <v>780</v>
      </c>
      <c r="C29" t="s">
        <v>781</v>
      </c>
      <c r="D29" s="8">
        <v>6580</v>
      </c>
      <c r="E29" s="8">
        <v>2810</v>
      </c>
      <c r="F29" s="8"/>
      <c r="G29">
        <v>47.54</v>
      </c>
      <c r="H29" s="8">
        <v>204300</v>
      </c>
      <c r="I29">
        <v>10</v>
      </c>
      <c r="J29">
        <v>10</v>
      </c>
      <c r="K29" s="7">
        <v>33579</v>
      </c>
      <c r="L29" s="7">
        <v>35870</v>
      </c>
      <c r="M29" t="str" cm="1">
        <f t="array" ref="M29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29" t="b">
        <f>COUNTIF(Tbl_Missions[Vehicle],Tbl_Vehicles[[#This Row],[Rocket]])&gt;0</f>
        <v>0</v>
      </c>
    </row>
    <row r="30" spans="1:14" ht="18.75" customHeight="1">
      <c r="A30" t="s">
        <v>809</v>
      </c>
      <c r="B30" t="s">
        <v>780</v>
      </c>
      <c r="C30" t="s">
        <v>781</v>
      </c>
      <c r="D30" s="8">
        <v>6580</v>
      </c>
      <c r="E30" s="8">
        <v>2810</v>
      </c>
      <c r="F30" s="8"/>
      <c r="G30">
        <v>47.54</v>
      </c>
      <c r="H30" s="8">
        <v>204300</v>
      </c>
      <c r="I30">
        <v>23</v>
      </c>
      <c r="J30">
        <v>23</v>
      </c>
      <c r="K30" s="7">
        <v>33765</v>
      </c>
      <c r="L30" s="7">
        <v>37595</v>
      </c>
      <c r="M30" t="str" cm="1">
        <f t="array" ref="M30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30" t="b">
        <f>COUNTIF(Tbl_Missions[Vehicle],Tbl_Vehicles[[#This Row],[Rocket]])&gt;0</f>
        <v>0</v>
      </c>
    </row>
    <row r="31" spans="1:14" ht="18.75" customHeight="1">
      <c r="A31" t="s">
        <v>810</v>
      </c>
      <c r="B31" t="s">
        <v>780</v>
      </c>
      <c r="C31" t="s">
        <v>781</v>
      </c>
      <c r="D31" s="8">
        <v>6580</v>
      </c>
      <c r="E31" s="8">
        <v>2810</v>
      </c>
      <c r="F31" s="8"/>
      <c r="G31">
        <v>47.54</v>
      </c>
      <c r="H31" s="8">
        <v>204300</v>
      </c>
      <c r="I31">
        <v>30</v>
      </c>
      <c r="J31">
        <v>30</v>
      </c>
      <c r="K31" s="7">
        <v>34319</v>
      </c>
      <c r="L31" s="7">
        <v>38230</v>
      </c>
      <c r="M31" t="str" cm="1">
        <f t="array" ref="M31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31" t="b">
        <f>COUNTIF(Tbl_Missions[Vehicle],Tbl_Vehicles[[#This Row],[Rocket]])&gt;0</f>
        <v>0</v>
      </c>
    </row>
    <row r="32" spans="1:14" ht="18.75" customHeight="1">
      <c r="A32" t="s">
        <v>811</v>
      </c>
      <c r="B32" t="s">
        <v>780</v>
      </c>
      <c r="C32" t="s">
        <v>781</v>
      </c>
      <c r="D32" s="8">
        <v>8640</v>
      </c>
      <c r="E32" s="8">
        <v>4055</v>
      </c>
      <c r="F32" s="8"/>
      <c r="G32">
        <v>52.8</v>
      </c>
      <c r="H32" s="8">
        <v>214338</v>
      </c>
      <c r="I32">
        <v>2</v>
      </c>
      <c r="J32">
        <v>2</v>
      </c>
      <c r="K32" s="7">
        <v>36671</v>
      </c>
      <c r="L32" s="7">
        <v>38059</v>
      </c>
      <c r="M32" t="str" cm="1">
        <f t="array" ref="M32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32" t="b">
        <f>COUNTIF(Tbl_Missions[Vehicle],Tbl_Vehicles[[#This Row],[Rocket]])&gt;0</f>
        <v>0</v>
      </c>
    </row>
    <row r="33" spans="1:14" ht="18.75" customHeight="1">
      <c r="A33" t="s">
        <v>812</v>
      </c>
      <c r="B33" t="s">
        <v>780</v>
      </c>
      <c r="C33" t="s">
        <v>781</v>
      </c>
      <c r="D33" s="8">
        <v>10218</v>
      </c>
      <c r="E33" s="8">
        <v>4500</v>
      </c>
      <c r="F33" s="8"/>
      <c r="G33">
        <v>52.8</v>
      </c>
      <c r="H33" s="8">
        <v>214338</v>
      </c>
      <c r="I33">
        <v>4</v>
      </c>
      <c r="J33">
        <v>4</v>
      </c>
      <c r="K33" s="7">
        <v>37308</v>
      </c>
      <c r="L33" s="7">
        <v>38386</v>
      </c>
      <c r="M33" t="str" cm="1">
        <f t="array" ref="M33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33" t="b">
        <f>COUNTIF(Tbl_Missions[Vehicle],Tbl_Vehicles[[#This Row],[Rocket]])&gt;0</f>
        <v>0</v>
      </c>
    </row>
    <row r="34" spans="1:14" ht="18.75" customHeight="1">
      <c r="A34" t="s">
        <v>19</v>
      </c>
      <c r="B34" t="s">
        <v>780</v>
      </c>
      <c r="C34" t="s">
        <v>781</v>
      </c>
      <c r="D34" s="8">
        <v>1360</v>
      </c>
      <c r="E34" s="8"/>
      <c r="F34" s="8"/>
      <c r="G34">
        <v>25</v>
      </c>
      <c r="H34" s="8">
        <v>117730</v>
      </c>
      <c r="I34">
        <v>7</v>
      </c>
      <c r="J34">
        <v>9</v>
      </c>
      <c r="K34" s="7">
        <v>22126</v>
      </c>
      <c r="L34" s="7">
        <v>23146</v>
      </c>
      <c r="M34" t="str" cm="1">
        <f t="array" ref="M34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34" t="b">
        <f>COUNTIF(Tbl_Missions[Vehicle],Tbl_Vehicles[[#This Row],[Rocket]])&gt;0</f>
        <v>1</v>
      </c>
    </row>
    <row r="35" spans="1:14" ht="18.75" customHeight="1">
      <c r="A35" t="s">
        <v>813</v>
      </c>
      <c r="B35" t="s">
        <v>776</v>
      </c>
      <c r="C35" t="s">
        <v>781</v>
      </c>
      <c r="D35" s="8">
        <v>9800</v>
      </c>
      <c r="E35" s="8">
        <v>4750</v>
      </c>
      <c r="F35" s="8"/>
      <c r="G35">
        <v>58.3</v>
      </c>
      <c r="H35" s="8">
        <v>356789</v>
      </c>
      <c r="I35">
        <v>38</v>
      </c>
      <c r="J35">
        <v>38</v>
      </c>
      <c r="K35" s="7">
        <v>37489</v>
      </c>
      <c r="L35" s="7">
        <v>43225</v>
      </c>
      <c r="M35" t="str" cm="1">
        <f t="array" ref="M35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35" t="b">
        <f>COUNTIF(Tbl_Missions[Vehicle],Tbl_Vehicles[[#This Row],[Rocket]])&gt;0</f>
        <v>0</v>
      </c>
    </row>
    <row r="36" spans="1:14" ht="18.75" customHeight="1">
      <c r="A36" t="s">
        <v>814</v>
      </c>
      <c r="B36" t="s">
        <v>776</v>
      </c>
      <c r="C36" t="s">
        <v>781</v>
      </c>
      <c r="D36" s="8">
        <v>12030</v>
      </c>
      <c r="E36" s="8">
        <v>5950</v>
      </c>
      <c r="F36" s="8"/>
      <c r="G36">
        <v>58.3</v>
      </c>
      <c r="H36" s="8">
        <v>403486</v>
      </c>
      <c r="I36">
        <v>6</v>
      </c>
      <c r="J36">
        <v>6</v>
      </c>
      <c r="K36" s="7">
        <v>38827</v>
      </c>
      <c r="L36" s="7">
        <v>43871</v>
      </c>
      <c r="M36" t="str" cm="1">
        <f t="array" ref="M36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36" t="b">
        <f>COUNTIF(Tbl_Missions[Vehicle],Tbl_Vehicles[[#This Row],[Rocket]])&gt;0</f>
        <v>0</v>
      </c>
    </row>
    <row r="37" spans="1:14" ht="18.75" customHeight="1">
      <c r="A37" t="s">
        <v>815</v>
      </c>
      <c r="B37" t="s">
        <v>776</v>
      </c>
      <c r="C37" t="s">
        <v>781</v>
      </c>
      <c r="D37" s="8">
        <v>13600</v>
      </c>
      <c r="E37" s="8">
        <v>6890</v>
      </c>
      <c r="F37" s="8"/>
      <c r="G37">
        <v>58.3</v>
      </c>
      <c r="H37" s="8">
        <v>450183</v>
      </c>
      <c r="I37">
        <v>7</v>
      </c>
      <c r="J37">
        <v>7</v>
      </c>
      <c r="K37" s="7">
        <v>39366</v>
      </c>
      <c r="L37" s="7">
        <v>43023</v>
      </c>
      <c r="M37" t="str" cm="1">
        <f t="array" ref="M37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37" t="b">
        <f>COUNTIF(Tbl_Missions[Vehicle],Tbl_Vehicles[[#This Row],[Rocket]])&gt;0</f>
        <v>0</v>
      </c>
    </row>
    <row r="38" spans="1:14" ht="18.75" customHeight="1">
      <c r="A38" t="s">
        <v>816</v>
      </c>
      <c r="B38" t="s">
        <v>776</v>
      </c>
      <c r="C38" t="s">
        <v>781</v>
      </c>
      <c r="D38" s="8">
        <v>15260</v>
      </c>
      <c r="E38" s="8">
        <v>7700</v>
      </c>
      <c r="F38" s="8"/>
      <c r="G38">
        <v>58.3</v>
      </c>
      <c r="H38" s="8">
        <v>496880</v>
      </c>
      <c r="I38">
        <v>3</v>
      </c>
      <c r="J38">
        <v>3</v>
      </c>
      <c r="K38" s="7">
        <v>38422</v>
      </c>
      <c r="L38" s="7">
        <v>42722</v>
      </c>
      <c r="M38" t="str" cm="1">
        <f t="array" ref="M38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38" t="b">
        <f>COUNTIF(Tbl_Missions[Vehicle],Tbl_Vehicles[[#This Row],[Rocket]])&gt;0</f>
        <v>0</v>
      </c>
    </row>
    <row r="39" spans="1:14" ht="18.75" customHeight="1">
      <c r="A39" t="s">
        <v>817</v>
      </c>
      <c r="B39" t="s">
        <v>776</v>
      </c>
      <c r="C39" t="s">
        <v>781</v>
      </c>
      <c r="D39" s="8">
        <v>8210</v>
      </c>
      <c r="E39" s="8">
        <v>3780</v>
      </c>
      <c r="F39" s="8"/>
      <c r="G39">
        <v>58.3</v>
      </c>
      <c r="H39" s="8">
        <v>356789</v>
      </c>
      <c r="I39">
        <v>7</v>
      </c>
      <c r="J39">
        <v>7</v>
      </c>
      <c r="K39" s="7">
        <v>40290</v>
      </c>
      <c r="L39" s="7">
        <v>43968</v>
      </c>
      <c r="M39" t="str" cm="1">
        <f t="array" ref="M39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39" t="b">
        <f>COUNTIF(Tbl_Missions[Vehicle],Tbl_Vehicles[[#This Row],[Rocket]])&gt;0</f>
        <v>0</v>
      </c>
    </row>
    <row r="40" spans="1:14" ht="18.75" customHeight="1">
      <c r="A40" t="s">
        <v>818</v>
      </c>
      <c r="B40" t="s">
        <v>776</v>
      </c>
      <c r="C40" t="s">
        <v>781</v>
      </c>
      <c r="D40" s="8">
        <v>13500</v>
      </c>
      <c r="E40" s="8">
        <v>6480</v>
      </c>
      <c r="F40" s="8"/>
      <c r="G40">
        <v>58.3</v>
      </c>
      <c r="H40" s="8">
        <v>450183</v>
      </c>
      <c r="I40">
        <v>2</v>
      </c>
      <c r="J40">
        <v>2</v>
      </c>
      <c r="K40" s="7">
        <v>37819</v>
      </c>
      <c r="L40" s="7">
        <v>38338</v>
      </c>
      <c r="M40" t="str" cm="1">
        <f t="array" ref="M40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40" t="b">
        <f>COUNTIF(Tbl_Missions[Vehicle],Tbl_Vehicles[[#This Row],[Rocket]])&gt;0</f>
        <v>0</v>
      </c>
    </row>
    <row r="41" spans="1:14" ht="18.75" customHeight="1">
      <c r="A41" t="s">
        <v>819</v>
      </c>
      <c r="B41" t="s">
        <v>776</v>
      </c>
      <c r="C41" t="s">
        <v>781</v>
      </c>
      <c r="D41" s="8">
        <v>15530</v>
      </c>
      <c r="E41" s="8">
        <v>7450</v>
      </c>
      <c r="F41" s="8"/>
      <c r="G41">
        <v>58.3</v>
      </c>
      <c r="H41" s="8">
        <v>496880</v>
      </c>
      <c r="I41">
        <v>3</v>
      </c>
      <c r="J41">
        <v>3</v>
      </c>
      <c r="K41" s="7">
        <v>40404</v>
      </c>
      <c r="L41" s="7">
        <v>41535</v>
      </c>
      <c r="M41" t="str" cm="1">
        <f t="array" ref="M41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41" t="b">
        <f>COUNTIF(Tbl_Missions[Vehicle],Tbl_Vehicles[[#This Row],[Rocket]])&gt;0</f>
        <v>0</v>
      </c>
    </row>
    <row r="42" spans="1:14" ht="18.75" customHeight="1">
      <c r="A42" t="s">
        <v>820</v>
      </c>
      <c r="B42" t="s">
        <v>776</v>
      </c>
      <c r="C42" t="s">
        <v>781</v>
      </c>
      <c r="D42" s="8">
        <v>17410</v>
      </c>
      <c r="E42" s="8">
        <v>8290</v>
      </c>
      <c r="F42" s="8"/>
      <c r="G42">
        <v>58.3</v>
      </c>
      <c r="H42" s="8">
        <v>543577</v>
      </c>
      <c r="I42">
        <v>7</v>
      </c>
      <c r="J42">
        <v>7</v>
      </c>
      <c r="K42" s="7">
        <v>40873</v>
      </c>
      <c r="L42" s="7">
        <v>44042</v>
      </c>
      <c r="M42" t="str" cm="1">
        <f t="array" ref="M42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42" t="b">
        <f>COUNTIF(Tbl_Missions[Vehicle],Tbl_Vehicles[[#This Row],[Rocket]])&gt;0</f>
        <v>0</v>
      </c>
    </row>
    <row r="43" spans="1:14" ht="18.75" customHeight="1">
      <c r="A43" t="s">
        <v>821</v>
      </c>
      <c r="B43" t="s">
        <v>776</v>
      </c>
      <c r="C43" t="s">
        <v>781</v>
      </c>
      <c r="D43" s="8">
        <v>18850</v>
      </c>
      <c r="E43" s="8">
        <v>8900</v>
      </c>
      <c r="F43" s="8"/>
      <c r="G43">
        <v>58.3</v>
      </c>
      <c r="H43" s="8">
        <v>590274</v>
      </c>
      <c r="I43">
        <v>11</v>
      </c>
      <c r="J43">
        <v>11</v>
      </c>
      <c r="K43" s="7">
        <v>38736</v>
      </c>
      <c r="L43" s="7">
        <v>43916</v>
      </c>
      <c r="M43" t="str" cm="1">
        <f t="array" ref="M43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43" t="b">
        <f>COUNTIF(Tbl_Missions[Vehicle],Tbl_Vehicles[[#This Row],[Rocket]])&gt;0</f>
        <v>0</v>
      </c>
    </row>
    <row r="44" spans="1:14" ht="18.75" customHeight="1">
      <c r="A44" t="s">
        <v>822</v>
      </c>
      <c r="B44" t="s">
        <v>776</v>
      </c>
      <c r="C44" t="s">
        <v>781</v>
      </c>
      <c r="D44" s="8">
        <v>13000</v>
      </c>
      <c r="E44" s="8"/>
      <c r="F44" s="8"/>
      <c r="G44">
        <v>58.3</v>
      </c>
      <c r="H44" s="8">
        <v>590000</v>
      </c>
      <c r="I44">
        <v>1</v>
      </c>
      <c r="J44">
        <v>1</v>
      </c>
      <c r="K44" s="7">
        <v>43819</v>
      </c>
      <c r="L44" s="7">
        <v>43819</v>
      </c>
      <c r="M44" t="str" cm="1">
        <f t="array" ref="M44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44" t="b">
        <f>COUNTIF(Tbl_Missions[Vehicle],Tbl_Vehicles[[#This Row],[Rocket]])&gt;0</f>
        <v>0</v>
      </c>
    </row>
    <row r="45" spans="1:14" ht="18.75" customHeight="1">
      <c r="A45" t="s">
        <v>823</v>
      </c>
      <c r="B45" t="s">
        <v>780</v>
      </c>
      <c r="C45" t="s">
        <v>781</v>
      </c>
      <c r="D45" s="8">
        <v>4620</v>
      </c>
      <c r="E45" s="8">
        <v>2993</v>
      </c>
      <c r="F45" s="8"/>
      <c r="G45">
        <v>33</v>
      </c>
      <c r="H45" s="8">
        <v>136124</v>
      </c>
      <c r="I45">
        <v>181</v>
      </c>
      <c r="J45">
        <v>197</v>
      </c>
      <c r="K45" s="7">
        <v>22774</v>
      </c>
      <c r="L45" s="7">
        <v>38230</v>
      </c>
      <c r="M45" t="str" cm="1">
        <f t="array" ref="M45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45" t="b">
        <f>COUNTIF(Tbl_Missions[Vehicle],Tbl_Vehicles[[#This Row],[Rocket]])&gt;0</f>
        <v>0</v>
      </c>
    </row>
    <row r="46" spans="1:14" ht="18.75" customHeight="1">
      <c r="A46" t="s">
        <v>824</v>
      </c>
      <c r="B46" t="s">
        <v>780</v>
      </c>
      <c r="C46" t="s">
        <v>825</v>
      </c>
      <c r="D46" s="8">
        <v>135</v>
      </c>
      <c r="E46" s="8"/>
      <c r="F46" s="8"/>
      <c r="G46">
        <v>13</v>
      </c>
      <c r="H46" s="8">
        <v>18130</v>
      </c>
      <c r="I46">
        <v>2</v>
      </c>
      <c r="J46">
        <v>4</v>
      </c>
      <c r="K46" s="7">
        <v>25381</v>
      </c>
      <c r="L46" s="7">
        <v>26234</v>
      </c>
      <c r="M46" t="str" cm="1">
        <f t="array" ref="M46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46" t="b">
        <f>COUNTIF(Tbl_Missions[Vehicle],Tbl_Vehicles[[#This Row],[Rocket]])&gt;0</f>
        <v>0</v>
      </c>
    </row>
    <row r="47" spans="1:14" ht="18.75" customHeight="1">
      <c r="A47" t="s">
        <v>826</v>
      </c>
      <c r="B47" t="s">
        <v>780</v>
      </c>
      <c r="C47" t="s">
        <v>781</v>
      </c>
      <c r="D47" s="8">
        <v>14515</v>
      </c>
      <c r="E47" s="8">
        <v>1850</v>
      </c>
      <c r="F47" s="8"/>
      <c r="G47">
        <v>47.3</v>
      </c>
      <c r="H47" s="8">
        <v>680000</v>
      </c>
      <c r="I47">
        <v>3</v>
      </c>
      <c r="J47">
        <v>4</v>
      </c>
      <c r="K47" s="7">
        <v>32874</v>
      </c>
      <c r="L47" s="7">
        <v>33872</v>
      </c>
      <c r="M47" t="str" cm="1">
        <f t="array" ref="M47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47" t="b">
        <f>COUNTIF(Tbl_Missions[Vehicle],Tbl_Vehicles[[#This Row],[Rocket]])&gt;0</f>
        <v>0</v>
      </c>
    </row>
    <row r="48" spans="1:14" ht="18.75" customHeight="1">
      <c r="A48" t="s">
        <v>827</v>
      </c>
      <c r="B48" t="s">
        <v>780</v>
      </c>
      <c r="C48" t="s">
        <v>781</v>
      </c>
      <c r="D48" s="8"/>
      <c r="E48" s="8">
        <v>340</v>
      </c>
      <c r="F48" s="8"/>
      <c r="G48">
        <v>34</v>
      </c>
      <c r="H48" s="8">
        <v>90100</v>
      </c>
      <c r="I48">
        <v>2</v>
      </c>
      <c r="J48">
        <v>3</v>
      </c>
      <c r="K48" s="7">
        <v>26503</v>
      </c>
      <c r="L48" s="7">
        <v>26974</v>
      </c>
      <c r="M48" t="str" cm="1">
        <f t="array" ref="M48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---</v>
      </c>
      <c r="N48" t="b">
        <f>COUNTIF(Tbl_Missions[Vehicle],Tbl_Vehicles[[#This Row],[Rocket]])&gt;0</f>
        <v>0</v>
      </c>
    </row>
    <row r="49" spans="1:14" ht="18.75" customHeight="1">
      <c r="A49" t="s">
        <v>828</v>
      </c>
      <c r="B49" t="s">
        <v>780</v>
      </c>
      <c r="C49" t="s">
        <v>781</v>
      </c>
      <c r="D49" s="8">
        <v>1835</v>
      </c>
      <c r="E49" s="8">
        <v>635</v>
      </c>
      <c r="F49" s="8"/>
      <c r="G49">
        <v>35</v>
      </c>
      <c r="H49" s="8">
        <v>130286</v>
      </c>
      <c r="I49">
        <v>4</v>
      </c>
      <c r="J49">
        <v>5</v>
      </c>
      <c r="K49" s="7">
        <v>26565</v>
      </c>
      <c r="L49" s="7">
        <v>27566</v>
      </c>
      <c r="M49" t="str" cm="1">
        <f t="array" ref="M49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49" t="b">
        <f>COUNTIF(Tbl_Missions[Vehicle],Tbl_Vehicles[[#This Row],[Rocket]])&gt;0</f>
        <v>0</v>
      </c>
    </row>
    <row r="50" spans="1:14" ht="18.75" customHeight="1">
      <c r="A50" t="s">
        <v>829</v>
      </c>
      <c r="B50" t="s">
        <v>780</v>
      </c>
      <c r="C50" t="s">
        <v>781</v>
      </c>
      <c r="D50" s="8"/>
      <c r="E50" s="8">
        <v>724</v>
      </c>
      <c r="F50" s="8"/>
      <c r="G50">
        <v>35</v>
      </c>
      <c r="H50" s="8">
        <v>130392</v>
      </c>
      <c r="I50">
        <v>43</v>
      </c>
      <c r="J50">
        <v>44</v>
      </c>
      <c r="K50" s="7">
        <v>27048</v>
      </c>
      <c r="L50" s="7">
        <v>29865</v>
      </c>
      <c r="M50" t="str" cm="1">
        <f t="array" ref="M50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---</v>
      </c>
      <c r="N50" t="b">
        <f>COUNTIF(Tbl_Missions[Vehicle],Tbl_Vehicles[[#This Row],[Rocket]])&gt;0</f>
        <v>0</v>
      </c>
    </row>
    <row r="51" spans="1:14" ht="18.75" customHeight="1">
      <c r="A51" t="s">
        <v>830</v>
      </c>
      <c r="B51" t="s">
        <v>780</v>
      </c>
      <c r="C51" t="s">
        <v>781</v>
      </c>
      <c r="D51" s="8"/>
      <c r="E51" s="8">
        <v>954</v>
      </c>
      <c r="F51" s="8"/>
      <c r="G51">
        <v>35</v>
      </c>
      <c r="H51" s="8">
        <v>185392</v>
      </c>
      <c r="I51">
        <v>35</v>
      </c>
      <c r="J51">
        <v>38</v>
      </c>
      <c r="K51" s="7">
        <v>27741</v>
      </c>
      <c r="L51" s="7">
        <v>32591</v>
      </c>
      <c r="M51" t="str" cm="1">
        <f t="array" ref="M51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---</v>
      </c>
      <c r="N51" t="b">
        <f>COUNTIF(Tbl_Missions[Vehicle],Tbl_Vehicles[[#This Row],[Rocket]])&gt;0</f>
        <v>0</v>
      </c>
    </row>
    <row r="52" spans="1:14" ht="18.75" customHeight="1">
      <c r="A52" t="s">
        <v>831</v>
      </c>
      <c r="B52" t="s">
        <v>780</v>
      </c>
      <c r="C52" t="s">
        <v>781</v>
      </c>
      <c r="D52" s="8">
        <v>3400</v>
      </c>
      <c r="E52" s="8">
        <v>1200</v>
      </c>
      <c r="F52" s="8"/>
      <c r="G52">
        <v>34</v>
      </c>
      <c r="H52" s="8">
        <v>200740</v>
      </c>
      <c r="I52">
        <v>2</v>
      </c>
      <c r="J52">
        <v>2</v>
      </c>
      <c r="K52" s="7">
        <v>32748</v>
      </c>
      <c r="L52" s="7">
        <v>33036</v>
      </c>
      <c r="M52" t="str" cm="1">
        <f t="array" ref="M52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52" t="b">
        <f>COUNTIF(Tbl_Missions[Vehicle],Tbl_Vehicles[[#This Row],[Rocket]])&gt;0</f>
        <v>0</v>
      </c>
    </row>
    <row r="53" spans="1:14" ht="18.75" customHeight="1">
      <c r="A53" t="s">
        <v>832</v>
      </c>
      <c r="B53" t="s">
        <v>780</v>
      </c>
      <c r="C53" t="s">
        <v>781</v>
      </c>
      <c r="D53" s="8">
        <v>3848</v>
      </c>
      <c r="E53" s="8">
        <v>1405</v>
      </c>
      <c r="F53" s="8"/>
      <c r="G53">
        <v>45</v>
      </c>
      <c r="H53" s="8">
        <v>201580</v>
      </c>
      <c r="I53">
        <v>1</v>
      </c>
      <c r="J53">
        <v>1</v>
      </c>
      <c r="K53" s="7">
        <v>32830</v>
      </c>
      <c r="L53" s="7">
        <v>32830</v>
      </c>
      <c r="M53" t="str" cm="1">
        <f t="array" ref="M53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53" t="b">
        <f>COUNTIF(Tbl_Missions[Vehicle],Tbl_Vehicles[[#This Row],[Rocket]])&gt;0</f>
        <v>0</v>
      </c>
    </row>
    <row r="54" spans="1:14" ht="18.75" customHeight="1">
      <c r="A54" t="s">
        <v>833</v>
      </c>
      <c r="B54" t="s">
        <v>780</v>
      </c>
      <c r="C54" t="s">
        <v>781</v>
      </c>
      <c r="D54" s="8">
        <v>2700</v>
      </c>
      <c r="E54" s="8">
        <v>900</v>
      </c>
      <c r="F54" s="8"/>
      <c r="G54">
        <v>38.200000000000003</v>
      </c>
      <c r="H54" s="8">
        <v>151700</v>
      </c>
      <c r="I54">
        <v>17</v>
      </c>
      <c r="J54">
        <v>17</v>
      </c>
      <c r="K54" s="7">
        <v>32553</v>
      </c>
      <c r="L54" s="7">
        <v>33809</v>
      </c>
      <c r="M54" t="str" cm="1">
        <f t="array" ref="M54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54" t="b">
        <f>COUNTIF(Tbl_Missions[Vehicle],Tbl_Vehicles[[#This Row],[Rocket]])&gt;0</f>
        <v>0</v>
      </c>
    </row>
    <row r="55" spans="1:14" ht="18.75" customHeight="1">
      <c r="A55" t="s">
        <v>834</v>
      </c>
      <c r="B55" t="s">
        <v>780</v>
      </c>
      <c r="C55" t="s">
        <v>781</v>
      </c>
      <c r="D55" s="8">
        <v>6100</v>
      </c>
      <c r="E55" s="8">
        <v>2170</v>
      </c>
      <c r="F55" s="8"/>
      <c r="G55">
        <v>39</v>
      </c>
      <c r="H55" s="8">
        <v>231870</v>
      </c>
      <c r="I55">
        <v>130</v>
      </c>
      <c r="J55">
        <v>132</v>
      </c>
      <c r="K55" s="7">
        <v>33203</v>
      </c>
      <c r="L55" s="7">
        <v>43358</v>
      </c>
      <c r="M55" t="str" cm="1">
        <f t="array" ref="M55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55" t="b">
        <f>COUNTIF(Tbl_Missions[Vehicle],Tbl_Vehicles[[#This Row],[Rocket]])&gt;0</f>
        <v>0</v>
      </c>
    </row>
    <row r="56" spans="1:14" ht="18.75" customHeight="1">
      <c r="A56" t="s">
        <v>835</v>
      </c>
      <c r="B56" t="s">
        <v>780</v>
      </c>
      <c r="C56" t="s">
        <v>781</v>
      </c>
      <c r="D56" s="8">
        <v>6100</v>
      </c>
      <c r="E56" s="8">
        <v>2170</v>
      </c>
      <c r="F56" s="8"/>
      <c r="G56">
        <v>39</v>
      </c>
      <c r="H56" s="8">
        <v>231870</v>
      </c>
      <c r="I56">
        <v>6</v>
      </c>
      <c r="J56">
        <v>6</v>
      </c>
      <c r="K56" s="7">
        <v>37810</v>
      </c>
      <c r="L56" s="7">
        <v>40796</v>
      </c>
      <c r="M56" t="str" cm="1">
        <f t="array" ref="M56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56" t="b">
        <f>COUNTIF(Tbl_Missions[Vehicle],Tbl_Vehicles[[#This Row],[Rocket]])&gt;0</f>
        <v>0</v>
      </c>
    </row>
    <row r="57" spans="1:14" ht="18.75" customHeight="1">
      <c r="A57" t="s">
        <v>836</v>
      </c>
      <c r="B57" t="s">
        <v>780</v>
      </c>
      <c r="C57" t="s">
        <v>781</v>
      </c>
      <c r="D57" s="8">
        <v>8290</v>
      </c>
      <c r="E57" s="8">
        <v>3810</v>
      </c>
      <c r="F57" s="8"/>
      <c r="G57">
        <v>35</v>
      </c>
      <c r="H57" s="8">
        <v>301450</v>
      </c>
      <c r="I57">
        <v>0</v>
      </c>
      <c r="J57">
        <v>3</v>
      </c>
      <c r="K57" s="7">
        <v>36033</v>
      </c>
      <c r="L57" s="7">
        <v>36761</v>
      </c>
      <c r="M57" t="str" cm="1">
        <f t="array" ref="M57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57" t="b">
        <f>COUNTIF(Tbl_Missions[Vehicle],Tbl_Vehicles[[#This Row],[Rocket]])&gt;0</f>
        <v>0</v>
      </c>
    </row>
    <row r="58" spans="1:14" ht="18.75" customHeight="1">
      <c r="A58" t="s">
        <v>837</v>
      </c>
      <c r="B58" t="s">
        <v>776</v>
      </c>
      <c r="C58" t="s">
        <v>781</v>
      </c>
      <c r="D58" s="8">
        <v>28790</v>
      </c>
      <c r="E58" s="8">
        <v>14220</v>
      </c>
      <c r="F58" s="8"/>
      <c r="G58">
        <v>72</v>
      </c>
      <c r="H58" s="8">
        <v>733000</v>
      </c>
      <c r="I58">
        <v>10</v>
      </c>
      <c r="J58">
        <v>11</v>
      </c>
      <c r="K58" s="7">
        <v>38342</v>
      </c>
      <c r="L58" s="7">
        <v>6941</v>
      </c>
      <c r="M58" t="str" cm="1">
        <f t="array" ref="M58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HLV</v>
      </c>
      <c r="N58" t="b">
        <f>COUNTIF(Tbl_Missions[Vehicle],Tbl_Vehicles[[#This Row],[Rocket]])&gt;0</f>
        <v>0</v>
      </c>
    </row>
    <row r="59" spans="1:14" ht="18.75" customHeight="1">
      <c r="A59" t="s">
        <v>838</v>
      </c>
      <c r="B59" t="s">
        <v>780</v>
      </c>
      <c r="C59" t="s">
        <v>781</v>
      </c>
      <c r="D59" s="8">
        <v>8510</v>
      </c>
      <c r="E59" s="8">
        <v>4440</v>
      </c>
      <c r="F59" s="8"/>
      <c r="G59">
        <v>63</v>
      </c>
      <c r="H59" s="8">
        <v>249500</v>
      </c>
      <c r="I59">
        <v>3</v>
      </c>
      <c r="J59">
        <v>3</v>
      </c>
      <c r="K59" s="7">
        <v>37691</v>
      </c>
      <c r="L59" s="7">
        <v>39025</v>
      </c>
      <c r="M59" t="str" cm="1">
        <f t="array" ref="M59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59" t="b">
        <f>COUNTIF(Tbl_Missions[Vehicle],Tbl_Vehicles[[#This Row],[Rocket]])&gt;0</f>
        <v>0</v>
      </c>
    </row>
    <row r="60" spans="1:14" ht="18.75" customHeight="1">
      <c r="A60" t="s">
        <v>839</v>
      </c>
      <c r="B60" t="s">
        <v>780</v>
      </c>
      <c r="C60" t="s">
        <v>781</v>
      </c>
      <c r="D60" s="8">
        <v>12000</v>
      </c>
      <c r="E60" s="8">
        <v>6390</v>
      </c>
      <c r="F60" s="8"/>
      <c r="G60">
        <v>66.2</v>
      </c>
      <c r="H60" s="8">
        <v>292732</v>
      </c>
      <c r="I60">
        <v>15</v>
      </c>
      <c r="J60">
        <v>15</v>
      </c>
      <c r="K60" s="7">
        <v>37580</v>
      </c>
      <c r="L60" s="7">
        <v>43699</v>
      </c>
      <c r="M60" t="str" cm="1">
        <f t="array" ref="M60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60" t="b">
        <f>COUNTIF(Tbl_Missions[Vehicle],Tbl_Vehicles[[#This Row],[Rocket]])&gt;0</f>
        <v>0</v>
      </c>
    </row>
    <row r="61" spans="1:14" ht="18.75" customHeight="1">
      <c r="A61" t="s">
        <v>840</v>
      </c>
      <c r="B61" t="s">
        <v>780</v>
      </c>
      <c r="C61" t="s">
        <v>781</v>
      </c>
      <c r="D61" s="8">
        <v>10300</v>
      </c>
      <c r="E61" s="8">
        <v>5490</v>
      </c>
      <c r="F61" s="8"/>
      <c r="G61">
        <v>77.2</v>
      </c>
      <c r="H61" s="8">
        <v>292732</v>
      </c>
      <c r="I61">
        <v>3</v>
      </c>
      <c r="J61">
        <v>3</v>
      </c>
      <c r="K61" s="7">
        <v>41002</v>
      </c>
      <c r="L61" s="7">
        <v>43112</v>
      </c>
      <c r="M61" t="str" cm="1">
        <f t="array" ref="M61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61" t="b">
        <f>COUNTIF(Tbl_Missions[Vehicle],Tbl_Vehicles[[#This Row],[Rocket]])&gt;0</f>
        <v>0</v>
      </c>
    </row>
    <row r="62" spans="1:14" ht="18.75" customHeight="1">
      <c r="A62" t="s">
        <v>841</v>
      </c>
      <c r="B62" t="s">
        <v>780</v>
      </c>
      <c r="C62" t="s">
        <v>781</v>
      </c>
      <c r="D62" s="8">
        <v>13600</v>
      </c>
      <c r="E62" s="8">
        <v>6120</v>
      </c>
      <c r="F62" s="8"/>
      <c r="G62">
        <v>77.2</v>
      </c>
      <c r="H62" s="8">
        <v>404600</v>
      </c>
      <c r="I62">
        <v>8</v>
      </c>
      <c r="J62">
        <v>8</v>
      </c>
      <c r="K62" s="7">
        <v>40153</v>
      </c>
      <c r="L62" s="7">
        <v>43540</v>
      </c>
      <c r="M62" t="str" cm="1">
        <f t="array" ref="M62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62" t="b">
        <f>COUNTIF(Tbl_Missions[Vehicle],Tbl_Vehicles[[#This Row],[Rocket]])&gt;0</f>
        <v>0</v>
      </c>
    </row>
    <row r="63" spans="1:14" ht="18.75" customHeight="1">
      <c r="A63" t="s">
        <v>842</v>
      </c>
      <c r="B63" t="s">
        <v>780</v>
      </c>
      <c r="C63" t="s">
        <v>843</v>
      </c>
      <c r="D63" s="8">
        <v>160</v>
      </c>
      <c r="E63" s="8"/>
      <c r="F63" s="8"/>
      <c r="G63">
        <v>23.5</v>
      </c>
      <c r="H63" s="8">
        <v>18400</v>
      </c>
      <c r="I63">
        <v>9</v>
      </c>
      <c r="J63">
        <v>12</v>
      </c>
      <c r="K63" s="7">
        <v>24072</v>
      </c>
      <c r="L63" s="7">
        <v>27664</v>
      </c>
      <c r="M63" t="str" cm="1">
        <f t="array" ref="M63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63" t="b">
        <f>COUNTIF(Tbl_Missions[Vehicle],Tbl_Vehicles[[#This Row],[Rocket]])&gt;0</f>
        <v>0</v>
      </c>
    </row>
    <row r="64" spans="1:14" ht="18.75" customHeight="1">
      <c r="A64" t="s">
        <v>844</v>
      </c>
      <c r="B64" t="s">
        <v>780</v>
      </c>
      <c r="C64" t="s">
        <v>845</v>
      </c>
      <c r="D64" s="8">
        <v>4500</v>
      </c>
      <c r="E64" s="8">
        <v>2300</v>
      </c>
      <c r="F64" s="8"/>
      <c r="G64">
        <v>34.299999999999997</v>
      </c>
      <c r="H64" s="8">
        <v>210000</v>
      </c>
      <c r="I64">
        <v>21</v>
      </c>
      <c r="J64">
        <v>22</v>
      </c>
      <c r="K64" s="7">
        <v>36271</v>
      </c>
      <c r="L64" s="7">
        <v>42088</v>
      </c>
      <c r="M64" t="str" cm="1">
        <f t="array" ref="M64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64" t="b">
        <f>COUNTIF(Tbl_Missions[Vehicle],Tbl_Vehicles[[#This Row],[Rocket]])&gt;0</f>
        <v>0</v>
      </c>
    </row>
    <row r="65" spans="1:14" ht="18.75" customHeight="1">
      <c r="A65" t="s">
        <v>846</v>
      </c>
      <c r="B65" t="s">
        <v>776</v>
      </c>
      <c r="C65" t="s">
        <v>847</v>
      </c>
      <c r="D65" s="8">
        <v>225</v>
      </c>
      <c r="E65" s="8">
        <v>150</v>
      </c>
      <c r="F65" s="8"/>
      <c r="G65">
        <v>17</v>
      </c>
      <c r="H65" s="8">
        <v>12500</v>
      </c>
      <c r="I65">
        <v>11</v>
      </c>
      <c r="J65">
        <v>13</v>
      </c>
      <c r="K65" s="7">
        <v>42880</v>
      </c>
      <c r="L65" s="7">
        <v>44074</v>
      </c>
      <c r="M65" t="str" cm="1">
        <f t="array" ref="M65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65" t="b">
        <f>COUNTIF(Tbl_Missions[Vehicle],Tbl_Vehicles[[#This Row],[Rocket]])&gt;0</f>
        <v>0</v>
      </c>
    </row>
    <row r="66" spans="1:14" ht="18.75" customHeight="1">
      <c r="A66" t="s">
        <v>848</v>
      </c>
      <c r="B66" t="s">
        <v>780</v>
      </c>
      <c r="C66" t="s">
        <v>777</v>
      </c>
      <c r="D66" s="8">
        <v>88000</v>
      </c>
      <c r="E66" s="8"/>
      <c r="F66" s="8"/>
      <c r="G66">
        <v>58.765000000000001</v>
      </c>
      <c r="H66" s="8">
        <v>2400000</v>
      </c>
      <c r="I66">
        <v>2</v>
      </c>
      <c r="J66">
        <v>2</v>
      </c>
      <c r="K66" s="7">
        <v>31912</v>
      </c>
      <c r="L66" s="7">
        <v>32462</v>
      </c>
      <c r="M66" t="str" cm="1">
        <f t="array" ref="M66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SHLV</v>
      </c>
      <c r="N66" t="b">
        <f>COUNTIF(Tbl_Missions[Vehicle],Tbl_Vehicles[[#This Row],[Rocket]])&gt;0</f>
        <v>0</v>
      </c>
    </row>
    <row r="67" spans="1:14" ht="18.75" customHeight="1">
      <c r="A67" t="s">
        <v>849</v>
      </c>
      <c r="B67" t="s">
        <v>776</v>
      </c>
      <c r="C67" t="s">
        <v>850</v>
      </c>
      <c r="D67" s="8">
        <v>1500</v>
      </c>
      <c r="E67" s="8">
        <v>700</v>
      </c>
      <c r="F67" s="8"/>
      <c r="G67">
        <v>26</v>
      </c>
      <c r="H67" s="8">
        <v>95400</v>
      </c>
      <c r="I67">
        <v>4</v>
      </c>
      <c r="J67">
        <v>4</v>
      </c>
      <c r="K67" s="7">
        <v>41531</v>
      </c>
      <c r="L67" s="7">
        <v>43483</v>
      </c>
      <c r="M67" t="str" cm="1">
        <f t="array" ref="M67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67" t="b">
        <f>COUNTIF(Tbl_Missions[Vehicle],Tbl_Vehicles[[#This Row],[Rocket]])&gt;0</f>
        <v>0</v>
      </c>
    </row>
    <row r="68" spans="1:14" ht="18.75" customHeight="1">
      <c r="A68" t="s">
        <v>851</v>
      </c>
      <c r="B68" t="s">
        <v>780</v>
      </c>
      <c r="C68" t="s">
        <v>781</v>
      </c>
      <c r="D68" s="8">
        <v>470</v>
      </c>
      <c r="E68" s="8"/>
      <c r="F68" s="8"/>
      <c r="G68">
        <v>21.3</v>
      </c>
      <c r="H68" s="8">
        <v>27670</v>
      </c>
      <c r="I68">
        <v>2</v>
      </c>
      <c r="J68">
        <v>5</v>
      </c>
      <c r="K68" s="7">
        <v>38800</v>
      </c>
      <c r="L68" s="7">
        <v>40008</v>
      </c>
      <c r="M68" t="str" cm="1">
        <f t="array" ref="M68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68" t="b">
        <f>COUNTIF(Tbl_Missions[Vehicle],Tbl_Vehicles[[#This Row],[Rocket]])&gt;0</f>
        <v>0</v>
      </c>
    </row>
    <row r="69" spans="1:14" ht="18.75" customHeight="1">
      <c r="A69" t="s">
        <v>371</v>
      </c>
      <c r="B69" t="s">
        <v>776</v>
      </c>
      <c r="C69" t="s">
        <v>781</v>
      </c>
      <c r="D69" s="8">
        <v>22800</v>
      </c>
      <c r="E69" s="8">
        <v>8300</v>
      </c>
      <c r="F69" s="8"/>
      <c r="G69">
        <v>70</v>
      </c>
      <c r="H69" s="8">
        <v>549054</v>
      </c>
      <c r="I69">
        <v>74</v>
      </c>
      <c r="J69">
        <v>74</v>
      </c>
      <c r="K69" s="7">
        <v>42360</v>
      </c>
      <c r="L69" s="7">
        <v>44077</v>
      </c>
      <c r="M69" t="str" cm="1">
        <f t="array" ref="M69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HLV</v>
      </c>
      <c r="N69" t="b">
        <f>COUNTIF(Tbl_Missions[Vehicle],Tbl_Vehicles[[#This Row],[Rocket]])&gt;0</f>
        <v>1</v>
      </c>
    </row>
    <row r="70" spans="1:14" ht="18.75" customHeight="1">
      <c r="A70" t="s">
        <v>852</v>
      </c>
      <c r="B70" t="s">
        <v>780</v>
      </c>
      <c r="C70" t="s">
        <v>781</v>
      </c>
      <c r="D70" s="8">
        <v>10450</v>
      </c>
      <c r="E70" s="8">
        <v>4540</v>
      </c>
      <c r="F70" s="8"/>
      <c r="G70">
        <v>54.9</v>
      </c>
      <c r="H70" s="8">
        <v>333400</v>
      </c>
      <c r="I70">
        <v>5</v>
      </c>
      <c r="J70">
        <v>5</v>
      </c>
      <c r="K70" s="7">
        <v>40333</v>
      </c>
      <c r="L70" s="7">
        <v>41334</v>
      </c>
      <c r="M70" t="str" cm="1">
        <f t="array" ref="M70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70" t="b">
        <f>COUNTIF(Tbl_Missions[Vehicle],Tbl_Vehicles[[#This Row],[Rocket]])&gt;0</f>
        <v>0</v>
      </c>
    </row>
    <row r="71" spans="1:14" ht="18.75" customHeight="1">
      <c r="A71" t="s">
        <v>853</v>
      </c>
      <c r="B71" t="s">
        <v>780</v>
      </c>
      <c r="C71" t="s">
        <v>781</v>
      </c>
      <c r="D71" s="8">
        <v>13150</v>
      </c>
      <c r="E71" s="8">
        <v>4850</v>
      </c>
      <c r="F71" s="8"/>
      <c r="G71">
        <v>68.400000000000006</v>
      </c>
      <c r="H71" s="8">
        <v>505846</v>
      </c>
      <c r="I71">
        <v>14</v>
      </c>
      <c r="J71">
        <v>15</v>
      </c>
      <c r="K71" s="7">
        <v>41546</v>
      </c>
      <c r="L71" s="7">
        <v>42386</v>
      </c>
      <c r="M71" t="str" cm="1">
        <f t="array" ref="M71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71" t="b">
        <f>COUNTIF(Tbl_Missions[Vehicle],Tbl_Vehicles[[#This Row],[Rocket]])&gt;0</f>
        <v>0</v>
      </c>
    </row>
    <row r="72" spans="1:14" ht="18.75" customHeight="1">
      <c r="A72" t="s">
        <v>854</v>
      </c>
      <c r="B72" t="s">
        <v>776</v>
      </c>
      <c r="C72" t="s">
        <v>781</v>
      </c>
      <c r="D72" s="8">
        <v>63800</v>
      </c>
      <c r="E72" s="8">
        <v>26700</v>
      </c>
      <c r="F72" s="8">
        <v>16800</v>
      </c>
      <c r="G72">
        <v>70</v>
      </c>
      <c r="H72" s="8">
        <v>1420788</v>
      </c>
      <c r="I72">
        <v>3</v>
      </c>
      <c r="J72">
        <v>3</v>
      </c>
      <c r="K72" s="7">
        <v>43137</v>
      </c>
      <c r="L72" s="7">
        <v>43641</v>
      </c>
      <c r="M72" t="str" cm="1">
        <f t="array" ref="M72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SHLV</v>
      </c>
      <c r="N72" t="b">
        <f>COUNTIF(Tbl_Missions[Vehicle],Tbl_Vehicles[[#This Row],[Rocket]])&gt;0</f>
        <v>0</v>
      </c>
    </row>
    <row r="73" spans="1:14" ht="18.75" customHeight="1">
      <c r="A73" t="s">
        <v>855</v>
      </c>
      <c r="B73" t="s">
        <v>780</v>
      </c>
      <c r="C73" t="s">
        <v>856</v>
      </c>
      <c r="D73" s="8">
        <v>2500</v>
      </c>
      <c r="E73" s="8"/>
      <c r="F73" s="8"/>
      <c r="G73">
        <v>33</v>
      </c>
      <c r="H73" s="8">
        <v>191700</v>
      </c>
      <c r="I73">
        <v>7</v>
      </c>
      <c r="J73">
        <v>11</v>
      </c>
      <c r="K73" s="7">
        <v>26521</v>
      </c>
      <c r="L73" s="7">
        <v>29848</v>
      </c>
      <c r="M73" t="str" cm="1">
        <f t="array" ref="M73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73" t="b">
        <f>COUNTIF(Tbl_Missions[Vehicle],Tbl_Vehicles[[#This Row],[Rocket]])&gt;0</f>
        <v>0</v>
      </c>
    </row>
    <row r="74" spans="1:14" ht="18.75" customHeight="1">
      <c r="A74" t="s">
        <v>857</v>
      </c>
      <c r="B74" t="s">
        <v>780</v>
      </c>
      <c r="C74" t="s">
        <v>802</v>
      </c>
      <c r="D74" s="8">
        <v>5000</v>
      </c>
      <c r="E74" s="8">
        <v>2700</v>
      </c>
      <c r="F74" s="8"/>
      <c r="G74">
        <v>49.13</v>
      </c>
      <c r="H74" s="8">
        <v>414750</v>
      </c>
      <c r="I74">
        <v>2</v>
      </c>
      <c r="J74">
        <v>6</v>
      </c>
      <c r="K74" s="7">
        <v>36999</v>
      </c>
      <c r="L74" s="7">
        <v>40537</v>
      </c>
      <c r="M74" t="str" cm="1">
        <f t="array" ref="M74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74" t="b">
        <f>COUNTIF(Tbl_Missions[Vehicle],Tbl_Vehicles[[#This Row],[Rocket]])&gt;0</f>
        <v>0</v>
      </c>
    </row>
    <row r="75" spans="1:14" ht="18.75" customHeight="1">
      <c r="A75" t="s">
        <v>858</v>
      </c>
      <c r="B75" t="s">
        <v>776</v>
      </c>
      <c r="C75" t="s">
        <v>802</v>
      </c>
      <c r="D75" s="8">
        <v>5000</v>
      </c>
      <c r="E75" s="8">
        <v>2700</v>
      </c>
      <c r="F75" s="8"/>
      <c r="G75">
        <v>49.13</v>
      </c>
      <c r="H75" s="8">
        <v>414750</v>
      </c>
      <c r="I75">
        <v>6</v>
      </c>
      <c r="J75">
        <v>7</v>
      </c>
      <c r="K75" s="7">
        <v>40283</v>
      </c>
      <c r="L75" s="7">
        <v>43453</v>
      </c>
      <c r="M75" t="str" cm="1">
        <f t="array" ref="M75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75" t="b">
        <f>COUNTIF(Tbl_Missions[Vehicle],Tbl_Vehicles[[#This Row],[Rocket]])&gt;0</f>
        <v>0</v>
      </c>
    </row>
    <row r="76" spans="1:14" ht="18.75" customHeight="1">
      <c r="A76" t="s">
        <v>859</v>
      </c>
      <c r="B76" t="s">
        <v>776</v>
      </c>
      <c r="C76" t="s">
        <v>802</v>
      </c>
      <c r="D76" s="8">
        <v>10000</v>
      </c>
      <c r="E76" s="8">
        <v>4000</v>
      </c>
      <c r="F76" s="8"/>
      <c r="G76">
        <v>43.4</v>
      </c>
      <c r="H76" s="8">
        <v>640000</v>
      </c>
      <c r="I76">
        <v>4</v>
      </c>
      <c r="J76">
        <v>4</v>
      </c>
      <c r="K76" s="7">
        <v>42891</v>
      </c>
      <c r="L76" s="7">
        <v>43668</v>
      </c>
      <c r="M76" t="str" cm="1">
        <f t="array" ref="M76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76" t="b">
        <f>COUNTIF(Tbl_Missions[Vehicle],Tbl_Vehicles[[#This Row],[Rocket]])&gt;0</f>
        <v>0</v>
      </c>
    </row>
    <row r="77" spans="1:14" ht="18.75" customHeight="1">
      <c r="A77" t="s">
        <v>860</v>
      </c>
      <c r="B77" t="s">
        <v>780</v>
      </c>
      <c r="C77" t="s">
        <v>850</v>
      </c>
      <c r="D77" s="8">
        <v>3200</v>
      </c>
      <c r="E77" s="8">
        <v>1100</v>
      </c>
      <c r="F77" s="8"/>
      <c r="G77">
        <v>42</v>
      </c>
      <c r="H77" s="8">
        <v>142260</v>
      </c>
      <c r="I77">
        <v>9</v>
      </c>
      <c r="J77">
        <v>9</v>
      </c>
      <c r="K77" s="7">
        <v>31636</v>
      </c>
      <c r="L77" s="7">
        <v>33645</v>
      </c>
      <c r="M77" t="str" cm="1">
        <f t="array" ref="M77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77" t="b">
        <f>COUNTIF(Tbl_Missions[Vehicle],Tbl_Vehicles[[#This Row],[Rocket]])&gt;0</f>
        <v>0</v>
      </c>
    </row>
    <row r="78" spans="1:14" ht="18.75" customHeight="1">
      <c r="A78" t="s">
        <v>861</v>
      </c>
      <c r="B78" t="s">
        <v>780</v>
      </c>
      <c r="C78" t="s">
        <v>850</v>
      </c>
      <c r="D78" s="8">
        <v>10060</v>
      </c>
      <c r="E78" s="8">
        <v>3930</v>
      </c>
      <c r="F78" s="8"/>
      <c r="G78">
        <v>49</v>
      </c>
      <c r="H78" s="8">
        <v>260000</v>
      </c>
      <c r="I78">
        <v>5</v>
      </c>
      <c r="J78">
        <v>7</v>
      </c>
      <c r="K78" s="7">
        <v>34368</v>
      </c>
      <c r="L78" s="7">
        <v>36479</v>
      </c>
      <c r="M78" t="str" cm="1">
        <f t="array" ref="M78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78" t="b">
        <f>COUNTIF(Tbl_Missions[Vehicle],Tbl_Vehicles[[#This Row],[Rocket]])&gt;0</f>
        <v>0</v>
      </c>
    </row>
    <row r="79" spans="1:14" ht="18.75" customHeight="1">
      <c r="A79" t="s">
        <v>862</v>
      </c>
      <c r="B79" t="s">
        <v>776</v>
      </c>
      <c r="C79" t="s">
        <v>850</v>
      </c>
      <c r="D79" s="8">
        <v>10000</v>
      </c>
      <c r="E79" s="8">
        <v>4100</v>
      </c>
      <c r="F79" s="8"/>
      <c r="G79">
        <v>53</v>
      </c>
      <c r="H79" s="8">
        <v>285000</v>
      </c>
      <c r="I79">
        <v>28</v>
      </c>
      <c r="J79">
        <v>28</v>
      </c>
      <c r="K79" s="7">
        <v>37132</v>
      </c>
      <c r="L79" s="7">
        <v>44021</v>
      </c>
      <c r="M79" t="str" cm="1">
        <f t="array" ref="M79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79" t="b">
        <f>COUNTIF(Tbl_Missions[Vehicle],Tbl_Vehicles[[#This Row],[Rocket]])&gt;0</f>
        <v>0</v>
      </c>
    </row>
    <row r="80" spans="1:14" ht="18.75" customHeight="1">
      <c r="A80" t="s">
        <v>863</v>
      </c>
      <c r="B80" t="s">
        <v>780</v>
      </c>
      <c r="C80" t="s">
        <v>850</v>
      </c>
      <c r="D80" s="8">
        <v>11000</v>
      </c>
      <c r="E80" s="8">
        <v>4500</v>
      </c>
      <c r="F80" s="8"/>
      <c r="G80">
        <v>53</v>
      </c>
      <c r="H80" s="8">
        <v>316000</v>
      </c>
      <c r="I80">
        <v>3</v>
      </c>
      <c r="J80">
        <v>3</v>
      </c>
      <c r="K80" s="7">
        <v>38409</v>
      </c>
      <c r="L80" s="7">
        <v>39339</v>
      </c>
      <c r="M80" t="str" cm="1">
        <f t="array" ref="M80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80" t="b">
        <f>COUNTIF(Tbl_Missions[Vehicle],Tbl_Vehicles[[#This Row],[Rocket]])&gt;0</f>
        <v>0</v>
      </c>
    </row>
    <row r="81" spans="1:14" ht="18.75" customHeight="1">
      <c r="A81" t="s">
        <v>864</v>
      </c>
      <c r="B81" t="s">
        <v>780</v>
      </c>
      <c r="C81" t="s">
        <v>850</v>
      </c>
      <c r="D81" s="8">
        <v>12000</v>
      </c>
      <c r="E81" s="8">
        <v>4800</v>
      </c>
      <c r="F81" s="8"/>
      <c r="G81">
        <v>53</v>
      </c>
      <c r="H81" s="8">
        <v>347000</v>
      </c>
      <c r="I81">
        <v>6</v>
      </c>
      <c r="J81">
        <v>7</v>
      </c>
      <c r="K81" s="7">
        <v>37291</v>
      </c>
      <c r="L81" s="7">
        <v>39501</v>
      </c>
      <c r="M81" t="str" cm="1">
        <f t="array" ref="M81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81" t="b">
        <f>COUNTIF(Tbl_Missions[Vehicle],Tbl_Vehicles[[#This Row],[Rocket]])&gt;0</f>
        <v>0</v>
      </c>
    </row>
    <row r="82" spans="1:14" ht="18.75" customHeight="1">
      <c r="A82" t="s">
        <v>865</v>
      </c>
      <c r="B82" t="s">
        <v>776</v>
      </c>
      <c r="C82" t="s">
        <v>850</v>
      </c>
      <c r="D82" s="8">
        <v>15000</v>
      </c>
      <c r="E82" s="8">
        <v>6000</v>
      </c>
      <c r="F82" s="8"/>
      <c r="G82">
        <v>53</v>
      </c>
      <c r="H82" s="8">
        <v>445000</v>
      </c>
      <c r="I82">
        <v>4</v>
      </c>
      <c r="J82">
        <v>4</v>
      </c>
      <c r="K82" s="7">
        <v>39069</v>
      </c>
      <c r="L82" s="7">
        <v>42966</v>
      </c>
      <c r="M82" t="str" cm="1">
        <f t="array" ref="M82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82" t="b">
        <f>COUNTIF(Tbl_Missions[Vehicle],Tbl_Vehicles[[#This Row],[Rocket]])&gt;0</f>
        <v>0</v>
      </c>
    </row>
    <row r="83" spans="1:14" ht="18.75" customHeight="1">
      <c r="A83" t="s">
        <v>866</v>
      </c>
      <c r="B83" t="s">
        <v>780</v>
      </c>
      <c r="C83" t="s">
        <v>850</v>
      </c>
      <c r="D83" s="8">
        <v>16500</v>
      </c>
      <c r="E83" s="8">
        <v>8000</v>
      </c>
      <c r="F83" s="8"/>
      <c r="G83">
        <v>56.6</v>
      </c>
      <c r="H83" s="8">
        <v>531000</v>
      </c>
      <c r="I83">
        <v>9</v>
      </c>
      <c r="J83">
        <v>9</v>
      </c>
      <c r="K83" s="7">
        <v>40066</v>
      </c>
      <c r="L83" s="7">
        <v>43971</v>
      </c>
      <c r="M83" t="str" cm="1">
        <f t="array" ref="M83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83" t="b">
        <f>COUNTIF(Tbl_Missions[Vehicle],Tbl_Vehicles[[#This Row],[Rocket]])&gt;0</f>
        <v>0</v>
      </c>
    </row>
    <row r="84" spans="1:14" ht="18.75" customHeight="1">
      <c r="A84" t="s">
        <v>867</v>
      </c>
      <c r="B84" t="s">
        <v>776</v>
      </c>
      <c r="C84" t="s">
        <v>856</v>
      </c>
      <c r="D84" s="8">
        <v>300</v>
      </c>
      <c r="E84" s="8"/>
      <c r="F84" s="8"/>
      <c r="G84">
        <v>20.8</v>
      </c>
      <c r="H84" s="8">
        <v>31000</v>
      </c>
      <c r="I84">
        <v>1</v>
      </c>
      <c r="J84">
        <v>1</v>
      </c>
      <c r="K84" s="7">
        <v>43671</v>
      </c>
      <c r="L84" s="7">
        <v>43671</v>
      </c>
      <c r="M84" t="str" cm="1">
        <f t="array" ref="M84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84" t="b">
        <f>COUNTIF(Tbl_Missions[Vehicle],Tbl_Vehicles[[#This Row],[Rocket]])&gt;0</f>
        <v>0</v>
      </c>
    </row>
    <row r="85" spans="1:14" ht="18.75" customHeight="1">
      <c r="A85" t="s">
        <v>868</v>
      </c>
      <c r="B85" t="s">
        <v>780</v>
      </c>
      <c r="C85" t="s">
        <v>850</v>
      </c>
      <c r="D85" s="8">
        <v>1000</v>
      </c>
      <c r="E85" s="8"/>
      <c r="F85" s="8"/>
      <c r="G85">
        <v>33.1</v>
      </c>
      <c r="H85" s="8">
        <v>88500</v>
      </c>
      <c r="I85">
        <v>1</v>
      </c>
      <c r="J85">
        <v>1</v>
      </c>
      <c r="K85" s="7">
        <v>35107</v>
      </c>
      <c r="L85" s="7">
        <v>35107</v>
      </c>
      <c r="M85" t="str" cm="1">
        <f t="array" ref="M85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85" t="b">
        <f>COUNTIF(Tbl_Missions[Vehicle],Tbl_Vehicles[[#This Row],[Rocket]])&gt;0</f>
        <v>0</v>
      </c>
    </row>
    <row r="86" spans="1:14" ht="18.75" customHeight="1">
      <c r="A86" t="s">
        <v>869</v>
      </c>
      <c r="B86" t="s">
        <v>776</v>
      </c>
      <c r="C86" t="s">
        <v>856</v>
      </c>
      <c r="D86" s="8">
        <v>200</v>
      </c>
      <c r="E86" s="8">
        <v>150</v>
      </c>
      <c r="F86" s="8"/>
      <c r="G86">
        <v>19.5</v>
      </c>
      <c r="H86" s="8">
        <v>23100</v>
      </c>
      <c r="I86">
        <v>1</v>
      </c>
      <c r="J86">
        <v>1</v>
      </c>
      <c r="K86" s="7">
        <v>43694</v>
      </c>
      <c r="L86" s="7">
        <v>43694</v>
      </c>
      <c r="M86" t="str" cm="1">
        <f t="array" ref="M86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86" t="b">
        <f>COUNTIF(Tbl_Missions[Vehicle],Tbl_Vehicles[[#This Row],[Rocket]])&gt;0</f>
        <v>0</v>
      </c>
    </row>
    <row r="87" spans="1:14" ht="18.75" customHeight="1">
      <c r="A87" t="s">
        <v>870</v>
      </c>
      <c r="B87" t="s">
        <v>780</v>
      </c>
      <c r="C87" t="s">
        <v>856</v>
      </c>
      <c r="D87" s="8">
        <v>100</v>
      </c>
      <c r="E87" s="8"/>
      <c r="F87" s="8"/>
      <c r="G87">
        <v>13.6</v>
      </c>
      <c r="H87" s="8">
        <v>20000</v>
      </c>
      <c r="I87">
        <v>0</v>
      </c>
      <c r="J87">
        <v>2</v>
      </c>
      <c r="K87" s="7">
        <v>37514</v>
      </c>
      <c r="L87" s="7">
        <v>37880</v>
      </c>
      <c r="M87" t="str" cm="1">
        <f t="array" ref="M87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87" t="b">
        <f>COUNTIF(Tbl_Missions[Vehicle],Tbl_Vehicles[[#This Row],[Rocket]])&gt;0</f>
        <v>0</v>
      </c>
    </row>
    <row r="88" spans="1:14" ht="18.75" customHeight="1">
      <c r="A88" t="s">
        <v>871</v>
      </c>
      <c r="B88" t="s">
        <v>780</v>
      </c>
      <c r="C88" t="s">
        <v>856</v>
      </c>
      <c r="D88" s="8">
        <v>800</v>
      </c>
      <c r="E88" s="8"/>
      <c r="F88" s="8"/>
      <c r="G88">
        <v>13.6</v>
      </c>
      <c r="H88" s="8">
        <v>20000</v>
      </c>
      <c r="I88">
        <v>1</v>
      </c>
      <c r="J88">
        <v>1</v>
      </c>
      <c r="K88" s="7">
        <v>42796</v>
      </c>
      <c r="L88" s="7">
        <v>42796</v>
      </c>
      <c r="M88" t="str" cm="1">
        <f t="array" ref="M88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88" t="b">
        <f>COUNTIF(Tbl_Missions[Vehicle],Tbl_Vehicles[[#This Row],[Rocket]])&gt;0</f>
        <v>0</v>
      </c>
    </row>
    <row r="89" spans="1:14" ht="18.75" customHeight="1">
      <c r="A89" t="s">
        <v>872</v>
      </c>
      <c r="B89" t="s">
        <v>780</v>
      </c>
      <c r="C89" t="s">
        <v>777</v>
      </c>
      <c r="D89" s="8">
        <v>1500</v>
      </c>
      <c r="E89" s="8">
        <v>775</v>
      </c>
      <c r="F89" s="8"/>
      <c r="G89">
        <v>32.4</v>
      </c>
      <c r="H89" s="8">
        <v>109000</v>
      </c>
      <c r="I89">
        <v>424</v>
      </c>
      <c r="J89">
        <v>444</v>
      </c>
      <c r="K89" s="7">
        <v>24607</v>
      </c>
      <c r="L89" s="7">
        <v>40295</v>
      </c>
      <c r="M89" t="str" cm="1">
        <f t="array" ref="M89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89" t="b">
        <f>COUNTIF(Tbl_Missions[Vehicle],Tbl_Vehicles[[#This Row],[Rocket]])&gt;0</f>
        <v>0</v>
      </c>
    </row>
    <row r="90" spans="1:14" ht="18.75" customHeight="1">
      <c r="A90" t="s">
        <v>873</v>
      </c>
      <c r="B90" t="s">
        <v>780</v>
      </c>
      <c r="C90" t="s">
        <v>856</v>
      </c>
      <c r="D90" s="8">
        <v>300</v>
      </c>
      <c r="E90" s="8">
        <v>250</v>
      </c>
      <c r="F90" s="8"/>
      <c r="G90">
        <v>13.6</v>
      </c>
      <c r="H90" s="8">
        <v>20000</v>
      </c>
      <c r="I90">
        <v>11</v>
      </c>
      <c r="J90">
        <v>11</v>
      </c>
      <c r="K90" s="7">
        <v>41540</v>
      </c>
      <c r="L90" s="7">
        <v>43963</v>
      </c>
      <c r="M90" t="str" cm="1">
        <f t="array" ref="M90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90" t="b">
        <f>COUNTIF(Tbl_Missions[Vehicle],Tbl_Vehicles[[#This Row],[Rocket]])&gt;0</f>
        <v>0</v>
      </c>
    </row>
    <row r="91" spans="1:14" ht="18.75" customHeight="1">
      <c r="A91" t="s">
        <v>874</v>
      </c>
      <c r="B91" t="s">
        <v>776</v>
      </c>
      <c r="C91" t="s">
        <v>856</v>
      </c>
      <c r="D91" s="8">
        <v>1500</v>
      </c>
      <c r="E91" s="8">
        <v>1000</v>
      </c>
      <c r="F91" s="8"/>
      <c r="G91">
        <v>13.6</v>
      </c>
      <c r="H91" s="8">
        <v>20000</v>
      </c>
      <c r="I91">
        <v>0</v>
      </c>
      <c r="J91">
        <v>1</v>
      </c>
      <c r="K91" s="7">
        <v>44022</v>
      </c>
      <c r="L91" s="7">
        <v>44022</v>
      </c>
      <c r="M91" t="str" cm="1">
        <f t="array" ref="M91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91" t="b">
        <f>COUNTIF(Tbl_Missions[Vehicle],Tbl_Vehicles[[#This Row],[Rocket]])&gt;0</f>
        <v>0</v>
      </c>
    </row>
    <row r="92" spans="1:14" ht="18.75" customHeight="1">
      <c r="A92" t="s">
        <v>875</v>
      </c>
      <c r="B92" t="s">
        <v>780</v>
      </c>
      <c r="C92" t="s">
        <v>850</v>
      </c>
      <c r="D92" s="8">
        <v>26</v>
      </c>
      <c r="E92" s="8"/>
      <c r="F92" s="8"/>
      <c r="G92">
        <v>16.5</v>
      </c>
      <c r="H92" s="8">
        <v>9400</v>
      </c>
      <c r="I92">
        <v>1</v>
      </c>
      <c r="J92">
        <v>5</v>
      </c>
      <c r="K92" s="7">
        <v>24376</v>
      </c>
      <c r="L92" s="7">
        <v>25610</v>
      </c>
      <c r="M92" t="str" cm="1">
        <f t="array" ref="M92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92" t="b">
        <f>COUNTIF(Tbl_Missions[Vehicle],Tbl_Vehicles[[#This Row],[Rocket]])&gt;0</f>
        <v>0</v>
      </c>
    </row>
    <row r="93" spans="1:14" ht="18.75" customHeight="1">
      <c r="A93" t="s">
        <v>876</v>
      </c>
      <c r="B93" t="s">
        <v>776</v>
      </c>
      <c r="C93" t="s">
        <v>781</v>
      </c>
      <c r="D93" s="8">
        <v>500</v>
      </c>
      <c r="E93" s="8">
        <v>300</v>
      </c>
      <c r="F93" s="8"/>
      <c r="G93">
        <v>21.3</v>
      </c>
      <c r="H93" s="8">
        <v>30000</v>
      </c>
      <c r="I93">
        <v>0</v>
      </c>
      <c r="J93">
        <v>1</v>
      </c>
      <c r="K93" s="7">
        <v>43976</v>
      </c>
      <c r="L93" s="7">
        <v>43976</v>
      </c>
      <c r="M93" t="str" cm="1">
        <f t="array" ref="M93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93" t="b">
        <f>COUNTIF(Tbl_Missions[Vehicle],Tbl_Vehicles[[#This Row],[Rocket]])&gt;0</f>
        <v>0</v>
      </c>
    </row>
    <row r="94" spans="1:14" ht="18.75" customHeight="1">
      <c r="A94" t="s">
        <v>877</v>
      </c>
      <c r="B94" t="s">
        <v>780</v>
      </c>
      <c r="C94" t="s">
        <v>856</v>
      </c>
      <c r="D94" s="8">
        <v>300</v>
      </c>
      <c r="E94" s="8"/>
      <c r="F94" s="8"/>
      <c r="G94">
        <v>29.86</v>
      </c>
      <c r="H94" s="8">
        <v>81570</v>
      </c>
      <c r="I94">
        <v>2</v>
      </c>
      <c r="J94">
        <v>2</v>
      </c>
      <c r="K94" s="7">
        <v>25682</v>
      </c>
      <c r="L94" s="7">
        <v>25995</v>
      </c>
      <c r="M94" t="str" cm="1">
        <f t="array" ref="M94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94" t="b">
        <f>COUNTIF(Tbl_Missions[Vehicle],Tbl_Vehicles[[#This Row],[Rocket]])&gt;0</f>
        <v>0</v>
      </c>
    </row>
    <row r="95" spans="1:14" ht="18.75" customHeight="1">
      <c r="A95" t="s">
        <v>878</v>
      </c>
      <c r="B95" t="s">
        <v>776</v>
      </c>
      <c r="C95" t="s">
        <v>856</v>
      </c>
      <c r="D95" s="8">
        <v>700</v>
      </c>
      <c r="E95" s="8">
        <v>500</v>
      </c>
      <c r="F95" s="8"/>
      <c r="G95">
        <v>20.8</v>
      </c>
      <c r="H95" s="8">
        <v>58000</v>
      </c>
      <c r="I95">
        <v>9</v>
      </c>
      <c r="J95">
        <v>9</v>
      </c>
      <c r="K95" s="7">
        <v>42272</v>
      </c>
      <c r="L95" s="7">
        <v>43980</v>
      </c>
      <c r="M95" t="str" cm="1">
        <f t="array" ref="M95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95" t="b">
        <f>COUNTIF(Tbl_Missions[Vehicle],Tbl_Vehicles[[#This Row],[Rocket]])&gt;0</f>
        <v>0</v>
      </c>
    </row>
    <row r="96" spans="1:14" ht="18.75" customHeight="1">
      <c r="A96" t="s">
        <v>879</v>
      </c>
      <c r="B96" t="s">
        <v>780</v>
      </c>
      <c r="C96" t="s">
        <v>856</v>
      </c>
      <c r="D96" s="8">
        <v>930</v>
      </c>
      <c r="E96" s="8"/>
      <c r="F96" s="8"/>
      <c r="G96">
        <v>28.22</v>
      </c>
      <c r="H96" s="8">
        <v>81650</v>
      </c>
      <c r="I96">
        <v>2</v>
      </c>
      <c r="J96">
        <v>3</v>
      </c>
      <c r="K96" s="7">
        <v>34851</v>
      </c>
      <c r="L96" s="7">
        <v>37259</v>
      </c>
      <c r="M96" t="str" cm="1">
        <f t="array" ref="M96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96" t="b">
        <f>COUNTIF(Tbl_Missions[Vehicle],Tbl_Vehicles[[#This Row],[Rocket]])&gt;0</f>
        <v>0</v>
      </c>
    </row>
    <row r="97" spans="1:14" ht="18.75" customHeight="1">
      <c r="A97" t="s">
        <v>880</v>
      </c>
      <c r="B97" t="s">
        <v>780</v>
      </c>
      <c r="C97" t="s">
        <v>856</v>
      </c>
      <c r="D97" s="8">
        <v>2000</v>
      </c>
      <c r="E97" s="8"/>
      <c r="F97" s="8"/>
      <c r="G97">
        <v>32</v>
      </c>
      <c r="H97" s="8">
        <v>190000</v>
      </c>
      <c r="I97">
        <v>3</v>
      </c>
      <c r="J97">
        <v>4</v>
      </c>
      <c r="K97" s="7">
        <v>27338</v>
      </c>
      <c r="L97" s="7">
        <v>28516</v>
      </c>
      <c r="M97" t="str" cm="1">
        <f t="array" ref="M97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97" t="b">
        <f>COUNTIF(Tbl_Missions[Vehicle],Tbl_Vehicles[[#This Row],[Rocket]])&gt;0</f>
        <v>0</v>
      </c>
    </row>
    <row r="98" spans="1:14" ht="18.75" customHeight="1">
      <c r="A98" t="s">
        <v>881</v>
      </c>
      <c r="B98" t="s">
        <v>776</v>
      </c>
      <c r="C98" t="s">
        <v>856</v>
      </c>
      <c r="D98" s="8">
        <v>1900</v>
      </c>
      <c r="E98" s="8">
        <v>1250</v>
      </c>
      <c r="F98" s="8"/>
      <c r="G98">
        <v>42</v>
      </c>
      <c r="H98" s="8">
        <v>233000</v>
      </c>
      <c r="I98">
        <v>52</v>
      </c>
      <c r="J98">
        <v>53</v>
      </c>
      <c r="K98" s="7">
        <v>39563</v>
      </c>
      <c r="L98" s="7">
        <v>43602</v>
      </c>
      <c r="M98" t="str" cm="1">
        <f t="array" ref="M98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98" t="b">
        <f>COUNTIF(Tbl_Missions[Vehicle],Tbl_Vehicles[[#This Row],[Rocket]])&gt;0</f>
        <v>0</v>
      </c>
    </row>
    <row r="99" spans="1:14" ht="18.75" customHeight="1">
      <c r="A99" t="s">
        <v>882</v>
      </c>
      <c r="B99" t="s">
        <v>776</v>
      </c>
      <c r="C99" t="s">
        <v>856</v>
      </c>
      <c r="D99" s="8">
        <v>3500</v>
      </c>
      <c r="E99" s="8">
        <v>1300</v>
      </c>
      <c r="F99" s="8"/>
      <c r="G99">
        <v>41.06</v>
      </c>
      <c r="H99" s="8">
        <v>232250</v>
      </c>
      <c r="I99">
        <v>49</v>
      </c>
      <c r="J99">
        <v>50</v>
      </c>
      <c r="K99" s="7">
        <v>33825</v>
      </c>
      <c r="L99" s="7">
        <v>44066</v>
      </c>
      <c r="M99" t="str" cm="1">
        <f t="array" ref="M99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99" t="b">
        <f>COUNTIF(Tbl_Missions[Vehicle],Tbl_Vehicles[[#This Row],[Rocket]])&gt;0</f>
        <v>0</v>
      </c>
    </row>
    <row r="100" spans="1:14" ht="18.75" customHeight="1">
      <c r="A100" t="s">
        <v>883</v>
      </c>
      <c r="B100" t="s">
        <v>780</v>
      </c>
      <c r="C100" t="s">
        <v>856</v>
      </c>
      <c r="D100" s="8">
        <v>9200</v>
      </c>
      <c r="E100" s="8"/>
      <c r="F100" s="8"/>
      <c r="G100">
        <v>49.7</v>
      </c>
      <c r="H100" s="8">
        <v>460000</v>
      </c>
      <c r="I100">
        <v>5</v>
      </c>
      <c r="J100">
        <v>7</v>
      </c>
      <c r="K100" s="7">
        <v>33070</v>
      </c>
      <c r="L100" s="7">
        <v>35061</v>
      </c>
      <c r="M100" t="str" cm="1">
        <f t="array" ref="M100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00" t="b">
        <f>COUNTIF(Tbl_Missions[Vehicle],Tbl_Vehicles[[#This Row],[Rocket]])&gt;0</f>
        <v>0</v>
      </c>
    </row>
    <row r="101" spans="1:14" ht="18.75" customHeight="1">
      <c r="A101" t="s">
        <v>279</v>
      </c>
      <c r="B101" t="s">
        <v>776</v>
      </c>
      <c r="C101" t="s">
        <v>856</v>
      </c>
      <c r="D101" s="8">
        <v>8600</v>
      </c>
      <c r="E101" s="8"/>
      <c r="F101" s="8"/>
      <c r="G101">
        <v>62</v>
      </c>
      <c r="H101" s="8">
        <v>464000</v>
      </c>
      <c r="I101">
        <v>13</v>
      </c>
      <c r="J101">
        <v>13</v>
      </c>
      <c r="K101" s="7">
        <v>36483</v>
      </c>
      <c r="L101" s="7">
        <v>42659</v>
      </c>
      <c r="M101" t="str" cm="1">
        <f t="array" ref="M101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01" t="b">
        <f>COUNTIF(Tbl_Missions[Vehicle],Tbl_Vehicles[[#This Row],[Rocket]])&gt;0</f>
        <v>1</v>
      </c>
    </row>
    <row r="102" spans="1:14" ht="18.75" customHeight="1">
      <c r="A102" t="s">
        <v>884</v>
      </c>
      <c r="B102" t="s">
        <v>780</v>
      </c>
      <c r="C102" t="s">
        <v>856</v>
      </c>
      <c r="D102" s="8">
        <v>5000</v>
      </c>
      <c r="E102" s="8">
        <v>1500</v>
      </c>
      <c r="F102" s="8"/>
      <c r="G102">
        <v>43.25</v>
      </c>
      <c r="H102" s="8">
        <v>204000</v>
      </c>
      <c r="I102">
        <v>10</v>
      </c>
      <c r="J102">
        <v>13</v>
      </c>
      <c r="K102" s="7">
        <v>30710</v>
      </c>
      <c r="L102" s="7">
        <v>36702</v>
      </c>
      <c r="M102" t="str" cm="1">
        <f t="array" ref="M102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02" t="b">
        <f>COUNTIF(Tbl_Missions[Vehicle],Tbl_Vehicles[[#This Row],[Rocket]])&gt;0</f>
        <v>0</v>
      </c>
    </row>
    <row r="103" spans="1:14" ht="18.75" customHeight="1">
      <c r="A103" t="s">
        <v>885</v>
      </c>
      <c r="B103" t="s">
        <v>776</v>
      </c>
      <c r="C103" t="s">
        <v>856</v>
      </c>
      <c r="D103" s="8">
        <v>8500</v>
      </c>
      <c r="E103" s="8">
        <v>2600</v>
      </c>
      <c r="F103" s="8"/>
      <c r="G103">
        <v>52.52</v>
      </c>
      <c r="H103" s="8">
        <v>241000</v>
      </c>
      <c r="I103">
        <v>27</v>
      </c>
      <c r="J103">
        <v>27</v>
      </c>
      <c r="K103" s="7">
        <v>34373</v>
      </c>
      <c r="L103" s="7">
        <v>43290</v>
      </c>
      <c r="M103" t="str" cm="1">
        <f t="array" ref="M103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03" t="b">
        <f>COUNTIF(Tbl_Missions[Vehicle],Tbl_Vehicles[[#This Row],[Rocket]])&gt;0</f>
        <v>0</v>
      </c>
    </row>
    <row r="104" spans="1:14" ht="18.75" customHeight="1">
      <c r="A104" t="s">
        <v>886</v>
      </c>
      <c r="B104" t="s">
        <v>780</v>
      </c>
      <c r="C104" t="s">
        <v>856</v>
      </c>
      <c r="D104" s="8">
        <v>11200</v>
      </c>
      <c r="E104" s="8">
        <v>5100</v>
      </c>
      <c r="F104" s="8"/>
      <c r="G104">
        <v>54.8</v>
      </c>
      <c r="H104" s="8">
        <v>425800</v>
      </c>
      <c r="I104">
        <v>10</v>
      </c>
      <c r="J104">
        <v>12</v>
      </c>
      <c r="K104" s="7">
        <v>35109</v>
      </c>
      <c r="L104" s="7">
        <v>41170</v>
      </c>
      <c r="M104" t="str" cm="1">
        <f t="array" ref="M104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04" t="b">
        <f>COUNTIF(Tbl_Missions[Vehicle],Tbl_Vehicles[[#This Row],[Rocket]])&gt;0</f>
        <v>0</v>
      </c>
    </row>
    <row r="105" spans="1:14" ht="18.75" customHeight="1">
      <c r="A105" t="s">
        <v>887</v>
      </c>
      <c r="B105" t="s">
        <v>776</v>
      </c>
      <c r="C105" t="s">
        <v>856</v>
      </c>
      <c r="D105" s="8">
        <v>11500</v>
      </c>
      <c r="E105" s="8">
        <v>5500</v>
      </c>
      <c r="F105" s="8"/>
      <c r="G105">
        <v>56.3</v>
      </c>
      <c r="H105" s="8">
        <v>458970</v>
      </c>
      <c r="I105">
        <v>55</v>
      </c>
      <c r="J105">
        <v>57</v>
      </c>
      <c r="K105" s="7">
        <v>39215</v>
      </c>
      <c r="L105" s="7">
        <v>44021</v>
      </c>
      <c r="M105" t="str" cm="1">
        <f t="array" ref="M105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05" t="b">
        <f>COUNTIF(Tbl_Missions[Vehicle],Tbl_Vehicles[[#This Row],[Rocket]])&gt;0</f>
        <v>0</v>
      </c>
    </row>
    <row r="106" spans="1:14" ht="18.75" customHeight="1">
      <c r="A106" t="s">
        <v>888</v>
      </c>
      <c r="B106" t="s">
        <v>776</v>
      </c>
      <c r="C106" t="s">
        <v>856</v>
      </c>
      <c r="D106" s="8">
        <v>3850</v>
      </c>
      <c r="E106" s="8">
        <v>1250</v>
      </c>
      <c r="F106" s="8"/>
      <c r="G106">
        <v>54.8</v>
      </c>
      <c r="H106" s="8">
        <v>345000</v>
      </c>
      <c r="I106">
        <v>17</v>
      </c>
      <c r="J106">
        <v>17</v>
      </c>
      <c r="K106" s="7">
        <v>39563</v>
      </c>
      <c r="L106" s="7">
        <v>43602</v>
      </c>
      <c r="M106" t="str" cm="1">
        <f t="array" ref="M106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06" t="b">
        <f>COUNTIF(Tbl_Missions[Vehicle],Tbl_Vehicles[[#This Row],[Rocket]])&gt;0</f>
        <v>0</v>
      </c>
    </row>
    <row r="107" spans="1:14" ht="18.75" customHeight="1">
      <c r="A107" t="s">
        <v>889</v>
      </c>
      <c r="B107" t="s">
        <v>780</v>
      </c>
      <c r="C107" t="s">
        <v>856</v>
      </c>
      <c r="D107" s="8">
        <v>4000</v>
      </c>
      <c r="E107" s="8">
        <v>1500</v>
      </c>
      <c r="F107" s="8"/>
      <c r="G107">
        <v>41.9</v>
      </c>
      <c r="H107" s="8">
        <v>249000</v>
      </c>
      <c r="I107">
        <v>2</v>
      </c>
      <c r="J107">
        <v>2</v>
      </c>
      <c r="K107" s="7">
        <v>32392</v>
      </c>
      <c r="L107" s="7">
        <v>33119</v>
      </c>
      <c r="M107" t="str" cm="1">
        <f t="array" ref="M107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07" t="b">
        <f>COUNTIF(Tbl_Missions[Vehicle],Tbl_Vehicles[[#This Row],[Rocket]])&gt;0</f>
        <v>0</v>
      </c>
    </row>
    <row r="108" spans="1:14" ht="18.75" customHeight="1">
      <c r="A108" t="s">
        <v>890</v>
      </c>
      <c r="B108" t="s">
        <v>776</v>
      </c>
      <c r="C108" t="s">
        <v>856</v>
      </c>
      <c r="D108" s="8">
        <v>4200</v>
      </c>
      <c r="E108" s="8">
        <v>1500</v>
      </c>
      <c r="F108" s="8"/>
      <c r="G108">
        <v>44.1</v>
      </c>
      <c r="H108" s="8">
        <v>249200</v>
      </c>
      <c r="I108">
        <v>36</v>
      </c>
      <c r="J108">
        <v>37</v>
      </c>
      <c r="K108" s="7">
        <v>36290</v>
      </c>
      <c r="L108" s="7">
        <v>44081</v>
      </c>
      <c r="M108" t="str" cm="1">
        <f t="array" ref="M108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08" t="b">
        <f>COUNTIF(Tbl_Missions[Vehicle],Tbl_Vehicles[[#This Row],[Rocket]])&gt;0</f>
        <v>0</v>
      </c>
    </row>
    <row r="109" spans="1:14" ht="18.75" customHeight="1">
      <c r="A109" t="s">
        <v>891</v>
      </c>
      <c r="B109" t="s">
        <v>776</v>
      </c>
      <c r="C109" t="s">
        <v>856</v>
      </c>
      <c r="D109" s="8">
        <v>4200</v>
      </c>
      <c r="E109" s="8">
        <v>1500</v>
      </c>
      <c r="F109" s="8"/>
      <c r="G109">
        <v>45.8</v>
      </c>
      <c r="H109" s="8">
        <v>250000</v>
      </c>
      <c r="I109">
        <v>26</v>
      </c>
      <c r="J109">
        <v>28</v>
      </c>
      <c r="K109" s="7">
        <v>38833</v>
      </c>
      <c r="L109" s="7">
        <v>43796</v>
      </c>
      <c r="M109" t="str" cm="1">
        <f t="array" ref="M109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09" t="b">
        <f>COUNTIF(Tbl_Missions[Vehicle],Tbl_Vehicles[[#This Row],[Rocket]])&gt;0</f>
        <v>0</v>
      </c>
    </row>
    <row r="110" spans="1:14" ht="18.75" customHeight="1">
      <c r="A110" t="s">
        <v>892</v>
      </c>
      <c r="B110" t="s">
        <v>776</v>
      </c>
      <c r="C110" t="s">
        <v>856</v>
      </c>
      <c r="D110" s="8">
        <v>25000</v>
      </c>
      <c r="E110" s="8">
        <v>14400</v>
      </c>
      <c r="F110" s="8"/>
      <c r="G110">
        <v>56.7</v>
      </c>
      <c r="H110" s="8">
        <v>878556</v>
      </c>
      <c r="I110">
        <v>3</v>
      </c>
      <c r="J110">
        <v>4</v>
      </c>
      <c r="K110" s="7">
        <v>42677</v>
      </c>
      <c r="L110" s="7">
        <v>44035</v>
      </c>
      <c r="M110" t="str" cm="1">
        <f t="array" ref="M110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HLV</v>
      </c>
      <c r="N110" t="b">
        <f>COUNTIF(Tbl_Missions[Vehicle],Tbl_Vehicles[[#This Row],[Rocket]])&gt;0</f>
        <v>0</v>
      </c>
    </row>
    <row r="111" spans="1:14" ht="18.75" customHeight="1">
      <c r="A111" t="s">
        <v>893</v>
      </c>
      <c r="B111" t="s">
        <v>776</v>
      </c>
      <c r="C111" t="s">
        <v>856</v>
      </c>
      <c r="D111" s="8">
        <v>25000</v>
      </c>
      <c r="E111" s="8">
        <v>1440</v>
      </c>
      <c r="F111" s="8"/>
      <c r="G111">
        <v>56.7</v>
      </c>
      <c r="H111" s="8">
        <v>878556</v>
      </c>
      <c r="I111">
        <v>1</v>
      </c>
      <c r="J111">
        <v>1</v>
      </c>
      <c r="K111" s="7">
        <v>43956</v>
      </c>
      <c r="L111" s="7">
        <v>43956</v>
      </c>
      <c r="M111" t="str" cm="1">
        <f t="array" ref="M111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HLV</v>
      </c>
      <c r="N111" t="b">
        <f>COUNTIF(Tbl_Missions[Vehicle],Tbl_Vehicles[[#This Row],[Rocket]])&gt;0</f>
        <v>0</v>
      </c>
    </row>
    <row r="112" spans="1:14" ht="18.75" customHeight="1">
      <c r="A112" t="s">
        <v>894</v>
      </c>
      <c r="B112" t="s">
        <v>776</v>
      </c>
      <c r="C112" t="s">
        <v>856</v>
      </c>
      <c r="D112" s="8"/>
      <c r="E112" s="8">
        <v>1080</v>
      </c>
      <c r="F112" s="8"/>
      <c r="G112">
        <v>29</v>
      </c>
      <c r="H112" s="8">
        <v>10300</v>
      </c>
      <c r="I112">
        <v>3</v>
      </c>
      <c r="J112">
        <v>3</v>
      </c>
      <c r="K112" s="7">
        <v>42266</v>
      </c>
      <c r="L112" s="7">
        <v>43782</v>
      </c>
      <c r="M112" t="str" cm="1">
        <f t="array" ref="M112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---</v>
      </c>
      <c r="N112" t="b">
        <f>COUNTIF(Tbl_Missions[Vehicle],Tbl_Vehicles[[#This Row],[Rocket]])&gt;0</f>
        <v>0</v>
      </c>
    </row>
    <row r="113" spans="1:14" ht="18.75" customHeight="1">
      <c r="A113" t="s">
        <v>895</v>
      </c>
      <c r="B113" t="s">
        <v>776</v>
      </c>
      <c r="C113" t="s">
        <v>856</v>
      </c>
      <c r="D113" s="8">
        <v>13500</v>
      </c>
      <c r="E113" s="8">
        <v>5500</v>
      </c>
      <c r="F113" s="8"/>
      <c r="G113">
        <v>53.1</v>
      </c>
      <c r="H113" s="8">
        <v>597000</v>
      </c>
      <c r="I113">
        <v>2</v>
      </c>
      <c r="J113">
        <v>2</v>
      </c>
      <c r="K113" s="7">
        <v>42546</v>
      </c>
      <c r="L113" s="7">
        <v>42845</v>
      </c>
      <c r="M113" t="str" cm="1">
        <f t="array" ref="M113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13" t="b">
        <f>COUNTIF(Tbl_Missions[Vehicle],Tbl_Vehicles[[#This Row],[Rocket]])&gt;0</f>
        <v>0</v>
      </c>
    </row>
    <row r="114" spans="1:14" ht="18.75" customHeight="1">
      <c r="A114" t="s">
        <v>896</v>
      </c>
      <c r="B114" t="s">
        <v>776</v>
      </c>
      <c r="C114" t="s">
        <v>856</v>
      </c>
      <c r="D114" s="8">
        <v>13500</v>
      </c>
      <c r="E114" s="8">
        <v>5500</v>
      </c>
      <c r="F114" s="8"/>
      <c r="G114">
        <v>60.1</v>
      </c>
      <c r="H114" s="8">
        <v>573000</v>
      </c>
      <c r="I114">
        <v>0</v>
      </c>
      <c r="J114">
        <v>1</v>
      </c>
      <c r="K114" s="7">
        <v>43906</v>
      </c>
      <c r="L114" s="7">
        <v>43906</v>
      </c>
      <c r="M114" t="str" cm="1">
        <f t="array" ref="M114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14" t="b">
        <f>COUNTIF(Tbl_Missions[Vehicle],Tbl_Vehicles[[#This Row],[Rocket]])&gt;0</f>
        <v>0</v>
      </c>
    </row>
    <row r="115" spans="1:14" ht="18.75" customHeight="1">
      <c r="A115" t="s">
        <v>15</v>
      </c>
      <c r="B115" t="s">
        <v>780</v>
      </c>
      <c r="C115" t="s">
        <v>781</v>
      </c>
      <c r="D115" s="8"/>
      <c r="E115" s="8"/>
      <c r="F115" s="8"/>
      <c r="G115">
        <v>25.41</v>
      </c>
      <c r="H115" s="8">
        <v>30000</v>
      </c>
      <c r="I115">
        <v>5</v>
      </c>
      <c r="J115">
        <v>6</v>
      </c>
      <c r="K115" s="7">
        <v>22241</v>
      </c>
      <c r="L115" s="7">
        <v>22483</v>
      </c>
      <c r="M115" t="str" cm="1">
        <f t="array" ref="M115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---</v>
      </c>
      <c r="N115" t="b">
        <f>COUNTIF(Tbl_Missions[Vehicle],Tbl_Vehicles[[#This Row],[Rocket]])&gt;0</f>
        <v>1</v>
      </c>
    </row>
    <row r="116" spans="1:14" ht="18.75" customHeight="1">
      <c r="A116" t="s">
        <v>897</v>
      </c>
      <c r="B116" t="s">
        <v>776</v>
      </c>
      <c r="C116" t="s">
        <v>781</v>
      </c>
      <c r="D116" s="8">
        <v>1458</v>
      </c>
      <c r="E116" s="8">
        <v>1054</v>
      </c>
      <c r="F116" s="8"/>
      <c r="G116">
        <v>27.9</v>
      </c>
      <c r="H116" s="8">
        <v>73000</v>
      </c>
      <c r="I116">
        <v>7</v>
      </c>
      <c r="J116">
        <v>10</v>
      </c>
      <c r="K116" s="7">
        <v>34406</v>
      </c>
      <c r="L116" s="7">
        <v>43039</v>
      </c>
      <c r="M116" t="str" cm="1">
        <f t="array" ref="M116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116" t="b">
        <f>COUNTIF(Tbl_Missions[Vehicle],Tbl_Vehicles[[#This Row],[Rocket]])&gt;0</f>
        <v>0</v>
      </c>
    </row>
    <row r="117" spans="1:14" ht="18.75" customHeight="1">
      <c r="A117" t="s">
        <v>898</v>
      </c>
      <c r="B117" t="s">
        <v>780</v>
      </c>
      <c r="C117" t="s">
        <v>781</v>
      </c>
      <c r="D117" s="8">
        <v>580</v>
      </c>
      <c r="E117" s="8">
        <v>331</v>
      </c>
      <c r="F117" s="8"/>
      <c r="G117">
        <v>19.21</v>
      </c>
      <c r="H117" s="8">
        <v>36200</v>
      </c>
      <c r="I117">
        <v>11</v>
      </c>
      <c r="J117">
        <v>11</v>
      </c>
      <c r="K117" s="7">
        <v>36552</v>
      </c>
      <c r="L117" s="7">
        <v>41598</v>
      </c>
      <c r="M117" t="str" cm="1">
        <f t="array" ref="M117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117" t="b">
        <f>COUNTIF(Tbl_Missions[Vehicle],Tbl_Vehicles[[#This Row],[Rocket]])&gt;0</f>
        <v>0</v>
      </c>
    </row>
    <row r="118" spans="1:14" ht="18.75" customHeight="1">
      <c r="A118" t="s">
        <v>899</v>
      </c>
      <c r="B118" t="s">
        <v>780</v>
      </c>
      <c r="C118" t="s">
        <v>781</v>
      </c>
      <c r="D118" s="8">
        <v>1735</v>
      </c>
      <c r="E118" s="8"/>
      <c r="F118" s="8"/>
      <c r="G118">
        <v>23.88</v>
      </c>
      <c r="H118" s="8">
        <v>86300</v>
      </c>
      <c r="I118">
        <v>7</v>
      </c>
      <c r="J118">
        <v>7</v>
      </c>
      <c r="K118" s="7">
        <v>40290</v>
      </c>
      <c r="L118" s="7">
        <v>44027</v>
      </c>
      <c r="M118" t="str" cm="1">
        <f t="array" ref="M118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118" t="b">
        <f>COUNTIF(Tbl_Missions[Vehicle],Tbl_Vehicles[[#This Row],[Rocket]])&gt;0</f>
        <v>0</v>
      </c>
    </row>
    <row r="119" spans="1:14" ht="18.75" customHeight="1">
      <c r="A119" t="s">
        <v>900</v>
      </c>
      <c r="B119" t="s">
        <v>780</v>
      </c>
      <c r="C119" t="s">
        <v>781</v>
      </c>
      <c r="D119" s="8"/>
      <c r="E119" s="8">
        <v>532</v>
      </c>
      <c r="F119" s="8"/>
      <c r="G119">
        <v>24.55</v>
      </c>
      <c r="H119" s="8">
        <v>89373</v>
      </c>
      <c r="I119">
        <v>1</v>
      </c>
      <c r="J119">
        <v>1</v>
      </c>
      <c r="K119" s="7">
        <v>41524</v>
      </c>
      <c r="L119" s="7">
        <v>41524</v>
      </c>
      <c r="M119" t="str" cm="1">
        <f t="array" ref="M119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---</v>
      </c>
      <c r="N119" t="b">
        <f>COUNTIF(Tbl_Missions[Vehicle],Tbl_Vehicles[[#This Row],[Rocket]])&gt;0</f>
        <v>0</v>
      </c>
    </row>
    <row r="120" spans="1:14" ht="18.75" customHeight="1">
      <c r="A120" t="s">
        <v>901</v>
      </c>
      <c r="B120" t="s">
        <v>780</v>
      </c>
      <c r="C120" t="s">
        <v>777</v>
      </c>
      <c r="D120" s="8">
        <v>1800</v>
      </c>
      <c r="E120" s="8"/>
      <c r="F120" s="8"/>
      <c r="G120">
        <v>40</v>
      </c>
      <c r="H120" s="8">
        <v>303500</v>
      </c>
      <c r="I120">
        <v>20</v>
      </c>
      <c r="J120">
        <v>40</v>
      </c>
      <c r="K120" s="7">
        <v>22199</v>
      </c>
      <c r="L120" s="7">
        <v>24767</v>
      </c>
      <c r="M120" t="str" cm="1">
        <f t="array" ref="M120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120" t="b">
        <f>COUNTIF(Tbl_Missions[Vehicle],Tbl_Vehicles[[#This Row],[Rocket]])&gt;0</f>
        <v>0</v>
      </c>
    </row>
    <row r="121" spans="1:14" ht="18.75" customHeight="1">
      <c r="A121" t="s">
        <v>902</v>
      </c>
      <c r="B121" t="s">
        <v>780</v>
      </c>
      <c r="C121" t="s">
        <v>777</v>
      </c>
      <c r="D121" s="8">
        <v>2400</v>
      </c>
      <c r="E121" s="8"/>
      <c r="F121" s="8"/>
      <c r="G121">
        <v>43.44</v>
      </c>
      <c r="H121" s="8">
        <v>303500</v>
      </c>
      <c r="I121">
        <v>276</v>
      </c>
      <c r="J121">
        <v>297</v>
      </c>
      <c r="K121" s="7">
        <v>23426</v>
      </c>
      <c r="L121" s="7">
        <v>40451</v>
      </c>
      <c r="M121" t="str" cm="1">
        <f t="array" ref="M121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21" t="b">
        <f>COUNTIF(Tbl_Missions[Vehicle],Tbl_Vehicles[[#This Row],[Rocket]])&gt;0</f>
        <v>0</v>
      </c>
    </row>
    <row r="122" spans="1:14" ht="18.75" customHeight="1">
      <c r="A122" t="s">
        <v>903</v>
      </c>
      <c r="B122" t="s">
        <v>780</v>
      </c>
      <c r="C122" t="s">
        <v>850</v>
      </c>
      <c r="D122" s="8">
        <v>195</v>
      </c>
      <c r="E122" s="8"/>
      <c r="F122" s="8"/>
      <c r="G122">
        <v>20.2</v>
      </c>
      <c r="H122" s="8">
        <v>41600</v>
      </c>
      <c r="I122">
        <v>3</v>
      </c>
      <c r="J122">
        <v>4</v>
      </c>
      <c r="K122" s="7">
        <v>27076</v>
      </c>
      <c r="L122" s="7">
        <v>28907</v>
      </c>
      <c r="M122" t="str" cm="1">
        <f t="array" ref="M122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122" t="b">
        <f>COUNTIF(Tbl_Missions[Vehicle],Tbl_Vehicles[[#This Row],[Rocket]])&gt;0</f>
        <v>0</v>
      </c>
    </row>
    <row r="123" spans="1:14" ht="18.75" customHeight="1">
      <c r="A123" t="s">
        <v>904</v>
      </c>
      <c r="B123" t="s">
        <v>780</v>
      </c>
      <c r="C123" t="s">
        <v>850</v>
      </c>
      <c r="D123" s="8">
        <v>300</v>
      </c>
      <c r="E123" s="8"/>
      <c r="F123" s="8"/>
      <c r="G123">
        <v>23.8</v>
      </c>
      <c r="H123" s="8">
        <v>44700</v>
      </c>
      <c r="I123">
        <v>3</v>
      </c>
      <c r="J123">
        <v>3</v>
      </c>
      <c r="K123" s="7">
        <v>28175</v>
      </c>
      <c r="L123" s="7">
        <v>28749</v>
      </c>
      <c r="M123" t="str" cm="1">
        <f t="array" ref="M123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123" t="b">
        <f>COUNTIF(Tbl_Missions[Vehicle],Tbl_Vehicles[[#This Row],[Rocket]])&gt;0</f>
        <v>0</v>
      </c>
    </row>
    <row r="124" spans="1:14" ht="18.75" customHeight="1">
      <c r="A124" t="s">
        <v>905</v>
      </c>
      <c r="B124" t="s">
        <v>780</v>
      </c>
      <c r="C124" t="s">
        <v>850</v>
      </c>
      <c r="D124" s="8">
        <v>300</v>
      </c>
      <c r="E124" s="8"/>
      <c r="F124" s="8"/>
      <c r="G124">
        <v>23.8</v>
      </c>
      <c r="H124" s="8">
        <v>49300</v>
      </c>
      <c r="I124">
        <v>4</v>
      </c>
      <c r="J124">
        <v>4</v>
      </c>
      <c r="K124" s="7">
        <v>29268</v>
      </c>
      <c r="L124" s="7">
        <v>30726</v>
      </c>
      <c r="M124" t="str" cm="1">
        <f t="array" ref="M124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124" t="b">
        <f>COUNTIF(Tbl_Missions[Vehicle],Tbl_Vehicles[[#This Row],[Rocket]])&gt;0</f>
        <v>0</v>
      </c>
    </row>
    <row r="125" spans="1:14" ht="18.75" customHeight="1">
      <c r="A125" t="s">
        <v>906</v>
      </c>
      <c r="B125" t="s">
        <v>780</v>
      </c>
      <c r="C125" t="s">
        <v>850</v>
      </c>
      <c r="D125" s="8">
        <v>770</v>
      </c>
      <c r="E125" s="8"/>
      <c r="F125" s="8"/>
      <c r="G125">
        <v>27.8</v>
      </c>
      <c r="H125" s="8">
        <v>61700</v>
      </c>
      <c r="I125">
        <v>7</v>
      </c>
      <c r="J125">
        <v>8</v>
      </c>
      <c r="K125" s="7">
        <v>31054</v>
      </c>
      <c r="L125" s="7">
        <v>34714</v>
      </c>
      <c r="M125" t="str" cm="1">
        <f t="array" ref="M125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125" t="b">
        <f>COUNTIF(Tbl_Missions[Vehicle],Tbl_Vehicles[[#This Row],[Rocket]])&gt;0</f>
        <v>0</v>
      </c>
    </row>
    <row r="126" spans="1:14" ht="18.75" customHeight="1">
      <c r="A126" t="s">
        <v>907</v>
      </c>
      <c r="B126" t="s">
        <v>780</v>
      </c>
      <c r="C126" t="s">
        <v>850</v>
      </c>
      <c r="D126" s="8">
        <v>180</v>
      </c>
      <c r="E126" s="8"/>
      <c r="F126" s="8"/>
      <c r="G126">
        <v>23.6</v>
      </c>
      <c r="H126" s="8">
        <v>43600</v>
      </c>
      <c r="I126">
        <v>3</v>
      </c>
      <c r="J126">
        <v>4</v>
      </c>
      <c r="K126" s="7">
        <v>25836</v>
      </c>
      <c r="L126" s="7">
        <v>26530</v>
      </c>
      <c r="M126" t="str" cm="1">
        <f t="array" ref="M126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126" t="b">
        <f>COUNTIF(Tbl_Missions[Vehicle],Tbl_Vehicles[[#This Row],[Rocket]])&gt;0</f>
        <v>0</v>
      </c>
    </row>
    <row r="127" spans="1:14" ht="18.75" customHeight="1">
      <c r="A127" t="s">
        <v>908</v>
      </c>
      <c r="B127" t="s">
        <v>780</v>
      </c>
      <c r="C127" t="s">
        <v>850</v>
      </c>
      <c r="D127" s="8">
        <v>1850</v>
      </c>
      <c r="E127" s="8"/>
      <c r="F127" s="8"/>
      <c r="G127">
        <v>30.8</v>
      </c>
      <c r="H127" s="8">
        <v>137500</v>
      </c>
      <c r="I127">
        <v>6</v>
      </c>
      <c r="J127">
        <v>7</v>
      </c>
      <c r="K127" s="7">
        <v>35473</v>
      </c>
      <c r="L127" s="7">
        <v>38982</v>
      </c>
      <c r="M127" t="str" cm="1">
        <f t="array" ref="M127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127" t="b">
        <f>COUNTIF(Tbl_Missions[Vehicle],Tbl_Vehicles[[#This Row],[Rocket]])&gt;0</f>
        <v>0</v>
      </c>
    </row>
    <row r="128" spans="1:14" ht="18.75" customHeight="1">
      <c r="A128" t="s">
        <v>909</v>
      </c>
      <c r="B128" t="s">
        <v>780</v>
      </c>
      <c r="C128" t="s">
        <v>777</v>
      </c>
      <c r="D128" s="8">
        <v>95000</v>
      </c>
      <c r="E128" s="8"/>
      <c r="F128" s="8"/>
      <c r="G128">
        <v>105.3</v>
      </c>
      <c r="H128" s="8">
        <v>2750000</v>
      </c>
      <c r="I128">
        <v>0</v>
      </c>
      <c r="J128">
        <v>4</v>
      </c>
      <c r="K128" s="7">
        <v>25255</v>
      </c>
      <c r="L128" s="7">
        <v>26626</v>
      </c>
      <c r="M128" t="str" cm="1">
        <f t="array" ref="M128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SHLV</v>
      </c>
      <c r="N128" t="b">
        <f>COUNTIF(Tbl_Missions[Vehicle],Tbl_Vehicles[[#This Row],[Rocket]])&gt;0</f>
        <v>0</v>
      </c>
    </row>
    <row r="129" spans="1:14" ht="18.75" customHeight="1">
      <c r="A129" t="s">
        <v>910</v>
      </c>
      <c r="B129" t="s">
        <v>780</v>
      </c>
      <c r="C129" t="s">
        <v>911</v>
      </c>
      <c r="D129" s="8">
        <v>100</v>
      </c>
      <c r="E129" s="8"/>
      <c r="F129" s="8"/>
      <c r="G129">
        <v>33</v>
      </c>
      <c r="H129" s="8">
        <v>140000</v>
      </c>
      <c r="I129">
        <v>1</v>
      </c>
      <c r="J129">
        <v>3</v>
      </c>
      <c r="K129" s="7">
        <v>40050</v>
      </c>
      <c r="L129" s="7">
        <v>41304</v>
      </c>
      <c r="M129" t="str" cm="1">
        <f t="array" ref="M129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129" t="b">
        <f>COUNTIF(Tbl_Missions[Vehicle],Tbl_Vehicles[[#This Row],[Rocket]])&gt;0</f>
        <v>0</v>
      </c>
    </row>
    <row r="130" spans="1:14" ht="18.75" customHeight="1">
      <c r="A130" t="s">
        <v>912</v>
      </c>
      <c r="B130" t="s">
        <v>780</v>
      </c>
      <c r="C130" t="s">
        <v>850</v>
      </c>
      <c r="D130" s="8">
        <v>1200</v>
      </c>
      <c r="E130" s="8">
        <v>360</v>
      </c>
      <c r="F130" s="8"/>
      <c r="G130">
        <v>34</v>
      </c>
      <c r="H130" s="8">
        <v>131330</v>
      </c>
      <c r="I130">
        <v>6</v>
      </c>
      <c r="J130">
        <v>7</v>
      </c>
      <c r="K130" s="7">
        <v>27646</v>
      </c>
      <c r="L130" s="7">
        <v>30197</v>
      </c>
      <c r="M130" t="str" cm="1">
        <f t="array" ref="M130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130" t="b">
        <f>COUNTIF(Tbl_Missions[Vehicle],Tbl_Vehicles[[#This Row],[Rocket]])&gt;0</f>
        <v>0</v>
      </c>
    </row>
    <row r="131" spans="1:14" ht="18.75" customHeight="1">
      <c r="A131" t="s">
        <v>913</v>
      </c>
      <c r="B131" t="s">
        <v>780</v>
      </c>
      <c r="C131" t="s">
        <v>850</v>
      </c>
      <c r="D131" s="8">
        <v>2000</v>
      </c>
      <c r="E131" s="8">
        <v>730</v>
      </c>
      <c r="F131" s="8"/>
      <c r="G131">
        <v>35</v>
      </c>
      <c r="H131" s="8">
        <v>132690</v>
      </c>
      <c r="I131">
        <v>8</v>
      </c>
      <c r="J131">
        <v>8</v>
      </c>
      <c r="K131" s="7">
        <v>29628</v>
      </c>
      <c r="L131" s="7">
        <v>31827</v>
      </c>
      <c r="M131" t="str" cm="1">
        <f t="array" ref="M131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31" t="b">
        <f>COUNTIF(Tbl_Missions[Vehicle],Tbl_Vehicles[[#This Row],[Rocket]])&gt;0</f>
        <v>0</v>
      </c>
    </row>
    <row r="132" spans="1:14" ht="18.75" customHeight="1">
      <c r="A132" t="s">
        <v>914</v>
      </c>
      <c r="B132" t="s">
        <v>780</v>
      </c>
      <c r="C132" t="s">
        <v>781</v>
      </c>
      <c r="D132" s="8">
        <v>1.05</v>
      </c>
      <c r="E132" s="8"/>
      <c r="F132" s="8"/>
      <c r="G132">
        <v>4.4000000000000004</v>
      </c>
      <c r="H132" s="8">
        <v>950</v>
      </c>
      <c r="I132">
        <v>0</v>
      </c>
      <c r="J132">
        <v>10</v>
      </c>
      <c r="K132" s="7">
        <v>21370</v>
      </c>
      <c r="L132" s="7">
        <v>21414</v>
      </c>
      <c r="M132" t="str" cm="1">
        <f t="array" ref="M132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132" t="b">
        <f>COUNTIF(Tbl_Missions[Vehicle],Tbl_Vehicles[[#This Row],[Rocket]])&gt;0</f>
        <v>0</v>
      </c>
    </row>
    <row r="133" spans="1:14" ht="18.75" customHeight="1">
      <c r="A133" t="s">
        <v>915</v>
      </c>
      <c r="B133" t="s">
        <v>776</v>
      </c>
      <c r="C133" t="s">
        <v>856</v>
      </c>
      <c r="D133" s="8">
        <v>205</v>
      </c>
      <c r="E133" s="8">
        <v>73</v>
      </c>
      <c r="F133" s="8"/>
      <c r="G133">
        <v>19</v>
      </c>
      <c r="H133" s="8">
        <v>21000</v>
      </c>
      <c r="I133">
        <v>1</v>
      </c>
      <c r="J133">
        <v>1</v>
      </c>
      <c r="K133" s="7">
        <v>43551</v>
      </c>
      <c r="L133" s="7">
        <v>43551</v>
      </c>
      <c r="M133" t="str" cm="1">
        <f t="array" ref="M133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133" t="b">
        <f>COUNTIF(Tbl_Missions[Vehicle],Tbl_Vehicles[[#This Row],[Rocket]])&gt;0</f>
        <v>0</v>
      </c>
    </row>
    <row r="134" spans="1:14" ht="18.75" customHeight="1">
      <c r="A134" t="s">
        <v>916</v>
      </c>
      <c r="B134" t="s">
        <v>780</v>
      </c>
      <c r="C134" t="s">
        <v>917</v>
      </c>
      <c r="D134" s="8">
        <v>700</v>
      </c>
      <c r="E134" s="8"/>
      <c r="F134" s="8"/>
      <c r="G134">
        <v>25.8</v>
      </c>
      <c r="H134" s="8">
        <v>33400</v>
      </c>
      <c r="I134">
        <v>0</v>
      </c>
      <c r="J134">
        <v>1</v>
      </c>
      <c r="K134" s="7">
        <v>36038</v>
      </c>
      <c r="L134" s="7">
        <v>36038</v>
      </c>
      <c r="M134" t="str" cm="1">
        <f t="array" ref="M134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134" t="b">
        <f>COUNTIF(Tbl_Missions[Vehicle],Tbl_Vehicles[[#This Row],[Rocket]])&gt;0</f>
        <v>0</v>
      </c>
    </row>
    <row r="135" spans="1:14" ht="18.75" customHeight="1">
      <c r="A135" t="s">
        <v>918</v>
      </c>
      <c r="B135" t="s">
        <v>776</v>
      </c>
      <c r="C135" t="s">
        <v>781</v>
      </c>
      <c r="D135" s="8">
        <v>443</v>
      </c>
      <c r="E135" s="8"/>
      <c r="F135" s="8"/>
      <c r="G135">
        <v>17.600000000000001</v>
      </c>
      <c r="H135" s="8">
        <v>18500</v>
      </c>
      <c r="I135">
        <v>39</v>
      </c>
      <c r="J135">
        <v>44</v>
      </c>
      <c r="K135" s="7">
        <v>32968</v>
      </c>
      <c r="L135" s="7">
        <v>43810</v>
      </c>
      <c r="M135" t="str" cm="1">
        <f t="array" ref="M135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135" t="b">
        <f>COUNTIF(Tbl_Missions[Vehicle],Tbl_Vehicles[[#This Row],[Rocket]])&gt;0</f>
        <v>0</v>
      </c>
    </row>
    <row r="136" spans="1:14" ht="18.75" customHeight="1">
      <c r="A136" t="s">
        <v>919</v>
      </c>
      <c r="B136" t="s">
        <v>780</v>
      </c>
      <c r="C136" t="s">
        <v>777</v>
      </c>
      <c r="D136" s="8">
        <v>1400</v>
      </c>
      <c r="E136" s="8"/>
      <c r="F136" s="8"/>
      <c r="G136">
        <v>30</v>
      </c>
      <c r="H136" s="8">
        <v>277000</v>
      </c>
      <c r="I136">
        <v>2</v>
      </c>
      <c r="J136">
        <v>2</v>
      </c>
      <c r="K136" s="7">
        <v>23316</v>
      </c>
      <c r="L136" s="7">
        <v>23479</v>
      </c>
      <c r="M136" t="str" cm="1">
        <f t="array" ref="M136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136" t="b">
        <f>COUNTIF(Tbl_Missions[Vehicle],Tbl_Vehicles[[#This Row],[Rocket]])&gt;0</f>
        <v>0</v>
      </c>
    </row>
    <row r="137" spans="1:14" ht="18.75" customHeight="1">
      <c r="A137" t="s">
        <v>920</v>
      </c>
      <c r="B137" t="s">
        <v>780</v>
      </c>
      <c r="C137" t="s">
        <v>777</v>
      </c>
      <c r="D137" s="8">
        <v>19760</v>
      </c>
      <c r="E137" s="8">
        <v>4930</v>
      </c>
      <c r="F137" s="8"/>
      <c r="G137">
        <v>50</v>
      </c>
      <c r="H137" s="8">
        <v>711110</v>
      </c>
      <c r="I137">
        <v>275</v>
      </c>
      <c r="J137">
        <v>310</v>
      </c>
      <c r="K137" s="7">
        <v>24541</v>
      </c>
      <c r="L137" s="7">
        <v>40998</v>
      </c>
      <c r="M137" t="str" cm="1">
        <f t="array" ref="M137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37" t="b">
        <f>COUNTIF(Tbl_Missions[Vehicle],Tbl_Vehicles[[#This Row],[Rocket]])&gt;0</f>
        <v>0</v>
      </c>
    </row>
    <row r="138" spans="1:14" ht="18.75" customHeight="1">
      <c r="A138" t="s">
        <v>921</v>
      </c>
      <c r="B138" t="s">
        <v>776</v>
      </c>
      <c r="C138" t="s">
        <v>777</v>
      </c>
      <c r="D138" s="8">
        <v>23000</v>
      </c>
      <c r="E138" s="8">
        <v>6920</v>
      </c>
      <c r="F138" s="8"/>
      <c r="G138">
        <v>58.2</v>
      </c>
      <c r="H138" s="8">
        <v>705000</v>
      </c>
      <c r="I138">
        <v>100</v>
      </c>
      <c r="J138">
        <v>111</v>
      </c>
      <c r="K138" s="7">
        <v>36988</v>
      </c>
      <c r="L138" s="7">
        <v>44042</v>
      </c>
      <c r="M138" t="str" cm="1">
        <f t="array" ref="M138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HLV</v>
      </c>
      <c r="N138" t="b">
        <f>COUNTIF(Tbl_Missions[Vehicle],Tbl_Vehicles[[#This Row],[Rocket]])&gt;0</f>
        <v>0</v>
      </c>
    </row>
    <row r="139" spans="1:14" ht="18.75" customHeight="1">
      <c r="A139" t="s">
        <v>922</v>
      </c>
      <c r="B139" t="s">
        <v>776</v>
      </c>
      <c r="C139" t="s">
        <v>802</v>
      </c>
      <c r="D139" s="8">
        <v>2300</v>
      </c>
      <c r="E139" s="8">
        <v>700</v>
      </c>
      <c r="F139" s="8"/>
      <c r="G139">
        <v>44</v>
      </c>
      <c r="H139" s="8">
        <v>230000</v>
      </c>
      <c r="I139">
        <v>14</v>
      </c>
      <c r="J139">
        <v>14</v>
      </c>
      <c r="K139" s="7">
        <v>39195</v>
      </c>
      <c r="L139" s="7">
        <v>43607</v>
      </c>
      <c r="M139" t="str" cm="1">
        <f t="array" ref="M139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39" t="b">
        <f>COUNTIF(Tbl_Missions[Vehicle],Tbl_Vehicles[[#This Row],[Rocket]])&gt;0</f>
        <v>0</v>
      </c>
    </row>
    <row r="140" spans="1:14" ht="18.75" customHeight="1">
      <c r="A140" t="s">
        <v>923</v>
      </c>
      <c r="B140" t="s">
        <v>776</v>
      </c>
      <c r="C140" t="s">
        <v>802</v>
      </c>
      <c r="D140" s="8">
        <v>3800</v>
      </c>
      <c r="E140" s="8">
        <v>1200</v>
      </c>
      <c r="F140" s="8"/>
      <c r="G140">
        <v>44</v>
      </c>
      <c r="H140" s="8">
        <v>320000</v>
      </c>
      <c r="I140">
        <v>1</v>
      </c>
      <c r="J140">
        <v>1</v>
      </c>
      <c r="K140" s="7">
        <v>43489</v>
      </c>
      <c r="L140" s="7">
        <v>43489</v>
      </c>
      <c r="M140" t="str" cm="1">
        <f t="array" ref="M140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40" t="b">
        <f>COUNTIF(Tbl_Missions[Vehicle],Tbl_Vehicles[[#This Row],[Rocket]])&gt;0</f>
        <v>0</v>
      </c>
    </row>
    <row r="141" spans="1:14" ht="18.75" customHeight="1">
      <c r="A141" t="s">
        <v>924</v>
      </c>
      <c r="B141" t="s">
        <v>780</v>
      </c>
      <c r="C141" t="s">
        <v>802</v>
      </c>
      <c r="D141" s="8">
        <v>3500</v>
      </c>
      <c r="E141" s="8">
        <v>1100</v>
      </c>
      <c r="F141" s="8"/>
      <c r="G141">
        <v>44</v>
      </c>
      <c r="H141" s="8">
        <v>295000</v>
      </c>
      <c r="I141">
        <v>10</v>
      </c>
      <c r="J141">
        <v>12</v>
      </c>
      <c r="K141" s="7">
        <v>34232</v>
      </c>
      <c r="L141" s="7">
        <v>42639</v>
      </c>
      <c r="M141" t="str" cm="1">
        <f t="array" ref="M141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41" t="b">
        <f>COUNTIF(Tbl_Missions[Vehicle],Tbl_Vehicles[[#This Row],[Rocket]])&gt;0</f>
        <v>0</v>
      </c>
    </row>
    <row r="142" spans="1:14" ht="18.75" customHeight="1">
      <c r="A142" t="s">
        <v>925</v>
      </c>
      <c r="B142" t="s">
        <v>776</v>
      </c>
      <c r="C142" t="s">
        <v>802</v>
      </c>
      <c r="D142" s="8">
        <v>3800</v>
      </c>
      <c r="E142" s="8">
        <v>1200</v>
      </c>
      <c r="F142" s="8"/>
      <c r="G142">
        <v>44</v>
      </c>
      <c r="H142" s="8">
        <v>320000</v>
      </c>
      <c r="I142">
        <v>2</v>
      </c>
      <c r="J142">
        <v>2</v>
      </c>
      <c r="K142" s="7">
        <v>43556</v>
      </c>
      <c r="L142" s="7">
        <v>43810</v>
      </c>
      <c r="M142" t="str" cm="1">
        <f t="array" ref="M142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42" t="b">
        <f>COUNTIF(Tbl_Missions[Vehicle],Tbl_Vehicles[[#This Row],[Rocket]])&gt;0</f>
        <v>0</v>
      </c>
    </row>
    <row r="143" spans="1:14" ht="18.75" customHeight="1">
      <c r="A143" t="s">
        <v>926</v>
      </c>
      <c r="B143" t="s">
        <v>776</v>
      </c>
      <c r="C143" t="s">
        <v>802</v>
      </c>
      <c r="D143" s="8">
        <v>3800</v>
      </c>
      <c r="E143" s="8">
        <v>1200</v>
      </c>
      <c r="F143" s="8"/>
      <c r="G143">
        <v>44</v>
      </c>
      <c r="H143" s="8">
        <v>320000</v>
      </c>
      <c r="I143">
        <v>21</v>
      </c>
      <c r="J143">
        <v>22</v>
      </c>
      <c r="K143" s="7">
        <v>39743</v>
      </c>
      <c r="L143" s="7">
        <v>43796</v>
      </c>
      <c r="M143" t="str" cm="1">
        <f t="array" ref="M143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43" t="b">
        <f>COUNTIF(Tbl_Missions[Vehicle],Tbl_Vehicles[[#This Row],[Rocket]])&gt;0</f>
        <v>0</v>
      </c>
    </row>
    <row r="144" spans="1:14" ht="18.75" customHeight="1">
      <c r="A144" t="s">
        <v>927</v>
      </c>
      <c r="B144" t="s">
        <v>776</v>
      </c>
      <c r="C144" t="s">
        <v>928</v>
      </c>
      <c r="D144" s="8">
        <v>10</v>
      </c>
      <c r="E144" s="8"/>
      <c r="F144" s="8"/>
      <c r="I144">
        <v>1</v>
      </c>
      <c r="J144">
        <v>1</v>
      </c>
      <c r="K144" s="7">
        <v>43943</v>
      </c>
      <c r="L144" s="7">
        <v>43943</v>
      </c>
      <c r="M144" t="str" cm="1">
        <f t="array" ref="M144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144" t="b">
        <f>COUNTIF(Tbl_Missions[Vehicle],Tbl_Vehicles[[#This Row],[Rocket]])&gt;0</f>
        <v>0</v>
      </c>
    </row>
    <row r="145" spans="1:14" ht="18.75" customHeight="1">
      <c r="A145" t="s">
        <v>929</v>
      </c>
      <c r="B145" t="s">
        <v>780</v>
      </c>
      <c r="C145" t="s">
        <v>777</v>
      </c>
      <c r="D145" s="8">
        <v>1950</v>
      </c>
      <c r="E145" s="8"/>
      <c r="F145" s="8"/>
      <c r="G145">
        <v>29</v>
      </c>
      <c r="H145">
        <v>107000</v>
      </c>
      <c r="I145">
        <v>31</v>
      </c>
      <c r="J145">
        <v>34</v>
      </c>
      <c r="K145" s="7">
        <v>33197</v>
      </c>
      <c r="L145" s="7">
        <v>43825</v>
      </c>
      <c r="M145" t="str" cm="1">
        <f t="array" ref="M145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145" t="b">
        <f>COUNTIF(Tbl_Missions[Vehicle],Tbl_Vehicles[[#This Row],[Rocket]])&gt;0</f>
        <v>0</v>
      </c>
    </row>
    <row r="146" spans="1:14" ht="18.75" customHeight="1">
      <c r="A146" t="s">
        <v>930</v>
      </c>
      <c r="B146" t="s">
        <v>776</v>
      </c>
      <c r="C146" t="s">
        <v>928</v>
      </c>
      <c r="D146" s="8">
        <v>65</v>
      </c>
      <c r="E146" s="8"/>
      <c r="F146" s="8"/>
      <c r="G146">
        <v>22</v>
      </c>
      <c r="H146">
        <v>26000</v>
      </c>
      <c r="I146">
        <v>4</v>
      </c>
      <c r="J146">
        <v>8</v>
      </c>
      <c r="K146" s="7">
        <v>39676</v>
      </c>
      <c r="L146" s="7">
        <v>42479</v>
      </c>
      <c r="M146" t="str" cm="1">
        <f t="array" ref="M146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146" t="b">
        <f>COUNTIF(Tbl_Missions[Vehicle],Tbl_Vehicles[[#This Row],[Rocket]])&gt;0</f>
        <v>0</v>
      </c>
    </row>
    <row r="147" spans="1:14" ht="18.75" customHeight="1">
      <c r="A147" t="s">
        <v>931</v>
      </c>
      <c r="B147" t="s">
        <v>780</v>
      </c>
      <c r="C147" t="s">
        <v>781</v>
      </c>
      <c r="D147" s="8">
        <v>9000</v>
      </c>
      <c r="E147" s="8"/>
      <c r="F147" s="8"/>
      <c r="G147">
        <v>55</v>
      </c>
      <c r="H147">
        <v>510000</v>
      </c>
      <c r="I147">
        <v>10</v>
      </c>
      <c r="J147">
        <v>10</v>
      </c>
      <c r="K147" s="7">
        <v>44131</v>
      </c>
      <c r="L147" s="7">
        <v>23953</v>
      </c>
      <c r="M147" t="str" cm="1">
        <f t="array" ref="M147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47" t="b">
        <f>COUNTIF(Tbl_Missions[Vehicle],Tbl_Vehicles[[#This Row],[Rocket]])&gt;0</f>
        <v>0</v>
      </c>
    </row>
    <row r="148" spans="1:14" ht="18.75" customHeight="1">
      <c r="A148" t="s">
        <v>48</v>
      </c>
      <c r="B148" t="s">
        <v>780</v>
      </c>
      <c r="C148" t="s">
        <v>781</v>
      </c>
      <c r="D148" s="8">
        <v>21000</v>
      </c>
      <c r="E148" s="8"/>
      <c r="F148" s="8"/>
      <c r="G148">
        <v>43.2</v>
      </c>
      <c r="H148">
        <v>589770</v>
      </c>
      <c r="I148">
        <v>9</v>
      </c>
      <c r="J148">
        <v>9</v>
      </c>
      <c r="K148" s="7">
        <v>24164</v>
      </c>
      <c r="L148" s="7">
        <v>27590</v>
      </c>
      <c r="M148" t="str" cm="1">
        <f t="array" ref="M148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HLV</v>
      </c>
      <c r="N148" t="b">
        <f>COUNTIF(Tbl_Missions[Vehicle],Tbl_Vehicles[[#This Row],[Rocket]])&gt;0</f>
        <v>1</v>
      </c>
    </row>
    <row r="149" spans="1:14" ht="18.75" customHeight="1">
      <c r="A149" t="s">
        <v>52</v>
      </c>
      <c r="B149" t="s">
        <v>780</v>
      </c>
      <c r="C149" t="s">
        <v>781</v>
      </c>
      <c r="D149" s="8">
        <v>310000</v>
      </c>
      <c r="E149" s="8"/>
      <c r="F149" s="8">
        <v>107100</v>
      </c>
      <c r="G149">
        <v>110.6</v>
      </c>
      <c r="H149">
        <v>2970000</v>
      </c>
      <c r="I149">
        <v>12</v>
      </c>
      <c r="J149">
        <v>13</v>
      </c>
      <c r="K149" s="7">
        <v>24785</v>
      </c>
      <c r="L149" s="7">
        <v>26798</v>
      </c>
      <c r="M149" t="str" cm="1">
        <f t="array" ref="M149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SHLV</v>
      </c>
      <c r="N149" t="b">
        <f>COUNTIF(Tbl_Missions[Vehicle],Tbl_Vehicles[[#This Row],[Rocket]])&gt;0</f>
        <v>1</v>
      </c>
    </row>
    <row r="150" spans="1:14" ht="18.75" customHeight="1">
      <c r="A150" t="s">
        <v>932</v>
      </c>
      <c r="B150" t="s">
        <v>780</v>
      </c>
      <c r="C150" t="s">
        <v>781</v>
      </c>
      <c r="D150" s="8">
        <v>174</v>
      </c>
      <c r="E150" s="8"/>
      <c r="F150" s="8"/>
      <c r="G150">
        <v>25</v>
      </c>
      <c r="H150">
        <v>17850</v>
      </c>
      <c r="I150">
        <v>87</v>
      </c>
      <c r="J150">
        <v>99</v>
      </c>
      <c r="K150" s="7">
        <v>22024</v>
      </c>
      <c r="L150" s="7">
        <v>34463</v>
      </c>
      <c r="M150" t="str" cm="1">
        <f t="array" ref="M150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150" t="b">
        <f>COUNTIF(Tbl_Missions[Vehicle],Tbl_Vehicles[[#This Row],[Rocket]])&gt;0</f>
        <v>0</v>
      </c>
    </row>
    <row r="151" spans="1:14" ht="18.75" customHeight="1">
      <c r="A151" t="s">
        <v>933</v>
      </c>
      <c r="B151" t="s">
        <v>776</v>
      </c>
      <c r="C151" t="s">
        <v>934</v>
      </c>
      <c r="D151" s="8">
        <v>350</v>
      </c>
      <c r="E151" s="8"/>
      <c r="F151" s="8"/>
      <c r="G151">
        <v>26.4</v>
      </c>
      <c r="H151">
        <v>30500</v>
      </c>
      <c r="I151">
        <v>9</v>
      </c>
      <c r="J151">
        <v>11</v>
      </c>
      <c r="K151" s="7">
        <v>32405</v>
      </c>
      <c r="L151" s="7">
        <v>44018</v>
      </c>
      <c r="M151" t="str" cm="1">
        <f t="array" ref="M151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151" t="b">
        <f>COUNTIF(Tbl_Missions[Vehicle],Tbl_Vehicles[[#This Row],[Rocket]])&gt;0</f>
        <v>0</v>
      </c>
    </row>
    <row r="152" spans="1:14" ht="18.75" customHeight="1">
      <c r="A152" t="s">
        <v>935</v>
      </c>
      <c r="B152" t="s">
        <v>780</v>
      </c>
      <c r="C152" t="s">
        <v>777</v>
      </c>
      <c r="D152" s="8">
        <v>77</v>
      </c>
      <c r="E152" s="8"/>
      <c r="F152" s="8"/>
      <c r="G152">
        <v>14.8</v>
      </c>
      <c r="H152">
        <v>40300</v>
      </c>
      <c r="I152">
        <v>2</v>
      </c>
      <c r="J152">
        <v>2</v>
      </c>
      <c r="K152" s="7">
        <v>35983</v>
      </c>
      <c r="L152" s="7">
        <v>38863</v>
      </c>
      <c r="M152" t="str" cm="1">
        <f t="array" ref="M152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152" t="b">
        <f>COUNTIF(Tbl_Missions[Vehicle],Tbl_Vehicles[[#This Row],[Rocket]])&gt;0</f>
        <v>0</v>
      </c>
    </row>
    <row r="153" spans="1:14" ht="18.75" customHeight="1">
      <c r="A153" t="s">
        <v>936</v>
      </c>
      <c r="B153" t="s">
        <v>776</v>
      </c>
      <c r="C153" t="s">
        <v>928</v>
      </c>
      <c r="D153" s="8">
        <v>150</v>
      </c>
      <c r="E153" s="8"/>
      <c r="F153" s="8"/>
      <c r="G153">
        <v>27</v>
      </c>
      <c r="H153">
        <v>87000</v>
      </c>
      <c r="I153">
        <v>1</v>
      </c>
      <c r="J153">
        <v>4</v>
      </c>
      <c r="K153" s="7">
        <v>42479</v>
      </c>
      <c r="L153" s="7">
        <v>43870</v>
      </c>
      <c r="M153" t="str" cm="1">
        <f t="array" ref="M153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153" t="b">
        <f>COUNTIF(Tbl_Missions[Vehicle],Tbl_Vehicles[[#This Row],[Rocket]])&gt;0</f>
        <v>0</v>
      </c>
    </row>
    <row r="154" spans="1:14" ht="18.75" customHeight="1">
      <c r="A154" t="s">
        <v>937</v>
      </c>
      <c r="B154" t="s">
        <v>780</v>
      </c>
      <c r="C154" t="s">
        <v>802</v>
      </c>
      <c r="D154" s="8">
        <v>40</v>
      </c>
      <c r="E154" s="8"/>
      <c r="F154" s="8"/>
      <c r="G154">
        <v>22</v>
      </c>
      <c r="H154">
        <v>17000</v>
      </c>
      <c r="I154">
        <v>2</v>
      </c>
      <c r="J154">
        <v>4</v>
      </c>
      <c r="K154" s="7">
        <v>29077</v>
      </c>
      <c r="L154" s="7">
        <v>30423</v>
      </c>
      <c r="M154" t="str" cm="1">
        <f t="array" ref="M154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154" t="b">
        <f>COUNTIF(Tbl_Missions[Vehicle],Tbl_Vehicles[[#This Row],[Rocket]])&gt;0</f>
        <v>0</v>
      </c>
    </row>
    <row r="155" spans="1:14" ht="18.75" customHeight="1">
      <c r="A155" t="s">
        <v>45</v>
      </c>
      <c r="B155" t="s">
        <v>780</v>
      </c>
      <c r="C155" t="s">
        <v>777</v>
      </c>
      <c r="D155" s="8">
        <v>6450</v>
      </c>
      <c r="E155" s="8"/>
      <c r="F155" s="8"/>
      <c r="G155">
        <v>45.6</v>
      </c>
      <c r="H155">
        <v>308000</v>
      </c>
      <c r="I155">
        <v>30</v>
      </c>
      <c r="J155">
        <v>32</v>
      </c>
      <c r="K155" s="7">
        <v>24439</v>
      </c>
      <c r="L155" s="7">
        <v>28047</v>
      </c>
      <c r="M155" t="str" cm="1">
        <f t="array" ref="M155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55" t="b">
        <f>COUNTIF(Tbl_Missions[Vehicle],Tbl_Vehicles[[#This Row],[Rocket]])&gt;0</f>
        <v>1</v>
      </c>
    </row>
    <row r="156" spans="1:14" ht="18.75" customHeight="1">
      <c r="A156" t="s">
        <v>938</v>
      </c>
      <c r="B156" t="s">
        <v>776</v>
      </c>
      <c r="C156" t="s">
        <v>777</v>
      </c>
      <c r="D156" s="8">
        <v>7020</v>
      </c>
      <c r="E156" s="8">
        <v>2810</v>
      </c>
      <c r="F156" s="8"/>
      <c r="G156">
        <v>46.3</v>
      </c>
      <c r="H156">
        <v>312000</v>
      </c>
      <c r="I156">
        <v>6</v>
      </c>
      <c r="J156">
        <v>6</v>
      </c>
      <c r="K156" s="7">
        <v>40894</v>
      </c>
      <c r="L156" s="7">
        <v>43817</v>
      </c>
      <c r="M156" t="str" cm="1">
        <f t="array" ref="M156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56" t="b">
        <f>COUNTIF(Tbl_Missions[Vehicle],Tbl_Vehicles[[#This Row],[Rocket]])&gt;0</f>
        <v>0</v>
      </c>
    </row>
    <row r="157" spans="1:14" ht="18.75" customHeight="1">
      <c r="A157" t="s">
        <v>939</v>
      </c>
      <c r="B157" t="s">
        <v>776</v>
      </c>
      <c r="C157" t="s">
        <v>777</v>
      </c>
      <c r="D157" s="8">
        <v>7020</v>
      </c>
      <c r="E157" s="8">
        <v>2810</v>
      </c>
      <c r="F157" s="8"/>
      <c r="G157">
        <v>46.3</v>
      </c>
      <c r="H157">
        <v>312000</v>
      </c>
      <c r="I157">
        <v>15</v>
      </c>
      <c r="J157">
        <v>16</v>
      </c>
      <c r="K157" s="7">
        <v>40837</v>
      </c>
      <c r="L157" s="7">
        <v>43559</v>
      </c>
      <c r="M157" t="str" cm="1">
        <f t="array" ref="M157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57" t="b">
        <f>COUNTIF(Tbl_Missions[Vehicle],Tbl_Vehicles[[#This Row],[Rocket]])&gt;0</f>
        <v>0</v>
      </c>
    </row>
    <row r="158" spans="1:14" ht="18.75" customHeight="1">
      <c r="A158" t="s">
        <v>940</v>
      </c>
      <c r="B158" t="s">
        <v>780</v>
      </c>
      <c r="C158" t="s">
        <v>777</v>
      </c>
      <c r="D158" s="8">
        <v>4500</v>
      </c>
      <c r="E158" s="8"/>
      <c r="F158" s="8"/>
      <c r="G158">
        <v>31</v>
      </c>
      <c r="H158">
        <v>275000</v>
      </c>
      <c r="I158">
        <v>2</v>
      </c>
      <c r="J158">
        <v>2</v>
      </c>
      <c r="K158" s="7">
        <v>24103</v>
      </c>
      <c r="L158" s="7">
        <v>24308</v>
      </c>
      <c r="M158" t="str" cm="1">
        <f t="array" ref="M158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58" t="b">
        <f>COUNTIF(Tbl_Missions[Vehicle],Tbl_Vehicles[[#This Row],[Rocket]])&gt;0</f>
        <v>0</v>
      </c>
    </row>
    <row r="159" spans="1:14" ht="18.75" customHeight="1">
      <c r="A159" t="s">
        <v>368</v>
      </c>
      <c r="B159" t="s">
        <v>776</v>
      </c>
      <c r="C159" t="s">
        <v>777</v>
      </c>
      <c r="D159" s="8">
        <v>7020</v>
      </c>
      <c r="E159" s="8">
        <v>2810</v>
      </c>
      <c r="F159" s="8"/>
      <c r="G159">
        <v>46.3</v>
      </c>
      <c r="H159">
        <v>312000</v>
      </c>
      <c r="I159">
        <v>43</v>
      </c>
      <c r="J159">
        <v>46</v>
      </c>
      <c r="K159" s="7">
        <v>39009</v>
      </c>
      <c r="L159" s="7">
        <v>44035</v>
      </c>
      <c r="M159" t="str" cm="1">
        <f t="array" ref="M159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59" t="b">
        <f>COUNTIF(Tbl_Missions[Vehicle],Tbl_Vehicles[[#This Row],[Rocket]])&gt;0</f>
        <v>1</v>
      </c>
    </row>
    <row r="160" spans="1:14" ht="18.75" customHeight="1">
      <c r="A160" t="s">
        <v>941</v>
      </c>
      <c r="B160" t="s">
        <v>776</v>
      </c>
      <c r="C160" t="s">
        <v>777</v>
      </c>
      <c r="D160" s="8">
        <v>8200</v>
      </c>
      <c r="E160" s="8">
        <v>3250</v>
      </c>
      <c r="F160" s="8"/>
      <c r="G160">
        <v>46.3</v>
      </c>
      <c r="H160">
        <v>312000</v>
      </c>
      <c r="I160">
        <v>50</v>
      </c>
      <c r="J160">
        <v>53</v>
      </c>
      <c r="K160" s="7">
        <v>39078</v>
      </c>
      <c r="L160" s="7">
        <v>43973</v>
      </c>
      <c r="M160" t="str" cm="1">
        <f t="array" ref="M160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60" t="b">
        <f>COUNTIF(Tbl_Missions[Vehicle],Tbl_Vehicles[[#This Row],[Rocket]])&gt;0</f>
        <v>0</v>
      </c>
    </row>
    <row r="161" spans="1:14" ht="18.75" customHeight="1">
      <c r="A161" t="s">
        <v>274</v>
      </c>
      <c r="B161" t="s">
        <v>780</v>
      </c>
      <c r="C161" t="s">
        <v>777</v>
      </c>
      <c r="D161" s="8">
        <v>6900</v>
      </c>
      <c r="E161" s="8"/>
      <c r="F161" s="8"/>
      <c r="G161">
        <v>49.5</v>
      </c>
      <c r="H161">
        <v>305000</v>
      </c>
      <c r="I161">
        <v>69</v>
      </c>
      <c r="J161">
        <v>70</v>
      </c>
      <c r="K161" s="7">
        <v>37031</v>
      </c>
      <c r="L161" s="7">
        <v>43733</v>
      </c>
      <c r="M161" t="str" cm="1">
        <f t="array" ref="M161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61" t="b">
        <f>COUNTIF(Tbl_Missions[Vehicle],Tbl_Vehicles[[#This Row],[Rocket]])&gt;0</f>
        <v>1</v>
      </c>
    </row>
    <row r="162" spans="1:14" ht="18.75" customHeight="1">
      <c r="A162" t="s">
        <v>942</v>
      </c>
      <c r="B162" t="s">
        <v>780</v>
      </c>
      <c r="C162" t="s">
        <v>777</v>
      </c>
      <c r="D162" s="8">
        <v>5500</v>
      </c>
      <c r="E162" s="8"/>
      <c r="F162" s="8"/>
      <c r="G162">
        <v>50</v>
      </c>
      <c r="H162">
        <v>300000</v>
      </c>
      <c r="I162">
        <v>3</v>
      </c>
      <c r="J162">
        <v>3</v>
      </c>
      <c r="K162" s="7">
        <v>25896</v>
      </c>
      <c r="L162" s="7">
        <v>26157</v>
      </c>
      <c r="M162" t="str" cm="1">
        <f t="array" ref="M162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62" t="b">
        <f>COUNTIF(Tbl_Missions[Vehicle],Tbl_Vehicles[[#This Row],[Rocket]])&gt;0</f>
        <v>0</v>
      </c>
    </row>
    <row r="163" spans="1:14" ht="18.75" customHeight="1">
      <c r="A163" t="s">
        <v>943</v>
      </c>
      <c r="B163" t="s">
        <v>780</v>
      </c>
      <c r="C163" t="s">
        <v>777</v>
      </c>
      <c r="D163" s="8">
        <v>6600</v>
      </c>
      <c r="E163" s="8"/>
      <c r="F163" s="8"/>
      <c r="G163">
        <v>50</v>
      </c>
      <c r="H163">
        <v>300000</v>
      </c>
      <c r="I163">
        <v>8</v>
      </c>
      <c r="J163">
        <v>8</v>
      </c>
      <c r="K163" s="7">
        <v>26294</v>
      </c>
      <c r="L163" s="7">
        <v>27850</v>
      </c>
      <c r="M163" t="str" cm="1">
        <f t="array" ref="M163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63" t="b">
        <f>COUNTIF(Tbl_Missions[Vehicle],Tbl_Vehicles[[#This Row],[Rocket]])&gt;0</f>
        <v>0</v>
      </c>
    </row>
    <row r="164" spans="1:14" ht="18.75" customHeight="1">
      <c r="A164" t="s">
        <v>50</v>
      </c>
      <c r="B164" t="s">
        <v>780</v>
      </c>
      <c r="C164" t="s">
        <v>777</v>
      </c>
      <c r="D164" s="8">
        <v>6900</v>
      </c>
      <c r="E164" s="8"/>
      <c r="F164" s="8"/>
      <c r="G164">
        <v>51.1</v>
      </c>
      <c r="H164">
        <v>313000</v>
      </c>
      <c r="I164">
        <v>765</v>
      </c>
      <c r="J164">
        <v>786</v>
      </c>
      <c r="K164" s="7">
        <v>26802</v>
      </c>
      <c r="L164" s="7">
        <v>42788</v>
      </c>
      <c r="M164" t="str" cm="1">
        <f t="array" ref="M164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64" t="b">
        <f>COUNTIF(Tbl_Missions[Vehicle],Tbl_Vehicles[[#This Row],[Rocket]])&gt;0</f>
        <v>1</v>
      </c>
    </row>
    <row r="165" spans="1:14" ht="18.75" customHeight="1">
      <c r="A165" t="s">
        <v>133</v>
      </c>
      <c r="B165" t="s">
        <v>780</v>
      </c>
      <c r="C165" t="s">
        <v>777</v>
      </c>
      <c r="D165" s="8">
        <v>7050</v>
      </c>
      <c r="E165" s="8"/>
      <c r="F165" s="8"/>
      <c r="G165">
        <v>34.54</v>
      </c>
      <c r="H165">
        <v>297800</v>
      </c>
      <c r="I165">
        <v>72</v>
      </c>
      <c r="J165">
        <v>72</v>
      </c>
      <c r="K165" s="7">
        <v>30308</v>
      </c>
      <c r="L165" s="7">
        <v>34945</v>
      </c>
      <c r="M165" t="str" cm="1">
        <f t="array" ref="M165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65" t="b">
        <f>COUNTIF(Tbl_Missions[Vehicle],Tbl_Vehicles[[#This Row],[Rocket]])&gt;0</f>
        <v>1</v>
      </c>
    </row>
    <row r="166" spans="1:14" ht="18.75" customHeight="1">
      <c r="A166" t="s">
        <v>112</v>
      </c>
      <c r="B166" t="s">
        <v>780</v>
      </c>
      <c r="C166" t="s">
        <v>781</v>
      </c>
      <c r="D166" s="8">
        <v>27500</v>
      </c>
      <c r="E166" s="8">
        <v>10890</v>
      </c>
      <c r="F166" s="8">
        <v>3550</v>
      </c>
      <c r="G166">
        <v>56.1</v>
      </c>
      <c r="H166">
        <v>2030000</v>
      </c>
      <c r="I166">
        <v>133</v>
      </c>
      <c r="J166">
        <v>135</v>
      </c>
      <c r="K166" s="7">
        <v>29688</v>
      </c>
      <c r="L166" s="7">
        <v>40745</v>
      </c>
      <c r="M166" t="str" cm="1">
        <f t="array" ref="M166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HLV</v>
      </c>
      <c r="N166" t="b">
        <f>COUNTIF(Tbl_Missions[Vehicle],Tbl_Vehicles[[#This Row],[Rocket]])&gt;0</f>
        <v>1</v>
      </c>
    </row>
    <row r="167" spans="1:14" ht="18.75" customHeight="1">
      <c r="A167" t="s">
        <v>283</v>
      </c>
      <c r="B167" t="s">
        <v>780</v>
      </c>
      <c r="C167" t="s">
        <v>781</v>
      </c>
      <c r="D167" s="8"/>
      <c r="E167" s="8"/>
      <c r="F167" s="8"/>
      <c r="H167">
        <v>3600</v>
      </c>
      <c r="I167">
        <v>3</v>
      </c>
      <c r="J167">
        <v>3</v>
      </c>
      <c r="K167" s="7">
        <v>38159</v>
      </c>
      <c r="L167" s="7">
        <v>38264</v>
      </c>
      <c r="M167" t="str" cm="1">
        <f t="array" ref="M167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---</v>
      </c>
      <c r="N167" t="b">
        <f>COUNTIF(Tbl_Missions[Vehicle],Tbl_Vehicles[[#This Row],[Rocket]])&gt;0</f>
        <v>1</v>
      </c>
    </row>
    <row r="168" spans="1:14" ht="18.75" customHeight="1">
      <c r="A168" t="s">
        <v>944</v>
      </c>
      <c r="B168" t="s">
        <v>780</v>
      </c>
      <c r="C168" t="s">
        <v>777</v>
      </c>
      <c r="D168" s="8">
        <v>1327</v>
      </c>
      <c r="E168" s="8"/>
      <c r="F168" s="8"/>
      <c r="G168">
        <v>31.1</v>
      </c>
      <c r="H168">
        <v>269300</v>
      </c>
      <c r="I168">
        <v>1</v>
      </c>
      <c r="J168">
        <v>2</v>
      </c>
      <c r="K168" s="7">
        <v>21302</v>
      </c>
      <c r="L168" s="7">
        <v>21320</v>
      </c>
      <c r="M168" t="str" cm="1">
        <f t="array" ref="M168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168" t="b">
        <f>COUNTIF(Tbl_Missions[Vehicle],Tbl_Vehicles[[#This Row],[Rocket]])&gt;0</f>
        <v>0</v>
      </c>
    </row>
    <row r="169" spans="1:14" ht="18.75" customHeight="1">
      <c r="A169" t="s">
        <v>945</v>
      </c>
      <c r="B169" t="s">
        <v>780</v>
      </c>
      <c r="C169" t="s">
        <v>777</v>
      </c>
      <c r="D169" s="8">
        <v>500</v>
      </c>
      <c r="E169" s="8"/>
      <c r="F169" s="8"/>
      <c r="G169">
        <v>30</v>
      </c>
      <c r="H169">
        <v>267000</v>
      </c>
      <c r="I169">
        <v>2</v>
      </c>
      <c r="J169">
        <v>2</v>
      </c>
      <c r="K169" s="7">
        <v>21097</v>
      </c>
      <c r="L169" s="7">
        <v>21127</v>
      </c>
      <c r="M169" t="str" cm="1">
        <f t="array" ref="M169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169" t="b">
        <f>COUNTIF(Tbl_Missions[Vehicle],Tbl_Vehicles[[#This Row],[Rocket]])&gt;0</f>
        <v>0</v>
      </c>
    </row>
    <row r="170" spans="1:14" ht="18.75" customHeight="1">
      <c r="A170" t="s">
        <v>946</v>
      </c>
      <c r="B170" t="s">
        <v>776</v>
      </c>
      <c r="C170" t="s">
        <v>850</v>
      </c>
      <c r="D170" s="8">
        <v>100</v>
      </c>
      <c r="E170" s="8"/>
      <c r="F170" s="8"/>
      <c r="G170">
        <v>9</v>
      </c>
      <c r="H170">
        <v>2300</v>
      </c>
      <c r="I170">
        <v>4</v>
      </c>
      <c r="J170">
        <v>4</v>
      </c>
      <c r="K170" s="7">
        <v>35831</v>
      </c>
      <c r="L170" s="7">
        <v>43134</v>
      </c>
      <c r="M170" t="str" cm="1">
        <f t="array" ref="M170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170" t="b">
        <f>COUNTIF(Tbl_Missions[Vehicle],Tbl_Vehicles[[#This Row],[Rocket]])&gt;0</f>
        <v>0</v>
      </c>
    </row>
    <row r="171" spans="1:14" ht="18.75" customHeight="1">
      <c r="A171" t="s">
        <v>947</v>
      </c>
      <c r="B171" t="s">
        <v>780</v>
      </c>
      <c r="C171" t="s">
        <v>777</v>
      </c>
      <c r="D171" s="8">
        <v>532</v>
      </c>
      <c r="E171" s="8"/>
      <c r="F171" s="8"/>
      <c r="G171">
        <v>22.7</v>
      </c>
      <c r="H171">
        <v>47200</v>
      </c>
      <c r="I171">
        <v>6</v>
      </c>
      <c r="J171">
        <v>7</v>
      </c>
      <c r="K171" s="7">
        <v>34053</v>
      </c>
      <c r="L171" s="7">
        <v>38832</v>
      </c>
      <c r="M171" t="str" cm="1">
        <f t="array" ref="M171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171" t="b">
        <f>COUNTIF(Tbl_Missions[Vehicle],Tbl_Vehicles[[#This Row],[Rocket]])&gt;0</f>
        <v>0</v>
      </c>
    </row>
    <row r="172" spans="1:14" ht="18.75" customHeight="1">
      <c r="A172" t="s">
        <v>948</v>
      </c>
      <c r="B172" t="s">
        <v>780</v>
      </c>
      <c r="C172" t="s">
        <v>777</v>
      </c>
      <c r="D172" s="8">
        <v>1400</v>
      </c>
      <c r="E172" s="8"/>
      <c r="F172" s="8"/>
      <c r="G172">
        <v>28.3</v>
      </c>
      <c r="H172">
        <v>105000</v>
      </c>
      <c r="I172">
        <v>3</v>
      </c>
      <c r="J172">
        <v>3</v>
      </c>
      <c r="K172" s="7">
        <v>37960</v>
      </c>
      <c r="L172" s="7">
        <v>41992</v>
      </c>
      <c r="M172" t="str" cm="1">
        <f t="array" ref="M172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172" t="b">
        <f>COUNTIF(Tbl_Missions[Vehicle],Tbl_Vehicles[[#This Row],[Rocket]])&gt;0</f>
        <v>0</v>
      </c>
    </row>
    <row r="173" spans="1:14" ht="18.75" customHeight="1">
      <c r="A173" t="s">
        <v>949</v>
      </c>
      <c r="B173" t="s">
        <v>780</v>
      </c>
      <c r="C173" t="s">
        <v>781</v>
      </c>
      <c r="D173" s="8">
        <v>14515</v>
      </c>
      <c r="E173" s="8">
        <v>5000</v>
      </c>
      <c r="F173" s="8"/>
      <c r="G173">
        <v>27.56</v>
      </c>
      <c r="H173">
        <v>251427</v>
      </c>
      <c r="I173">
        <v>12</v>
      </c>
      <c r="J173">
        <v>15</v>
      </c>
      <c r="K173" s="7">
        <v>30254</v>
      </c>
      <c r="L173" s="7">
        <v>32755</v>
      </c>
      <c r="M173" t="str" cm="1">
        <f t="array" ref="M173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73" t="b">
        <f>COUNTIF(Tbl_Missions[Vehicle],Tbl_Vehicles[[#This Row],[Rocket]])&gt;0</f>
        <v>0</v>
      </c>
    </row>
    <row r="174" spans="1:14" ht="18.75" customHeight="1">
      <c r="A174" t="s">
        <v>34</v>
      </c>
      <c r="B174" t="s">
        <v>780</v>
      </c>
      <c r="C174" t="s">
        <v>781</v>
      </c>
      <c r="D174" s="8">
        <v>7900</v>
      </c>
      <c r="E174" s="8"/>
      <c r="F174" s="8"/>
      <c r="G174">
        <v>33</v>
      </c>
      <c r="H174">
        <v>340000</v>
      </c>
      <c r="I174">
        <v>12</v>
      </c>
      <c r="J174">
        <v>12</v>
      </c>
      <c r="K174" s="7">
        <v>23475</v>
      </c>
      <c r="L174" s="7">
        <v>24422</v>
      </c>
      <c r="M174" t="str" cm="1">
        <f t="array" ref="M174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74" t="b">
        <f>COUNTIF(Tbl_Missions[Vehicle],Tbl_Vehicles[[#This Row],[Rocket]])&gt;0</f>
        <v>1</v>
      </c>
    </row>
    <row r="175" spans="1:14" ht="18.75" customHeight="1">
      <c r="A175" t="s">
        <v>950</v>
      </c>
      <c r="B175" t="s">
        <v>780</v>
      </c>
      <c r="C175" t="s">
        <v>781</v>
      </c>
      <c r="D175" s="8">
        <v>3600</v>
      </c>
      <c r="E175" s="8"/>
      <c r="F175" s="8"/>
      <c r="G175">
        <v>31.4</v>
      </c>
      <c r="H175">
        <v>117020</v>
      </c>
      <c r="I175">
        <v>12</v>
      </c>
      <c r="J175">
        <v>13</v>
      </c>
      <c r="K175" s="7">
        <v>32391</v>
      </c>
      <c r="L175" s="7">
        <v>37912</v>
      </c>
      <c r="M175" t="str" cm="1">
        <f t="array" ref="M175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75" t="b">
        <f>COUNTIF(Tbl_Missions[Vehicle],Tbl_Vehicles[[#This Row],[Rocket]])&gt;0</f>
        <v>0</v>
      </c>
    </row>
    <row r="176" spans="1:14" ht="18.75" customHeight="1">
      <c r="A176" t="s">
        <v>951</v>
      </c>
      <c r="B176" t="s">
        <v>780</v>
      </c>
      <c r="C176" t="s">
        <v>781</v>
      </c>
      <c r="D176" s="8">
        <v>3100</v>
      </c>
      <c r="E176" s="8"/>
      <c r="F176" s="8"/>
      <c r="G176">
        <v>42</v>
      </c>
      <c r="H176">
        <v>161730</v>
      </c>
      <c r="I176">
        <v>3</v>
      </c>
      <c r="J176">
        <v>4</v>
      </c>
      <c r="K176" s="7">
        <v>23621</v>
      </c>
      <c r="L176" s="7">
        <v>23868</v>
      </c>
      <c r="M176" t="str" cm="1">
        <f t="array" ref="M176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76" t="b">
        <f>COUNTIF(Tbl_Missions[Vehicle],Tbl_Vehicles[[#This Row],[Rocket]])&gt;0</f>
        <v>0</v>
      </c>
    </row>
    <row r="177" spans="1:14" ht="18.75" customHeight="1">
      <c r="A177" t="s">
        <v>952</v>
      </c>
      <c r="B177" t="s">
        <v>780</v>
      </c>
      <c r="C177" t="s">
        <v>781</v>
      </c>
      <c r="D177" s="8">
        <v>3000</v>
      </c>
      <c r="E177" s="8"/>
      <c r="F177" s="8"/>
      <c r="G177">
        <v>45</v>
      </c>
      <c r="H177">
        <v>156540</v>
      </c>
      <c r="I177">
        <v>62</v>
      </c>
      <c r="J177">
        <v>68</v>
      </c>
      <c r="K177" s="7">
        <v>24317</v>
      </c>
      <c r="L177" s="7">
        <v>31820</v>
      </c>
      <c r="M177" t="str" cm="1">
        <f t="array" ref="M177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77" t="b">
        <f>COUNTIF(Tbl_Missions[Vehicle],Tbl_Vehicles[[#This Row],[Rocket]])&gt;0</f>
        <v>0</v>
      </c>
    </row>
    <row r="178" spans="1:14" ht="18.75" customHeight="1">
      <c r="A178" t="s">
        <v>953</v>
      </c>
      <c r="B178" t="s">
        <v>780</v>
      </c>
      <c r="C178" t="s">
        <v>781</v>
      </c>
      <c r="D178" s="8">
        <v>28900</v>
      </c>
      <c r="E178" s="8">
        <v>6600</v>
      </c>
      <c r="F178" s="8">
        <v>2650</v>
      </c>
      <c r="G178">
        <v>42</v>
      </c>
      <c r="H178">
        <v>626190</v>
      </c>
      <c r="I178">
        <v>31</v>
      </c>
      <c r="J178">
        <v>36</v>
      </c>
      <c r="K178" s="7">
        <v>23911</v>
      </c>
      <c r="L178" s="7">
        <v>30016</v>
      </c>
      <c r="M178" t="str" cm="1">
        <f t="array" ref="M178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HLV</v>
      </c>
      <c r="N178" t="b">
        <f>COUNTIF(Tbl_Missions[Vehicle],Tbl_Vehicles[[#This Row],[Rocket]])&gt;0</f>
        <v>0</v>
      </c>
    </row>
    <row r="179" spans="1:14" ht="18.75" customHeight="1">
      <c r="A179" t="s">
        <v>954</v>
      </c>
      <c r="B179" t="s">
        <v>780</v>
      </c>
      <c r="C179" t="s">
        <v>781</v>
      </c>
      <c r="D179" s="8">
        <v>12300</v>
      </c>
      <c r="E179" s="8"/>
      <c r="F179" s="8"/>
      <c r="G179">
        <v>36</v>
      </c>
      <c r="H179">
        <v>612990</v>
      </c>
      <c r="I179">
        <v>22</v>
      </c>
      <c r="J179">
        <v>22</v>
      </c>
      <c r="K179" s="7">
        <v>26099</v>
      </c>
      <c r="L179" s="7">
        <v>30272</v>
      </c>
      <c r="M179" t="str" cm="1">
        <f t="array" ref="M179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79" t="b">
        <f>COUNTIF(Tbl_Missions[Vehicle],Tbl_Vehicles[[#This Row],[Rocket]])&gt;0</f>
        <v>0</v>
      </c>
    </row>
    <row r="180" spans="1:14" ht="18.75" customHeight="1">
      <c r="A180" t="s">
        <v>955</v>
      </c>
      <c r="B180" t="s">
        <v>780</v>
      </c>
      <c r="C180" t="s">
        <v>781</v>
      </c>
      <c r="D180" s="8">
        <v>15400</v>
      </c>
      <c r="E180" s="8">
        <v>3700</v>
      </c>
      <c r="F180" s="8"/>
      <c r="G180">
        <v>48.8</v>
      </c>
      <c r="H180">
        <v>632970</v>
      </c>
      <c r="I180">
        <v>6</v>
      </c>
      <c r="J180">
        <v>7</v>
      </c>
      <c r="K180" s="7">
        <v>27071</v>
      </c>
      <c r="L180" s="7">
        <v>28373</v>
      </c>
      <c r="M180" t="str" cm="1">
        <f t="array" ref="M180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80" t="b">
        <f>COUNTIF(Tbl_Missions[Vehicle],Tbl_Vehicles[[#This Row],[Rocket]])&gt;0</f>
        <v>0</v>
      </c>
    </row>
    <row r="181" spans="1:14" ht="18.75" customHeight="1">
      <c r="A181" t="s">
        <v>956</v>
      </c>
      <c r="B181" t="s">
        <v>780</v>
      </c>
      <c r="C181" t="s">
        <v>781</v>
      </c>
      <c r="D181" s="8">
        <v>17110</v>
      </c>
      <c r="E181" s="8">
        <v>4944</v>
      </c>
      <c r="F181" s="8"/>
      <c r="G181">
        <v>54</v>
      </c>
      <c r="H181">
        <v>910000</v>
      </c>
      <c r="I181">
        <v>20</v>
      </c>
      <c r="J181">
        <v>22</v>
      </c>
      <c r="K181" s="7">
        <v>32673</v>
      </c>
      <c r="L181" s="7">
        <v>36019</v>
      </c>
      <c r="M181" t="str" cm="1">
        <f t="array" ref="M181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81" t="b">
        <f>COUNTIF(Tbl_Missions[Vehicle],Tbl_Vehicles[[#This Row],[Rocket]])&gt;0</f>
        <v>0</v>
      </c>
    </row>
    <row r="182" spans="1:14" ht="18.75" customHeight="1">
      <c r="A182" t="s">
        <v>957</v>
      </c>
      <c r="B182" t="s">
        <v>780</v>
      </c>
      <c r="C182" t="s">
        <v>781</v>
      </c>
      <c r="D182" s="8">
        <v>21682</v>
      </c>
      <c r="E182" s="8">
        <v>5761</v>
      </c>
      <c r="F182" s="8"/>
      <c r="G182">
        <v>62</v>
      </c>
      <c r="H182">
        <v>925000</v>
      </c>
      <c r="I182">
        <v>15</v>
      </c>
      <c r="J182">
        <v>17</v>
      </c>
      <c r="K182" s="7">
        <v>35484</v>
      </c>
      <c r="L182" s="7">
        <v>38644</v>
      </c>
      <c r="M182" t="str" cm="1">
        <f t="array" ref="M182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HLV</v>
      </c>
      <c r="N182" t="b">
        <f>COUNTIF(Tbl_Missions[Vehicle],Tbl_Vehicles[[#This Row],[Rocket]])&gt;0</f>
        <v>0</v>
      </c>
    </row>
    <row r="183" spans="1:14" ht="18.75" customHeight="1">
      <c r="A183" t="s">
        <v>958</v>
      </c>
      <c r="B183" t="s">
        <v>780</v>
      </c>
      <c r="C183" t="s">
        <v>845</v>
      </c>
      <c r="D183" s="8">
        <v>2820</v>
      </c>
      <c r="E183" s="8"/>
      <c r="F183" s="8"/>
      <c r="G183">
        <v>39.700000000000003</v>
      </c>
      <c r="H183">
        <v>182000</v>
      </c>
      <c r="I183">
        <v>105</v>
      </c>
      <c r="J183">
        <v>106</v>
      </c>
      <c r="K183" s="7">
        <v>25421</v>
      </c>
      <c r="L183" s="7">
        <v>38892</v>
      </c>
      <c r="M183" t="str" cm="1">
        <f t="array" ref="M183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83" t="b">
        <f>COUNTIF(Tbl_Missions[Vehicle],Tbl_Vehicles[[#This Row],[Rocket]])&gt;0</f>
        <v>0</v>
      </c>
    </row>
    <row r="184" spans="1:14" ht="18.75" customHeight="1">
      <c r="A184" t="s">
        <v>959</v>
      </c>
      <c r="B184" t="s">
        <v>780</v>
      </c>
      <c r="C184" t="s">
        <v>777</v>
      </c>
      <c r="D184" s="8">
        <v>3350</v>
      </c>
      <c r="E184" s="8"/>
      <c r="F184" s="8"/>
      <c r="G184">
        <v>39.700000000000003</v>
      </c>
      <c r="H184">
        <v>182000</v>
      </c>
      <c r="I184">
        <v>7</v>
      </c>
      <c r="J184">
        <v>8</v>
      </c>
      <c r="K184" s="7">
        <v>24772</v>
      </c>
      <c r="L184" s="7">
        <v>25228</v>
      </c>
      <c r="M184" t="str" cm="1">
        <f t="array" ref="M184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84" t="b">
        <f>COUNTIF(Tbl_Missions[Vehicle],Tbl_Vehicles[[#This Row],[Rocket]])&gt;0</f>
        <v>0</v>
      </c>
    </row>
    <row r="185" spans="1:14" ht="18.75" customHeight="1">
      <c r="A185" t="s">
        <v>960</v>
      </c>
      <c r="B185" t="s">
        <v>780</v>
      </c>
      <c r="C185" t="s">
        <v>845</v>
      </c>
      <c r="D185" s="8">
        <v>4100</v>
      </c>
      <c r="E185" s="8"/>
      <c r="F185" s="8"/>
      <c r="G185">
        <v>39.700000000000003</v>
      </c>
      <c r="H185">
        <v>182000</v>
      </c>
      <c r="I185">
        <v>114</v>
      </c>
      <c r="J185">
        <v>122</v>
      </c>
      <c r="K185" s="7">
        <v>28300</v>
      </c>
      <c r="L185" s="7">
        <v>39843</v>
      </c>
      <c r="M185" t="str" cm="1">
        <f t="array" ref="M185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85" t="b">
        <f>COUNTIF(Tbl_Missions[Vehicle],Tbl_Vehicles[[#This Row],[Rocket]])&gt;0</f>
        <v>0</v>
      </c>
    </row>
    <row r="186" spans="1:14" ht="18.75" customHeight="1">
      <c r="A186" t="s">
        <v>961</v>
      </c>
      <c r="B186" t="s">
        <v>776</v>
      </c>
      <c r="C186" t="s">
        <v>917</v>
      </c>
      <c r="D186" s="8">
        <v>200</v>
      </c>
      <c r="E186" s="8"/>
      <c r="F186" s="8"/>
      <c r="G186">
        <v>28</v>
      </c>
      <c r="H186">
        <v>86750</v>
      </c>
      <c r="I186">
        <v>2</v>
      </c>
      <c r="J186">
        <v>4</v>
      </c>
      <c r="K186" s="7">
        <v>39908</v>
      </c>
      <c r="L186" s="7">
        <v>42407</v>
      </c>
      <c r="M186" t="str" cm="1">
        <f t="array" ref="M186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186" t="b">
        <f>COUNTIF(Tbl_Missions[Vehicle],Tbl_Vehicles[[#This Row],[Rocket]])&gt;0</f>
        <v>0</v>
      </c>
    </row>
    <row r="187" spans="1:14" ht="18.75" customHeight="1">
      <c r="A187" t="s">
        <v>962</v>
      </c>
      <c r="B187" t="s">
        <v>780</v>
      </c>
      <c r="C187" t="s">
        <v>781</v>
      </c>
      <c r="D187" s="8">
        <v>11.3</v>
      </c>
      <c r="E187" s="8"/>
      <c r="F187" s="8"/>
      <c r="G187">
        <v>21.9</v>
      </c>
      <c r="H187">
        <v>10050</v>
      </c>
      <c r="I187">
        <v>3</v>
      </c>
      <c r="J187">
        <v>11</v>
      </c>
      <c r="K187" s="7">
        <v>21160</v>
      </c>
      <c r="L187" s="7">
        <v>21811</v>
      </c>
      <c r="M187" t="str" cm="1">
        <f t="array" ref="M187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187" t="b">
        <f>COUNTIF(Tbl_Missions[Vehicle],Tbl_Vehicles[[#This Row],[Rocket]])&gt;0</f>
        <v>0</v>
      </c>
    </row>
    <row r="188" spans="1:14" ht="18.75" customHeight="1">
      <c r="A188" t="s">
        <v>963</v>
      </c>
      <c r="B188" t="s">
        <v>780</v>
      </c>
      <c r="C188" t="s">
        <v>781</v>
      </c>
      <c r="D188" s="8">
        <v>60</v>
      </c>
      <c r="E188" s="8"/>
      <c r="F188" s="8"/>
      <c r="G188">
        <v>12</v>
      </c>
      <c r="H188">
        <v>5000</v>
      </c>
      <c r="I188">
        <v>2</v>
      </c>
      <c r="J188">
        <v>2</v>
      </c>
      <c r="K188" s="7">
        <v>42858</v>
      </c>
      <c r="L188" s="7">
        <v>42949</v>
      </c>
      <c r="M188" t="str" cm="1">
        <f t="array" ref="M188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188" t="b">
        <f>COUNTIF(Tbl_Missions[Vehicle],Tbl_Vehicles[[#This Row],[Rocket]])&gt;0</f>
        <v>0</v>
      </c>
    </row>
    <row r="189" spans="1:14" ht="18.75" customHeight="1">
      <c r="A189" t="s">
        <v>964</v>
      </c>
      <c r="B189" t="s">
        <v>776</v>
      </c>
      <c r="C189" t="s">
        <v>787</v>
      </c>
      <c r="D189" s="8">
        <v>1500</v>
      </c>
      <c r="E189" s="8"/>
      <c r="F189" s="8"/>
      <c r="G189">
        <v>30</v>
      </c>
      <c r="H189">
        <v>137000</v>
      </c>
      <c r="I189">
        <v>14</v>
      </c>
      <c r="J189">
        <v>15</v>
      </c>
      <c r="K189" s="7">
        <v>40952</v>
      </c>
      <c r="L189" s="7">
        <v>44077</v>
      </c>
      <c r="M189" t="str" cm="1">
        <f t="array" ref="M189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189" t="b">
        <f>COUNTIF(Tbl_Missions[Vehicle],Tbl_Vehicles[[#This Row],[Rocket]])&gt;0</f>
        <v>0</v>
      </c>
    </row>
    <row r="190" spans="1:14" ht="18.75" customHeight="1">
      <c r="A190" t="s">
        <v>965</v>
      </c>
      <c r="B190" t="s">
        <v>780</v>
      </c>
      <c r="C190" t="s">
        <v>966</v>
      </c>
      <c r="D190" s="8">
        <v>380</v>
      </c>
      <c r="E190" s="8"/>
      <c r="F190" s="8"/>
      <c r="G190">
        <v>19.5</v>
      </c>
      <c r="H190">
        <v>50700</v>
      </c>
      <c r="I190">
        <v>0</v>
      </c>
      <c r="J190">
        <v>2</v>
      </c>
      <c r="K190" s="7">
        <v>35736</v>
      </c>
      <c r="L190" s="7">
        <v>36505</v>
      </c>
      <c r="M190" t="str" cm="1">
        <f t="array" ref="M190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190" t="b">
        <f>COUNTIF(Tbl_Missions[Vehicle],Tbl_Vehicles[[#This Row],[Rocket]])&gt;0</f>
        <v>0</v>
      </c>
    </row>
    <row r="191" spans="1:14" ht="18.75" customHeight="1">
      <c r="A191" t="s">
        <v>967</v>
      </c>
      <c r="B191" t="s">
        <v>780</v>
      </c>
      <c r="C191" t="s">
        <v>777</v>
      </c>
      <c r="D191" s="8">
        <v>100</v>
      </c>
      <c r="E191" s="8"/>
      <c r="F191" s="8"/>
      <c r="G191">
        <v>14.1</v>
      </c>
      <c r="H191">
        <v>35300</v>
      </c>
      <c r="I191">
        <v>1</v>
      </c>
      <c r="J191">
        <v>5</v>
      </c>
      <c r="K191" s="7">
        <v>34856</v>
      </c>
      <c r="L191" s="7">
        <v>38631</v>
      </c>
      <c r="M191" t="str" cm="1">
        <f t="array" ref="M191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191" t="b">
        <f>COUNTIF(Tbl_Missions[Vehicle],Tbl_Vehicles[[#This Row],[Rocket]])&gt;0</f>
        <v>0</v>
      </c>
    </row>
    <row r="192" spans="1:14" ht="18.75" customHeight="1">
      <c r="A192" t="s">
        <v>31</v>
      </c>
      <c r="B192" t="s">
        <v>780</v>
      </c>
      <c r="C192" t="s">
        <v>777</v>
      </c>
      <c r="D192" s="8">
        <v>6000</v>
      </c>
      <c r="E192" s="8"/>
      <c r="F192" s="8"/>
      <c r="G192">
        <v>30.84</v>
      </c>
      <c r="H192">
        <v>298400</v>
      </c>
      <c r="I192">
        <v>287</v>
      </c>
      <c r="J192">
        <v>300</v>
      </c>
      <c r="K192" s="7">
        <v>23331</v>
      </c>
      <c r="L192" s="7">
        <v>27940</v>
      </c>
      <c r="M192" t="str" cm="1">
        <f t="array" ref="M192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92" t="b">
        <f>COUNTIF(Tbl_Missions[Vehicle],Tbl_Vehicles[[#This Row],[Rocket]])&gt;0</f>
        <v>1</v>
      </c>
    </row>
    <row r="193" spans="1:14" ht="18.75" customHeight="1">
      <c r="A193" t="s">
        <v>968</v>
      </c>
      <c r="B193" t="s">
        <v>780</v>
      </c>
      <c r="C193" t="s">
        <v>777</v>
      </c>
      <c r="D193" s="8">
        <v>4730</v>
      </c>
      <c r="E193" s="8"/>
      <c r="F193" s="8"/>
      <c r="G193">
        <v>30.84</v>
      </c>
      <c r="H193">
        <v>281375</v>
      </c>
      <c r="I193">
        <v>40</v>
      </c>
      <c r="J193">
        <v>45</v>
      </c>
      <c r="K193" s="7">
        <v>22798</v>
      </c>
      <c r="L193" s="7">
        <v>24604</v>
      </c>
      <c r="M193" t="str" cm="1">
        <f t="array" ref="M193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93" t="b">
        <f>COUNTIF(Tbl_Missions[Vehicle],Tbl_Vehicles[[#This Row],[Rocket]])&gt;0</f>
        <v>0</v>
      </c>
    </row>
    <row r="194" spans="1:14" ht="18.75" customHeight="1">
      <c r="A194" t="s">
        <v>969</v>
      </c>
      <c r="B194" t="s">
        <v>780</v>
      </c>
      <c r="C194" t="s">
        <v>777</v>
      </c>
      <c r="D194" s="8">
        <v>3800</v>
      </c>
      <c r="E194" s="8"/>
      <c r="F194" s="8"/>
      <c r="G194">
        <v>30.84</v>
      </c>
      <c r="H194">
        <v>282300</v>
      </c>
      <c r="I194">
        <v>92</v>
      </c>
      <c r="J194">
        <v>93</v>
      </c>
      <c r="K194" s="7">
        <v>23617</v>
      </c>
      <c r="L194" s="7">
        <v>33479</v>
      </c>
      <c r="M194" t="str" cm="1">
        <f t="array" ref="M194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94" t="b">
        <f>COUNTIF(Tbl_Missions[Vehicle],Tbl_Vehicles[[#This Row],[Rocket]])&gt;0</f>
        <v>0</v>
      </c>
    </row>
    <row r="195" spans="1:14" ht="18.75" customHeight="1">
      <c r="A195" t="s">
        <v>12</v>
      </c>
      <c r="B195" t="s">
        <v>780</v>
      </c>
      <c r="C195" t="s">
        <v>777</v>
      </c>
      <c r="D195" s="8">
        <v>2460</v>
      </c>
      <c r="E195" s="8"/>
      <c r="F195" s="8"/>
      <c r="G195">
        <v>30.84</v>
      </c>
      <c r="H195">
        <v>281375</v>
      </c>
      <c r="I195">
        <v>11</v>
      </c>
      <c r="J195">
        <v>13</v>
      </c>
      <c r="K195" s="7">
        <v>22272</v>
      </c>
      <c r="L195" s="7">
        <v>23568</v>
      </c>
      <c r="M195" t="str" cm="1">
        <f t="array" ref="M195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95" t="b">
        <f>COUNTIF(Tbl_Missions[Vehicle],Tbl_Vehicles[[#This Row],[Rocket]])&gt;0</f>
        <v>1</v>
      </c>
    </row>
    <row r="196" spans="1:14" ht="18.75" customHeight="1">
      <c r="A196" t="s">
        <v>970</v>
      </c>
      <c r="B196" t="s">
        <v>780</v>
      </c>
      <c r="C196" t="s">
        <v>777</v>
      </c>
      <c r="D196" s="8">
        <v>4500</v>
      </c>
      <c r="E196" s="8"/>
      <c r="F196" s="8"/>
      <c r="G196">
        <v>30.84</v>
      </c>
      <c r="H196">
        <v>281375</v>
      </c>
      <c r="I196">
        <v>3</v>
      </c>
      <c r="J196">
        <v>4</v>
      </c>
      <c r="K196" s="7">
        <v>22051</v>
      </c>
      <c r="L196" s="7">
        <v>22251</v>
      </c>
      <c r="M196" t="str" cm="1">
        <f t="array" ref="M196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96" t="b">
        <f>COUNTIF(Tbl_Missions[Vehicle],Tbl_Vehicles[[#This Row],[Rocket]])&gt;0</f>
        <v>0</v>
      </c>
    </row>
    <row r="197" spans="1:14" ht="18.75" customHeight="1">
      <c r="A197" t="s">
        <v>28</v>
      </c>
      <c r="B197" t="s">
        <v>780</v>
      </c>
      <c r="C197" t="s">
        <v>781</v>
      </c>
      <c r="D197" s="8"/>
      <c r="E197" s="8"/>
      <c r="F197" s="8"/>
      <c r="I197">
        <v>2</v>
      </c>
      <c r="J197">
        <v>13</v>
      </c>
      <c r="K197" s="7">
        <v>22844</v>
      </c>
      <c r="L197" s="7">
        <v>25071</v>
      </c>
      <c r="M197" t="str" cm="1">
        <f t="array" ref="M197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---</v>
      </c>
      <c r="N197" t="b">
        <f>COUNTIF(Tbl_Missions[Vehicle],Tbl_Vehicles[[#This Row],[Rocket]])&gt;0</f>
        <v>1</v>
      </c>
    </row>
    <row r="198" spans="1:14" ht="18.75" customHeight="1">
      <c r="A198" t="s">
        <v>971</v>
      </c>
      <c r="B198" t="s">
        <v>780</v>
      </c>
      <c r="C198" t="s">
        <v>845</v>
      </c>
      <c r="D198" s="8">
        <v>13740</v>
      </c>
      <c r="E198" s="8"/>
      <c r="F198" s="8"/>
      <c r="G198">
        <v>57</v>
      </c>
      <c r="H198">
        <v>460000</v>
      </c>
      <c r="I198">
        <v>28</v>
      </c>
      <c r="J198">
        <v>36</v>
      </c>
      <c r="K198" s="7">
        <v>31150</v>
      </c>
      <c r="L198" s="7">
        <v>38148</v>
      </c>
      <c r="M198" t="str" cm="1">
        <f t="array" ref="M198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98" t="b">
        <f>COUNTIF(Tbl_Missions[Vehicle],Tbl_Vehicles[[#This Row],[Rocket]])&gt;0</f>
        <v>0</v>
      </c>
    </row>
    <row r="199" spans="1:14" ht="18.75" customHeight="1">
      <c r="A199" t="s">
        <v>972</v>
      </c>
      <c r="B199" t="s">
        <v>780</v>
      </c>
      <c r="C199" t="s">
        <v>845</v>
      </c>
      <c r="D199" s="8">
        <v>12030</v>
      </c>
      <c r="E199" s="8"/>
      <c r="F199" s="8"/>
      <c r="G199">
        <v>57.35</v>
      </c>
      <c r="H199">
        <v>458900</v>
      </c>
      <c r="I199">
        <v>2</v>
      </c>
      <c r="J199">
        <v>2</v>
      </c>
      <c r="K199" s="7">
        <v>39262</v>
      </c>
      <c r="L199" s="7">
        <v>40854</v>
      </c>
      <c r="M199" t="str" cm="1">
        <f t="array" ref="M199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199" t="b">
        <f>COUNTIF(Tbl_Missions[Vehicle],Tbl_Vehicles[[#This Row],[Rocket]])&gt;0</f>
        <v>0</v>
      </c>
    </row>
    <row r="200" spans="1:14" ht="18.75" customHeight="1">
      <c r="A200" t="s">
        <v>973</v>
      </c>
      <c r="B200" t="s">
        <v>780</v>
      </c>
      <c r="C200" t="s">
        <v>845</v>
      </c>
      <c r="D200" s="8"/>
      <c r="E200" s="8">
        <v>4000</v>
      </c>
      <c r="F200" s="8">
        <v>1740</v>
      </c>
      <c r="G200">
        <v>59.6</v>
      </c>
      <c r="H200">
        <v>471000</v>
      </c>
      <c r="I200">
        <v>4</v>
      </c>
      <c r="J200">
        <v>4</v>
      </c>
      <c r="K200" s="7">
        <v>40563</v>
      </c>
      <c r="L200" s="7">
        <v>43095</v>
      </c>
      <c r="M200" t="str" cm="1">
        <f t="array" ref="M200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---</v>
      </c>
      <c r="N200" t="b">
        <f>COUNTIF(Tbl_Missions[Vehicle],Tbl_Vehicles[[#This Row],[Rocket]])&gt;0</f>
        <v>0</v>
      </c>
    </row>
    <row r="201" spans="1:14" ht="18.75" customHeight="1">
      <c r="A201" t="s">
        <v>974</v>
      </c>
      <c r="B201" t="s">
        <v>780</v>
      </c>
      <c r="C201" t="s">
        <v>845</v>
      </c>
      <c r="D201" s="8">
        <v>7000</v>
      </c>
      <c r="E201" s="8">
        <v>6160</v>
      </c>
      <c r="F201" s="8"/>
      <c r="G201">
        <v>59.6</v>
      </c>
      <c r="H201">
        <v>462200</v>
      </c>
      <c r="I201">
        <v>32</v>
      </c>
      <c r="J201">
        <v>36</v>
      </c>
      <c r="K201" s="7">
        <v>36247</v>
      </c>
      <c r="L201" s="7">
        <v>41785</v>
      </c>
      <c r="M201" t="str" cm="1">
        <f t="array" ref="M201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MLV</v>
      </c>
      <c r="N201" t="b">
        <f>COUNTIF(Tbl_Missions[Vehicle],Tbl_Vehicles[[#This Row],[Rocket]])&gt;0</f>
        <v>0</v>
      </c>
    </row>
    <row r="202" spans="1:14" ht="18.75" customHeight="1">
      <c r="A202" t="s">
        <v>975</v>
      </c>
      <c r="B202" t="s">
        <v>780</v>
      </c>
      <c r="C202" t="s">
        <v>845</v>
      </c>
      <c r="D202" s="8"/>
      <c r="E202" s="8">
        <v>3750</v>
      </c>
      <c r="F202" s="8"/>
      <c r="G202">
        <v>59.6</v>
      </c>
      <c r="H202">
        <v>471000</v>
      </c>
      <c r="I202">
        <v>6</v>
      </c>
      <c r="J202">
        <v>6</v>
      </c>
      <c r="K202" s="7">
        <v>39566</v>
      </c>
      <c r="L202" s="7">
        <v>41517</v>
      </c>
      <c r="M202" t="str" cm="1">
        <f t="array" ref="M202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---</v>
      </c>
      <c r="N202" t="b">
        <f>COUNTIF(Tbl_Missions[Vehicle],Tbl_Vehicles[[#This Row],[Rocket]])&gt;0</f>
        <v>0</v>
      </c>
    </row>
    <row r="203" spans="1:14" ht="18.75" customHeight="1">
      <c r="A203" t="s">
        <v>976</v>
      </c>
      <c r="B203" t="s">
        <v>776</v>
      </c>
      <c r="C203" t="s">
        <v>856</v>
      </c>
      <c r="D203" s="8">
        <v>300</v>
      </c>
      <c r="E203" s="8">
        <v>220</v>
      </c>
      <c r="F203" s="8"/>
      <c r="G203">
        <v>19</v>
      </c>
      <c r="H203">
        <v>27000</v>
      </c>
      <c r="I203">
        <v>1</v>
      </c>
      <c r="J203">
        <v>1</v>
      </c>
      <c r="K203" s="7">
        <v>43400</v>
      </c>
      <c r="L203" s="7">
        <v>43400</v>
      </c>
      <c r="M203" t="str" cm="1">
        <f t="array" ref="M203">_xlfn.SWITCH(TRUE(),AND(Tbl_Vehicles[[#This Row],[LEO Payload]]&lt;2000,Tbl_Vehicles[[#This Row],[LEO Payload]]&gt;0),"SLV",Tbl_Vehicles[[#This Row],[LEO Payload]]&gt;=50000,"SHLV",AND(Tbl_Vehicles[[#This Row],[LEO Payload]]&gt;=2000,Tbl_Vehicles[[#This Row],[LEO Payload]]&lt;20000),"MLV",AND(Tbl_Vehicles[[#This Row],[LEO Payload]]&gt;=20000,Tbl_Vehicles[[#This Row],[LEO Payload]]&lt;50000),"HLV","---")</f>
        <v>SLV</v>
      </c>
      <c r="N203" t="b">
        <f>COUNTIF(Tbl_Missions[Vehicle],Tbl_Vehicles[[#This Row],[Rocket]])&gt;0</f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BE96-EE3C-4FFA-9804-EDF27F5069CA}">
  <sheetPr codeName="Sheet4"/>
  <dimension ref="A1:J1292"/>
  <sheetViews>
    <sheetView workbookViewId="0">
      <pane xSplit="1" ySplit="1" topLeftCell="B2" activePane="bottomRight" state="frozen"/>
      <selection pane="bottomRight" activeCell="C1" sqref="A1:C1"/>
      <selection pane="bottomLeft" activeCell="A2" sqref="A2"/>
      <selection pane="topRight" activeCell="B1" sqref="B1"/>
    </sheetView>
  </sheetViews>
  <sheetFormatPr defaultRowHeight="18.75" customHeight="1"/>
  <cols>
    <col min="1" max="1" width="29.25" bestFit="1" customWidth="1"/>
    <col min="2" max="2" width="22" bestFit="1" customWidth="1"/>
    <col min="3" max="3" width="21.75" bestFit="1" customWidth="1"/>
    <col min="4" max="4" width="11.625" customWidth="1"/>
    <col min="5" max="5" width="12.875" customWidth="1"/>
    <col min="6" max="7" width="16.75" bestFit="1" customWidth="1"/>
    <col min="8" max="8" width="17.375" bestFit="1" customWidth="1"/>
    <col min="9" max="9" width="14.875" bestFit="1" customWidth="1"/>
    <col min="10" max="10" width="12.375" customWidth="1"/>
  </cols>
  <sheetData>
    <row r="1" spans="1:10" ht="37.5" customHeight="1">
      <c r="A1" s="9" t="s">
        <v>977</v>
      </c>
      <c r="B1" s="9" t="s">
        <v>978</v>
      </c>
      <c r="C1" s="9" t="s">
        <v>979</v>
      </c>
      <c r="D1" s="10" t="s">
        <v>980</v>
      </c>
      <c r="E1" s="11" t="s">
        <v>10</v>
      </c>
      <c r="F1" s="11" t="s">
        <v>981</v>
      </c>
      <c r="G1" s="11" t="s">
        <v>982</v>
      </c>
      <c r="H1" s="11" t="s">
        <v>9</v>
      </c>
      <c r="I1" s="11" t="s">
        <v>983</v>
      </c>
      <c r="J1" s="11" t="s">
        <v>984</v>
      </c>
    </row>
    <row r="2" spans="1:10" ht="18.75" customHeight="1">
      <c r="A2" t="s">
        <v>985</v>
      </c>
      <c r="B2" t="s">
        <v>11</v>
      </c>
      <c r="C2" t="s">
        <v>11</v>
      </c>
      <c r="D2" t="b">
        <f>NOT(Tbl_MissionCrew[[#This Row],[Spacecraft (Return)]]=Tbl_MissionCrew[[#This Row],[Spacecraft (Launch)]])</f>
        <v>0</v>
      </c>
      <c r="E2" s="2">
        <f ca="1">IF(Tbl_MissionCrew[[#This Row],[Return date]]="",NOW(),Tbl_MissionCrew[[#This Row],[Return date]])-Tbl_MissionCrew[[#This Row],[Launch date]]</f>
        <v>7.4999999997089617E-2</v>
      </c>
      <c r="F2" s="1">
        <f>_xlfn.XLOOKUP(Tbl_MissionCrew[[#This Row],[Spacecraft (Launch)]],Tbl_Missions[Spacecraft],Tbl_Missions[Launch])</f>
        <v>22392.254861111112</v>
      </c>
      <c r="G2" s="1">
        <f>IF(_xlfn.XLOOKUP(Tbl_MissionCrew[[#This Row],[Spacecraft (Return)]],Tbl_Missions[Spacecraft],Tbl_Missions[Return])="","",_xlfn.XLOOKUP(Tbl_MissionCrew[[#This Row],[Spacecraft (Return)]],Tbl_Missions[Spacecraft],Tbl_Missions[Return]))</f>
        <v>22392.329861111109</v>
      </c>
      <c r="H2" t="str">
        <f>_xlfn.XLOOKUP(Tbl_MissionCrew[[#This Row],[Spacecraft (Launch)]],Tbl_Missions[Spacecraft],Tbl_Missions[Destination])</f>
        <v>Earth Orbit</v>
      </c>
      <c r="I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" t="str">
        <f>_xlfn.XLOOKUP(Tbl_MissionCrew[[#This Row],[Spacecraft (Return)]],Tbl_Missions[Spacecraft],Tbl_Missions[Status])</f>
        <v>Returned</v>
      </c>
    </row>
    <row r="3" spans="1:10" ht="18.75" customHeight="1">
      <c r="A3" t="s">
        <v>397</v>
      </c>
      <c r="B3" t="s">
        <v>14</v>
      </c>
      <c r="C3" t="s">
        <v>14</v>
      </c>
      <c r="D3" t="b">
        <f>NOT(Tbl_MissionCrew[[#This Row],[Spacecraft (Return)]]=Tbl_MissionCrew[[#This Row],[Spacecraft (Launch)]])</f>
        <v>0</v>
      </c>
      <c r="E3" s="2">
        <f ca="1">IF(Tbl_MissionCrew[[#This Row],[Return date]]="",NOW(),Tbl_MissionCrew[[#This Row],[Return date]])-Tbl_MissionCrew[[#This Row],[Launch date]]</f>
        <v>1.0671296295186039E-2</v>
      </c>
      <c r="F3" s="1">
        <f>_xlfn.XLOOKUP(Tbl_MissionCrew[[#This Row],[Spacecraft (Launch)]],Tbl_Missions[Spacecraft],Tbl_Missions[Launch])</f>
        <v>22406.607094907409</v>
      </c>
      <c r="G3" s="1">
        <f>IF(_xlfn.XLOOKUP(Tbl_MissionCrew[[#This Row],[Spacecraft (Return)]],Tbl_Missions[Spacecraft],Tbl_Missions[Return])="","",_xlfn.XLOOKUP(Tbl_MissionCrew[[#This Row],[Spacecraft (Return)]],Tbl_Missions[Spacecraft],Tbl_Missions[Return]))</f>
        <v>22406.617766203704</v>
      </c>
      <c r="H3" t="str">
        <f>_xlfn.XLOOKUP(Tbl_MissionCrew[[#This Row],[Spacecraft (Launch)]],Tbl_Missions[Spacecraft],Tbl_Missions[Destination])</f>
        <v>Non-orbital space</v>
      </c>
      <c r="I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" t="str">
        <f>_xlfn.XLOOKUP(Tbl_MissionCrew[[#This Row],[Spacecraft (Return)]],Tbl_Missions[Spacecraft],Tbl_Missions[Status])</f>
        <v>Returned</v>
      </c>
    </row>
    <row r="4" spans="1:10" ht="18.75" customHeight="1">
      <c r="A4" t="s">
        <v>986</v>
      </c>
      <c r="B4" t="s">
        <v>16</v>
      </c>
      <c r="C4" t="s">
        <v>16</v>
      </c>
      <c r="D4" t="b">
        <f>NOT(Tbl_MissionCrew[[#This Row],[Spacecraft (Return)]]=Tbl_MissionCrew[[#This Row],[Spacecraft (Launch)]])</f>
        <v>0</v>
      </c>
      <c r="E4" s="2">
        <f ca="1">IF(Tbl_MissionCrew[[#This Row],[Return date]]="",NOW(),Tbl_MissionCrew[[#This Row],[Return date]])-Tbl_MissionCrew[[#This Row],[Launch date]]</f>
        <v>1.0844907406863058E-2</v>
      </c>
      <c r="F4" s="1">
        <f>_xlfn.XLOOKUP(Tbl_MissionCrew[[#This Row],[Spacecraft (Launch)]],Tbl_Missions[Spacecraft],Tbl_Missions[Launch])</f>
        <v>22483.514305555556</v>
      </c>
      <c r="G4" s="1">
        <f>IF(_xlfn.XLOOKUP(Tbl_MissionCrew[[#This Row],[Spacecraft (Return)]],Tbl_Missions[Spacecraft],Tbl_Missions[Return])="","",_xlfn.XLOOKUP(Tbl_MissionCrew[[#This Row],[Spacecraft (Return)]],Tbl_Missions[Spacecraft],Tbl_Missions[Return]))</f>
        <v>22483.525150462963</v>
      </c>
      <c r="H4" t="str">
        <f>_xlfn.XLOOKUP(Tbl_MissionCrew[[#This Row],[Spacecraft (Launch)]],Tbl_Missions[Spacecraft],Tbl_Missions[Destination])</f>
        <v>Non-orbital space</v>
      </c>
      <c r="I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" t="str">
        <f>_xlfn.XLOOKUP(Tbl_MissionCrew[[#This Row],[Spacecraft (Return)]],Tbl_Missions[Spacecraft],Tbl_Missions[Status])</f>
        <v>Returned</v>
      </c>
    </row>
    <row r="5" spans="1:10" ht="18.75" customHeight="1">
      <c r="A5" t="s">
        <v>987</v>
      </c>
      <c r="B5" t="s">
        <v>17</v>
      </c>
      <c r="C5" t="s">
        <v>17</v>
      </c>
      <c r="D5" t="b">
        <f>NOT(Tbl_MissionCrew[[#This Row],[Spacecraft (Return)]]=Tbl_MissionCrew[[#This Row],[Spacecraft (Launch)]])</f>
        <v>0</v>
      </c>
      <c r="E5" s="2">
        <f ca="1">IF(Tbl_MissionCrew[[#This Row],[Return date]]="",NOW(),Tbl_MissionCrew[[#This Row],[Return date]])-Tbl_MissionCrew[[#This Row],[Launch date]]</f>
        <v>1.0541666666649689</v>
      </c>
      <c r="F5" s="1">
        <f>_xlfn.XLOOKUP(Tbl_MissionCrew[[#This Row],[Spacecraft (Launch)]],Tbl_Missions[Spacecraft],Tbl_Missions[Launch])</f>
        <v>22499.25</v>
      </c>
      <c r="G5" s="1">
        <f>IF(_xlfn.XLOOKUP(Tbl_MissionCrew[[#This Row],[Spacecraft (Return)]],Tbl_Missions[Spacecraft],Tbl_Missions[Return])="","",_xlfn.XLOOKUP(Tbl_MissionCrew[[#This Row],[Spacecraft (Return)]],Tbl_Missions[Spacecraft],Tbl_Missions[Return]))</f>
        <v>22500.304166666665</v>
      </c>
      <c r="H5" t="str">
        <f>_xlfn.XLOOKUP(Tbl_MissionCrew[[#This Row],[Spacecraft (Launch)]],Tbl_Missions[Spacecraft],Tbl_Missions[Destination])</f>
        <v>Earth Orbit</v>
      </c>
      <c r="I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" t="str">
        <f>_xlfn.XLOOKUP(Tbl_MissionCrew[[#This Row],[Spacecraft (Return)]],Tbl_Missions[Spacecraft],Tbl_Missions[Status])</f>
        <v>Returned</v>
      </c>
    </row>
    <row r="6" spans="1:10" ht="18.75" customHeight="1">
      <c r="A6" t="s">
        <v>988</v>
      </c>
      <c r="B6" t="s">
        <v>18</v>
      </c>
      <c r="C6" t="s">
        <v>18</v>
      </c>
      <c r="D6" t="b">
        <f>NOT(Tbl_MissionCrew[[#This Row],[Spacecraft (Return)]]=Tbl_MissionCrew[[#This Row],[Spacecraft (Launch)]])</f>
        <v>0</v>
      </c>
      <c r="E6" s="2">
        <f ca="1">IF(Tbl_MissionCrew[[#This Row],[Return date]]="",NOW(),Tbl_MissionCrew[[#This Row],[Return date]])-Tbl_MissionCrew[[#This Row],[Launch date]]</f>
        <v>0.2051273148135806</v>
      </c>
      <c r="F6" s="1">
        <f>_xlfn.XLOOKUP(Tbl_MissionCrew[[#This Row],[Spacecraft (Launch)]],Tbl_Missions[Spacecraft],Tbl_Missions[Launch])</f>
        <v>22697.616423611111</v>
      </c>
      <c r="G6" s="1">
        <f>IF(_xlfn.XLOOKUP(Tbl_MissionCrew[[#This Row],[Spacecraft (Return)]],Tbl_Missions[Spacecraft],Tbl_Missions[Return])="","",_xlfn.XLOOKUP(Tbl_MissionCrew[[#This Row],[Spacecraft (Return)]],Tbl_Missions[Spacecraft],Tbl_Missions[Return]))</f>
        <v>22697.821550925924</v>
      </c>
      <c r="H6" t="str">
        <f>_xlfn.XLOOKUP(Tbl_MissionCrew[[#This Row],[Spacecraft (Launch)]],Tbl_Missions[Spacecraft],Tbl_Missions[Destination])</f>
        <v>Earth Orbit</v>
      </c>
      <c r="I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" t="str">
        <f>_xlfn.XLOOKUP(Tbl_MissionCrew[[#This Row],[Spacecraft (Return)]],Tbl_Missions[Spacecraft],Tbl_Missions[Status])</f>
        <v>Returned</v>
      </c>
    </row>
    <row r="7" spans="1:10" ht="18.75" customHeight="1">
      <c r="A7" t="s">
        <v>989</v>
      </c>
      <c r="B7" t="s">
        <v>20</v>
      </c>
      <c r="C7" t="s">
        <v>20</v>
      </c>
      <c r="D7" t="b">
        <f>NOT(Tbl_MissionCrew[[#This Row],[Spacecraft (Return)]]=Tbl_MissionCrew[[#This Row],[Spacecraft (Launch)]])</f>
        <v>0</v>
      </c>
      <c r="E7" s="2">
        <f ca="1">IF(Tbl_MissionCrew[[#This Row],[Return date]]="",NOW(),Tbl_MissionCrew[[#This Row],[Return date]])-Tbl_MissionCrew[[#This Row],[Launch date]]</f>
        <v>0.20561342592554865</v>
      </c>
      <c r="F7" s="1">
        <f>_xlfn.XLOOKUP(Tbl_MissionCrew[[#This Row],[Spacecraft (Launch)]],Tbl_Missions[Spacecraft],Tbl_Missions[Launch])</f>
        <v>22790.531435185185</v>
      </c>
      <c r="G7" s="1">
        <f>IF(_xlfn.XLOOKUP(Tbl_MissionCrew[[#This Row],[Spacecraft (Return)]],Tbl_Missions[Spacecraft],Tbl_Missions[Return])="","",_xlfn.XLOOKUP(Tbl_MissionCrew[[#This Row],[Spacecraft (Return)]],Tbl_Missions[Spacecraft],Tbl_Missions[Return]))</f>
        <v>22790.73704861111</v>
      </c>
      <c r="H7" t="str">
        <f>_xlfn.XLOOKUP(Tbl_MissionCrew[[#This Row],[Spacecraft (Launch)]],Tbl_Missions[Spacecraft],Tbl_Missions[Destination])</f>
        <v>Earth Orbit</v>
      </c>
      <c r="I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" t="str">
        <f>_xlfn.XLOOKUP(Tbl_MissionCrew[[#This Row],[Spacecraft (Return)]],Tbl_Missions[Spacecraft],Tbl_Missions[Status])</f>
        <v>Returned</v>
      </c>
    </row>
    <row r="8" spans="1:10" ht="18.75" customHeight="1">
      <c r="A8" t="s">
        <v>990</v>
      </c>
      <c r="B8" t="s">
        <v>21</v>
      </c>
      <c r="C8" t="s">
        <v>21</v>
      </c>
      <c r="D8" t="b">
        <f>NOT(Tbl_MissionCrew[[#This Row],[Spacecraft (Return)]]=Tbl_MissionCrew[[#This Row],[Spacecraft (Launch)]])</f>
        <v>0</v>
      </c>
      <c r="E8" s="2">
        <f ca="1">IF(Tbl_MissionCrew[[#This Row],[Return date]]="",NOW(),Tbl_MissionCrew[[#This Row],[Return date]])-Tbl_MissionCrew[[#This Row],[Launch date]]</f>
        <v>3.9361111111138598</v>
      </c>
      <c r="F8" s="1">
        <f>_xlfn.XLOOKUP(Tbl_MissionCrew[[#This Row],[Spacecraft (Launch)]],Tbl_Missions[Spacecraft],Tbl_Missions[Launch])</f>
        <v>22869.35</v>
      </c>
      <c r="G8" s="1">
        <f>IF(_xlfn.XLOOKUP(Tbl_MissionCrew[[#This Row],[Spacecraft (Return)]],Tbl_Missions[Spacecraft],Tbl_Missions[Return])="","",_xlfn.XLOOKUP(Tbl_MissionCrew[[#This Row],[Spacecraft (Return)]],Tbl_Missions[Spacecraft],Tbl_Missions[Return]))</f>
        <v>22873.286111111112</v>
      </c>
      <c r="H8" t="str">
        <f>_xlfn.XLOOKUP(Tbl_MissionCrew[[#This Row],[Spacecraft (Launch)]],Tbl_Missions[Spacecraft],Tbl_Missions[Destination])</f>
        <v>Earth Orbit</v>
      </c>
      <c r="I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8" t="str">
        <f>_xlfn.XLOOKUP(Tbl_MissionCrew[[#This Row],[Spacecraft (Return)]],Tbl_Missions[Spacecraft],Tbl_Missions[Status])</f>
        <v>Returned</v>
      </c>
    </row>
    <row r="9" spans="1:10" ht="18.75" customHeight="1">
      <c r="A9" t="s">
        <v>991</v>
      </c>
      <c r="B9" t="s">
        <v>22</v>
      </c>
      <c r="C9" t="s">
        <v>22</v>
      </c>
      <c r="D9" t="b">
        <f>NOT(Tbl_MissionCrew[[#This Row],[Spacecraft (Return)]]=Tbl_MissionCrew[[#This Row],[Spacecraft (Launch)]])</f>
        <v>0</v>
      </c>
      <c r="E9" s="2">
        <f ca="1">IF(Tbl_MissionCrew[[#This Row],[Return date]]="",NOW(),Tbl_MissionCrew[[#This Row],[Return date]])-Tbl_MissionCrew[[#This Row],[Launch date]]</f>
        <v>2.9558680555528554</v>
      </c>
      <c r="F9" s="1">
        <f>_xlfn.XLOOKUP(Tbl_MissionCrew[[#This Row],[Spacecraft (Launch)]],Tbl_Missions[Spacecraft],Tbl_Missions[Launch])</f>
        <v>22870.335104166668</v>
      </c>
      <c r="G9" s="1">
        <f>IF(_xlfn.XLOOKUP(Tbl_MissionCrew[[#This Row],[Spacecraft (Return)]],Tbl_Missions[Spacecraft],Tbl_Missions[Return])="","",_xlfn.XLOOKUP(Tbl_MissionCrew[[#This Row],[Spacecraft (Return)]],Tbl_Missions[Spacecraft],Tbl_Missions[Return]))</f>
        <v>22873.290972222221</v>
      </c>
      <c r="H9" t="str">
        <f>_xlfn.XLOOKUP(Tbl_MissionCrew[[#This Row],[Spacecraft (Launch)]],Tbl_Missions[Spacecraft],Tbl_Missions[Destination])</f>
        <v>Earth Orbit</v>
      </c>
      <c r="I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9" t="str">
        <f>_xlfn.XLOOKUP(Tbl_MissionCrew[[#This Row],[Spacecraft (Return)]],Tbl_Missions[Spacecraft],Tbl_Missions[Status])</f>
        <v>Returned</v>
      </c>
    </row>
    <row r="10" spans="1:10" ht="18.75" customHeight="1">
      <c r="A10" t="s">
        <v>992</v>
      </c>
      <c r="B10" t="s">
        <v>23</v>
      </c>
      <c r="C10" t="s">
        <v>23</v>
      </c>
      <c r="D10" t="b">
        <f>NOT(Tbl_MissionCrew[[#This Row],[Spacecraft (Return)]]=Tbl_MissionCrew[[#This Row],[Spacecraft (Launch)]])</f>
        <v>0</v>
      </c>
      <c r="E10" s="2">
        <f ca="1">IF(Tbl_MissionCrew[[#This Row],[Return date]]="",NOW(),Tbl_MissionCrew[[#This Row],[Return date]])-Tbl_MissionCrew[[#This Row],[Launch date]]</f>
        <v>0.38414351851679385</v>
      </c>
      <c r="F10" s="1">
        <f>_xlfn.XLOOKUP(Tbl_MissionCrew[[#This Row],[Spacecraft (Launch)]],Tbl_Missions[Spacecraft],Tbl_Missions[Launch])</f>
        <v>22922.510555555556</v>
      </c>
      <c r="G10" s="1">
        <f>IF(_xlfn.XLOOKUP(Tbl_MissionCrew[[#This Row],[Spacecraft (Return)]],Tbl_Missions[Spacecraft],Tbl_Missions[Return])="","",_xlfn.XLOOKUP(Tbl_MissionCrew[[#This Row],[Spacecraft (Return)]],Tbl_Missions[Spacecraft],Tbl_Missions[Return]))</f>
        <v>22922.894699074073</v>
      </c>
      <c r="H10" t="str">
        <f>_xlfn.XLOOKUP(Tbl_MissionCrew[[#This Row],[Spacecraft (Launch)]],Tbl_Missions[Spacecraft],Tbl_Missions[Destination])</f>
        <v>Earth Orbit</v>
      </c>
      <c r="I1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0" t="str">
        <f>_xlfn.XLOOKUP(Tbl_MissionCrew[[#This Row],[Spacecraft (Return)]],Tbl_Missions[Spacecraft],Tbl_Missions[Status])</f>
        <v>Returned</v>
      </c>
    </row>
    <row r="11" spans="1:10" ht="18.75" customHeight="1">
      <c r="A11" t="s">
        <v>993</v>
      </c>
      <c r="B11" t="s">
        <v>24</v>
      </c>
      <c r="C11" t="s">
        <v>24</v>
      </c>
      <c r="D11" t="b">
        <f>NOT(Tbl_MissionCrew[[#This Row],[Spacecraft (Return)]]=Tbl_MissionCrew[[#This Row],[Spacecraft (Launch)]])</f>
        <v>0</v>
      </c>
      <c r="E11" s="2">
        <f ca="1">IF(Tbl_MissionCrew[[#This Row],[Return date]]="",NOW(),Tbl_MissionCrew[[#This Row],[Return date]])-Tbl_MissionCrew[[#This Row],[Launch date]]</f>
        <v>1.4304282407392748</v>
      </c>
      <c r="F11" s="1">
        <f>_xlfn.XLOOKUP(Tbl_MissionCrew[[#This Row],[Spacecraft (Launch)]],Tbl_Missions[Spacecraft],Tbl_Missions[Launch])</f>
        <v>23146.544594907409</v>
      </c>
      <c r="G11" s="1">
        <f>IF(_xlfn.XLOOKUP(Tbl_MissionCrew[[#This Row],[Spacecraft (Return)]],Tbl_Missions[Spacecraft],Tbl_Missions[Return])="","",_xlfn.XLOOKUP(Tbl_MissionCrew[[#This Row],[Spacecraft (Return)]],Tbl_Missions[Spacecraft],Tbl_Missions[Return]))</f>
        <v>23147.975023148148</v>
      </c>
      <c r="H11" t="str">
        <f>_xlfn.XLOOKUP(Tbl_MissionCrew[[#This Row],[Spacecraft (Launch)]],Tbl_Missions[Spacecraft],Tbl_Missions[Destination])</f>
        <v>Earth Orbit</v>
      </c>
      <c r="I1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1" t="str">
        <f>_xlfn.XLOOKUP(Tbl_MissionCrew[[#This Row],[Spacecraft (Return)]],Tbl_Missions[Spacecraft],Tbl_Missions[Status])</f>
        <v>Returned</v>
      </c>
    </row>
    <row r="12" spans="1:10" ht="18.75" customHeight="1">
      <c r="A12" t="s">
        <v>994</v>
      </c>
      <c r="B12" t="s">
        <v>25</v>
      </c>
      <c r="C12" t="s">
        <v>25</v>
      </c>
      <c r="D12" t="b">
        <f>NOT(Tbl_MissionCrew[[#This Row],[Spacecraft (Return)]]=Tbl_MissionCrew[[#This Row],[Spacecraft (Launch)]])</f>
        <v>0</v>
      </c>
      <c r="E12" s="2">
        <f ca="1">IF(Tbl_MissionCrew[[#This Row],[Return date]]="",NOW(),Tbl_MissionCrew[[#This Row],[Return date]])-Tbl_MissionCrew[[#This Row],[Launch date]]</f>
        <v>4.9632175925944466</v>
      </c>
      <c r="F12" s="1">
        <f>_xlfn.XLOOKUP(Tbl_MissionCrew[[#This Row],[Spacecraft (Launch)]],Tbl_Missions[Spacecraft],Tbl_Missions[Launch])</f>
        <v>23176.499282407407</v>
      </c>
      <c r="G12" s="1">
        <f>IF(_xlfn.XLOOKUP(Tbl_MissionCrew[[#This Row],[Spacecraft (Return)]],Tbl_Missions[Spacecraft],Tbl_Missions[Return])="","",_xlfn.XLOOKUP(Tbl_MissionCrew[[#This Row],[Spacecraft (Return)]],Tbl_Missions[Spacecraft],Tbl_Missions[Return]))</f>
        <v>23181.462500000001</v>
      </c>
      <c r="H12" t="str">
        <f>_xlfn.XLOOKUP(Tbl_MissionCrew[[#This Row],[Spacecraft (Launch)]],Tbl_Missions[Spacecraft],Tbl_Missions[Destination])</f>
        <v>Earth Orbit</v>
      </c>
      <c r="I1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2" t="str">
        <f>_xlfn.XLOOKUP(Tbl_MissionCrew[[#This Row],[Spacecraft (Return)]],Tbl_Missions[Spacecraft],Tbl_Missions[Status])</f>
        <v>Returned</v>
      </c>
    </row>
    <row r="13" spans="1:10" ht="18.75" customHeight="1">
      <c r="A13" t="s">
        <v>995</v>
      </c>
      <c r="B13" t="s">
        <v>26</v>
      </c>
      <c r="C13" t="s">
        <v>26</v>
      </c>
      <c r="D13" t="b">
        <f>NOT(Tbl_MissionCrew[[#This Row],[Spacecraft (Return)]]=Tbl_MissionCrew[[#This Row],[Spacecraft (Launch)]])</f>
        <v>0</v>
      </c>
      <c r="E13" s="2">
        <f ca="1">IF(Tbl_MissionCrew[[#This Row],[Return date]]="",NOW(),Tbl_MissionCrew[[#This Row],[Return date]])-Tbl_MissionCrew[[#This Row],[Launch date]]</f>
        <v>2.9514814814829151</v>
      </c>
      <c r="F13" s="1">
        <f>_xlfn.XLOOKUP(Tbl_MissionCrew[[#This Row],[Spacecraft (Launch)]],Tbl_Missions[Spacecraft],Tbl_Missions[Launch])</f>
        <v>23178.39574074074</v>
      </c>
      <c r="G13" s="1">
        <f>IF(_xlfn.XLOOKUP(Tbl_MissionCrew[[#This Row],[Spacecraft (Return)]],Tbl_Missions[Spacecraft],Tbl_Missions[Return])="","",_xlfn.XLOOKUP(Tbl_MissionCrew[[#This Row],[Spacecraft (Return)]],Tbl_Missions[Spacecraft],Tbl_Missions[Return]))</f>
        <v>23181.347222222223</v>
      </c>
      <c r="H13" t="str">
        <f>_xlfn.XLOOKUP(Tbl_MissionCrew[[#This Row],[Spacecraft (Launch)]],Tbl_Missions[Spacecraft],Tbl_Missions[Destination])</f>
        <v>Earth Orbit</v>
      </c>
      <c r="I1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3" t="str">
        <f>_xlfn.XLOOKUP(Tbl_MissionCrew[[#This Row],[Spacecraft (Return)]],Tbl_Missions[Spacecraft],Tbl_Missions[Status])</f>
        <v>Returned</v>
      </c>
    </row>
    <row r="14" spans="1:10" ht="18.75" customHeight="1">
      <c r="A14" t="s">
        <v>996</v>
      </c>
      <c r="B14" t="s">
        <v>27</v>
      </c>
      <c r="C14" t="s">
        <v>27</v>
      </c>
      <c r="D14" t="b">
        <f>NOT(Tbl_MissionCrew[[#This Row],[Spacecraft (Return)]]=Tbl_MissionCrew[[#This Row],[Spacecraft (Launch)]])</f>
        <v>0</v>
      </c>
      <c r="E14" s="2">
        <f ca="1">IF(Tbl_MissionCrew[[#This Row],[Return date]]="",NOW(),Tbl_MissionCrew[[#This Row],[Return date]])-Tbl_MissionCrew[[#This Row],[Launch date]]</f>
        <v>7.9166666655510198E-3</v>
      </c>
      <c r="F14" s="1">
        <f>_xlfn.XLOOKUP(Tbl_MissionCrew[[#This Row],[Spacecraft (Launch)]],Tbl_Missions[Spacecraft],Tbl_Missions[Launch])</f>
        <v>23211.76394675926</v>
      </c>
      <c r="G14" s="1">
        <f>IF(_xlfn.XLOOKUP(Tbl_MissionCrew[[#This Row],[Spacecraft (Return)]],Tbl_Missions[Spacecraft],Tbl_Missions[Return])="","",_xlfn.XLOOKUP(Tbl_MissionCrew[[#This Row],[Spacecraft (Return)]],Tbl_Missions[Spacecraft],Tbl_Missions[Return]))</f>
        <v>23211.771863425925</v>
      </c>
      <c r="H14" t="str">
        <f>_xlfn.XLOOKUP(Tbl_MissionCrew[[#This Row],[Spacecraft (Launch)]],Tbl_Missions[Spacecraft],Tbl_Missions[Destination])</f>
        <v>Non-orbital space</v>
      </c>
      <c r="I1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4" t="str">
        <f>_xlfn.XLOOKUP(Tbl_MissionCrew[[#This Row],[Spacecraft (Return)]],Tbl_Missions[Spacecraft],Tbl_Missions[Status])</f>
        <v>Returned</v>
      </c>
    </row>
    <row r="15" spans="1:10" ht="18.75" customHeight="1">
      <c r="A15" t="s">
        <v>996</v>
      </c>
      <c r="B15" t="s">
        <v>29</v>
      </c>
      <c r="C15" t="s">
        <v>29</v>
      </c>
      <c r="D15" t="b">
        <f>NOT(Tbl_MissionCrew[[#This Row],[Spacecraft (Return)]]=Tbl_MissionCrew[[#This Row],[Spacecraft (Launch)]])</f>
        <v>0</v>
      </c>
      <c r="E15" s="2">
        <f ca="1">IF(Tbl_MissionCrew[[#This Row],[Return date]]="",NOW(),Tbl_MissionCrew[[#This Row],[Return date]])-Tbl_MissionCrew[[#This Row],[Launch date]]</f>
        <v>7.7314814843703061E-3</v>
      </c>
      <c r="F15" s="1">
        <f>_xlfn.XLOOKUP(Tbl_MissionCrew[[#This Row],[Spacecraft (Launch)]],Tbl_Missions[Spacecraft],Tbl_Missions[Launch])</f>
        <v>23245.754131944443</v>
      </c>
      <c r="G15" s="1">
        <f>IF(_xlfn.XLOOKUP(Tbl_MissionCrew[[#This Row],[Spacecraft (Return)]],Tbl_Missions[Spacecraft],Tbl_Missions[Return])="","",_xlfn.XLOOKUP(Tbl_MissionCrew[[#This Row],[Spacecraft (Return)]],Tbl_Missions[Spacecraft],Tbl_Missions[Return]))</f>
        <v>23245.761863425927</v>
      </c>
      <c r="H15" t="str">
        <f>_xlfn.XLOOKUP(Tbl_MissionCrew[[#This Row],[Spacecraft (Launch)]],Tbl_Missions[Spacecraft],Tbl_Missions[Destination])</f>
        <v>Non-orbital space</v>
      </c>
      <c r="I1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5" t="str">
        <f>_xlfn.XLOOKUP(Tbl_MissionCrew[[#This Row],[Spacecraft (Return)]],Tbl_Missions[Spacecraft],Tbl_Missions[Status])</f>
        <v>Returned</v>
      </c>
    </row>
    <row r="16" spans="1:10" ht="18.75" customHeight="1">
      <c r="A16" t="s">
        <v>997</v>
      </c>
      <c r="B16" t="s">
        <v>30</v>
      </c>
      <c r="C16" t="s">
        <v>30</v>
      </c>
      <c r="D16" t="b">
        <f>NOT(Tbl_MissionCrew[[#This Row],[Spacecraft (Return)]]=Tbl_MissionCrew[[#This Row],[Spacecraft (Launch)]])</f>
        <v>0</v>
      </c>
      <c r="E16" s="2">
        <f ca="1">IF(Tbl_MissionCrew[[#This Row],[Return date]]="",NOW(),Tbl_MissionCrew[[#This Row],[Return date]])-Tbl_MissionCrew[[#This Row],[Launch date]]</f>
        <v>1.0118402777770825</v>
      </c>
      <c r="F16" s="1">
        <f>_xlfn.XLOOKUP(Tbl_MissionCrew[[#This Row],[Spacecraft (Launch)]],Tbl_Missions[Spacecraft],Tbl_Missions[Launch])</f>
        <v>23662.312511574073</v>
      </c>
      <c r="G16" s="1">
        <f>IF(_xlfn.XLOOKUP(Tbl_MissionCrew[[#This Row],[Spacecraft (Return)]],Tbl_Missions[Spacecraft],Tbl_Missions[Return])="","",_xlfn.XLOOKUP(Tbl_MissionCrew[[#This Row],[Spacecraft (Return)]],Tbl_Missions[Spacecraft],Tbl_Missions[Return]))</f>
        <v>23663.32435185185</v>
      </c>
      <c r="H16" t="str">
        <f>_xlfn.XLOOKUP(Tbl_MissionCrew[[#This Row],[Spacecraft (Launch)]],Tbl_Missions[Spacecraft],Tbl_Missions[Destination])</f>
        <v>Earth Orbit</v>
      </c>
      <c r="I1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6" t="str">
        <f>_xlfn.XLOOKUP(Tbl_MissionCrew[[#This Row],[Spacecraft (Return)]],Tbl_Missions[Spacecraft],Tbl_Missions[Status])</f>
        <v>Returned</v>
      </c>
    </row>
    <row r="17" spans="1:10" ht="18.75" customHeight="1">
      <c r="A17" t="s">
        <v>998</v>
      </c>
      <c r="B17" t="s">
        <v>30</v>
      </c>
      <c r="C17" t="s">
        <v>30</v>
      </c>
      <c r="D17" t="b">
        <f>NOT(Tbl_MissionCrew[[#This Row],[Spacecraft (Return)]]=Tbl_MissionCrew[[#This Row],[Spacecraft (Launch)]])</f>
        <v>0</v>
      </c>
      <c r="E17" s="2">
        <f ca="1">IF(Tbl_MissionCrew[[#This Row],[Return date]]="",NOW(),Tbl_MissionCrew[[#This Row],[Return date]])-Tbl_MissionCrew[[#This Row],[Launch date]]</f>
        <v>1.0118402777770825</v>
      </c>
      <c r="F17" s="1">
        <f>_xlfn.XLOOKUP(Tbl_MissionCrew[[#This Row],[Spacecraft (Launch)]],Tbl_Missions[Spacecraft],Tbl_Missions[Launch])</f>
        <v>23662.312511574073</v>
      </c>
      <c r="G17" s="1">
        <f>IF(_xlfn.XLOOKUP(Tbl_MissionCrew[[#This Row],[Spacecraft (Return)]],Tbl_Missions[Spacecraft],Tbl_Missions[Return])="","",_xlfn.XLOOKUP(Tbl_MissionCrew[[#This Row],[Spacecraft (Return)]],Tbl_Missions[Spacecraft],Tbl_Missions[Return]))</f>
        <v>23663.32435185185</v>
      </c>
      <c r="H17" t="str">
        <f>_xlfn.XLOOKUP(Tbl_MissionCrew[[#This Row],[Spacecraft (Launch)]],Tbl_Missions[Spacecraft],Tbl_Missions[Destination])</f>
        <v>Earth Orbit</v>
      </c>
      <c r="I1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7" t="str">
        <f>_xlfn.XLOOKUP(Tbl_MissionCrew[[#This Row],[Spacecraft (Return)]],Tbl_Missions[Spacecraft],Tbl_Missions[Status])</f>
        <v>Returned</v>
      </c>
    </row>
    <row r="18" spans="1:10" ht="18.75" customHeight="1">
      <c r="A18" t="s">
        <v>999</v>
      </c>
      <c r="B18" t="s">
        <v>30</v>
      </c>
      <c r="C18" t="s">
        <v>30</v>
      </c>
      <c r="D18" t="b">
        <f>NOT(Tbl_MissionCrew[[#This Row],[Spacecraft (Return)]]=Tbl_MissionCrew[[#This Row],[Spacecraft (Launch)]])</f>
        <v>0</v>
      </c>
      <c r="E18" s="2">
        <f ca="1">IF(Tbl_MissionCrew[[#This Row],[Return date]]="",NOW(),Tbl_MissionCrew[[#This Row],[Return date]])-Tbl_MissionCrew[[#This Row],[Launch date]]</f>
        <v>1.0118402777770825</v>
      </c>
      <c r="F18" s="1">
        <f>_xlfn.XLOOKUP(Tbl_MissionCrew[[#This Row],[Spacecraft (Launch)]],Tbl_Missions[Spacecraft],Tbl_Missions[Launch])</f>
        <v>23662.312511574073</v>
      </c>
      <c r="G18" s="1">
        <f>IF(_xlfn.XLOOKUP(Tbl_MissionCrew[[#This Row],[Spacecraft (Return)]],Tbl_Missions[Spacecraft],Tbl_Missions[Return])="","",_xlfn.XLOOKUP(Tbl_MissionCrew[[#This Row],[Spacecraft (Return)]],Tbl_Missions[Spacecraft],Tbl_Missions[Return]))</f>
        <v>23663.32435185185</v>
      </c>
      <c r="H18" t="str">
        <f>_xlfn.XLOOKUP(Tbl_MissionCrew[[#This Row],[Spacecraft (Launch)]],Tbl_Missions[Spacecraft],Tbl_Missions[Destination])</f>
        <v>Earth Orbit</v>
      </c>
      <c r="I1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8" t="str">
        <f>_xlfn.XLOOKUP(Tbl_MissionCrew[[#This Row],[Spacecraft (Return)]],Tbl_Missions[Spacecraft],Tbl_Missions[Status])</f>
        <v>Returned</v>
      </c>
    </row>
    <row r="19" spans="1:10" ht="18.75" customHeight="1">
      <c r="A19" t="s">
        <v>383</v>
      </c>
      <c r="B19" t="s">
        <v>32</v>
      </c>
      <c r="C19" t="s">
        <v>32</v>
      </c>
      <c r="D19" t="b">
        <f>NOT(Tbl_MissionCrew[[#This Row],[Spacecraft (Return)]]=Tbl_MissionCrew[[#This Row],[Spacecraft (Launch)]])</f>
        <v>0</v>
      </c>
      <c r="E19" s="2">
        <f ca="1">IF(Tbl_MissionCrew[[#This Row],[Return date]]="",NOW(),Tbl_MissionCrew[[#This Row],[Return date]])-Tbl_MissionCrew[[#This Row],[Launch date]]</f>
        <v>1.0849189814798592</v>
      </c>
      <c r="F19" s="1">
        <f>_xlfn.XLOOKUP(Tbl_MissionCrew[[#This Row],[Spacecraft (Launch)]],Tbl_Missions[Spacecraft],Tbl_Missions[Launch])</f>
        <v>23819.291666666668</v>
      </c>
      <c r="G19" s="1">
        <f>IF(_xlfn.XLOOKUP(Tbl_MissionCrew[[#This Row],[Spacecraft (Return)]],Tbl_Missions[Spacecraft],Tbl_Missions[Return])="","",_xlfn.XLOOKUP(Tbl_MissionCrew[[#This Row],[Spacecraft (Return)]],Tbl_Missions[Spacecraft],Tbl_Missions[Return]))</f>
        <v>23820.376585648148</v>
      </c>
      <c r="H19" t="str">
        <f>_xlfn.XLOOKUP(Tbl_MissionCrew[[#This Row],[Spacecraft (Launch)]],Tbl_Missions[Spacecraft],Tbl_Missions[Destination])</f>
        <v>Earth Orbit</v>
      </c>
      <c r="I1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9" t="str">
        <f>_xlfn.XLOOKUP(Tbl_MissionCrew[[#This Row],[Spacecraft (Return)]],Tbl_Missions[Spacecraft],Tbl_Missions[Status])</f>
        <v>Returned</v>
      </c>
    </row>
    <row r="20" spans="1:10" ht="18.75" customHeight="1">
      <c r="A20" t="s">
        <v>1000</v>
      </c>
      <c r="B20" t="s">
        <v>32</v>
      </c>
      <c r="C20" t="s">
        <v>32</v>
      </c>
      <c r="D20" t="b">
        <f>NOT(Tbl_MissionCrew[[#This Row],[Spacecraft (Return)]]=Tbl_MissionCrew[[#This Row],[Spacecraft (Launch)]])</f>
        <v>0</v>
      </c>
      <c r="E20" s="2">
        <f ca="1">IF(Tbl_MissionCrew[[#This Row],[Return date]]="",NOW(),Tbl_MissionCrew[[#This Row],[Return date]])-Tbl_MissionCrew[[#This Row],[Launch date]]</f>
        <v>1.0849189814798592</v>
      </c>
      <c r="F20" s="1">
        <f>_xlfn.XLOOKUP(Tbl_MissionCrew[[#This Row],[Spacecraft (Launch)]],Tbl_Missions[Spacecraft],Tbl_Missions[Launch])</f>
        <v>23819.291666666668</v>
      </c>
      <c r="G20" s="1">
        <f>IF(_xlfn.XLOOKUP(Tbl_MissionCrew[[#This Row],[Spacecraft (Return)]],Tbl_Missions[Spacecraft],Tbl_Missions[Return])="","",_xlfn.XLOOKUP(Tbl_MissionCrew[[#This Row],[Spacecraft (Return)]],Tbl_Missions[Spacecraft],Tbl_Missions[Return]))</f>
        <v>23820.376585648148</v>
      </c>
      <c r="H20" t="str">
        <f>_xlfn.XLOOKUP(Tbl_MissionCrew[[#This Row],[Spacecraft (Launch)]],Tbl_Missions[Spacecraft],Tbl_Missions[Destination])</f>
        <v>Earth Orbit</v>
      </c>
      <c r="I2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0" t="str">
        <f>_xlfn.XLOOKUP(Tbl_MissionCrew[[#This Row],[Spacecraft (Return)]],Tbl_Missions[Spacecraft],Tbl_Missions[Status])</f>
        <v>Returned</v>
      </c>
    </row>
    <row r="21" spans="1:10" ht="18.75" customHeight="1">
      <c r="A21" t="s">
        <v>401</v>
      </c>
      <c r="B21" t="s">
        <v>33</v>
      </c>
      <c r="C21" t="s">
        <v>33</v>
      </c>
      <c r="D21" t="b">
        <f>NOT(Tbl_MissionCrew[[#This Row],[Spacecraft (Return)]]=Tbl_MissionCrew[[#This Row],[Spacecraft (Launch)]])</f>
        <v>0</v>
      </c>
      <c r="E21" s="2">
        <f ca="1">IF(Tbl_MissionCrew[[#This Row],[Return date]]="",NOW(),Tbl_MissionCrew[[#This Row],[Return date]])-Tbl_MissionCrew[[#This Row],[Launch date]]</f>
        <v>0.20347222222335404</v>
      </c>
      <c r="F21" s="1">
        <f>_xlfn.XLOOKUP(Tbl_MissionCrew[[#This Row],[Spacecraft (Launch)]],Tbl_Missions[Spacecraft],Tbl_Missions[Launch])</f>
        <v>23824.6</v>
      </c>
      <c r="G21" s="1">
        <f>IF(_xlfn.XLOOKUP(Tbl_MissionCrew[[#This Row],[Spacecraft (Return)]],Tbl_Missions[Spacecraft],Tbl_Missions[Return])="","",_xlfn.XLOOKUP(Tbl_MissionCrew[[#This Row],[Spacecraft (Return)]],Tbl_Missions[Spacecraft],Tbl_Missions[Return]))</f>
        <v>23824.803472222222</v>
      </c>
      <c r="H21" t="str">
        <f>_xlfn.XLOOKUP(Tbl_MissionCrew[[#This Row],[Spacecraft (Launch)]],Tbl_Missions[Spacecraft],Tbl_Missions[Destination])</f>
        <v>Earth Orbit</v>
      </c>
      <c r="I2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1" t="str">
        <f>_xlfn.XLOOKUP(Tbl_MissionCrew[[#This Row],[Spacecraft (Return)]],Tbl_Missions[Spacecraft],Tbl_Missions[Status])</f>
        <v>Returned</v>
      </c>
    </row>
    <row r="22" spans="1:10" ht="18.75" customHeight="1">
      <c r="A22" t="s">
        <v>986</v>
      </c>
      <c r="B22" t="s">
        <v>33</v>
      </c>
      <c r="C22" t="s">
        <v>33</v>
      </c>
      <c r="D22" t="b">
        <f>NOT(Tbl_MissionCrew[[#This Row],[Spacecraft (Return)]]=Tbl_MissionCrew[[#This Row],[Spacecraft (Launch)]])</f>
        <v>0</v>
      </c>
      <c r="E22" s="2">
        <f ca="1">IF(Tbl_MissionCrew[[#This Row],[Return date]]="",NOW(),Tbl_MissionCrew[[#This Row],[Return date]])-Tbl_MissionCrew[[#This Row],[Launch date]]</f>
        <v>0.20347222222335404</v>
      </c>
      <c r="F22" s="1">
        <f>_xlfn.XLOOKUP(Tbl_MissionCrew[[#This Row],[Spacecraft (Launch)]],Tbl_Missions[Spacecraft],Tbl_Missions[Launch])</f>
        <v>23824.6</v>
      </c>
      <c r="G22" s="1">
        <f>IF(_xlfn.XLOOKUP(Tbl_MissionCrew[[#This Row],[Spacecraft (Return)]],Tbl_Missions[Spacecraft],Tbl_Missions[Return])="","",_xlfn.XLOOKUP(Tbl_MissionCrew[[#This Row],[Spacecraft (Return)]],Tbl_Missions[Spacecraft],Tbl_Missions[Return]))</f>
        <v>23824.803472222222</v>
      </c>
      <c r="H22" t="str">
        <f>_xlfn.XLOOKUP(Tbl_MissionCrew[[#This Row],[Spacecraft (Launch)]],Tbl_Missions[Spacecraft],Tbl_Missions[Destination])</f>
        <v>Earth Orbit</v>
      </c>
      <c r="I2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2" t="str">
        <f>_xlfn.XLOOKUP(Tbl_MissionCrew[[#This Row],[Spacecraft (Return)]],Tbl_Missions[Spacecraft],Tbl_Missions[Status])</f>
        <v>Returned</v>
      </c>
    </row>
    <row r="23" spans="1:10" ht="18.75" customHeight="1">
      <c r="A23" t="s">
        <v>384</v>
      </c>
      <c r="B23" t="s">
        <v>35</v>
      </c>
      <c r="C23" t="s">
        <v>35</v>
      </c>
      <c r="D23" t="b">
        <f>NOT(Tbl_MissionCrew[[#This Row],[Spacecraft (Return)]]=Tbl_MissionCrew[[#This Row],[Spacecraft (Launch)]])</f>
        <v>0</v>
      </c>
      <c r="E23" s="2">
        <f ca="1">IF(Tbl_MissionCrew[[#This Row],[Return date]]="",NOW(),Tbl_MissionCrew[[#This Row],[Return date]])-Tbl_MissionCrew[[#This Row],[Launch date]]</f>
        <v>4.0805555555562023</v>
      </c>
      <c r="F23" s="1">
        <f>_xlfn.XLOOKUP(Tbl_MissionCrew[[#This Row],[Spacecraft (Launch)]],Tbl_Missions[Spacecraft],Tbl_Missions[Launch])</f>
        <v>23896.636111111111</v>
      </c>
      <c r="G23" s="1">
        <f>IF(_xlfn.XLOOKUP(Tbl_MissionCrew[[#This Row],[Spacecraft (Return)]],Tbl_Missions[Spacecraft],Tbl_Missions[Return])="","",_xlfn.XLOOKUP(Tbl_MissionCrew[[#This Row],[Spacecraft (Return)]],Tbl_Missions[Spacecraft],Tbl_Missions[Return]))</f>
        <v>23900.716666666667</v>
      </c>
      <c r="H23" t="str">
        <f>_xlfn.XLOOKUP(Tbl_MissionCrew[[#This Row],[Spacecraft (Launch)]],Tbl_Missions[Spacecraft],Tbl_Missions[Destination])</f>
        <v>Earth Orbit</v>
      </c>
      <c r="I2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3" t="str">
        <f>_xlfn.XLOOKUP(Tbl_MissionCrew[[#This Row],[Spacecraft (Return)]],Tbl_Missions[Spacecraft],Tbl_Missions[Status])</f>
        <v>Returned</v>
      </c>
    </row>
    <row r="24" spans="1:10" ht="18.75" customHeight="1">
      <c r="A24" t="s">
        <v>1001</v>
      </c>
      <c r="B24" t="s">
        <v>35</v>
      </c>
      <c r="C24" t="s">
        <v>35</v>
      </c>
      <c r="D24" t="b">
        <f>NOT(Tbl_MissionCrew[[#This Row],[Spacecraft (Return)]]=Tbl_MissionCrew[[#This Row],[Spacecraft (Launch)]])</f>
        <v>0</v>
      </c>
      <c r="E24" s="2">
        <f ca="1">IF(Tbl_MissionCrew[[#This Row],[Return date]]="",NOW(),Tbl_MissionCrew[[#This Row],[Return date]])-Tbl_MissionCrew[[#This Row],[Launch date]]</f>
        <v>4.0805555555562023</v>
      </c>
      <c r="F24" s="1">
        <f>_xlfn.XLOOKUP(Tbl_MissionCrew[[#This Row],[Spacecraft (Launch)]],Tbl_Missions[Spacecraft],Tbl_Missions[Launch])</f>
        <v>23896.636111111111</v>
      </c>
      <c r="G24" s="1">
        <f>IF(_xlfn.XLOOKUP(Tbl_MissionCrew[[#This Row],[Spacecraft (Return)]],Tbl_Missions[Spacecraft],Tbl_Missions[Return])="","",_xlfn.XLOOKUP(Tbl_MissionCrew[[#This Row],[Spacecraft (Return)]],Tbl_Missions[Spacecraft],Tbl_Missions[Return]))</f>
        <v>23900.716666666667</v>
      </c>
      <c r="H24" t="str">
        <f>_xlfn.XLOOKUP(Tbl_MissionCrew[[#This Row],[Spacecraft (Launch)]],Tbl_Missions[Spacecraft],Tbl_Missions[Destination])</f>
        <v>Earth Orbit</v>
      </c>
      <c r="I2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4" t="str">
        <f>_xlfn.XLOOKUP(Tbl_MissionCrew[[#This Row],[Spacecraft (Return)]],Tbl_Missions[Spacecraft],Tbl_Missions[Status])</f>
        <v>Returned</v>
      </c>
    </row>
    <row r="25" spans="1:10" ht="18.75" customHeight="1">
      <c r="A25" t="s">
        <v>993</v>
      </c>
      <c r="B25" t="s">
        <v>36</v>
      </c>
      <c r="C25" t="s">
        <v>36</v>
      </c>
      <c r="D25" t="b">
        <f>NOT(Tbl_MissionCrew[[#This Row],[Spacecraft (Return)]]=Tbl_MissionCrew[[#This Row],[Spacecraft (Launch)]])</f>
        <v>0</v>
      </c>
      <c r="E25" s="2">
        <f ca="1">IF(Tbl_MissionCrew[[#This Row],[Return date]]="",NOW(),Tbl_MissionCrew[[#This Row],[Return date]])-Tbl_MissionCrew[[#This Row],[Launch date]]</f>
        <v>7.9548611111094942</v>
      </c>
      <c r="F25" s="1">
        <f>_xlfn.XLOOKUP(Tbl_MissionCrew[[#This Row],[Spacecraft (Launch)]],Tbl_Missions[Spacecraft],Tbl_Missions[Launch])</f>
        <v>23975.583333333332</v>
      </c>
      <c r="G25" s="1">
        <f>IF(_xlfn.XLOOKUP(Tbl_MissionCrew[[#This Row],[Spacecraft (Return)]],Tbl_Missions[Spacecraft],Tbl_Missions[Return])="","",_xlfn.XLOOKUP(Tbl_MissionCrew[[#This Row],[Spacecraft (Return)]],Tbl_Missions[Spacecraft],Tbl_Missions[Return]))</f>
        <v>23983.538194444442</v>
      </c>
      <c r="H25" t="str">
        <f>_xlfn.XLOOKUP(Tbl_MissionCrew[[#This Row],[Spacecraft (Launch)]],Tbl_Missions[Spacecraft],Tbl_Missions[Destination])</f>
        <v>Earth Orbit</v>
      </c>
      <c r="I2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5" t="str">
        <f>_xlfn.XLOOKUP(Tbl_MissionCrew[[#This Row],[Spacecraft (Return)]],Tbl_Missions[Spacecraft],Tbl_Missions[Status])</f>
        <v>Returned</v>
      </c>
    </row>
    <row r="26" spans="1:10" ht="18.75" customHeight="1">
      <c r="A26" t="s">
        <v>395</v>
      </c>
      <c r="B26" t="s">
        <v>36</v>
      </c>
      <c r="C26" t="s">
        <v>36</v>
      </c>
      <c r="D26" t="b">
        <f>NOT(Tbl_MissionCrew[[#This Row],[Spacecraft (Return)]]=Tbl_MissionCrew[[#This Row],[Spacecraft (Launch)]])</f>
        <v>0</v>
      </c>
      <c r="E26" s="2">
        <f ca="1">IF(Tbl_MissionCrew[[#This Row],[Return date]]="",NOW(),Tbl_MissionCrew[[#This Row],[Return date]])-Tbl_MissionCrew[[#This Row],[Launch date]]</f>
        <v>7.9548611111094942</v>
      </c>
      <c r="F26" s="1">
        <f>_xlfn.XLOOKUP(Tbl_MissionCrew[[#This Row],[Spacecraft (Launch)]],Tbl_Missions[Spacecraft],Tbl_Missions[Launch])</f>
        <v>23975.583333333332</v>
      </c>
      <c r="G26" s="1">
        <f>IF(_xlfn.XLOOKUP(Tbl_MissionCrew[[#This Row],[Spacecraft (Return)]],Tbl_Missions[Spacecraft],Tbl_Missions[Return])="","",_xlfn.XLOOKUP(Tbl_MissionCrew[[#This Row],[Spacecraft (Return)]],Tbl_Missions[Spacecraft],Tbl_Missions[Return]))</f>
        <v>23983.538194444442</v>
      </c>
      <c r="H26" t="str">
        <f>_xlfn.XLOOKUP(Tbl_MissionCrew[[#This Row],[Spacecraft (Launch)]],Tbl_Missions[Spacecraft],Tbl_Missions[Destination])</f>
        <v>Earth Orbit</v>
      </c>
      <c r="I2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6" t="str">
        <f>_xlfn.XLOOKUP(Tbl_MissionCrew[[#This Row],[Spacecraft (Return)]],Tbl_Missions[Spacecraft],Tbl_Missions[Status])</f>
        <v>Returned</v>
      </c>
    </row>
    <row r="27" spans="1:10" ht="18.75" customHeight="1">
      <c r="A27" t="s">
        <v>1002</v>
      </c>
      <c r="B27" t="s">
        <v>37</v>
      </c>
      <c r="C27" t="s">
        <v>37</v>
      </c>
      <c r="D27" t="b">
        <f>NOT(Tbl_MissionCrew[[#This Row],[Spacecraft (Return)]]=Tbl_MissionCrew[[#This Row],[Spacecraft (Launch)]])</f>
        <v>0</v>
      </c>
      <c r="E27" s="2">
        <f ca="1">IF(Tbl_MissionCrew[[#This Row],[Return date]]="",NOW(),Tbl_MissionCrew[[#This Row],[Return date]])-Tbl_MissionCrew[[#This Row],[Launch date]]</f>
        <v>13.774305555554747</v>
      </c>
      <c r="F27" s="1">
        <f>_xlfn.XLOOKUP(Tbl_MissionCrew[[#This Row],[Spacecraft (Launch)]],Tbl_Missions[Spacecraft],Tbl_Missions[Launch])</f>
        <v>24080.8125</v>
      </c>
      <c r="G27" s="1">
        <f>IF(_xlfn.XLOOKUP(Tbl_MissionCrew[[#This Row],[Spacecraft (Return)]],Tbl_Missions[Spacecraft],Tbl_Missions[Return])="","",_xlfn.XLOOKUP(Tbl_MissionCrew[[#This Row],[Spacecraft (Return)]],Tbl_Missions[Spacecraft],Tbl_Missions[Return]))</f>
        <v>24094.586805555555</v>
      </c>
      <c r="H27" t="str">
        <f>_xlfn.XLOOKUP(Tbl_MissionCrew[[#This Row],[Spacecraft (Launch)]],Tbl_Missions[Spacecraft],Tbl_Missions[Destination])</f>
        <v>Earth Orbit</v>
      </c>
      <c r="I2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7" t="str">
        <f>_xlfn.XLOOKUP(Tbl_MissionCrew[[#This Row],[Spacecraft (Return)]],Tbl_Missions[Spacecraft],Tbl_Missions[Status])</f>
        <v>Returned</v>
      </c>
    </row>
    <row r="28" spans="1:10" ht="18.75" customHeight="1">
      <c r="A28" t="s">
        <v>1003</v>
      </c>
      <c r="B28" t="s">
        <v>37</v>
      </c>
      <c r="C28" t="s">
        <v>37</v>
      </c>
      <c r="D28" t="b">
        <f>NOT(Tbl_MissionCrew[[#This Row],[Spacecraft (Return)]]=Tbl_MissionCrew[[#This Row],[Spacecraft (Launch)]])</f>
        <v>0</v>
      </c>
      <c r="E28" s="2">
        <f ca="1">IF(Tbl_MissionCrew[[#This Row],[Return date]]="",NOW(),Tbl_MissionCrew[[#This Row],[Return date]])-Tbl_MissionCrew[[#This Row],[Launch date]]</f>
        <v>13.774305555554747</v>
      </c>
      <c r="F28" s="1">
        <f>_xlfn.XLOOKUP(Tbl_MissionCrew[[#This Row],[Spacecraft (Launch)]],Tbl_Missions[Spacecraft],Tbl_Missions[Launch])</f>
        <v>24080.8125</v>
      </c>
      <c r="G28" s="1">
        <f>IF(_xlfn.XLOOKUP(Tbl_MissionCrew[[#This Row],[Spacecraft (Return)]],Tbl_Missions[Spacecraft],Tbl_Missions[Return])="","",_xlfn.XLOOKUP(Tbl_MissionCrew[[#This Row],[Spacecraft (Return)]],Tbl_Missions[Spacecraft],Tbl_Missions[Return]))</f>
        <v>24094.586805555555</v>
      </c>
      <c r="H28" t="str">
        <f>_xlfn.XLOOKUP(Tbl_MissionCrew[[#This Row],[Spacecraft (Launch)]],Tbl_Missions[Spacecraft],Tbl_Missions[Destination])</f>
        <v>Earth Orbit</v>
      </c>
      <c r="I2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8" t="str">
        <f>_xlfn.XLOOKUP(Tbl_MissionCrew[[#This Row],[Spacecraft (Return)]],Tbl_Missions[Spacecraft],Tbl_Missions[Status])</f>
        <v>Returned</v>
      </c>
    </row>
    <row r="29" spans="1:10" ht="18.75" customHeight="1">
      <c r="A29" t="s">
        <v>1004</v>
      </c>
      <c r="B29" t="s">
        <v>38</v>
      </c>
      <c r="C29" t="s">
        <v>38</v>
      </c>
      <c r="D29" t="b">
        <f>NOT(Tbl_MissionCrew[[#This Row],[Spacecraft (Return)]]=Tbl_MissionCrew[[#This Row],[Spacecraft (Launch)]])</f>
        <v>0</v>
      </c>
      <c r="E29" s="2">
        <f ca="1">IF(Tbl_MissionCrew[[#This Row],[Return date]]="",NOW(),Tbl_MissionCrew[[#This Row],[Return date]])-Tbl_MissionCrew[[#This Row],[Launch date]]</f>
        <v>1.0770833333335759</v>
      </c>
      <c r="F29" s="1">
        <f>_xlfn.XLOOKUP(Tbl_MissionCrew[[#This Row],[Spacecraft (Launch)]],Tbl_Missions[Spacecraft],Tbl_Missions[Launch])</f>
        <v>24091.567361111112</v>
      </c>
      <c r="G29" s="1">
        <f>IF(_xlfn.XLOOKUP(Tbl_MissionCrew[[#This Row],[Spacecraft (Return)]],Tbl_Missions[Spacecraft],Tbl_Missions[Return])="","",_xlfn.XLOOKUP(Tbl_MissionCrew[[#This Row],[Spacecraft (Return)]],Tbl_Missions[Spacecraft],Tbl_Missions[Return]))</f>
        <v>24092.644444444446</v>
      </c>
      <c r="H29" t="str">
        <f>_xlfn.XLOOKUP(Tbl_MissionCrew[[#This Row],[Spacecraft (Launch)]],Tbl_Missions[Spacecraft],Tbl_Missions[Destination])</f>
        <v>Earth Orbit</v>
      </c>
      <c r="I2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9" t="str">
        <f>_xlfn.XLOOKUP(Tbl_MissionCrew[[#This Row],[Spacecraft (Return)]],Tbl_Missions[Spacecraft],Tbl_Missions[Status])</f>
        <v>Returned</v>
      </c>
    </row>
    <row r="30" spans="1:10" ht="18.75" customHeight="1">
      <c r="A30" t="s">
        <v>992</v>
      </c>
      <c r="B30" t="s">
        <v>38</v>
      </c>
      <c r="C30" t="s">
        <v>38</v>
      </c>
      <c r="D30" t="b">
        <f>NOT(Tbl_MissionCrew[[#This Row],[Spacecraft (Return)]]=Tbl_MissionCrew[[#This Row],[Spacecraft (Launch)]])</f>
        <v>0</v>
      </c>
      <c r="E30" s="2">
        <f ca="1">IF(Tbl_MissionCrew[[#This Row],[Return date]]="",NOW(),Tbl_MissionCrew[[#This Row],[Return date]])-Tbl_MissionCrew[[#This Row],[Launch date]]</f>
        <v>1.0770833333335759</v>
      </c>
      <c r="F30" s="1">
        <f>_xlfn.XLOOKUP(Tbl_MissionCrew[[#This Row],[Spacecraft (Launch)]],Tbl_Missions[Spacecraft],Tbl_Missions[Launch])</f>
        <v>24091.567361111112</v>
      </c>
      <c r="G30" s="1">
        <f>IF(_xlfn.XLOOKUP(Tbl_MissionCrew[[#This Row],[Spacecraft (Return)]],Tbl_Missions[Spacecraft],Tbl_Missions[Return])="","",_xlfn.XLOOKUP(Tbl_MissionCrew[[#This Row],[Spacecraft (Return)]],Tbl_Missions[Spacecraft],Tbl_Missions[Return]))</f>
        <v>24092.644444444446</v>
      </c>
      <c r="H30" t="str">
        <f>_xlfn.XLOOKUP(Tbl_MissionCrew[[#This Row],[Spacecraft (Launch)]],Tbl_Missions[Spacecraft],Tbl_Missions[Destination])</f>
        <v>Earth Orbit</v>
      </c>
      <c r="I3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0" t="str">
        <f>_xlfn.XLOOKUP(Tbl_MissionCrew[[#This Row],[Spacecraft (Return)]],Tbl_Missions[Spacecraft],Tbl_Missions[Status])</f>
        <v>Returned</v>
      </c>
    </row>
    <row r="31" spans="1:10" ht="18.75" customHeight="1">
      <c r="A31" t="s">
        <v>393</v>
      </c>
      <c r="B31" t="s">
        <v>39</v>
      </c>
      <c r="C31" t="s">
        <v>39</v>
      </c>
      <c r="D31" t="b">
        <f>NOT(Tbl_MissionCrew[[#This Row],[Spacecraft (Return)]]=Tbl_MissionCrew[[#This Row],[Spacecraft (Launch)]])</f>
        <v>0</v>
      </c>
      <c r="E31" s="2">
        <f ca="1">IF(Tbl_MissionCrew[[#This Row],[Return date]]="",NOW(),Tbl_MissionCrew[[#This Row],[Return date]])-Tbl_MissionCrew[[#This Row],[Launch date]]</f>
        <v>0.44513888888832298</v>
      </c>
      <c r="F31" s="1">
        <f>_xlfn.XLOOKUP(Tbl_MissionCrew[[#This Row],[Spacecraft (Launch)]],Tbl_Missions[Spacecraft],Tbl_Missions[Launch])</f>
        <v>24182.695138888888</v>
      </c>
      <c r="G31" s="1">
        <f>IF(_xlfn.XLOOKUP(Tbl_MissionCrew[[#This Row],[Spacecraft (Return)]],Tbl_Missions[Spacecraft],Tbl_Missions[Return])="","",_xlfn.XLOOKUP(Tbl_MissionCrew[[#This Row],[Spacecraft (Return)]],Tbl_Missions[Spacecraft],Tbl_Missions[Return]))</f>
        <v>24183.140277777777</v>
      </c>
      <c r="H31" t="str">
        <f>_xlfn.XLOOKUP(Tbl_MissionCrew[[#This Row],[Spacecraft (Launch)]],Tbl_Missions[Spacecraft],Tbl_Missions[Destination])</f>
        <v>Earth Orbit</v>
      </c>
      <c r="I3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1" t="str">
        <f>_xlfn.XLOOKUP(Tbl_MissionCrew[[#This Row],[Spacecraft (Return)]],Tbl_Missions[Spacecraft],Tbl_Missions[Status])</f>
        <v>Returned</v>
      </c>
    </row>
    <row r="32" spans="1:10" ht="18.75" customHeight="1">
      <c r="A32" t="s">
        <v>394</v>
      </c>
      <c r="B32" t="s">
        <v>39</v>
      </c>
      <c r="C32" t="s">
        <v>39</v>
      </c>
      <c r="D32" t="b">
        <f>NOT(Tbl_MissionCrew[[#This Row],[Spacecraft (Return)]]=Tbl_MissionCrew[[#This Row],[Spacecraft (Launch)]])</f>
        <v>0</v>
      </c>
      <c r="E32" s="2">
        <f ca="1">IF(Tbl_MissionCrew[[#This Row],[Return date]]="",NOW(),Tbl_MissionCrew[[#This Row],[Return date]])-Tbl_MissionCrew[[#This Row],[Launch date]]</f>
        <v>0.44513888888832298</v>
      </c>
      <c r="F32" s="1">
        <f>_xlfn.XLOOKUP(Tbl_MissionCrew[[#This Row],[Spacecraft (Launch)]],Tbl_Missions[Spacecraft],Tbl_Missions[Launch])</f>
        <v>24182.695138888888</v>
      </c>
      <c r="G32" s="1">
        <f>IF(_xlfn.XLOOKUP(Tbl_MissionCrew[[#This Row],[Spacecraft (Return)]],Tbl_Missions[Spacecraft],Tbl_Missions[Return])="","",_xlfn.XLOOKUP(Tbl_MissionCrew[[#This Row],[Spacecraft (Return)]],Tbl_Missions[Spacecraft],Tbl_Missions[Return]))</f>
        <v>24183.140277777777</v>
      </c>
      <c r="H32" t="str">
        <f>_xlfn.XLOOKUP(Tbl_MissionCrew[[#This Row],[Spacecraft (Launch)]],Tbl_Missions[Spacecraft],Tbl_Missions[Destination])</f>
        <v>Earth Orbit</v>
      </c>
      <c r="I3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2" t="str">
        <f>_xlfn.XLOOKUP(Tbl_MissionCrew[[#This Row],[Spacecraft (Return)]],Tbl_Missions[Spacecraft],Tbl_Missions[Status])</f>
        <v>Returned</v>
      </c>
    </row>
    <row r="33" spans="1:10" ht="18.75" customHeight="1">
      <c r="A33" t="s">
        <v>385</v>
      </c>
      <c r="B33" t="s">
        <v>40</v>
      </c>
      <c r="C33" t="s">
        <v>40</v>
      </c>
      <c r="D33" t="b">
        <f>NOT(Tbl_MissionCrew[[#This Row],[Spacecraft (Return)]]=Tbl_MissionCrew[[#This Row],[Spacecraft (Launch)]])</f>
        <v>0</v>
      </c>
      <c r="E33" s="2">
        <f ca="1">IF(Tbl_MissionCrew[[#This Row],[Return date]]="",NOW(),Tbl_MissionCrew[[#This Row],[Return date]])-Tbl_MissionCrew[[#This Row],[Launch date]]</f>
        <v>3.0145833333335759</v>
      </c>
      <c r="F33" s="1">
        <f>_xlfn.XLOOKUP(Tbl_MissionCrew[[#This Row],[Spacecraft (Launch)]],Tbl_Missions[Spacecraft],Tbl_Missions[Launch])</f>
        <v>24261.568749999999</v>
      </c>
      <c r="G33" s="1">
        <f>IF(_xlfn.XLOOKUP(Tbl_MissionCrew[[#This Row],[Spacecraft (Return)]],Tbl_Missions[Spacecraft],Tbl_Missions[Return])="","",_xlfn.XLOOKUP(Tbl_MissionCrew[[#This Row],[Spacecraft (Return)]],Tbl_Missions[Spacecraft],Tbl_Missions[Return]))</f>
        <v>24264.583333333332</v>
      </c>
      <c r="H33" t="str">
        <f>_xlfn.XLOOKUP(Tbl_MissionCrew[[#This Row],[Spacecraft (Launch)]],Tbl_Missions[Spacecraft],Tbl_Missions[Destination])</f>
        <v>Earth Orbit</v>
      </c>
      <c r="I3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3" t="str">
        <f>_xlfn.XLOOKUP(Tbl_MissionCrew[[#This Row],[Spacecraft (Return)]],Tbl_Missions[Spacecraft],Tbl_Missions[Status])</f>
        <v>Returned</v>
      </c>
    </row>
    <row r="34" spans="1:10" ht="18.75" customHeight="1">
      <c r="A34" t="s">
        <v>1004</v>
      </c>
      <c r="B34" t="s">
        <v>40</v>
      </c>
      <c r="C34" t="s">
        <v>40</v>
      </c>
      <c r="D34" t="b">
        <f>NOT(Tbl_MissionCrew[[#This Row],[Spacecraft (Return)]]=Tbl_MissionCrew[[#This Row],[Spacecraft (Launch)]])</f>
        <v>0</v>
      </c>
      <c r="E34" s="2">
        <f ca="1">IF(Tbl_MissionCrew[[#This Row],[Return date]]="",NOW(),Tbl_MissionCrew[[#This Row],[Return date]])-Tbl_MissionCrew[[#This Row],[Launch date]]</f>
        <v>3.0145833333335759</v>
      </c>
      <c r="F34" s="1">
        <f>_xlfn.XLOOKUP(Tbl_MissionCrew[[#This Row],[Spacecraft (Launch)]],Tbl_Missions[Spacecraft],Tbl_Missions[Launch])</f>
        <v>24261.568749999999</v>
      </c>
      <c r="G34" s="1">
        <f>IF(_xlfn.XLOOKUP(Tbl_MissionCrew[[#This Row],[Spacecraft (Return)]],Tbl_Missions[Spacecraft],Tbl_Missions[Return])="","",_xlfn.XLOOKUP(Tbl_MissionCrew[[#This Row],[Spacecraft (Return)]],Tbl_Missions[Spacecraft],Tbl_Missions[Return]))</f>
        <v>24264.583333333332</v>
      </c>
      <c r="H34" t="str">
        <f>_xlfn.XLOOKUP(Tbl_MissionCrew[[#This Row],[Spacecraft (Launch)]],Tbl_Missions[Spacecraft],Tbl_Missions[Destination])</f>
        <v>Earth Orbit</v>
      </c>
      <c r="I3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4" t="str">
        <f>_xlfn.XLOOKUP(Tbl_MissionCrew[[#This Row],[Spacecraft (Return)]],Tbl_Missions[Spacecraft],Tbl_Missions[Status])</f>
        <v>Returned</v>
      </c>
    </row>
    <row r="35" spans="1:10" ht="18.75" customHeight="1">
      <c r="A35" t="s">
        <v>401</v>
      </c>
      <c r="B35" t="s">
        <v>41</v>
      </c>
      <c r="C35" t="s">
        <v>41</v>
      </c>
      <c r="D35" t="b">
        <f>NOT(Tbl_MissionCrew[[#This Row],[Spacecraft (Return)]]=Tbl_MissionCrew[[#This Row],[Spacecraft (Launch)]])</f>
        <v>0</v>
      </c>
      <c r="E35" s="2">
        <f ca="1">IF(Tbl_MissionCrew[[#This Row],[Return date]]="",NOW(),Tbl_MissionCrew[[#This Row],[Return date]])-Tbl_MissionCrew[[#This Row],[Launch date]]</f>
        <v>2.9493055555540195</v>
      </c>
      <c r="F35" s="1">
        <f>_xlfn.XLOOKUP(Tbl_MissionCrew[[#This Row],[Spacecraft (Launch)]],Tbl_Missions[Spacecraft],Tbl_Missions[Launch])</f>
        <v>24306.930555555555</v>
      </c>
      <c r="G35" s="1">
        <f>IF(_xlfn.XLOOKUP(Tbl_MissionCrew[[#This Row],[Spacecraft (Return)]],Tbl_Missions[Spacecraft],Tbl_Missions[Return])="","",_xlfn.XLOOKUP(Tbl_MissionCrew[[#This Row],[Spacecraft (Return)]],Tbl_Missions[Spacecraft],Tbl_Missions[Return]))</f>
        <v>24309.879861111109</v>
      </c>
      <c r="H35" t="str">
        <f>_xlfn.XLOOKUP(Tbl_MissionCrew[[#This Row],[Spacecraft (Launch)]],Tbl_Missions[Spacecraft],Tbl_Missions[Destination])</f>
        <v>Earth Orbit</v>
      </c>
      <c r="I3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5" t="str">
        <f>_xlfn.XLOOKUP(Tbl_MissionCrew[[#This Row],[Spacecraft (Return)]],Tbl_Missions[Spacecraft],Tbl_Missions[Status])</f>
        <v>Returned</v>
      </c>
    </row>
    <row r="36" spans="1:10" ht="18.75" customHeight="1">
      <c r="A36" t="s">
        <v>386</v>
      </c>
      <c r="B36" t="s">
        <v>41</v>
      </c>
      <c r="C36" t="s">
        <v>41</v>
      </c>
      <c r="D36" t="b">
        <f>NOT(Tbl_MissionCrew[[#This Row],[Spacecraft (Return)]]=Tbl_MissionCrew[[#This Row],[Spacecraft (Launch)]])</f>
        <v>0</v>
      </c>
      <c r="E36" s="2">
        <f ca="1">IF(Tbl_MissionCrew[[#This Row],[Return date]]="",NOW(),Tbl_MissionCrew[[#This Row],[Return date]])-Tbl_MissionCrew[[#This Row],[Launch date]]</f>
        <v>2.9493055555540195</v>
      </c>
      <c r="F36" s="1">
        <f>_xlfn.XLOOKUP(Tbl_MissionCrew[[#This Row],[Spacecraft (Launch)]],Tbl_Missions[Spacecraft],Tbl_Missions[Launch])</f>
        <v>24306.930555555555</v>
      </c>
      <c r="G36" s="1">
        <f>IF(_xlfn.XLOOKUP(Tbl_MissionCrew[[#This Row],[Spacecraft (Return)]],Tbl_Missions[Spacecraft],Tbl_Missions[Return])="","",_xlfn.XLOOKUP(Tbl_MissionCrew[[#This Row],[Spacecraft (Return)]],Tbl_Missions[Spacecraft],Tbl_Missions[Return]))</f>
        <v>24309.879861111109</v>
      </c>
      <c r="H36" t="str">
        <f>_xlfn.XLOOKUP(Tbl_MissionCrew[[#This Row],[Spacecraft (Launch)]],Tbl_Missions[Spacecraft],Tbl_Missions[Destination])</f>
        <v>Earth Orbit</v>
      </c>
      <c r="I3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6" t="str">
        <f>_xlfn.XLOOKUP(Tbl_MissionCrew[[#This Row],[Spacecraft (Return)]],Tbl_Missions[Spacecraft],Tbl_Missions[Status])</f>
        <v>Returned</v>
      </c>
    </row>
    <row r="37" spans="1:10" ht="18.75" customHeight="1">
      <c r="A37" t="s">
        <v>395</v>
      </c>
      <c r="B37" t="s">
        <v>42</v>
      </c>
      <c r="C37" t="s">
        <v>42</v>
      </c>
      <c r="D37" t="b">
        <f>NOT(Tbl_MissionCrew[[#This Row],[Spacecraft (Return)]]=Tbl_MissionCrew[[#This Row],[Spacecraft (Launch)]])</f>
        <v>0</v>
      </c>
      <c r="E37" s="2">
        <f ca="1">IF(Tbl_MissionCrew[[#This Row],[Return date]]="",NOW(),Tbl_MissionCrew[[#This Row],[Return date]])-Tbl_MissionCrew[[#This Row],[Launch date]]</f>
        <v>2.9701388888897782</v>
      </c>
      <c r="F37" s="1">
        <f>_xlfn.XLOOKUP(Tbl_MissionCrew[[#This Row],[Spacecraft (Launch)]],Tbl_Missions[Spacecraft],Tbl_Missions[Launch])</f>
        <v>24362.612499999999</v>
      </c>
      <c r="G37" s="1">
        <f>IF(_xlfn.XLOOKUP(Tbl_MissionCrew[[#This Row],[Spacecraft (Return)]],Tbl_Missions[Spacecraft],Tbl_Missions[Return])="","",_xlfn.XLOOKUP(Tbl_MissionCrew[[#This Row],[Spacecraft (Return)]],Tbl_Missions[Spacecraft],Tbl_Missions[Return]))</f>
        <v>24365.582638888889</v>
      </c>
      <c r="H37" t="str">
        <f>_xlfn.XLOOKUP(Tbl_MissionCrew[[#This Row],[Spacecraft (Launch)]],Tbl_Missions[Spacecraft],Tbl_Missions[Destination])</f>
        <v>Earth Orbit</v>
      </c>
      <c r="I3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7" t="str">
        <f>_xlfn.XLOOKUP(Tbl_MissionCrew[[#This Row],[Spacecraft (Return)]],Tbl_Missions[Spacecraft],Tbl_Missions[Status])</f>
        <v>Returned</v>
      </c>
    </row>
    <row r="38" spans="1:10" ht="18.75" customHeight="1">
      <c r="A38" t="s">
        <v>387</v>
      </c>
      <c r="B38" t="s">
        <v>42</v>
      </c>
      <c r="C38" t="s">
        <v>42</v>
      </c>
      <c r="D38" t="b">
        <f>NOT(Tbl_MissionCrew[[#This Row],[Spacecraft (Return)]]=Tbl_MissionCrew[[#This Row],[Spacecraft (Launch)]])</f>
        <v>0</v>
      </c>
      <c r="E38" s="2">
        <f ca="1">IF(Tbl_MissionCrew[[#This Row],[Return date]]="",NOW(),Tbl_MissionCrew[[#This Row],[Return date]])-Tbl_MissionCrew[[#This Row],[Launch date]]</f>
        <v>2.9701388888897782</v>
      </c>
      <c r="F38" s="1">
        <f>_xlfn.XLOOKUP(Tbl_MissionCrew[[#This Row],[Spacecraft (Launch)]],Tbl_Missions[Spacecraft],Tbl_Missions[Launch])</f>
        <v>24362.612499999999</v>
      </c>
      <c r="G38" s="1">
        <f>IF(_xlfn.XLOOKUP(Tbl_MissionCrew[[#This Row],[Spacecraft (Return)]],Tbl_Missions[Spacecraft],Tbl_Missions[Return])="","",_xlfn.XLOOKUP(Tbl_MissionCrew[[#This Row],[Spacecraft (Return)]],Tbl_Missions[Spacecraft],Tbl_Missions[Return]))</f>
        <v>24365.582638888889</v>
      </c>
      <c r="H38" t="str">
        <f>_xlfn.XLOOKUP(Tbl_MissionCrew[[#This Row],[Spacecraft (Launch)]],Tbl_Missions[Spacecraft],Tbl_Missions[Destination])</f>
        <v>Earth Orbit</v>
      </c>
      <c r="I3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8" t="str">
        <f>_xlfn.XLOOKUP(Tbl_MissionCrew[[#This Row],[Spacecraft (Return)]],Tbl_Missions[Spacecraft],Tbl_Missions[Status])</f>
        <v>Returned</v>
      </c>
    </row>
    <row r="39" spans="1:10" ht="18.75" customHeight="1">
      <c r="A39" t="s">
        <v>388</v>
      </c>
      <c r="B39" t="s">
        <v>43</v>
      </c>
      <c r="C39" t="s">
        <v>43</v>
      </c>
      <c r="D39" t="b">
        <f>NOT(Tbl_MissionCrew[[#This Row],[Spacecraft (Return)]]=Tbl_MissionCrew[[#This Row],[Spacecraft (Launch)]])</f>
        <v>0</v>
      </c>
      <c r="E39" s="2">
        <f ca="1">IF(Tbl_MissionCrew[[#This Row],[Return date]]="",NOW(),Tbl_MissionCrew[[#This Row],[Return date]])-Tbl_MissionCrew[[#This Row],[Launch date]]</f>
        <v>3.9409722222226264</v>
      </c>
      <c r="F39" s="1">
        <f>_xlfn.XLOOKUP(Tbl_MissionCrew[[#This Row],[Spacecraft (Launch)]],Tbl_Missions[Spacecraft],Tbl_Missions[Launch])</f>
        <v>24422.865277777779</v>
      </c>
      <c r="G39" s="1">
        <f>IF(_xlfn.XLOOKUP(Tbl_MissionCrew[[#This Row],[Spacecraft (Return)]],Tbl_Missions[Spacecraft],Tbl_Missions[Return])="","",_xlfn.XLOOKUP(Tbl_MissionCrew[[#This Row],[Spacecraft (Return)]],Tbl_Missions[Spacecraft],Tbl_Missions[Return]))</f>
        <v>24426.806250000001</v>
      </c>
      <c r="H39" t="str">
        <f>_xlfn.XLOOKUP(Tbl_MissionCrew[[#This Row],[Spacecraft (Launch)]],Tbl_Missions[Spacecraft],Tbl_Missions[Destination])</f>
        <v>Earth Orbit</v>
      </c>
      <c r="I3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9" t="str">
        <f>_xlfn.XLOOKUP(Tbl_MissionCrew[[#This Row],[Spacecraft (Return)]],Tbl_Missions[Spacecraft],Tbl_Missions[Status])</f>
        <v>Returned</v>
      </c>
    </row>
    <row r="40" spans="1:10" ht="18.75" customHeight="1">
      <c r="A40" t="s">
        <v>1003</v>
      </c>
      <c r="B40" t="s">
        <v>43</v>
      </c>
      <c r="C40" t="s">
        <v>43</v>
      </c>
      <c r="D40" t="b">
        <f>NOT(Tbl_MissionCrew[[#This Row],[Spacecraft (Return)]]=Tbl_MissionCrew[[#This Row],[Spacecraft (Launch)]])</f>
        <v>0</v>
      </c>
      <c r="E40" s="2">
        <f ca="1">IF(Tbl_MissionCrew[[#This Row],[Return date]]="",NOW(),Tbl_MissionCrew[[#This Row],[Return date]])-Tbl_MissionCrew[[#This Row],[Launch date]]</f>
        <v>3.9409722222226264</v>
      </c>
      <c r="F40" s="1">
        <f>_xlfn.XLOOKUP(Tbl_MissionCrew[[#This Row],[Spacecraft (Launch)]],Tbl_Missions[Spacecraft],Tbl_Missions[Launch])</f>
        <v>24422.865277777779</v>
      </c>
      <c r="G40" s="1">
        <f>IF(_xlfn.XLOOKUP(Tbl_MissionCrew[[#This Row],[Spacecraft (Return)]],Tbl_Missions[Spacecraft],Tbl_Missions[Return])="","",_xlfn.XLOOKUP(Tbl_MissionCrew[[#This Row],[Spacecraft (Return)]],Tbl_Missions[Spacecraft],Tbl_Missions[Return]))</f>
        <v>24426.806250000001</v>
      </c>
      <c r="H40" t="str">
        <f>_xlfn.XLOOKUP(Tbl_MissionCrew[[#This Row],[Spacecraft (Launch)]],Tbl_Missions[Spacecraft],Tbl_Missions[Destination])</f>
        <v>Earth Orbit</v>
      </c>
      <c r="I4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0" t="str">
        <f>_xlfn.XLOOKUP(Tbl_MissionCrew[[#This Row],[Spacecraft (Return)]],Tbl_Missions[Spacecraft],Tbl_Missions[Status])</f>
        <v>Returned</v>
      </c>
    </row>
    <row r="41" spans="1:10" ht="18.75" customHeight="1">
      <c r="A41" t="s">
        <v>999</v>
      </c>
      <c r="B41" t="s">
        <v>44</v>
      </c>
      <c r="C41" t="s">
        <v>44</v>
      </c>
      <c r="D41" t="b">
        <f>NOT(Tbl_MissionCrew[[#This Row],[Spacecraft (Return)]]=Tbl_MissionCrew[[#This Row],[Spacecraft (Launch)]])</f>
        <v>0</v>
      </c>
      <c r="E41" s="2">
        <f ca="1">IF(Tbl_MissionCrew[[#This Row],[Return date]]="",NOW(),Tbl_MissionCrew[[#This Row],[Return date]])-Tbl_MissionCrew[[#This Row],[Launch date]]</f>
        <v>1.1165740740761976</v>
      </c>
      <c r="F41" s="1">
        <f>_xlfn.XLOOKUP(Tbl_MissionCrew[[#This Row],[Spacecraft (Launch)]],Tbl_Missions[Spacecraft],Tbl_Missions[Launch])</f>
        <v>24585.024305555555</v>
      </c>
      <c r="G41" s="1">
        <f>IF(_xlfn.XLOOKUP(Tbl_MissionCrew[[#This Row],[Spacecraft (Return)]],Tbl_Missions[Spacecraft],Tbl_Missions[Return])="","",_xlfn.XLOOKUP(Tbl_MissionCrew[[#This Row],[Spacecraft (Return)]],Tbl_Missions[Spacecraft],Tbl_Missions[Return]))</f>
        <v>24586.140879629631</v>
      </c>
      <c r="H41" t="str">
        <f>_xlfn.XLOOKUP(Tbl_MissionCrew[[#This Row],[Spacecraft (Launch)]],Tbl_Missions[Spacecraft],Tbl_Missions[Destination])</f>
        <v>Earth Orbit</v>
      </c>
      <c r="I4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1" t="str">
        <f>_xlfn.XLOOKUP(Tbl_MissionCrew[[#This Row],[Spacecraft (Return)]],Tbl_Missions[Spacecraft],Tbl_Missions[Status])</f>
        <v>Fail-to-land</v>
      </c>
    </row>
    <row r="42" spans="1:10" ht="18.75" customHeight="1">
      <c r="A42" t="s">
        <v>1005</v>
      </c>
      <c r="B42" t="s">
        <v>47</v>
      </c>
      <c r="C42" t="s">
        <v>47</v>
      </c>
      <c r="D42" t="b">
        <f>NOT(Tbl_MissionCrew[[#This Row],[Spacecraft (Return)]]=Tbl_MissionCrew[[#This Row],[Spacecraft (Launch)]])</f>
        <v>0</v>
      </c>
      <c r="E42" s="2">
        <f ca="1">IF(Tbl_MissionCrew[[#This Row],[Return date]]="",NOW(),Tbl_MissionCrew[[#This Row],[Return date]])-Tbl_MissionCrew[[#This Row],[Launch date]]</f>
        <v>10.839583333334303</v>
      </c>
      <c r="F42" s="1">
        <f>_xlfn.XLOOKUP(Tbl_MissionCrew[[#This Row],[Spacecraft (Launch)]],Tbl_Missions[Spacecraft],Tbl_Missions[Launch])</f>
        <v>25122.62638888889</v>
      </c>
      <c r="G42" s="1">
        <f>IF(_xlfn.XLOOKUP(Tbl_MissionCrew[[#This Row],[Spacecraft (Return)]],Tbl_Missions[Spacecraft],Tbl_Missions[Return])="","",_xlfn.XLOOKUP(Tbl_MissionCrew[[#This Row],[Spacecraft (Return)]],Tbl_Missions[Spacecraft],Tbl_Missions[Return]))</f>
        <v>25133.465972222224</v>
      </c>
      <c r="H42" t="str">
        <f>_xlfn.XLOOKUP(Tbl_MissionCrew[[#This Row],[Spacecraft (Launch)]],Tbl_Missions[Spacecraft],Tbl_Missions[Destination])</f>
        <v>Earth Orbit</v>
      </c>
      <c r="I4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2" t="str">
        <f>_xlfn.XLOOKUP(Tbl_MissionCrew[[#This Row],[Spacecraft (Return)]],Tbl_Missions[Spacecraft],Tbl_Missions[Status])</f>
        <v>Returned</v>
      </c>
    </row>
    <row r="43" spans="1:10" ht="18.75" customHeight="1">
      <c r="A43" t="s">
        <v>992</v>
      </c>
      <c r="B43" t="s">
        <v>47</v>
      </c>
      <c r="C43" t="s">
        <v>47</v>
      </c>
      <c r="D43" t="b">
        <f>NOT(Tbl_MissionCrew[[#This Row],[Spacecraft (Return)]]=Tbl_MissionCrew[[#This Row],[Spacecraft (Launch)]])</f>
        <v>0</v>
      </c>
      <c r="E43" s="2">
        <f ca="1">IF(Tbl_MissionCrew[[#This Row],[Return date]]="",NOW(),Tbl_MissionCrew[[#This Row],[Return date]])-Tbl_MissionCrew[[#This Row],[Launch date]]</f>
        <v>10.839583333334303</v>
      </c>
      <c r="F43" s="1">
        <f>_xlfn.XLOOKUP(Tbl_MissionCrew[[#This Row],[Spacecraft (Launch)]],Tbl_Missions[Spacecraft],Tbl_Missions[Launch])</f>
        <v>25122.62638888889</v>
      </c>
      <c r="G43" s="1">
        <f>IF(_xlfn.XLOOKUP(Tbl_MissionCrew[[#This Row],[Spacecraft (Return)]],Tbl_Missions[Spacecraft],Tbl_Missions[Return])="","",_xlfn.XLOOKUP(Tbl_MissionCrew[[#This Row],[Spacecraft (Return)]],Tbl_Missions[Spacecraft],Tbl_Missions[Return]))</f>
        <v>25133.465972222224</v>
      </c>
      <c r="H43" t="str">
        <f>_xlfn.XLOOKUP(Tbl_MissionCrew[[#This Row],[Spacecraft (Launch)]],Tbl_Missions[Spacecraft],Tbl_Missions[Destination])</f>
        <v>Earth Orbit</v>
      </c>
      <c r="I4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3" t="str">
        <f>_xlfn.XLOOKUP(Tbl_MissionCrew[[#This Row],[Spacecraft (Return)]],Tbl_Missions[Spacecraft],Tbl_Missions[Status])</f>
        <v>Returned</v>
      </c>
    </row>
    <row r="44" spans="1:10" ht="18.75" customHeight="1">
      <c r="A44" t="s">
        <v>1006</v>
      </c>
      <c r="B44" t="s">
        <v>47</v>
      </c>
      <c r="C44" t="s">
        <v>47</v>
      </c>
      <c r="D44" t="b">
        <f>NOT(Tbl_MissionCrew[[#This Row],[Spacecraft (Return)]]=Tbl_MissionCrew[[#This Row],[Spacecraft (Launch)]])</f>
        <v>0</v>
      </c>
      <c r="E44" s="2">
        <f ca="1">IF(Tbl_MissionCrew[[#This Row],[Return date]]="",NOW(),Tbl_MissionCrew[[#This Row],[Return date]])-Tbl_MissionCrew[[#This Row],[Launch date]]</f>
        <v>10.839583333334303</v>
      </c>
      <c r="F44" s="1">
        <f>_xlfn.XLOOKUP(Tbl_MissionCrew[[#This Row],[Spacecraft (Launch)]],Tbl_Missions[Spacecraft],Tbl_Missions[Launch])</f>
        <v>25122.62638888889</v>
      </c>
      <c r="G44" s="1">
        <f>IF(_xlfn.XLOOKUP(Tbl_MissionCrew[[#This Row],[Spacecraft (Return)]],Tbl_Missions[Spacecraft],Tbl_Missions[Return])="","",_xlfn.XLOOKUP(Tbl_MissionCrew[[#This Row],[Spacecraft (Return)]],Tbl_Missions[Spacecraft],Tbl_Missions[Return]))</f>
        <v>25133.465972222224</v>
      </c>
      <c r="H44" t="str">
        <f>_xlfn.XLOOKUP(Tbl_MissionCrew[[#This Row],[Spacecraft (Launch)]],Tbl_Missions[Spacecraft],Tbl_Missions[Destination])</f>
        <v>Earth Orbit</v>
      </c>
      <c r="I4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4" t="str">
        <f>_xlfn.XLOOKUP(Tbl_MissionCrew[[#This Row],[Spacecraft (Return)]],Tbl_Missions[Spacecraft],Tbl_Missions[Status])</f>
        <v>Returned</v>
      </c>
    </row>
    <row r="45" spans="1:10" ht="18.75" customHeight="1">
      <c r="A45" t="s">
        <v>1007</v>
      </c>
      <c r="B45" t="s">
        <v>49</v>
      </c>
      <c r="C45" t="s">
        <v>49</v>
      </c>
      <c r="D45" t="b">
        <f>NOT(Tbl_MissionCrew[[#This Row],[Spacecraft (Return)]]=Tbl_MissionCrew[[#This Row],[Spacecraft (Launch)]])</f>
        <v>0</v>
      </c>
      <c r="E45" s="2">
        <f ca="1">IF(Tbl_MissionCrew[[#This Row],[Return date]]="",NOW(),Tbl_MissionCrew[[#This Row],[Return date]])-Tbl_MissionCrew[[#This Row],[Launch date]]</f>
        <v>3.9520833333335759</v>
      </c>
      <c r="F45" s="1">
        <f>_xlfn.XLOOKUP(Tbl_MissionCrew[[#This Row],[Spacecraft (Launch)]],Tbl_Missions[Spacecraft],Tbl_Missions[Launch])</f>
        <v>25137.356944444444</v>
      </c>
      <c r="G45" s="1">
        <f>IF(_xlfn.XLOOKUP(Tbl_MissionCrew[[#This Row],[Spacecraft (Return)]],Tbl_Missions[Spacecraft],Tbl_Missions[Return])="","",_xlfn.XLOOKUP(Tbl_MissionCrew[[#This Row],[Spacecraft (Return)]],Tbl_Missions[Spacecraft],Tbl_Missions[Return]))</f>
        <v>25141.309027777777</v>
      </c>
      <c r="H45" t="str">
        <f>_xlfn.XLOOKUP(Tbl_MissionCrew[[#This Row],[Spacecraft (Launch)]],Tbl_Missions[Spacecraft],Tbl_Missions[Destination])</f>
        <v>Earth Orbit</v>
      </c>
      <c r="I4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5" t="str">
        <f>_xlfn.XLOOKUP(Tbl_MissionCrew[[#This Row],[Spacecraft (Return)]],Tbl_Missions[Spacecraft],Tbl_Missions[Status])</f>
        <v>Returned</v>
      </c>
    </row>
    <row r="46" spans="1:10" ht="18.75" customHeight="1">
      <c r="A46" t="s">
        <v>1002</v>
      </c>
      <c r="B46" t="s">
        <v>51</v>
      </c>
      <c r="C46" t="s">
        <v>51</v>
      </c>
      <c r="D46" t="b">
        <f>NOT(Tbl_MissionCrew[[#This Row],[Spacecraft (Return)]]=Tbl_MissionCrew[[#This Row],[Spacecraft (Launch)]])</f>
        <v>0</v>
      </c>
      <c r="E46" s="2">
        <f ca="1">IF(Tbl_MissionCrew[[#This Row],[Return date]]="",NOW(),Tbl_MissionCrew[[#This Row],[Return date]])-Tbl_MissionCrew[[#This Row],[Launch date]]</f>
        <v>6.1256944444430701</v>
      </c>
      <c r="F46" s="1">
        <f>_xlfn.XLOOKUP(Tbl_MissionCrew[[#This Row],[Spacecraft (Launch)]],Tbl_Missions[Spacecraft],Tbl_Missions[Launch])</f>
        <v>25193.535416666666</v>
      </c>
      <c r="G46" s="1">
        <f>IF(_xlfn.XLOOKUP(Tbl_MissionCrew[[#This Row],[Spacecraft (Return)]],Tbl_Missions[Spacecraft],Tbl_Missions[Return])="","",_xlfn.XLOOKUP(Tbl_MissionCrew[[#This Row],[Spacecraft (Return)]],Tbl_Missions[Spacecraft],Tbl_Missions[Return]))</f>
        <v>25199.661111111109</v>
      </c>
      <c r="H46" t="str">
        <f>_xlfn.XLOOKUP(Tbl_MissionCrew[[#This Row],[Spacecraft (Launch)]],Tbl_Missions[Spacecraft],Tbl_Missions[Destination])</f>
        <v>Moon</v>
      </c>
      <c r="I4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6" t="str">
        <f>_xlfn.XLOOKUP(Tbl_MissionCrew[[#This Row],[Spacecraft (Return)]],Tbl_Missions[Spacecraft],Tbl_Missions[Status])</f>
        <v>Returned</v>
      </c>
    </row>
    <row r="47" spans="1:10" ht="18.75" customHeight="1">
      <c r="A47" t="s">
        <v>1003</v>
      </c>
      <c r="B47" t="s">
        <v>51</v>
      </c>
      <c r="C47" t="s">
        <v>51</v>
      </c>
      <c r="D47" t="b">
        <f>NOT(Tbl_MissionCrew[[#This Row],[Spacecraft (Return)]]=Tbl_MissionCrew[[#This Row],[Spacecraft (Launch)]])</f>
        <v>0</v>
      </c>
      <c r="E47" s="2">
        <f ca="1">IF(Tbl_MissionCrew[[#This Row],[Return date]]="",NOW(),Tbl_MissionCrew[[#This Row],[Return date]])-Tbl_MissionCrew[[#This Row],[Launch date]]</f>
        <v>6.1256944444430701</v>
      </c>
      <c r="F47" s="1">
        <f>_xlfn.XLOOKUP(Tbl_MissionCrew[[#This Row],[Spacecraft (Launch)]],Tbl_Missions[Spacecraft],Tbl_Missions[Launch])</f>
        <v>25193.535416666666</v>
      </c>
      <c r="G47" s="1">
        <f>IF(_xlfn.XLOOKUP(Tbl_MissionCrew[[#This Row],[Spacecraft (Return)]],Tbl_Missions[Spacecraft],Tbl_Missions[Return])="","",_xlfn.XLOOKUP(Tbl_MissionCrew[[#This Row],[Spacecraft (Return)]],Tbl_Missions[Spacecraft],Tbl_Missions[Return]))</f>
        <v>25199.661111111109</v>
      </c>
      <c r="H47" t="str">
        <f>_xlfn.XLOOKUP(Tbl_MissionCrew[[#This Row],[Spacecraft (Launch)]],Tbl_Missions[Spacecraft],Tbl_Missions[Destination])</f>
        <v>Moon</v>
      </c>
      <c r="I4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7" t="str">
        <f>_xlfn.XLOOKUP(Tbl_MissionCrew[[#This Row],[Spacecraft (Return)]],Tbl_Missions[Spacecraft],Tbl_Missions[Status])</f>
        <v>Returned</v>
      </c>
    </row>
    <row r="48" spans="1:10" ht="18.75" customHeight="1">
      <c r="A48" t="s">
        <v>1008</v>
      </c>
      <c r="B48" t="s">
        <v>51</v>
      </c>
      <c r="C48" t="s">
        <v>51</v>
      </c>
      <c r="D48" t="b">
        <f>NOT(Tbl_MissionCrew[[#This Row],[Spacecraft (Return)]]=Tbl_MissionCrew[[#This Row],[Spacecraft (Launch)]])</f>
        <v>0</v>
      </c>
      <c r="E48" s="2">
        <f ca="1">IF(Tbl_MissionCrew[[#This Row],[Return date]]="",NOW(),Tbl_MissionCrew[[#This Row],[Return date]])-Tbl_MissionCrew[[#This Row],[Launch date]]</f>
        <v>6.1256944444430701</v>
      </c>
      <c r="F48" s="1">
        <f>_xlfn.XLOOKUP(Tbl_MissionCrew[[#This Row],[Spacecraft (Launch)]],Tbl_Missions[Spacecraft],Tbl_Missions[Launch])</f>
        <v>25193.535416666666</v>
      </c>
      <c r="G48" s="1">
        <f>IF(_xlfn.XLOOKUP(Tbl_MissionCrew[[#This Row],[Spacecraft (Return)]],Tbl_Missions[Spacecraft],Tbl_Missions[Return])="","",_xlfn.XLOOKUP(Tbl_MissionCrew[[#This Row],[Spacecraft (Return)]],Tbl_Missions[Spacecraft],Tbl_Missions[Return]))</f>
        <v>25199.661111111109</v>
      </c>
      <c r="H48" t="str">
        <f>_xlfn.XLOOKUP(Tbl_MissionCrew[[#This Row],[Spacecraft (Launch)]],Tbl_Missions[Spacecraft],Tbl_Missions[Destination])</f>
        <v>Moon</v>
      </c>
      <c r="I4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8" t="str">
        <f>_xlfn.XLOOKUP(Tbl_MissionCrew[[#This Row],[Spacecraft (Return)]],Tbl_Missions[Spacecraft],Tbl_Missions[Status])</f>
        <v>Returned</v>
      </c>
    </row>
    <row r="49" spans="1:10" ht="18.75" customHeight="1">
      <c r="A49" t="s">
        <v>1009</v>
      </c>
      <c r="B49" t="s">
        <v>53</v>
      </c>
      <c r="C49" t="s">
        <v>53</v>
      </c>
      <c r="D49" t="b">
        <f>NOT(Tbl_MissionCrew[[#This Row],[Spacecraft (Return)]]=Tbl_MissionCrew[[#This Row],[Spacecraft (Launch)]])</f>
        <v>0</v>
      </c>
      <c r="E49" s="2">
        <f ca="1">IF(Tbl_MissionCrew[[#This Row],[Return date]]="",NOW(),Tbl_MissionCrew[[#This Row],[Return date]])-Tbl_MissionCrew[[#This Row],[Launch date]]</f>
        <v>2.9729166666656965</v>
      </c>
      <c r="F49" s="1">
        <f>_xlfn.XLOOKUP(Tbl_MissionCrew[[#This Row],[Spacecraft (Launch)]],Tbl_Missions[Spacecraft],Tbl_Missions[Launch])</f>
        <v>25217.3125</v>
      </c>
      <c r="G49" s="1">
        <f>IF(_xlfn.XLOOKUP(Tbl_MissionCrew[[#This Row],[Spacecraft (Return)]],Tbl_Missions[Spacecraft],Tbl_Missions[Return])="","",_xlfn.XLOOKUP(Tbl_MissionCrew[[#This Row],[Spacecraft (Return)]],Tbl_Missions[Spacecraft],Tbl_Missions[Return]))</f>
        <v>25220.285416666666</v>
      </c>
      <c r="H49" t="str">
        <f>_xlfn.XLOOKUP(Tbl_MissionCrew[[#This Row],[Spacecraft (Launch)]],Tbl_Missions[Spacecraft],Tbl_Missions[Destination])</f>
        <v>Earth Orbit</v>
      </c>
      <c r="I4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9" t="str">
        <f>_xlfn.XLOOKUP(Tbl_MissionCrew[[#This Row],[Spacecraft (Return)]],Tbl_Missions[Spacecraft],Tbl_Missions[Status])</f>
        <v>Returned</v>
      </c>
    </row>
    <row r="50" spans="1:10" ht="18.75" customHeight="1">
      <c r="A50" t="s">
        <v>391</v>
      </c>
      <c r="B50" t="s">
        <v>54</v>
      </c>
      <c r="C50" t="s">
        <v>53</v>
      </c>
      <c r="D50" t="b">
        <f>NOT(Tbl_MissionCrew[[#This Row],[Spacecraft (Return)]]=Tbl_MissionCrew[[#This Row],[Spacecraft (Launch)]])</f>
        <v>1</v>
      </c>
      <c r="E50" s="2">
        <f ca="1">IF(Tbl_MissionCrew[[#This Row],[Return date]]="",NOW(),Tbl_MissionCrew[[#This Row],[Return date]])-Tbl_MissionCrew[[#This Row],[Launch date]]</f>
        <v>1.9909722222218988</v>
      </c>
      <c r="F50" s="1">
        <f>_xlfn.XLOOKUP(Tbl_MissionCrew[[#This Row],[Spacecraft (Launch)]],Tbl_Missions[Spacecraft],Tbl_Missions[Launch])</f>
        <v>25218.294444444444</v>
      </c>
      <c r="G50" s="1">
        <f>IF(_xlfn.XLOOKUP(Tbl_MissionCrew[[#This Row],[Spacecraft (Return)]],Tbl_Missions[Spacecraft],Tbl_Missions[Return])="","",_xlfn.XLOOKUP(Tbl_MissionCrew[[#This Row],[Spacecraft (Return)]],Tbl_Missions[Spacecraft],Tbl_Missions[Return]))</f>
        <v>25220.285416666666</v>
      </c>
      <c r="H50" t="str">
        <f>_xlfn.XLOOKUP(Tbl_MissionCrew[[#This Row],[Spacecraft (Launch)]],Tbl_Missions[Spacecraft],Tbl_Missions[Destination])</f>
        <v>Earth Orbit</v>
      </c>
      <c r="I5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0" t="str">
        <f>_xlfn.XLOOKUP(Tbl_MissionCrew[[#This Row],[Spacecraft (Return)]],Tbl_Missions[Spacecraft],Tbl_Missions[Status])</f>
        <v>Returned</v>
      </c>
    </row>
    <row r="51" spans="1:10" ht="18.75" customHeight="1">
      <c r="A51" t="s">
        <v>1010</v>
      </c>
      <c r="B51" t="s">
        <v>54</v>
      </c>
      <c r="C51" t="s">
        <v>54</v>
      </c>
      <c r="D51" t="b">
        <f>NOT(Tbl_MissionCrew[[#This Row],[Spacecraft (Return)]]=Tbl_MissionCrew[[#This Row],[Spacecraft (Launch)]])</f>
        <v>0</v>
      </c>
      <c r="E51" s="2">
        <f ca="1">IF(Tbl_MissionCrew[[#This Row],[Return date]]="",NOW(),Tbl_MissionCrew[[#This Row],[Return date]])-Tbl_MissionCrew[[#This Row],[Launch date]]</f>
        <v>3.0374999999985448</v>
      </c>
      <c r="F51" s="1">
        <f>_xlfn.XLOOKUP(Tbl_MissionCrew[[#This Row],[Spacecraft (Launch)]],Tbl_Missions[Spacecraft],Tbl_Missions[Launch])</f>
        <v>25218.294444444444</v>
      </c>
      <c r="G51" s="1">
        <f>IF(_xlfn.XLOOKUP(Tbl_MissionCrew[[#This Row],[Spacecraft (Return)]],Tbl_Missions[Spacecraft],Tbl_Missions[Return])="","",_xlfn.XLOOKUP(Tbl_MissionCrew[[#This Row],[Spacecraft (Return)]],Tbl_Missions[Spacecraft],Tbl_Missions[Return]))</f>
        <v>25221.331944444442</v>
      </c>
      <c r="H51" t="str">
        <f>_xlfn.XLOOKUP(Tbl_MissionCrew[[#This Row],[Spacecraft (Launch)]],Tbl_Missions[Spacecraft],Tbl_Missions[Destination])</f>
        <v>Earth Orbit</v>
      </c>
      <c r="I5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1" t="str">
        <f>_xlfn.XLOOKUP(Tbl_MissionCrew[[#This Row],[Spacecraft (Return)]],Tbl_Missions[Spacecraft],Tbl_Missions[Status])</f>
        <v>Returned</v>
      </c>
    </row>
    <row r="52" spans="1:10" ht="18.75" customHeight="1">
      <c r="A52" t="s">
        <v>390</v>
      </c>
      <c r="B52" t="s">
        <v>54</v>
      </c>
      <c r="C52" t="s">
        <v>53</v>
      </c>
      <c r="D52" t="b">
        <f>NOT(Tbl_MissionCrew[[#This Row],[Spacecraft (Return)]]=Tbl_MissionCrew[[#This Row],[Spacecraft (Launch)]])</f>
        <v>1</v>
      </c>
      <c r="E52" s="2">
        <f ca="1">IF(Tbl_MissionCrew[[#This Row],[Return date]]="",NOW(),Tbl_MissionCrew[[#This Row],[Return date]])-Tbl_MissionCrew[[#This Row],[Launch date]]</f>
        <v>1.9909722222218988</v>
      </c>
      <c r="F52" s="1">
        <f>_xlfn.XLOOKUP(Tbl_MissionCrew[[#This Row],[Spacecraft (Launch)]],Tbl_Missions[Spacecraft],Tbl_Missions[Launch])</f>
        <v>25218.294444444444</v>
      </c>
      <c r="G52" s="1">
        <f>IF(_xlfn.XLOOKUP(Tbl_MissionCrew[[#This Row],[Spacecraft (Return)]],Tbl_Missions[Spacecraft],Tbl_Missions[Return])="","",_xlfn.XLOOKUP(Tbl_MissionCrew[[#This Row],[Spacecraft (Return)]],Tbl_Missions[Spacecraft],Tbl_Missions[Return]))</f>
        <v>25220.285416666666</v>
      </c>
      <c r="H52" t="str">
        <f>_xlfn.XLOOKUP(Tbl_MissionCrew[[#This Row],[Spacecraft (Launch)]],Tbl_Missions[Spacecraft],Tbl_Missions[Destination])</f>
        <v>Earth Orbit</v>
      </c>
      <c r="I5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2" t="str">
        <f>_xlfn.XLOOKUP(Tbl_MissionCrew[[#This Row],[Spacecraft (Return)]],Tbl_Missions[Spacecraft],Tbl_Missions[Status])</f>
        <v>Returned</v>
      </c>
    </row>
    <row r="53" spans="1:10" ht="18.75" customHeight="1">
      <c r="A53" t="s">
        <v>393</v>
      </c>
      <c r="B53" t="s">
        <v>55</v>
      </c>
      <c r="C53" t="s">
        <v>55</v>
      </c>
      <c r="D53" t="b">
        <f>NOT(Tbl_MissionCrew[[#This Row],[Spacecraft (Return)]]=Tbl_MissionCrew[[#This Row],[Spacecraft (Launch)]])</f>
        <v>0</v>
      </c>
      <c r="E53" s="2">
        <f ca="1">IF(Tbl_MissionCrew[[#This Row],[Return date]]="",NOW(),Tbl_MissionCrew[[#This Row],[Return date]])-Tbl_MissionCrew[[#This Row],[Launch date]]</f>
        <v>10.042361111110949</v>
      </c>
      <c r="F53" s="1">
        <f>_xlfn.XLOOKUP(Tbl_MissionCrew[[#This Row],[Spacecraft (Launch)]],Tbl_Missions[Spacecraft],Tbl_Missions[Launch])</f>
        <v>25265.666666666668</v>
      </c>
      <c r="G53" s="1">
        <f>IF(_xlfn.XLOOKUP(Tbl_MissionCrew[[#This Row],[Spacecraft (Return)]],Tbl_Missions[Spacecraft],Tbl_Missions[Return])="","",_xlfn.XLOOKUP(Tbl_MissionCrew[[#This Row],[Spacecraft (Return)]],Tbl_Missions[Spacecraft],Tbl_Missions[Return]))</f>
        <v>25275.709027777779</v>
      </c>
      <c r="H53" t="str">
        <f>_xlfn.XLOOKUP(Tbl_MissionCrew[[#This Row],[Spacecraft (Launch)]],Tbl_Missions[Spacecraft],Tbl_Missions[Destination])</f>
        <v>Earth Orbit</v>
      </c>
      <c r="I5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3" t="str">
        <f>_xlfn.XLOOKUP(Tbl_MissionCrew[[#This Row],[Spacecraft (Return)]],Tbl_Missions[Spacecraft],Tbl_Missions[Status])</f>
        <v>Returned</v>
      </c>
    </row>
    <row r="54" spans="1:10" ht="18.75" customHeight="1">
      <c r="A54" t="s">
        <v>1001</v>
      </c>
      <c r="B54" t="s">
        <v>55</v>
      </c>
      <c r="C54" t="s">
        <v>55</v>
      </c>
      <c r="D54" t="b">
        <f>NOT(Tbl_MissionCrew[[#This Row],[Spacecraft (Return)]]=Tbl_MissionCrew[[#This Row],[Spacecraft (Launch)]])</f>
        <v>0</v>
      </c>
      <c r="E54" s="2">
        <f ca="1">IF(Tbl_MissionCrew[[#This Row],[Return date]]="",NOW(),Tbl_MissionCrew[[#This Row],[Return date]])-Tbl_MissionCrew[[#This Row],[Launch date]]</f>
        <v>10.042361111110949</v>
      </c>
      <c r="F54" s="1">
        <f>_xlfn.XLOOKUP(Tbl_MissionCrew[[#This Row],[Spacecraft (Launch)]],Tbl_Missions[Spacecraft],Tbl_Missions[Launch])</f>
        <v>25265.666666666668</v>
      </c>
      <c r="G54" s="1">
        <f>IF(_xlfn.XLOOKUP(Tbl_MissionCrew[[#This Row],[Spacecraft (Return)]],Tbl_Missions[Spacecraft],Tbl_Missions[Return])="","",_xlfn.XLOOKUP(Tbl_MissionCrew[[#This Row],[Spacecraft (Return)]],Tbl_Missions[Spacecraft],Tbl_Missions[Return]))</f>
        <v>25275.709027777779</v>
      </c>
      <c r="H54" t="str">
        <f>_xlfn.XLOOKUP(Tbl_MissionCrew[[#This Row],[Spacecraft (Launch)]],Tbl_Missions[Spacecraft],Tbl_Missions[Destination])</f>
        <v>Earth Orbit</v>
      </c>
      <c r="I5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4" t="str">
        <f>_xlfn.XLOOKUP(Tbl_MissionCrew[[#This Row],[Spacecraft (Return)]],Tbl_Missions[Spacecraft],Tbl_Missions[Status])</f>
        <v>Returned</v>
      </c>
    </row>
    <row r="55" spans="1:10" ht="18.75" customHeight="1">
      <c r="A55" t="s">
        <v>392</v>
      </c>
      <c r="B55" t="s">
        <v>55</v>
      </c>
      <c r="C55" t="s">
        <v>55</v>
      </c>
      <c r="D55" t="b">
        <f>NOT(Tbl_MissionCrew[[#This Row],[Spacecraft (Return)]]=Tbl_MissionCrew[[#This Row],[Spacecraft (Launch)]])</f>
        <v>0</v>
      </c>
      <c r="E55" s="2">
        <f ca="1">IF(Tbl_MissionCrew[[#This Row],[Return date]]="",NOW(),Tbl_MissionCrew[[#This Row],[Return date]])-Tbl_MissionCrew[[#This Row],[Launch date]]</f>
        <v>10.042361111110949</v>
      </c>
      <c r="F55" s="1">
        <f>_xlfn.XLOOKUP(Tbl_MissionCrew[[#This Row],[Spacecraft (Launch)]],Tbl_Missions[Spacecraft],Tbl_Missions[Launch])</f>
        <v>25265.666666666668</v>
      </c>
      <c r="G55" s="1">
        <f>IF(_xlfn.XLOOKUP(Tbl_MissionCrew[[#This Row],[Spacecraft (Return)]],Tbl_Missions[Spacecraft],Tbl_Missions[Return])="","",_xlfn.XLOOKUP(Tbl_MissionCrew[[#This Row],[Spacecraft (Return)]],Tbl_Missions[Spacecraft],Tbl_Missions[Return]))</f>
        <v>25275.709027777779</v>
      </c>
      <c r="H55" t="str">
        <f>_xlfn.XLOOKUP(Tbl_MissionCrew[[#This Row],[Spacecraft (Launch)]],Tbl_Missions[Spacecraft],Tbl_Missions[Destination])</f>
        <v>Earth Orbit</v>
      </c>
      <c r="I5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5" t="str">
        <f>_xlfn.XLOOKUP(Tbl_MissionCrew[[#This Row],[Spacecraft (Return)]],Tbl_Missions[Spacecraft],Tbl_Missions[Status])</f>
        <v>Returned</v>
      </c>
    </row>
    <row r="56" spans="1:10" ht="18.75" customHeight="1">
      <c r="A56" t="s">
        <v>385</v>
      </c>
      <c r="B56" t="s">
        <v>56</v>
      </c>
      <c r="C56" t="s">
        <v>56</v>
      </c>
      <c r="D56" t="b">
        <f>NOT(Tbl_MissionCrew[[#This Row],[Spacecraft (Return)]]=Tbl_MissionCrew[[#This Row],[Spacecraft (Launch)]])</f>
        <v>0</v>
      </c>
      <c r="E56" s="2">
        <f ca="1">IF(Tbl_MissionCrew[[#This Row],[Return date]]="",NOW(),Tbl_MissionCrew[[#This Row],[Return date]])-Tbl_MissionCrew[[#This Row],[Launch date]]</f>
        <v>8.0020833333328483</v>
      </c>
      <c r="F56" s="1">
        <f>_xlfn.XLOOKUP(Tbl_MissionCrew[[#This Row],[Spacecraft (Launch)]],Tbl_Missions[Spacecraft],Tbl_Missions[Launch])</f>
        <v>25341.700694444444</v>
      </c>
      <c r="G56" s="1">
        <f>IF(_xlfn.XLOOKUP(Tbl_MissionCrew[[#This Row],[Spacecraft (Return)]],Tbl_Missions[Spacecraft],Tbl_Missions[Return])="","",_xlfn.XLOOKUP(Tbl_MissionCrew[[#This Row],[Spacecraft (Return)]],Tbl_Missions[Spacecraft],Tbl_Missions[Return]))</f>
        <v>25349.702777777777</v>
      </c>
      <c r="H56" t="str">
        <f>_xlfn.XLOOKUP(Tbl_MissionCrew[[#This Row],[Spacecraft (Launch)]],Tbl_Missions[Spacecraft],Tbl_Missions[Destination])</f>
        <v>Moon</v>
      </c>
      <c r="I5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6" t="str">
        <f>_xlfn.XLOOKUP(Tbl_MissionCrew[[#This Row],[Spacecraft (Return)]],Tbl_Missions[Spacecraft],Tbl_Missions[Status])</f>
        <v>Returned</v>
      </c>
    </row>
    <row r="57" spans="1:10" ht="18.75" customHeight="1">
      <c r="A57" t="s">
        <v>401</v>
      </c>
      <c r="B57" t="s">
        <v>56</v>
      </c>
      <c r="C57" t="s">
        <v>56</v>
      </c>
      <c r="D57" t="b">
        <f>NOT(Tbl_MissionCrew[[#This Row],[Spacecraft (Return)]]=Tbl_MissionCrew[[#This Row],[Spacecraft (Launch)]])</f>
        <v>0</v>
      </c>
      <c r="E57" s="2">
        <f ca="1">IF(Tbl_MissionCrew[[#This Row],[Return date]]="",NOW(),Tbl_MissionCrew[[#This Row],[Return date]])-Tbl_MissionCrew[[#This Row],[Launch date]]</f>
        <v>8.0020833333328483</v>
      </c>
      <c r="F57" s="1">
        <f>_xlfn.XLOOKUP(Tbl_MissionCrew[[#This Row],[Spacecraft (Launch)]],Tbl_Missions[Spacecraft],Tbl_Missions[Launch])</f>
        <v>25341.700694444444</v>
      </c>
      <c r="G57" s="1">
        <f>IF(_xlfn.XLOOKUP(Tbl_MissionCrew[[#This Row],[Spacecraft (Return)]],Tbl_Missions[Spacecraft],Tbl_Missions[Return])="","",_xlfn.XLOOKUP(Tbl_MissionCrew[[#This Row],[Spacecraft (Return)]],Tbl_Missions[Spacecraft],Tbl_Missions[Return]))</f>
        <v>25349.702777777777</v>
      </c>
      <c r="H57" t="str">
        <f>_xlfn.XLOOKUP(Tbl_MissionCrew[[#This Row],[Spacecraft (Launch)]],Tbl_Missions[Spacecraft],Tbl_Missions[Destination])</f>
        <v>Moon</v>
      </c>
      <c r="I5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7" t="str">
        <f>_xlfn.XLOOKUP(Tbl_MissionCrew[[#This Row],[Spacecraft (Return)]],Tbl_Missions[Spacecraft],Tbl_Missions[Status])</f>
        <v>Returned</v>
      </c>
    </row>
    <row r="58" spans="1:10" ht="18.75" customHeight="1">
      <c r="A58" t="s">
        <v>1004</v>
      </c>
      <c r="B58" t="s">
        <v>56</v>
      </c>
      <c r="C58" t="s">
        <v>56</v>
      </c>
      <c r="D58" t="b">
        <f>NOT(Tbl_MissionCrew[[#This Row],[Spacecraft (Return)]]=Tbl_MissionCrew[[#This Row],[Spacecraft (Launch)]])</f>
        <v>0</v>
      </c>
      <c r="E58" s="2">
        <f ca="1">IF(Tbl_MissionCrew[[#This Row],[Return date]]="",NOW(),Tbl_MissionCrew[[#This Row],[Return date]])-Tbl_MissionCrew[[#This Row],[Launch date]]</f>
        <v>8.0020833333328483</v>
      </c>
      <c r="F58" s="1">
        <f>_xlfn.XLOOKUP(Tbl_MissionCrew[[#This Row],[Spacecraft (Launch)]],Tbl_Missions[Spacecraft],Tbl_Missions[Launch])</f>
        <v>25341.700694444444</v>
      </c>
      <c r="G58" s="1">
        <f>IF(_xlfn.XLOOKUP(Tbl_MissionCrew[[#This Row],[Spacecraft (Return)]],Tbl_Missions[Spacecraft],Tbl_Missions[Return])="","",_xlfn.XLOOKUP(Tbl_MissionCrew[[#This Row],[Spacecraft (Return)]],Tbl_Missions[Spacecraft],Tbl_Missions[Return]))</f>
        <v>25349.702777777777</v>
      </c>
      <c r="H58" t="str">
        <f>_xlfn.XLOOKUP(Tbl_MissionCrew[[#This Row],[Spacecraft (Launch)]],Tbl_Missions[Spacecraft],Tbl_Missions[Destination])</f>
        <v>Moon</v>
      </c>
      <c r="I5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8" t="str">
        <f>_xlfn.XLOOKUP(Tbl_MissionCrew[[#This Row],[Spacecraft (Return)]],Tbl_Missions[Spacecraft],Tbl_Missions[Status])</f>
        <v>Returned</v>
      </c>
    </row>
    <row r="59" spans="1:10" ht="18.75" customHeight="1">
      <c r="A59" t="s">
        <v>388</v>
      </c>
      <c r="B59" t="s">
        <v>57</v>
      </c>
      <c r="C59" t="s">
        <v>57</v>
      </c>
      <c r="D59" t="b">
        <f>NOT(Tbl_MissionCrew[[#This Row],[Spacecraft (Return)]]=Tbl_MissionCrew[[#This Row],[Spacecraft (Launch)]])</f>
        <v>0</v>
      </c>
      <c r="E59" s="2">
        <f ca="1">IF(Tbl_MissionCrew[[#This Row],[Return date]]="",NOW(),Tbl_MissionCrew[[#This Row],[Return date]])-Tbl_MissionCrew[[#This Row],[Launch date]]</f>
        <v>8.1381944444437977</v>
      </c>
      <c r="F59" s="1">
        <f>_xlfn.XLOOKUP(Tbl_MissionCrew[[#This Row],[Spacecraft (Launch)]],Tbl_Missions[Spacecraft],Tbl_Missions[Launch])</f>
        <v>25400.56388888889</v>
      </c>
      <c r="G59" s="1">
        <f>IF(_xlfn.XLOOKUP(Tbl_MissionCrew[[#This Row],[Spacecraft (Return)]],Tbl_Missions[Spacecraft],Tbl_Missions[Return])="","",_xlfn.XLOOKUP(Tbl_MissionCrew[[#This Row],[Spacecraft (Return)]],Tbl_Missions[Spacecraft],Tbl_Missions[Return]))</f>
        <v>25408.702083333334</v>
      </c>
      <c r="H59" t="str">
        <f>_xlfn.XLOOKUP(Tbl_MissionCrew[[#This Row],[Spacecraft (Launch)]],Tbl_Missions[Spacecraft],Tbl_Missions[Destination])</f>
        <v>Moon</v>
      </c>
      <c r="I5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9" t="str">
        <f>_xlfn.XLOOKUP(Tbl_MissionCrew[[#This Row],[Spacecraft (Return)]],Tbl_Missions[Spacecraft],Tbl_Missions[Status])</f>
        <v>Returned</v>
      </c>
    </row>
    <row r="60" spans="1:10" ht="18.75" customHeight="1">
      <c r="A60" t="s">
        <v>386</v>
      </c>
      <c r="B60" t="s">
        <v>57</v>
      </c>
      <c r="C60" t="s">
        <v>57</v>
      </c>
      <c r="D60" t="b">
        <f>NOT(Tbl_MissionCrew[[#This Row],[Spacecraft (Return)]]=Tbl_MissionCrew[[#This Row],[Spacecraft (Launch)]])</f>
        <v>0</v>
      </c>
      <c r="E60" s="2">
        <f ca="1">IF(Tbl_MissionCrew[[#This Row],[Return date]]="",NOW(),Tbl_MissionCrew[[#This Row],[Return date]])-Tbl_MissionCrew[[#This Row],[Launch date]]</f>
        <v>8.1381944444437977</v>
      </c>
      <c r="F60" s="1">
        <f>_xlfn.XLOOKUP(Tbl_MissionCrew[[#This Row],[Spacecraft (Launch)]],Tbl_Missions[Spacecraft],Tbl_Missions[Launch])</f>
        <v>25400.56388888889</v>
      </c>
      <c r="G60" s="1">
        <f>IF(_xlfn.XLOOKUP(Tbl_MissionCrew[[#This Row],[Spacecraft (Return)]],Tbl_Missions[Spacecraft],Tbl_Missions[Return])="","",_xlfn.XLOOKUP(Tbl_MissionCrew[[#This Row],[Spacecraft (Return)]],Tbl_Missions[Spacecraft],Tbl_Missions[Return]))</f>
        <v>25408.702083333334</v>
      </c>
      <c r="H60" t="str">
        <f>_xlfn.XLOOKUP(Tbl_MissionCrew[[#This Row],[Spacecraft (Launch)]],Tbl_Missions[Spacecraft],Tbl_Missions[Destination])</f>
        <v>Moon</v>
      </c>
      <c r="I6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0" t="str">
        <f>_xlfn.XLOOKUP(Tbl_MissionCrew[[#This Row],[Spacecraft (Return)]],Tbl_Missions[Spacecraft],Tbl_Missions[Status])</f>
        <v>Returned</v>
      </c>
    </row>
    <row r="61" spans="1:10" ht="18.75" customHeight="1">
      <c r="A61" t="s">
        <v>394</v>
      </c>
      <c r="B61" t="s">
        <v>57</v>
      </c>
      <c r="C61" t="s">
        <v>57</v>
      </c>
      <c r="D61" t="b">
        <f>NOT(Tbl_MissionCrew[[#This Row],[Spacecraft (Return)]]=Tbl_MissionCrew[[#This Row],[Spacecraft (Launch)]])</f>
        <v>0</v>
      </c>
      <c r="E61" s="2">
        <f ca="1">IF(Tbl_MissionCrew[[#This Row],[Return date]]="",NOW(),Tbl_MissionCrew[[#This Row],[Return date]])-Tbl_MissionCrew[[#This Row],[Launch date]]</f>
        <v>8.1381944444437977</v>
      </c>
      <c r="F61" s="1">
        <f>_xlfn.XLOOKUP(Tbl_MissionCrew[[#This Row],[Spacecraft (Launch)]],Tbl_Missions[Spacecraft],Tbl_Missions[Launch])</f>
        <v>25400.56388888889</v>
      </c>
      <c r="G61" s="1">
        <f>IF(_xlfn.XLOOKUP(Tbl_MissionCrew[[#This Row],[Spacecraft (Return)]],Tbl_Missions[Spacecraft],Tbl_Missions[Return])="","",_xlfn.XLOOKUP(Tbl_MissionCrew[[#This Row],[Spacecraft (Return)]],Tbl_Missions[Spacecraft],Tbl_Missions[Return]))</f>
        <v>25408.702083333334</v>
      </c>
      <c r="H61" t="str">
        <f>_xlfn.XLOOKUP(Tbl_MissionCrew[[#This Row],[Spacecraft (Launch)]],Tbl_Missions[Spacecraft],Tbl_Missions[Destination])</f>
        <v>Moon</v>
      </c>
      <c r="I6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1" t="str">
        <f>_xlfn.XLOOKUP(Tbl_MissionCrew[[#This Row],[Spacecraft (Return)]],Tbl_Missions[Spacecraft],Tbl_Missions[Status])</f>
        <v>Returned</v>
      </c>
    </row>
    <row r="62" spans="1:10" ht="18.75" customHeight="1">
      <c r="A62" t="s">
        <v>1011</v>
      </c>
      <c r="B62" t="s">
        <v>58</v>
      </c>
      <c r="C62" t="s">
        <v>58</v>
      </c>
      <c r="D62" t="b">
        <f>NOT(Tbl_MissionCrew[[#This Row],[Spacecraft (Return)]]=Tbl_MissionCrew[[#This Row],[Spacecraft (Launch)]])</f>
        <v>0</v>
      </c>
      <c r="E62" s="2">
        <f ca="1">IF(Tbl_MissionCrew[[#This Row],[Return date]]="",NOW(),Tbl_MissionCrew[[#This Row],[Return date]])-Tbl_MissionCrew[[#This Row],[Launch date]]</f>
        <v>4.9465277777781012</v>
      </c>
      <c r="F62" s="1">
        <f>_xlfn.XLOOKUP(Tbl_MissionCrew[[#This Row],[Spacecraft (Launch)]],Tbl_Missions[Spacecraft],Tbl_Missions[Launch])</f>
        <v>25487.465277777777</v>
      </c>
      <c r="G62" s="1">
        <f>IF(_xlfn.XLOOKUP(Tbl_MissionCrew[[#This Row],[Spacecraft (Return)]],Tbl_Missions[Spacecraft],Tbl_Missions[Return])="","",_xlfn.XLOOKUP(Tbl_MissionCrew[[#This Row],[Spacecraft (Return)]],Tbl_Missions[Spacecraft],Tbl_Missions[Return]))</f>
        <v>25492.411805555555</v>
      </c>
      <c r="H62" t="str">
        <f>_xlfn.XLOOKUP(Tbl_MissionCrew[[#This Row],[Spacecraft (Launch)]],Tbl_Missions[Spacecraft],Tbl_Missions[Destination])</f>
        <v>Earth Orbit</v>
      </c>
      <c r="I6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2" t="str">
        <f>_xlfn.XLOOKUP(Tbl_MissionCrew[[#This Row],[Spacecraft (Return)]],Tbl_Missions[Spacecraft],Tbl_Missions[Status])</f>
        <v>Returned</v>
      </c>
    </row>
    <row r="63" spans="1:10" ht="18.75" customHeight="1">
      <c r="A63" t="s">
        <v>1012</v>
      </c>
      <c r="B63" t="s">
        <v>58</v>
      </c>
      <c r="C63" t="s">
        <v>58</v>
      </c>
      <c r="D63" t="b">
        <f>NOT(Tbl_MissionCrew[[#This Row],[Spacecraft (Return)]]=Tbl_MissionCrew[[#This Row],[Spacecraft (Launch)]])</f>
        <v>0</v>
      </c>
      <c r="E63" s="2">
        <f ca="1">IF(Tbl_MissionCrew[[#This Row],[Return date]]="",NOW(),Tbl_MissionCrew[[#This Row],[Return date]])-Tbl_MissionCrew[[#This Row],[Launch date]]</f>
        <v>4.9465277777781012</v>
      </c>
      <c r="F63" s="1">
        <f>_xlfn.XLOOKUP(Tbl_MissionCrew[[#This Row],[Spacecraft (Launch)]],Tbl_Missions[Spacecraft],Tbl_Missions[Launch])</f>
        <v>25487.465277777777</v>
      </c>
      <c r="G63" s="1">
        <f>IF(_xlfn.XLOOKUP(Tbl_MissionCrew[[#This Row],[Spacecraft (Return)]],Tbl_Missions[Spacecraft],Tbl_Missions[Return])="","",_xlfn.XLOOKUP(Tbl_MissionCrew[[#This Row],[Spacecraft (Return)]],Tbl_Missions[Spacecraft],Tbl_Missions[Return]))</f>
        <v>25492.411805555555</v>
      </c>
      <c r="H63" t="str">
        <f>_xlfn.XLOOKUP(Tbl_MissionCrew[[#This Row],[Spacecraft (Launch)]],Tbl_Missions[Spacecraft],Tbl_Missions[Destination])</f>
        <v>Earth Orbit</v>
      </c>
      <c r="I6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3" t="str">
        <f>_xlfn.XLOOKUP(Tbl_MissionCrew[[#This Row],[Spacecraft (Return)]],Tbl_Missions[Spacecraft],Tbl_Missions[Status])</f>
        <v>Returned</v>
      </c>
    </row>
    <row r="64" spans="1:10" ht="18.75" customHeight="1">
      <c r="A64" t="s">
        <v>1013</v>
      </c>
      <c r="B64" t="s">
        <v>59</v>
      </c>
      <c r="C64" t="s">
        <v>59</v>
      </c>
      <c r="D64" t="b">
        <f>NOT(Tbl_MissionCrew[[#This Row],[Spacecraft (Return)]]=Tbl_MissionCrew[[#This Row],[Spacecraft (Launch)]])</f>
        <v>0</v>
      </c>
      <c r="E64" s="2">
        <f ca="1">IF(Tbl_MissionCrew[[#This Row],[Return date]]="",NOW(),Tbl_MissionCrew[[#This Row],[Return date]])-Tbl_MissionCrew[[#This Row],[Launch date]]</f>
        <v>4.9444444444452529</v>
      </c>
      <c r="F64" s="1">
        <f>_xlfn.XLOOKUP(Tbl_MissionCrew[[#This Row],[Spacecraft (Launch)]],Tbl_Missions[Spacecraft],Tbl_Missions[Launch])</f>
        <v>25488.447222222221</v>
      </c>
      <c r="G64" s="1">
        <f>IF(_xlfn.XLOOKUP(Tbl_MissionCrew[[#This Row],[Spacecraft (Return)]],Tbl_Missions[Spacecraft],Tbl_Missions[Return])="","",_xlfn.XLOOKUP(Tbl_MissionCrew[[#This Row],[Spacecraft (Return)]],Tbl_Missions[Spacecraft],Tbl_Missions[Return]))</f>
        <v>25493.391666666666</v>
      </c>
      <c r="H64" t="str">
        <f>_xlfn.XLOOKUP(Tbl_MissionCrew[[#This Row],[Spacecraft (Launch)]],Tbl_Missions[Spacecraft],Tbl_Missions[Destination])</f>
        <v>Earth Orbit</v>
      </c>
      <c r="I6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4" t="str">
        <f>_xlfn.XLOOKUP(Tbl_MissionCrew[[#This Row],[Spacecraft (Return)]],Tbl_Missions[Spacecraft],Tbl_Missions[Status])</f>
        <v>Returned</v>
      </c>
    </row>
    <row r="65" spans="1:10" ht="18.75" customHeight="1">
      <c r="A65" t="s">
        <v>1014</v>
      </c>
      <c r="B65" t="s">
        <v>59</v>
      </c>
      <c r="C65" t="s">
        <v>59</v>
      </c>
      <c r="D65" t="b">
        <f>NOT(Tbl_MissionCrew[[#This Row],[Spacecraft (Return)]]=Tbl_MissionCrew[[#This Row],[Spacecraft (Launch)]])</f>
        <v>0</v>
      </c>
      <c r="E65" s="2">
        <f ca="1">IF(Tbl_MissionCrew[[#This Row],[Return date]]="",NOW(),Tbl_MissionCrew[[#This Row],[Return date]])-Tbl_MissionCrew[[#This Row],[Launch date]]</f>
        <v>4.9444444444452529</v>
      </c>
      <c r="F65" s="1">
        <f>_xlfn.XLOOKUP(Tbl_MissionCrew[[#This Row],[Spacecraft (Launch)]],Tbl_Missions[Spacecraft],Tbl_Missions[Launch])</f>
        <v>25488.447222222221</v>
      </c>
      <c r="G65" s="1">
        <f>IF(_xlfn.XLOOKUP(Tbl_MissionCrew[[#This Row],[Spacecraft (Return)]],Tbl_Missions[Spacecraft],Tbl_Missions[Return])="","",_xlfn.XLOOKUP(Tbl_MissionCrew[[#This Row],[Spacecraft (Return)]],Tbl_Missions[Spacecraft],Tbl_Missions[Return]))</f>
        <v>25493.391666666666</v>
      </c>
      <c r="H65" t="str">
        <f>_xlfn.XLOOKUP(Tbl_MissionCrew[[#This Row],[Spacecraft (Launch)]],Tbl_Missions[Spacecraft],Tbl_Missions[Destination])</f>
        <v>Earth Orbit</v>
      </c>
      <c r="I6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5" t="str">
        <f>_xlfn.XLOOKUP(Tbl_MissionCrew[[#This Row],[Spacecraft (Return)]],Tbl_Missions[Spacecraft],Tbl_Missions[Status])</f>
        <v>Returned</v>
      </c>
    </row>
    <row r="66" spans="1:10" ht="18.75" customHeight="1">
      <c r="A66" t="s">
        <v>1015</v>
      </c>
      <c r="B66" t="s">
        <v>59</v>
      </c>
      <c r="C66" t="s">
        <v>59</v>
      </c>
      <c r="D66" t="b">
        <f>NOT(Tbl_MissionCrew[[#This Row],[Spacecraft (Return)]]=Tbl_MissionCrew[[#This Row],[Spacecraft (Launch)]])</f>
        <v>0</v>
      </c>
      <c r="E66" s="2">
        <f ca="1">IF(Tbl_MissionCrew[[#This Row],[Return date]]="",NOW(),Tbl_MissionCrew[[#This Row],[Return date]])-Tbl_MissionCrew[[#This Row],[Launch date]]</f>
        <v>4.9444444444452529</v>
      </c>
      <c r="F66" s="1">
        <f>_xlfn.XLOOKUP(Tbl_MissionCrew[[#This Row],[Spacecraft (Launch)]],Tbl_Missions[Spacecraft],Tbl_Missions[Launch])</f>
        <v>25488.447222222221</v>
      </c>
      <c r="G66" s="1">
        <f>IF(_xlfn.XLOOKUP(Tbl_MissionCrew[[#This Row],[Spacecraft (Return)]],Tbl_Missions[Spacecraft],Tbl_Missions[Return])="","",_xlfn.XLOOKUP(Tbl_MissionCrew[[#This Row],[Spacecraft (Return)]],Tbl_Missions[Spacecraft],Tbl_Missions[Return]))</f>
        <v>25493.391666666666</v>
      </c>
      <c r="H66" t="str">
        <f>_xlfn.XLOOKUP(Tbl_MissionCrew[[#This Row],[Spacecraft (Launch)]],Tbl_Missions[Spacecraft],Tbl_Missions[Destination])</f>
        <v>Earth Orbit</v>
      </c>
      <c r="I6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6" t="str">
        <f>_xlfn.XLOOKUP(Tbl_MissionCrew[[#This Row],[Spacecraft (Return)]],Tbl_Missions[Spacecraft],Tbl_Missions[Status])</f>
        <v>Returned</v>
      </c>
    </row>
    <row r="67" spans="1:10" ht="18.75" customHeight="1">
      <c r="A67" t="s">
        <v>391</v>
      </c>
      <c r="B67" t="s">
        <v>60</v>
      </c>
      <c r="C67" t="s">
        <v>60</v>
      </c>
      <c r="D67" t="b">
        <f>NOT(Tbl_MissionCrew[[#This Row],[Spacecraft (Return)]]=Tbl_MissionCrew[[#This Row],[Spacecraft (Launch)]])</f>
        <v>0</v>
      </c>
      <c r="E67" s="2">
        <f ca="1">IF(Tbl_MissionCrew[[#This Row],[Return date]]="",NOW(),Tbl_MissionCrew[[#This Row],[Return date]])-Tbl_MissionCrew[[#This Row],[Launch date]]</f>
        <v>4.9520833333335759</v>
      </c>
      <c r="F67" s="1">
        <f>_xlfn.XLOOKUP(Tbl_MissionCrew[[#This Row],[Spacecraft (Launch)]],Tbl_Missions[Spacecraft],Tbl_Missions[Launch])</f>
        <v>25489.429861111112</v>
      </c>
      <c r="G67" s="1">
        <f>IF(_xlfn.XLOOKUP(Tbl_MissionCrew[[#This Row],[Spacecraft (Return)]],Tbl_Missions[Spacecraft],Tbl_Missions[Return])="","",_xlfn.XLOOKUP(Tbl_MissionCrew[[#This Row],[Spacecraft (Return)]],Tbl_Missions[Spacecraft],Tbl_Missions[Return]))</f>
        <v>25494.381944444445</v>
      </c>
      <c r="H67" t="str">
        <f>_xlfn.XLOOKUP(Tbl_MissionCrew[[#This Row],[Spacecraft (Launch)]],Tbl_Missions[Spacecraft],Tbl_Missions[Destination])</f>
        <v>Earth Orbit</v>
      </c>
      <c r="I6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7" t="str">
        <f>_xlfn.XLOOKUP(Tbl_MissionCrew[[#This Row],[Spacecraft (Return)]],Tbl_Missions[Spacecraft],Tbl_Missions[Status])</f>
        <v>Returned</v>
      </c>
    </row>
    <row r="68" spans="1:10" ht="18.75" customHeight="1">
      <c r="A68" t="s">
        <v>1009</v>
      </c>
      <c r="B68" t="s">
        <v>60</v>
      </c>
      <c r="C68" t="s">
        <v>60</v>
      </c>
      <c r="D68" t="b">
        <f>NOT(Tbl_MissionCrew[[#This Row],[Spacecraft (Return)]]=Tbl_MissionCrew[[#This Row],[Spacecraft (Launch)]])</f>
        <v>0</v>
      </c>
      <c r="E68" s="2">
        <f ca="1">IF(Tbl_MissionCrew[[#This Row],[Return date]]="",NOW(),Tbl_MissionCrew[[#This Row],[Return date]])-Tbl_MissionCrew[[#This Row],[Launch date]]</f>
        <v>4.9520833333335759</v>
      </c>
      <c r="F68" s="1">
        <f>_xlfn.XLOOKUP(Tbl_MissionCrew[[#This Row],[Spacecraft (Launch)]],Tbl_Missions[Spacecraft],Tbl_Missions[Launch])</f>
        <v>25489.429861111112</v>
      </c>
      <c r="G68" s="1">
        <f>IF(_xlfn.XLOOKUP(Tbl_MissionCrew[[#This Row],[Spacecraft (Return)]],Tbl_Missions[Spacecraft],Tbl_Missions[Return])="","",_xlfn.XLOOKUP(Tbl_MissionCrew[[#This Row],[Spacecraft (Return)]],Tbl_Missions[Spacecraft],Tbl_Missions[Return]))</f>
        <v>25494.381944444445</v>
      </c>
      <c r="H68" t="str">
        <f>_xlfn.XLOOKUP(Tbl_MissionCrew[[#This Row],[Spacecraft (Launch)]],Tbl_Missions[Spacecraft],Tbl_Missions[Destination])</f>
        <v>Earth Orbit</v>
      </c>
      <c r="I6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8" t="str">
        <f>_xlfn.XLOOKUP(Tbl_MissionCrew[[#This Row],[Spacecraft (Return)]],Tbl_Missions[Spacecraft],Tbl_Missions[Status])</f>
        <v>Returned</v>
      </c>
    </row>
    <row r="69" spans="1:10" ht="18.75" customHeight="1">
      <c r="A69" t="s">
        <v>396</v>
      </c>
      <c r="B69" t="s">
        <v>61</v>
      </c>
      <c r="C69" t="s">
        <v>61</v>
      </c>
      <c r="D69" t="b">
        <f>NOT(Tbl_MissionCrew[[#This Row],[Spacecraft (Return)]]=Tbl_MissionCrew[[#This Row],[Spacecraft (Launch)]])</f>
        <v>0</v>
      </c>
      <c r="E69" s="2">
        <f ca="1">IF(Tbl_MissionCrew[[#This Row],[Return date]]="",NOW(),Tbl_MissionCrew[[#This Row],[Return date]])-Tbl_MissionCrew[[#This Row],[Launch date]]</f>
        <v>10.191666666665697</v>
      </c>
      <c r="F69" s="1">
        <f>_xlfn.XLOOKUP(Tbl_MissionCrew[[#This Row],[Spacecraft (Launch)]],Tbl_Missions[Spacecraft],Tbl_Missions[Launch])</f>
        <v>25521.681944444445</v>
      </c>
      <c r="G69" s="1">
        <f>IF(_xlfn.XLOOKUP(Tbl_MissionCrew[[#This Row],[Spacecraft (Return)]],Tbl_Missions[Spacecraft],Tbl_Missions[Return])="","",_xlfn.XLOOKUP(Tbl_MissionCrew[[#This Row],[Spacecraft (Return)]],Tbl_Missions[Spacecraft],Tbl_Missions[Return]))</f>
        <v>25531.87361111111</v>
      </c>
      <c r="H69" t="str">
        <f>_xlfn.XLOOKUP(Tbl_MissionCrew[[#This Row],[Spacecraft (Launch)]],Tbl_Missions[Spacecraft],Tbl_Missions[Destination])</f>
        <v>Moon</v>
      </c>
      <c r="I6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9" t="str">
        <f>_xlfn.XLOOKUP(Tbl_MissionCrew[[#This Row],[Spacecraft (Return)]],Tbl_Missions[Spacecraft],Tbl_Missions[Status])</f>
        <v>Returned</v>
      </c>
    </row>
    <row r="70" spans="1:10" ht="18.75" customHeight="1">
      <c r="A70" t="s">
        <v>395</v>
      </c>
      <c r="B70" t="s">
        <v>61</v>
      </c>
      <c r="C70" t="s">
        <v>61</v>
      </c>
      <c r="D70" t="b">
        <f>NOT(Tbl_MissionCrew[[#This Row],[Spacecraft (Return)]]=Tbl_MissionCrew[[#This Row],[Spacecraft (Launch)]])</f>
        <v>0</v>
      </c>
      <c r="E70" s="2">
        <f ca="1">IF(Tbl_MissionCrew[[#This Row],[Return date]]="",NOW(),Tbl_MissionCrew[[#This Row],[Return date]])-Tbl_MissionCrew[[#This Row],[Launch date]]</f>
        <v>10.191666666665697</v>
      </c>
      <c r="F70" s="1">
        <f>_xlfn.XLOOKUP(Tbl_MissionCrew[[#This Row],[Spacecraft (Launch)]],Tbl_Missions[Spacecraft],Tbl_Missions[Launch])</f>
        <v>25521.681944444445</v>
      </c>
      <c r="G70" s="1">
        <f>IF(_xlfn.XLOOKUP(Tbl_MissionCrew[[#This Row],[Spacecraft (Return)]],Tbl_Missions[Spacecraft],Tbl_Missions[Return])="","",_xlfn.XLOOKUP(Tbl_MissionCrew[[#This Row],[Spacecraft (Return)]],Tbl_Missions[Spacecraft],Tbl_Missions[Return]))</f>
        <v>25531.87361111111</v>
      </c>
      <c r="H70" t="str">
        <f>_xlfn.XLOOKUP(Tbl_MissionCrew[[#This Row],[Spacecraft (Launch)]],Tbl_Missions[Spacecraft],Tbl_Missions[Destination])</f>
        <v>Moon</v>
      </c>
      <c r="I7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0" t="str">
        <f>_xlfn.XLOOKUP(Tbl_MissionCrew[[#This Row],[Spacecraft (Return)]],Tbl_Missions[Spacecraft],Tbl_Missions[Status])</f>
        <v>Returned</v>
      </c>
    </row>
    <row r="71" spans="1:10" ht="18.75" customHeight="1">
      <c r="A71" t="s">
        <v>387</v>
      </c>
      <c r="B71" t="s">
        <v>61</v>
      </c>
      <c r="C71" t="s">
        <v>61</v>
      </c>
      <c r="D71" t="b">
        <f>NOT(Tbl_MissionCrew[[#This Row],[Spacecraft (Return)]]=Tbl_MissionCrew[[#This Row],[Spacecraft (Launch)]])</f>
        <v>0</v>
      </c>
      <c r="E71" s="2">
        <f ca="1">IF(Tbl_MissionCrew[[#This Row],[Return date]]="",NOW(),Tbl_MissionCrew[[#This Row],[Return date]])-Tbl_MissionCrew[[#This Row],[Launch date]]</f>
        <v>10.191666666665697</v>
      </c>
      <c r="F71" s="1">
        <f>_xlfn.XLOOKUP(Tbl_MissionCrew[[#This Row],[Spacecraft (Launch)]],Tbl_Missions[Spacecraft],Tbl_Missions[Launch])</f>
        <v>25521.681944444445</v>
      </c>
      <c r="G71" s="1">
        <f>IF(_xlfn.XLOOKUP(Tbl_MissionCrew[[#This Row],[Spacecraft (Return)]],Tbl_Missions[Spacecraft],Tbl_Missions[Return])="","",_xlfn.XLOOKUP(Tbl_MissionCrew[[#This Row],[Spacecraft (Return)]],Tbl_Missions[Spacecraft],Tbl_Missions[Return]))</f>
        <v>25531.87361111111</v>
      </c>
      <c r="H71" t="str">
        <f>_xlfn.XLOOKUP(Tbl_MissionCrew[[#This Row],[Spacecraft (Launch)]],Tbl_Missions[Spacecraft],Tbl_Missions[Destination])</f>
        <v>Moon</v>
      </c>
      <c r="I7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1" t="str">
        <f>_xlfn.XLOOKUP(Tbl_MissionCrew[[#This Row],[Spacecraft (Return)]],Tbl_Missions[Spacecraft],Tbl_Missions[Status])</f>
        <v>Returned</v>
      </c>
    </row>
    <row r="72" spans="1:10" ht="18.75" customHeight="1">
      <c r="A72" t="s">
        <v>1016</v>
      </c>
      <c r="B72" t="s">
        <v>62</v>
      </c>
      <c r="C72" t="s">
        <v>62</v>
      </c>
      <c r="D72" t="b">
        <f>NOT(Tbl_MissionCrew[[#This Row],[Spacecraft (Return)]]=Tbl_MissionCrew[[#This Row],[Spacecraft (Launch)]])</f>
        <v>0</v>
      </c>
      <c r="E72" s="2">
        <f ca="1">IF(Tbl_MissionCrew[[#This Row],[Return date]]="",NOW(),Tbl_MissionCrew[[#This Row],[Return date]])-Tbl_MissionCrew[[#This Row],[Launch date]]</f>
        <v>5.9548611111094942</v>
      </c>
      <c r="F72" s="1">
        <f>_xlfn.XLOOKUP(Tbl_MissionCrew[[#This Row],[Spacecraft (Launch)]],Tbl_Missions[Spacecraft],Tbl_Missions[Launch])</f>
        <v>25669.800694444446</v>
      </c>
      <c r="G72" s="1">
        <f>IF(_xlfn.XLOOKUP(Tbl_MissionCrew[[#This Row],[Spacecraft (Return)]],Tbl_Missions[Spacecraft],Tbl_Missions[Return])="","",_xlfn.XLOOKUP(Tbl_MissionCrew[[#This Row],[Spacecraft (Return)]],Tbl_Missions[Spacecraft],Tbl_Missions[Return]))</f>
        <v>25675.755555555555</v>
      </c>
      <c r="H72" t="str">
        <f>_xlfn.XLOOKUP(Tbl_MissionCrew[[#This Row],[Spacecraft (Launch)]],Tbl_Missions[Spacecraft],Tbl_Missions[Destination])</f>
        <v>Moon</v>
      </c>
      <c r="I7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2" t="str">
        <f>_xlfn.XLOOKUP(Tbl_MissionCrew[[#This Row],[Spacecraft (Return)]],Tbl_Missions[Spacecraft],Tbl_Missions[Status])</f>
        <v>Returned</v>
      </c>
    </row>
    <row r="73" spans="1:10" ht="18.75" customHeight="1">
      <c r="A73" t="s">
        <v>1003</v>
      </c>
      <c r="B73" t="s">
        <v>62</v>
      </c>
      <c r="C73" t="s">
        <v>62</v>
      </c>
      <c r="D73" t="b">
        <f>NOT(Tbl_MissionCrew[[#This Row],[Spacecraft (Return)]]=Tbl_MissionCrew[[#This Row],[Spacecraft (Launch)]])</f>
        <v>0</v>
      </c>
      <c r="E73" s="2">
        <f ca="1">IF(Tbl_MissionCrew[[#This Row],[Return date]]="",NOW(),Tbl_MissionCrew[[#This Row],[Return date]])-Tbl_MissionCrew[[#This Row],[Launch date]]</f>
        <v>5.9548611111094942</v>
      </c>
      <c r="F73" s="1">
        <f>_xlfn.XLOOKUP(Tbl_MissionCrew[[#This Row],[Spacecraft (Launch)]],Tbl_Missions[Spacecraft],Tbl_Missions[Launch])</f>
        <v>25669.800694444446</v>
      </c>
      <c r="G73" s="1">
        <f>IF(_xlfn.XLOOKUP(Tbl_MissionCrew[[#This Row],[Spacecraft (Return)]],Tbl_Missions[Spacecraft],Tbl_Missions[Return])="","",_xlfn.XLOOKUP(Tbl_MissionCrew[[#This Row],[Spacecraft (Return)]],Tbl_Missions[Spacecraft],Tbl_Missions[Return]))</f>
        <v>25675.755555555555</v>
      </c>
      <c r="H73" t="str">
        <f>_xlfn.XLOOKUP(Tbl_MissionCrew[[#This Row],[Spacecraft (Launch)]],Tbl_Missions[Spacecraft],Tbl_Missions[Destination])</f>
        <v>Moon</v>
      </c>
      <c r="I7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3" t="str">
        <f>_xlfn.XLOOKUP(Tbl_MissionCrew[[#This Row],[Spacecraft (Return)]],Tbl_Missions[Spacecraft],Tbl_Missions[Status])</f>
        <v>Returned</v>
      </c>
    </row>
    <row r="74" spans="1:10" ht="18.75" customHeight="1">
      <c r="A74" t="s">
        <v>1017</v>
      </c>
      <c r="B74" t="s">
        <v>62</v>
      </c>
      <c r="C74" t="s">
        <v>62</v>
      </c>
      <c r="D74" t="b">
        <f>NOT(Tbl_MissionCrew[[#This Row],[Spacecraft (Return)]]=Tbl_MissionCrew[[#This Row],[Spacecraft (Launch)]])</f>
        <v>0</v>
      </c>
      <c r="E74" s="2">
        <f ca="1">IF(Tbl_MissionCrew[[#This Row],[Return date]]="",NOW(),Tbl_MissionCrew[[#This Row],[Return date]])-Tbl_MissionCrew[[#This Row],[Launch date]]</f>
        <v>5.9548611111094942</v>
      </c>
      <c r="F74" s="1">
        <f>_xlfn.XLOOKUP(Tbl_MissionCrew[[#This Row],[Spacecraft (Launch)]],Tbl_Missions[Spacecraft],Tbl_Missions[Launch])</f>
        <v>25669.800694444446</v>
      </c>
      <c r="G74" s="1">
        <f>IF(_xlfn.XLOOKUP(Tbl_MissionCrew[[#This Row],[Spacecraft (Return)]],Tbl_Missions[Spacecraft],Tbl_Missions[Return])="","",_xlfn.XLOOKUP(Tbl_MissionCrew[[#This Row],[Spacecraft (Return)]],Tbl_Missions[Spacecraft],Tbl_Missions[Return]))</f>
        <v>25675.755555555555</v>
      </c>
      <c r="H74" t="str">
        <f>_xlfn.XLOOKUP(Tbl_MissionCrew[[#This Row],[Spacecraft (Launch)]],Tbl_Missions[Spacecraft],Tbl_Missions[Destination])</f>
        <v>Moon</v>
      </c>
      <c r="I7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4" t="str">
        <f>_xlfn.XLOOKUP(Tbl_MissionCrew[[#This Row],[Spacecraft (Return)]],Tbl_Missions[Spacecraft],Tbl_Missions[Status])</f>
        <v>Returned</v>
      </c>
    </row>
    <row r="75" spans="1:10" ht="18.75" customHeight="1">
      <c r="A75" t="s">
        <v>990</v>
      </c>
      <c r="B75" t="s">
        <v>63</v>
      </c>
      <c r="C75" t="s">
        <v>63</v>
      </c>
      <c r="D75" t="b">
        <f>NOT(Tbl_MissionCrew[[#This Row],[Spacecraft (Return)]]=Tbl_MissionCrew[[#This Row],[Spacecraft (Launch)]])</f>
        <v>0</v>
      </c>
      <c r="E75" s="2">
        <f ca="1">IF(Tbl_MissionCrew[[#This Row],[Return date]]="",NOW(),Tbl_MissionCrew[[#This Row],[Return date]])-Tbl_MissionCrew[[#This Row],[Launch date]]</f>
        <v>17.707638888889051</v>
      </c>
      <c r="F75" s="1">
        <f>_xlfn.XLOOKUP(Tbl_MissionCrew[[#This Row],[Spacecraft (Launch)]],Tbl_Missions[Spacecraft],Tbl_Missions[Launch])</f>
        <v>25720.791666666668</v>
      </c>
      <c r="G75" s="1">
        <f>IF(_xlfn.XLOOKUP(Tbl_MissionCrew[[#This Row],[Spacecraft (Return)]],Tbl_Missions[Spacecraft],Tbl_Missions[Return])="","",_xlfn.XLOOKUP(Tbl_MissionCrew[[#This Row],[Spacecraft (Return)]],Tbl_Missions[Spacecraft],Tbl_Missions[Return]))</f>
        <v>25738.499305555557</v>
      </c>
      <c r="H75" t="str">
        <f>_xlfn.XLOOKUP(Tbl_MissionCrew[[#This Row],[Spacecraft (Launch)]],Tbl_Missions[Spacecraft],Tbl_Missions[Destination])</f>
        <v>Earth Orbit</v>
      </c>
      <c r="I7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5" t="str">
        <f>_xlfn.XLOOKUP(Tbl_MissionCrew[[#This Row],[Spacecraft (Return)]],Tbl_Missions[Spacecraft],Tbl_Missions[Status])</f>
        <v>Returned</v>
      </c>
    </row>
    <row r="76" spans="1:10" ht="18.75" customHeight="1">
      <c r="A76" t="s">
        <v>1018</v>
      </c>
      <c r="B76" t="s">
        <v>63</v>
      </c>
      <c r="C76" t="s">
        <v>63</v>
      </c>
      <c r="D76" t="b">
        <f>NOT(Tbl_MissionCrew[[#This Row],[Spacecraft (Return)]]=Tbl_MissionCrew[[#This Row],[Spacecraft (Launch)]])</f>
        <v>0</v>
      </c>
      <c r="E76" s="2">
        <f ca="1">IF(Tbl_MissionCrew[[#This Row],[Return date]]="",NOW(),Tbl_MissionCrew[[#This Row],[Return date]])-Tbl_MissionCrew[[#This Row],[Launch date]]</f>
        <v>17.707638888889051</v>
      </c>
      <c r="F76" s="1">
        <f>_xlfn.XLOOKUP(Tbl_MissionCrew[[#This Row],[Spacecraft (Launch)]],Tbl_Missions[Spacecraft],Tbl_Missions[Launch])</f>
        <v>25720.791666666668</v>
      </c>
      <c r="G76" s="1">
        <f>IF(_xlfn.XLOOKUP(Tbl_MissionCrew[[#This Row],[Spacecraft (Return)]],Tbl_Missions[Spacecraft],Tbl_Missions[Return])="","",_xlfn.XLOOKUP(Tbl_MissionCrew[[#This Row],[Spacecraft (Return)]],Tbl_Missions[Spacecraft],Tbl_Missions[Return]))</f>
        <v>25738.499305555557</v>
      </c>
      <c r="H76" t="str">
        <f>_xlfn.XLOOKUP(Tbl_MissionCrew[[#This Row],[Spacecraft (Launch)]],Tbl_Missions[Spacecraft],Tbl_Missions[Destination])</f>
        <v>Earth Orbit</v>
      </c>
      <c r="I7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6" t="str">
        <f>_xlfn.XLOOKUP(Tbl_MissionCrew[[#This Row],[Spacecraft (Return)]],Tbl_Missions[Spacecraft],Tbl_Missions[Status])</f>
        <v>Returned</v>
      </c>
    </row>
    <row r="77" spans="1:10" ht="18.75" customHeight="1">
      <c r="A77" t="s">
        <v>397</v>
      </c>
      <c r="B77" t="s">
        <v>64</v>
      </c>
      <c r="C77" t="s">
        <v>64</v>
      </c>
      <c r="D77" t="b">
        <f>NOT(Tbl_MissionCrew[[#This Row],[Spacecraft (Return)]]=Tbl_MissionCrew[[#This Row],[Spacecraft (Launch)]])</f>
        <v>0</v>
      </c>
      <c r="E77" s="2">
        <f ca="1">IF(Tbl_MissionCrew[[#This Row],[Return date]]="",NOW(),Tbl_MissionCrew[[#This Row],[Return date]])-Tbl_MissionCrew[[#This Row],[Launch date]]</f>
        <v>9.0013888888897782</v>
      </c>
      <c r="F77" s="1">
        <f>_xlfn.XLOOKUP(Tbl_MissionCrew[[#This Row],[Spacecraft (Launch)]],Tbl_Missions[Spacecraft],Tbl_Missions[Launch])</f>
        <v>25964.877083333333</v>
      </c>
      <c r="G77" s="1">
        <f>IF(_xlfn.XLOOKUP(Tbl_MissionCrew[[#This Row],[Spacecraft (Return)]],Tbl_Missions[Spacecraft],Tbl_Missions[Return])="","",_xlfn.XLOOKUP(Tbl_MissionCrew[[#This Row],[Spacecraft (Return)]],Tbl_Missions[Spacecraft],Tbl_Missions[Return]))</f>
        <v>25973.878472222223</v>
      </c>
      <c r="H77" t="str">
        <f>_xlfn.XLOOKUP(Tbl_MissionCrew[[#This Row],[Spacecraft (Launch)]],Tbl_Missions[Spacecraft],Tbl_Missions[Destination])</f>
        <v>Moon</v>
      </c>
      <c r="I7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7" t="str">
        <f>_xlfn.XLOOKUP(Tbl_MissionCrew[[#This Row],[Spacecraft (Return)]],Tbl_Missions[Spacecraft],Tbl_Missions[Status])</f>
        <v>Returned</v>
      </c>
    </row>
    <row r="78" spans="1:10" ht="18.75" customHeight="1">
      <c r="A78" t="s">
        <v>398</v>
      </c>
      <c r="B78" t="s">
        <v>64</v>
      </c>
      <c r="C78" t="s">
        <v>64</v>
      </c>
      <c r="D78" t="b">
        <f>NOT(Tbl_MissionCrew[[#This Row],[Spacecraft (Return)]]=Tbl_MissionCrew[[#This Row],[Spacecraft (Launch)]])</f>
        <v>0</v>
      </c>
      <c r="E78" s="2">
        <f ca="1">IF(Tbl_MissionCrew[[#This Row],[Return date]]="",NOW(),Tbl_MissionCrew[[#This Row],[Return date]])-Tbl_MissionCrew[[#This Row],[Launch date]]</f>
        <v>9.0013888888897782</v>
      </c>
      <c r="F78" s="1">
        <f>_xlfn.XLOOKUP(Tbl_MissionCrew[[#This Row],[Spacecraft (Launch)]],Tbl_Missions[Spacecraft],Tbl_Missions[Launch])</f>
        <v>25964.877083333333</v>
      </c>
      <c r="G78" s="1">
        <f>IF(_xlfn.XLOOKUP(Tbl_MissionCrew[[#This Row],[Spacecraft (Return)]],Tbl_Missions[Spacecraft],Tbl_Missions[Return])="","",_xlfn.XLOOKUP(Tbl_MissionCrew[[#This Row],[Spacecraft (Return)]],Tbl_Missions[Spacecraft],Tbl_Missions[Return]))</f>
        <v>25973.878472222223</v>
      </c>
      <c r="H78" t="str">
        <f>_xlfn.XLOOKUP(Tbl_MissionCrew[[#This Row],[Spacecraft (Launch)]],Tbl_Missions[Spacecraft],Tbl_Missions[Destination])</f>
        <v>Moon</v>
      </c>
      <c r="I7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8" t="str">
        <f>_xlfn.XLOOKUP(Tbl_MissionCrew[[#This Row],[Spacecraft (Return)]],Tbl_Missions[Spacecraft],Tbl_Missions[Status])</f>
        <v>Returned</v>
      </c>
    </row>
    <row r="79" spans="1:10" ht="18.75" customHeight="1">
      <c r="A79" t="s">
        <v>1019</v>
      </c>
      <c r="B79" t="s">
        <v>64</v>
      </c>
      <c r="C79" t="s">
        <v>64</v>
      </c>
      <c r="D79" t="b">
        <f>NOT(Tbl_MissionCrew[[#This Row],[Spacecraft (Return)]]=Tbl_MissionCrew[[#This Row],[Spacecraft (Launch)]])</f>
        <v>0</v>
      </c>
      <c r="E79" s="2">
        <f ca="1">IF(Tbl_MissionCrew[[#This Row],[Return date]]="",NOW(),Tbl_MissionCrew[[#This Row],[Return date]])-Tbl_MissionCrew[[#This Row],[Launch date]]</f>
        <v>9.0013888888897782</v>
      </c>
      <c r="F79" s="1">
        <f>_xlfn.XLOOKUP(Tbl_MissionCrew[[#This Row],[Spacecraft (Launch)]],Tbl_Missions[Spacecraft],Tbl_Missions[Launch])</f>
        <v>25964.877083333333</v>
      </c>
      <c r="G79" s="1">
        <f>IF(_xlfn.XLOOKUP(Tbl_MissionCrew[[#This Row],[Spacecraft (Return)]],Tbl_Missions[Spacecraft],Tbl_Missions[Return])="","",_xlfn.XLOOKUP(Tbl_MissionCrew[[#This Row],[Spacecraft (Return)]],Tbl_Missions[Spacecraft],Tbl_Missions[Return]))</f>
        <v>25973.878472222223</v>
      </c>
      <c r="H79" t="str">
        <f>_xlfn.XLOOKUP(Tbl_MissionCrew[[#This Row],[Spacecraft (Launch)]],Tbl_Missions[Spacecraft],Tbl_Missions[Destination])</f>
        <v>Moon</v>
      </c>
      <c r="I7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9" t="str">
        <f>_xlfn.XLOOKUP(Tbl_MissionCrew[[#This Row],[Spacecraft (Return)]],Tbl_Missions[Spacecraft],Tbl_Missions[Status])</f>
        <v>Returned</v>
      </c>
    </row>
    <row r="80" spans="1:10" ht="18.75" customHeight="1">
      <c r="A80" t="s">
        <v>391</v>
      </c>
      <c r="B80" t="s">
        <v>65</v>
      </c>
      <c r="C80" t="s">
        <v>65</v>
      </c>
      <c r="D80" t="b">
        <f>NOT(Tbl_MissionCrew[[#This Row],[Spacecraft (Return)]]=Tbl_MissionCrew[[#This Row],[Spacecraft (Launch)]])</f>
        <v>0</v>
      </c>
      <c r="E80" s="2">
        <f ca="1">IF(Tbl_MissionCrew[[#This Row],[Return date]]="",NOW(),Tbl_MissionCrew[[#This Row],[Return date]])-Tbl_MissionCrew[[#This Row],[Launch date]]</f>
        <v>1.9902083333327028</v>
      </c>
      <c r="F80" s="1">
        <f>_xlfn.XLOOKUP(Tbl_MissionCrew[[#This Row],[Spacecraft (Launch)]],Tbl_Missions[Spacecraft],Tbl_Missions[Launch])</f>
        <v>26045.995902777777</v>
      </c>
      <c r="G80" s="1">
        <f>IF(_xlfn.XLOOKUP(Tbl_MissionCrew[[#This Row],[Spacecraft (Return)]],Tbl_Missions[Spacecraft],Tbl_Missions[Return])="","",_xlfn.XLOOKUP(Tbl_MissionCrew[[#This Row],[Spacecraft (Return)]],Tbl_Missions[Spacecraft],Tbl_Missions[Return]))</f>
        <v>26047.986111111109</v>
      </c>
      <c r="H80" t="str">
        <f>_xlfn.XLOOKUP(Tbl_MissionCrew[[#This Row],[Spacecraft (Launch)]],Tbl_Missions[Spacecraft],Tbl_Missions[Destination])</f>
        <v>Other Space station</v>
      </c>
      <c r="I8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1</v>
      </c>
      <c r="J80" t="str">
        <f>_xlfn.XLOOKUP(Tbl_MissionCrew[[#This Row],[Spacecraft (Return)]],Tbl_Missions[Spacecraft],Tbl_Missions[Status])</f>
        <v>Returned</v>
      </c>
    </row>
    <row r="81" spans="1:10" ht="18.75" customHeight="1">
      <c r="A81" t="s">
        <v>1020</v>
      </c>
      <c r="B81" t="s">
        <v>65</v>
      </c>
      <c r="C81" t="s">
        <v>65</v>
      </c>
      <c r="D81" t="b">
        <f>NOT(Tbl_MissionCrew[[#This Row],[Spacecraft (Return)]]=Tbl_MissionCrew[[#This Row],[Spacecraft (Launch)]])</f>
        <v>0</v>
      </c>
      <c r="E81" s="2">
        <f ca="1">IF(Tbl_MissionCrew[[#This Row],[Return date]]="",NOW(),Tbl_MissionCrew[[#This Row],[Return date]])-Tbl_MissionCrew[[#This Row],[Launch date]]</f>
        <v>1.9902083333327028</v>
      </c>
      <c r="F81" s="1">
        <f>_xlfn.XLOOKUP(Tbl_MissionCrew[[#This Row],[Spacecraft (Launch)]],Tbl_Missions[Spacecraft],Tbl_Missions[Launch])</f>
        <v>26045.995902777777</v>
      </c>
      <c r="G81" s="1">
        <f>IF(_xlfn.XLOOKUP(Tbl_MissionCrew[[#This Row],[Spacecraft (Return)]],Tbl_Missions[Spacecraft],Tbl_Missions[Return])="","",_xlfn.XLOOKUP(Tbl_MissionCrew[[#This Row],[Spacecraft (Return)]],Tbl_Missions[Spacecraft],Tbl_Missions[Return]))</f>
        <v>26047.986111111109</v>
      </c>
      <c r="H81" t="str">
        <f>_xlfn.XLOOKUP(Tbl_MissionCrew[[#This Row],[Spacecraft (Launch)]],Tbl_Missions[Spacecraft],Tbl_Missions[Destination])</f>
        <v>Other Space station</v>
      </c>
      <c r="I8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1</v>
      </c>
      <c r="J81" t="str">
        <f>_xlfn.XLOOKUP(Tbl_MissionCrew[[#This Row],[Spacecraft (Return)]],Tbl_Missions[Spacecraft],Tbl_Missions[Status])</f>
        <v>Returned</v>
      </c>
    </row>
    <row r="82" spans="1:10" ht="18.75" customHeight="1">
      <c r="A82" t="s">
        <v>1009</v>
      </c>
      <c r="B82" t="s">
        <v>65</v>
      </c>
      <c r="C82" t="s">
        <v>65</v>
      </c>
      <c r="D82" t="b">
        <f>NOT(Tbl_MissionCrew[[#This Row],[Spacecraft (Return)]]=Tbl_MissionCrew[[#This Row],[Spacecraft (Launch)]])</f>
        <v>0</v>
      </c>
      <c r="E82" s="2">
        <f ca="1">IF(Tbl_MissionCrew[[#This Row],[Return date]]="",NOW(),Tbl_MissionCrew[[#This Row],[Return date]])-Tbl_MissionCrew[[#This Row],[Launch date]]</f>
        <v>1.9902083333327028</v>
      </c>
      <c r="F82" s="1">
        <f>_xlfn.XLOOKUP(Tbl_MissionCrew[[#This Row],[Spacecraft (Launch)]],Tbl_Missions[Spacecraft],Tbl_Missions[Launch])</f>
        <v>26045.995902777777</v>
      </c>
      <c r="G82" s="1">
        <f>IF(_xlfn.XLOOKUP(Tbl_MissionCrew[[#This Row],[Spacecraft (Return)]],Tbl_Missions[Spacecraft],Tbl_Missions[Return])="","",_xlfn.XLOOKUP(Tbl_MissionCrew[[#This Row],[Spacecraft (Return)]],Tbl_Missions[Spacecraft],Tbl_Missions[Return]))</f>
        <v>26047.986111111109</v>
      </c>
      <c r="H82" t="str">
        <f>_xlfn.XLOOKUP(Tbl_MissionCrew[[#This Row],[Spacecraft (Launch)]],Tbl_Missions[Spacecraft],Tbl_Missions[Destination])</f>
        <v>Other Space station</v>
      </c>
      <c r="I8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1</v>
      </c>
      <c r="J82" t="str">
        <f>_xlfn.XLOOKUP(Tbl_MissionCrew[[#This Row],[Spacecraft (Return)]],Tbl_Missions[Spacecraft],Tbl_Missions[Status])</f>
        <v>Returned</v>
      </c>
    </row>
    <row r="83" spans="1:10" ht="18.75" customHeight="1">
      <c r="A83" t="s">
        <v>1021</v>
      </c>
      <c r="B83" t="s">
        <v>67</v>
      </c>
      <c r="C83" t="s">
        <v>67</v>
      </c>
      <c r="D83" t="b">
        <f>NOT(Tbl_MissionCrew[[#This Row],[Spacecraft (Return)]]=Tbl_MissionCrew[[#This Row],[Spacecraft (Launch)]])</f>
        <v>0</v>
      </c>
      <c r="E83" s="2">
        <f ca="1">IF(Tbl_MissionCrew[[#This Row],[Return date]]="",NOW(),Tbl_MissionCrew[[#This Row],[Return date]])-Tbl_MissionCrew[[#This Row],[Launch date]]</f>
        <v>23.765081018518686</v>
      </c>
      <c r="F83" s="1">
        <f>_xlfn.XLOOKUP(Tbl_MissionCrew[[#This Row],[Spacecraft (Launch)]],Tbl_Missions[Spacecraft],Tbl_Missions[Launch])</f>
        <v>26090.204965277779</v>
      </c>
      <c r="G83" s="1">
        <f>IF(_xlfn.XLOOKUP(Tbl_MissionCrew[[#This Row],[Spacecraft (Return)]],Tbl_Missions[Spacecraft],Tbl_Missions[Return])="","",_xlfn.XLOOKUP(Tbl_MissionCrew[[#This Row],[Spacecraft (Return)]],Tbl_Missions[Spacecraft],Tbl_Missions[Return]))</f>
        <v>26113.970046296297</v>
      </c>
      <c r="H83" t="str">
        <f>_xlfn.XLOOKUP(Tbl_MissionCrew[[#This Row],[Spacecraft (Launch)]],Tbl_Missions[Spacecraft],Tbl_Missions[Destination])</f>
        <v>Other Space station</v>
      </c>
      <c r="I8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1</v>
      </c>
      <c r="J83" t="str">
        <f>_xlfn.XLOOKUP(Tbl_MissionCrew[[#This Row],[Spacecraft (Return)]],Tbl_Missions[Spacecraft],Tbl_Missions[Status])</f>
        <v>Fail-to-land</v>
      </c>
    </row>
    <row r="84" spans="1:10" ht="18.75" customHeight="1">
      <c r="A84" t="s">
        <v>1022</v>
      </c>
      <c r="B84" t="s">
        <v>67</v>
      </c>
      <c r="C84" t="s">
        <v>67</v>
      </c>
      <c r="D84" t="b">
        <f>NOT(Tbl_MissionCrew[[#This Row],[Spacecraft (Return)]]=Tbl_MissionCrew[[#This Row],[Spacecraft (Launch)]])</f>
        <v>0</v>
      </c>
      <c r="E84" s="2">
        <f ca="1">IF(Tbl_MissionCrew[[#This Row],[Return date]]="",NOW(),Tbl_MissionCrew[[#This Row],[Return date]])-Tbl_MissionCrew[[#This Row],[Launch date]]</f>
        <v>23.765081018518686</v>
      </c>
      <c r="F84" s="1">
        <f>_xlfn.XLOOKUP(Tbl_MissionCrew[[#This Row],[Spacecraft (Launch)]],Tbl_Missions[Spacecraft],Tbl_Missions[Launch])</f>
        <v>26090.204965277779</v>
      </c>
      <c r="G84" s="1">
        <f>IF(_xlfn.XLOOKUP(Tbl_MissionCrew[[#This Row],[Spacecraft (Return)]],Tbl_Missions[Spacecraft],Tbl_Missions[Return])="","",_xlfn.XLOOKUP(Tbl_MissionCrew[[#This Row],[Spacecraft (Return)]],Tbl_Missions[Spacecraft],Tbl_Missions[Return]))</f>
        <v>26113.970046296297</v>
      </c>
      <c r="H84" t="str">
        <f>_xlfn.XLOOKUP(Tbl_MissionCrew[[#This Row],[Spacecraft (Launch)]],Tbl_Missions[Spacecraft],Tbl_Missions[Destination])</f>
        <v>Other Space station</v>
      </c>
      <c r="I8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1</v>
      </c>
      <c r="J84" t="str">
        <f>_xlfn.XLOOKUP(Tbl_MissionCrew[[#This Row],[Spacecraft (Return)]],Tbl_Missions[Spacecraft],Tbl_Missions[Status])</f>
        <v>Fail-to-land</v>
      </c>
    </row>
    <row r="85" spans="1:10" ht="18.75" customHeight="1">
      <c r="A85" t="s">
        <v>1015</v>
      </c>
      <c r="B85" t="s">
        <v>67</v>
      </c>
      <c r="C85" t="s">
        <v>67</v>
      </c>
      <c r="D85" t="b">
        <f>NOT(Tbl_MissionCrew[[#This Row],[Spacecraft (Return)]]=Tbl_MissionCrew[[#This Row],[Spacecraft (Launch)]])</f>
        <v>0</v>
      </c>
      <c r="E85" s="2">
        <f ca="1">IF(Tbl_MissionCrew[[#This Row],[Return date]]="",NOW(),Tbl_MissionCrew[[#This Row],[Return date]])-Tbl_MissionCrew[[#This Row],[Launch date]]</f>
        <v>23.765081018518686</v>
      </c>
      <c r="F85" s="1">
        <f>_xlfn.XLOOKUP(Tbl_MissionCrew[[#This Row],[Spacecraft (Launch)]],Tbl_Missions[Spacecraft],Tbl_Missions[Launch])</f>
        <v>26090.204965277779</v>
      </c>
      <c r="G85" s="1">
        <f>IF(_xlfn.XLOOKUP(Tbl_MissionCrew[[#This Row],[Spacecraft (Return)]],Tbl_Missions[Spacecraft],Tbl_Missions[Return])="","",_xlfn.XLOOKUP(Tbl_MissionCrew[[#This Row],[Spacecraft (Return)]],Tbl_Missions[Spacecraft],Tbl_Missions[Return]))</f>
        <v>26113.970046296297</v>
      </c>
      <c r="H85" t="str">
        <f>_xlfn.XLOOKUP(Tbl_MissionCrew[[#This Row],[Spacecraft (Launch)]],Tbl_Missions[Spacecraft],Tbl_Missions[Destination])</f>
        <v>Other Space station</v>
      </c>
      <c r="I8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1</v>
      </c>
      <c r="J85" t="str">
        <f>_xlfn.XLOOKUP(Tbl_MissionCrew[[#This Row],[Spacecraft (Return)]],Tbl_Missions[Spacecraft],Tbl_Missions[Status])</f>
        <v>Fail-to-land</v>
      </c>
    </row>
    <row r="86" spans="1:10" ht="18.75" customHeight="1">
      <c r="A86" t="s">
        <v>400</v>
      </c>
      <c r="B86" t="s">
        <v>68</v>
      </c>
      <c r="C86" t="s">
        <v>68</v>
      </c>
      <c r="D86" t="b">
        <f>NOT(Tbl_MissionCrew[[#This Row],[Spacecraft (Return)]]=Tbl_MissionCrew[[#This Row],[Spacecraft (Launch)]])</f>
        <v>0</v>
      </c>
      <c r="E86" s="2">
        <f ca="1">IF(Tbl_MissionCrew[[#This Row],[Return date]]="",NOW(),Tbl_MissionCrew[[#This Row],[Return date]])-Tbl_MissionCrew[[#This Row],[Launch date]]</f>
        <v>12.299999999999272</v>
      </c>
      <c r="F86" s="1">
        <f>_xlfn.XLOOKUP(Tbl_MissionCrew[[#This Row],[Spacecraft (Launch)]],Tbl_Missions[Spacecraft],Tbl_Missions[Launch])</f>
        <v>26140.56527777778</v>
      </c>
      <c r="G86" s="1">
        <f>IF(_xlfn.XLOOKUP(Tbl_MissionCrew[[#This Row],[Spacecraft (Return)]],Tbl_Missions[Spacecraft],Tbl_Missions[Return])="","",_xlfn.XLOOKUP(Tbl_MissionCrew[[#This Row],[Spacecraft (Return)]],Tbl_Missions[Spacecraft],Tbl_Missions[Return]))</f>
        <v>26152.865277777779</v>
      </c>
      <c r="H86" t="str">
        <f>_xlfn.XLOOKUP(Tbl_MissionCrew[[#This Row],[Spacecraft (Launch)]],Tbl_Missions[Spacecraft],Tbl_Missions[Destination])</f>
        <v>Moon</v>
      </c>
      <c r="I8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86" t="str">
        <f>_xlfn.XLOOKUP(Tbl_MissionCrew[[#This Row],[Spacecraft (Return)]],Tbl_Missions[Spacecraft],Tbl_Missions[Status])</f>
        <v>Returned</v>
      </c>
    </row>
    <row r="87" spans="1:10" ht="18.75" customHeight="1">
      <c r="A87" t="s">
        <v>393</v>
      </c>
      <c r="B87" t="s">
        <v>68</v>
      </c>
      <c r="C87" t="s">
        <v>68</v>
      </c>
      <c r="D87" t="b">
        <f>NOT(Tbl_MissionCrew[[#This Row],[Spacecraft (Return)]]=Tbl_MissionCrew[[#This Row],[Spacecraft (Launch)]])</f>
        <v>0</v>
      </c>
      <c r="E87" s="2">
        <f ca="1">IF(Tbl_MissionCrew[[#This Row],[Return date]]="",NOW(),Tbl_MissionCrew[[#This Row],[Return date]])-Tbl_MissionCrew[[#This Row],[Launch date]]</f>
        <v>12.299999999999272</v>
      </c>
      <c r="F87" s="1">
        <f>_xlfn.XLOOKUP(Tbl_MissionCrew[[#This Row],[Spacecraft (Launch)]],Tbl_Missions[Spacecraft],Tbl_Missions[Launch])</f>
        <v>26140.56527777778</v>
      </c>
      <c r="G87" s="1">
        <f>IF(_xlfn.XLOOKUP(Tbl_MissionCrew[[#This Row],[Spacecraft (Return)]],Tbl_Missions[Spacecraft],Tbl_Missions[Return])="","",_xlfn.XLOOKUP(Tbl_MissionCrew[[#This Row],[Spacecraft (Return)]],Tbl_Missions[Spacecraft],Tbl_Missions[Return]))</f>
        <v>26152.865277777779</v>
      </c>
      <c r="H87" t="str">
        <f>_xlfn.XLOOKUP(Tbl_MissionCrew[[#This Row],[Spacecraft (Launch)]],Tbl_Missions[Spacecraft],Tbl_Missions[Destination])</f>
        <v>Moon</v>
      </c>
      <c r="I8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87" t="str">
        <f>_xlfn.XLOOKUP(Tbl_MissionCrew[[#This Row],[Spacecraft (Return)]],Tbl_Missions[Spacecraft],Tbl_Missions[Status])</f>
        <v>Returned</v>
      </c>
    </row>
    <row r="88" spans="1:10" ht="18.75" customHeight="1">
      <c r="A88" t="s">
        <v>399</v>
      </c>
      <c r="B88" t="s">
        <v>68</v>
      </c>
      <c r="C88" t="s">
        <v>68</v>
      </c>
      <c r="D88" t="b">
        <f>NOT(Tbl_MissionCrew[[#This Row],[Spacecraft (Return)]]=Tbl_MissionCrew[[#This Row],[Spacecraft (Launch)]])</f>
        <v>0</v>
      </c>
      <c r="E88" s="2">
        <f ca="1">IF(Tbl_MissionCrew[[#This Row],[Return date]]="",NOW(),Tbl_MissionCrew[[#This Row],[Return date]])-Tbl_MissionCrew[[#This Row],[Launch date]]</f>
        <v>12.299999999999272</v>
      </c>
      <c r="F88" s="1">
        <f>_xlfn.XLOOKUP(Tbl_MissionCrew[[#This Row],[Spacecraft (Launch)]],Tbl_Missions[Spacecraft],Tbl_Missions[Launch])</f>
        <v>26140.56527777778</v>
      </c>
      <c r="G88" s="1">
        <f>IF(_xlfn.XLOOKUP(Tbl_MissionCrew[[#This Row],[Spacecraft (Return)]],Tbl_Missions[Spacecraft],Tbl_Missions[Return])="","",_xlfn.XLOOKUP(Tbl_MissionCrew[[#This Row],[Spacecraft (Return)]],Tbl_Missions[Spacecraft],Tbl_Missions[Return]))</f>
        <v>26152.865277777779</v>
      </c>
      <c r="H88" t="str">
        <f>_xlfn.XLOOKUP(Tbl_MissionCrew[[#This Row],[Spacecraft (Launch)]],Tbl_Missions[Spacecraft],Tbl_Missions[Destination])</f>
        <v>Moon</v>
      </c>
      <c r="I8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88" t="str">
        <f>_xlfn.XLOOKUP(Tbl_MissionCrew[[#This Row],[Spacecraft (Return)]],Tbl_Missions[Spacecraft],Tbl_Missions[Status])</f>
        <v>Returned</v>
      </c>
    </row>
    <row r="89" spans="1:10" ht="18.75" customHeight="1">
      <c r="A89" t="s">
        <v>402</v>
      </c>
      <c r="B89" t="s">
        <v>69</v>
      </c>
      <c r="C89" t="s">
        <v>69</v>
      </c>
      <c r="D89" t="b">
        <f>NOT(Tbl_MissionCrew[[#This Row],[Spacecraft (Return)]]=Tbl_MissionCrew[[#This Row],[Spacecraft (Launch)]])</f>
        <v>0</v>
      </c>
      <c r="E89" s="2">
        <f ca="1">IF(Tbl_MissionCrew[[#This Row],[Return date]]="",NOW(),Tbl_MissionCrew[[#This Row],[Return date]])-Tbl_MissionCrew[[#This Row],[Launch date]]</f>
        <v>11.077083333333576</v>
      </c>
      <c r="F89" s="1">
        <f>_xlfn.XLOOKUP(Tbl_MissionCrew[[#This Row],[Spacecraft (Launch)]],Tbl_Missions[Spacecraft],Tbl_Missions[Launch])</f>
        <v>26405.745833333334</v>
      </c>
      <c r="G89" s="1">
        <f>IF(_xlfn.XLOOKUP(Tbl_MissionCrew[[#This Row],[Spacecraft (Return)]],Tbl_Missions[Spacecraft],Tbl_Missions[Return])="","",_xlfn.XLOOKUP(Tbl_MissionCrew[[#This Row],[Spacecraft (Return)]],Tbl_Missions[Spacecraft],Tbl_Missions[Return]))</f>
        <v>26416.822916666668</v>
      </c>
      <c r="H89" t="str">
        <f>_xlfn.XLOOKUP(Tbl_MissionCrew[[#This Row],[Spacecraft (Launch)]],Tbl_Missions[Spacecraft],Tbl_Missions[Destination])</f>
        <v>Moon</v>
      </c>
      <c r="I8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89" t="str">
        <f>_xlfn.XLOOKUP(Tbl_MissionCrew[[#This Row],[Spacecraft (Return)]],Tbl_Missions[Spacecraft],Tbl_Missions[Status])</f>
        <v>Returned</v>
      </c>
    </row>
    <row r="90" spans="1:10" ht="18.75" customHeight="1">
      <c r="A90" t="s">
        <v>401</v>
      </c>
      <c r="B90" t="s">
        <v>69</v>
      </c>
      <c r="C90" t="s">
        <v>69</v>
      </c>
      <c r="D90" t="b">
        <f>NOT(Tbl_MissionCrew[[#This Row],[Spacecraft (Return)]]=Tbl_MissionCrew[[#This Row],[Spacecraft (Launch)]])</f>
        <v>0</v>
      </c>
      <c r="E90" s="2">
        <f ca="1">IF(Tbl_MissionCrew[[#This Row],[Return date]]="",NOW(),Tbl_MissionCrew[[#This Row],[Return date]])-Tbl_MissionCrew[[#This Row],[Launch date]]</f>
        <v>11.077083333333576</v>
      </c>
      <c r="F90" s="1">
        <f>_xlfn.XLOOKUP(Tbl_MissionCrew[[#This Row],[Spacecraft (Launch)]],Tbl_Missions[Spacecraft],Tbl_Missions[Launch])</f>
        <v>26405.745833333334</v>
      </c>
      <c r="G90" s="1">
        <f>IF(_xlfn.XLOOKUP(Tbl_MissionCrew[[#This Row],[Spacecraft (Return)]],Tbl_Missions[Spacecraft],Tbl_Missions[Return])="","",_xlfn.XLOOKUP(Tbl_MissionCrew[[#This Row],[Spacecraft (Return)]],Tbl_Missions[Spacecraft],Tbl_Missions[Return]))</f>
        <v>26416.822916666668</v>
      </c>
      <c r="H90" t="str">
        <f>_xlfn.XLOOKUP(Tbl_MissionCrew[[#This Row],[Spacecraft (Launch)]],Tbl_Missions[Spacecraft],Tbl_Missions[Destination])</f>
        <v>Moon</v>
      </c>
      <c r="I9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90" t="str">
        <f>_xlfn.XLOOKUP(Tbl_MissionCrew[[#This Row],[Spacecraft (Return)]],Tbl_Missions[Spacecraft],Tbl_Missions[Status])</f>
        <v>Returned</v>
      </c>
    </row>
    <row r="91" spans="1:10" ht="18.75" customHeight="1">
      <c r="A91" t="s">
        <v>403</v>
      </c>
      <c r="B91" t="s">
        <v>69</v>
      </c>
      <c r="C91" t="s">
        <v>69</v>
      </c>
      <c r="D91" t="b">
        <f>NOT(Tbl_MissionCrew[[#This Row],[Spacecraft (Return)]]=Tbl_MissionCrew[[#This Row],[Spacecraft (Launch)]])</f>
        <v>0</v>
      </c>
      <c r="E91" s="2">
        <f ca="1">IF(Tbl_MissionCrew[[#This Row],[Return date]]="",NOW(),Tbl_MissionCrew[[#This Row],[Return date]])-Tbl_MissionCrew[[#This Row],[Launch date]]</f>
        <v>11.077083333333576</v>
      </c>
      <c r="F91" s="1">
        <f>_xlfn.XLOOKUP(Tbl_MissionCrew[[#This Row],[Spacecraft (Launch)]],Tbl_Missions[Spacecraft],Tbl_Missions[Launch])</f>
        <v>26405.745833333334</v>
      </c>
      <c r="G91" s="1">
        <f>IF(_xlfn.XLOOKUP(Tbl_MissionCrew[[#This Row],[Spacecraft (Return)]],Tbl_Missions[Spacecraft],Tbl_Missions[Return])="","",_xlfn.XLOOKUP(Tbl_MissionCrew[[#This Row],[Spacecraft (Return)]],Tbl_Missions[Spacecraft],Tbl_Missions[Return]))</f>
        <v>26416.822916666668</v>
      </c>
      <c r="H91" t="str">
        <f>_xlfn.XLOOKUP(Tbl_MissionCrew[[#This Row],[Spacecraft (Launch)]],Tbl_Missions[Spacecraft],Tbl_Missions[Destination])</f>
        <v>Moon</v>
      </c>
      <c r="I9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91" t="str">
        <f>_xlfn.XLOOKUP(Tbl_MissionCrew[[#This Row],[Spacecraft (Return)]],Tbl_Missions[Spacecraft],Tbl_Missions[Status])</f>
        <v>Returned</v>
      </c>
    </row>
    <row r="92" spans="1:10" ht="18.75" customHeight="1">
      <c r="A92" t="s">
        <v>385</v>
      </c>
      <c r="B92" t="s">
        <v>70</v>
      </c>
      <c r="C92" t="s">
        <v>70</v>
      </c>
      <c r="D92" t="b">
        <f>NOT(Tbl_MissionCrew[[#This Row],[Spacecraft (Return)]]=Tbl_MissionCrew[[#This Row],[Spacecraft (Launch)]])</f>
        <v>0</v>
      </c>
      <c r="E92" s="2">
        <f ca="1">IF(Tbl_MissionCrew[[#This Row],[Return date]]="",NOW(),Tbl_MissionCrew[[#This Row],[Return date]])-Tbl_MissionCrew[[#This Row],[Launch date]]</f>
        <v>12.577777777776646</v>
      </c>
      <c r="F92" s="1">
        <f>_xlfn.XLOOKUP(Tbl_MissionCrew[[#This Row],[Spacecraft (Launch)]],Tbl_Missions[Spacecraft],Tbl_Missions[Launch])</f>
        <v>26640.231250000001</v>
      </c>
      <c r="G92" s="1">
        <f>IF(_xlfn.XLOOKUP(Tbl_MissionCrew[[#This Row],[Spacecraft (Return)]],Tbl_Missions[Spacecraft],Tbl_Missions[Return])="","",_xlfn.XLOOKUP(Tbl_MissionCrew[[#This Row],[Spacecraft (Return)]],Tbl_Missions[Spacecraft],Tbl_Missions[Return]))</f>
        <v>26652.809027777777</v>
      </c>
      <c r="H92" t="str">
        <f>_xlfn.XLOOKUP(Tbl_MissionCrew[[#This Row],[Spacecraft (Launch)]],Tbl_Missions[Spacecraft],Tbl_Missions[Destination])</f>
        <v>Moon</v>
      </c>
      <c r="I9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92" t="str">
        <f>_xlfn.XLOOKUP(Tbl_MissionCrew[[#This Row],[Spacecraft (Return)]],Tbl_Missions[Spacecraft],Tbl_Missions[Status])</f>
        <v>Returned</v>
      </c>
    </row>
    <row r="93" spans="1:10" ht="18.75" customHeight="1">
      <c r="A93" t="s">
        <v>404</v>
      </c>
      <c r="B93" t="s">
        <v>70</v>
      </c>
      <c r="C93" t="s">
        <v>70</v>
      </c>
      <c r="D93" t="b">
        <f>NOT(Tbl_MissionCrew[[#This Row],[Spacecraft (Return)]]=Tbl_MissionCrew[[#This Row],[Spacecraft (Launch)]])</f>
        <v>0</v>
      </c>
      <c r="E93" s="2">
        <f ca="1">IF(Tbl_MissionCrew[[#This Row],[Return date]]="",NOW(),Tbl_MissionCrew[[#This Row],[Return date]])-Tbl_MissionCrew[[#This Row],[Launch date]]</f>
        <v>12.577777777776646</v>
      </c>
      <c r="F93" s="1">
        <f>_xlfn.XLOOKUP(Tbl_MissionCrew[[#This Row],[Spacecraft (Launch)]],Tbl_Missions[Spacecraft],Tbl_Missions[Launch])</f>
        <v>26640.231250000001</v>
      </c>
      <c r="G93" s="1">
        <f>IF(_xlfn.XLOOKUP(Tbl_MissionCrew[[#This Row],[Spacecraft (Return)]],Tbl_Missions[Spacecraft],Tbl_Missions[Return])="","",_xlfn.XLOOKUP(Tbl_MissionCrew[[#This Row],[Spacecraft (Return)]],Tbl_Missions[Spacecraft],Tbl_Missions[Return]))</f>
        <v>26652.809027777777</v>
      </c>
      <c r="H93" t="str">
        <f>_xlfn.XLOOKUP(Tbl_MissionCrew[[#This Row],[Spacecraft (Launch)]],Tbl_Missions[Spacecraft],Tbl_Missions[Destination])</f>
        <v>Moon</v>
      </c>
      <c r="I9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93" t="str">
        <f>_xlfn.XLOOKUP(Tbl_MissionCrew[[#This Row],[Spacecraft (Return)]],Tbl_Missions[Spacecraft],Tbl_Missions[Status])</f>
        <v>Returned</v>
      </c>
    </row>
    <row r="94" spans="1:10" ht="18.75" customHeight="1">
      <c r="A94" t="s">
        <v>405</v>
      </c>
      <c r="B94" t="s">
        <v>70</v>
      </c>
      <c r="C94" t="s">
        <v>70</v>
      </c>
      <c r="D94" t="b">
        <f>NOT(Tbl_MissionCrew[[#This Row],[Spacecraft (Return)]]=Tbl_MissionCrew[[#This Row],[Spacecraft (Launch)]])</f>
        <v>0</v>
      </c>
      <c r="E94" s="2">
        <f ca="1">IF(Tbl_MissionCrew[[#This Row],[Return date]]="",NOW(),Tbl_MissionCrew[[#This Row],[Return date]])-Tbl_MissionCrew[[#This Row],[Launch date]]</f>
        <v>12.577777777776646</v>
      </c>
      <c r="F94" s="1">
        <f>_xlfn.XLOOKUP(Tbl_MissionCrew[[#This Row],[Spacecraft (Launch)]],Tbl_Missions[Spacecraft],Tbl_Missions[Launch])</f>
        <v>26640.231250000001</v>
      </c>
      <c r="G94" s="1">
        <f>IF(_xlfn.XLOOKUP(Tbl_MissionCrew[[#This Row],[Spacecraft (Return)]],Tbl_Missions[Spacecraft],Tbl_Missions[Return])="","",_xlfn.XLOOKUP(Tbl_MissionCrew[[#This Row],[Spacecraft (Return)]],Tbl_Missions[Spacecraft],Tbl_Missions[Return]))</f>
        <v>26652.809027777777</v>
      </c>
      <c r="H94" t="str">
        <f>_xlfn.XLOOKUP(Tbl_MissionCrew[[#This Row],[Spacecraft (Launch)]],Tbl_Missions[Spacecraft],Tbl_Missions[Destination])</f>
        <v>Moon</v>
      </c>
      <c r="I9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94" t="str">
        <f>_xlfn.XLOOKUP(Tbl_MissionCrew[[#This Row],[Spacecraft (Return)]],Tbl_Missions[Spacecraft],Tbl_Missions[Status])</f>
        <v>Returned</v>
      </c>
    </row>
    <row r="95" spans="1:10" ht="18.75" customHeight="1">
      <c r="A95" t="s">
        <v>409</v>
      </c>
      <c r="B95" t="s">
        <v>71</v>
      </c>
      <c r="C95" t="s">
        <v>71</v>
      </c>
      <c r="D95" t="b">
        <f>NOT(Tbl_MissionCrew[[#This Row],[Spacecraft (Return)]]=Tbl_MissionCrew[[#This Row],[Spacecraft (Launch)]])</f>
        <v>0</v>
      </c>
      <c r="E95" s="2">
        <f ca="1">IF(Tbl_MissionCrew[[#This Row],[Return date]]="",NOW(),Tbl_MissionCrew[[#This Row],[Return date]])-Tbl_MissionCrew[[#This Row],[Launch date]]</f>
        <v>28.034722222222626</v>
      </c>
      <c r="F95" s="1">
        <f>_xlfn.XLOOKUP(Tbl_MissionCrew[[#This Row],[Spacecraft (Launch)]],Tbl_Missions[Spacecraft],Tbl_Missions[Launch])</f>
        <v>26809.541666666668</v>
      </c>
      <c r="G95" s="1">
        <f>IF(_xlfn.XLOOKUP(Tbl_MissionCrew[[#This Row],[Spacecraft (Return)]],Tbl_Missions[Spacecraft],Tbl_Missions[Return])="","",_xlfn.XLOOKUP(Tbl_MissionCrew[[#This Row],[Spacecraft (Return)]],Tbl_Missions[Spacecraft],Tbl_Missions[Return]))</f>
        <v>26837.576388888891</v>
      </c>
      <c r="H95" t="str">
        <f>_xlfn.XLOOKUP(Tbl_MissionCrew[[#This Row],[Spacecraft (Launch)]],Tbl_Missions[Spacecraft],Tbl_Missions[Destination])</f>
        <v>Other Space station</v>
      </c>
      <c r="I9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Skylab</v>
      </c>
      <c r="J95" t="str">
        <f>_xlfn.XLOOKUP(Tbl_MissionCrew[[#This Row],[Spacecraft (Return)]],Tbl_Missions[Spacecraft],Tbl_Missions[Status])</f>
        <v>Returned</v>
      </c>
    </row>
    <row r="96" spans="1:10" ht="18.75" customHeight="1">
      <c r="A96" t="s">
        <v>407</v>
      </c>
      <c r="B96" t="s">
        <v>71</v>
      </c>
      <c r="C96" t="s">
        <v>71</v>
      </c>
      <c r="D96" t="b">
        <f>NOT(Tbl_MissionCrew[[#This Row],[Spacecraft (Return)]]=Tbl_MissionCrew[[#This Row],[Spacecraft (Launch)]])</f>
        <v>0</v>
      </c>
      <c r="E96" s="2">
        <f ca="1">IF(Tbl_MissionCrew[[#This Row],[Return date]]="",NOW(),Tbl_MissionCrew[[#This Row],[Return date]])-Tbl_MissionCrew[[#This Row],[Launch date]]</f>
        <v>28.034722222222626</v>
      </c>
      <c r="F96" s="1">
        <f>_xlfn.XLOOKUP(Tbl_MissionCrew[[#This Row],[Spacecraft (Launch)]],Tbl_Missions[Spacecraft],Tbl_Missions[Launch])</f>
        <v>26809.541666666668</v>
      </c>
      <c r="G96" s="1">
        <f>IF(_xlfn.XLOOKUP(Tbl_MissionCrew[[#This Row],[Spacecraft (Return)]],Tbl_Missions[Spacecraft],Tbl_Missions[Return])="","",_xlfn.XLOOKUP(Tbl_MissionCrew[[#This Row],[Spacecraft (Return)]],Tbl_Missions[Spacecraft],Tbl_Missions[Return]))</f>
        <v>26837.576388888891</v>
      </c>
      <c r="H96" t="str">
        <f>_xlfn.XLOOKUP(Tbl_MissionCrew[[#This Row],[Spacecraft (Launch)]],Tbl_Missions[Spacecraft],Tbl_Missions[Destination])</f>
        <v>Other Space station</v>
      </c>
      <c r="I9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Skylab</v>
      </c>
      <c r="J96" t="str">
        <f>_xlfn.XLOOKUP(Tbl_MissionCrew[[#This Row],[Spacecraft (Return)]],Tbl_Missions[Spacecraft],Tbl_Missions[Status])</f>
        <v>Returned</v>
      </c>
    </row>
    <row r="97" spans="1:10" ht="18.75" customHeight="1">
      <c r="A97" t="s">
        <v>395</v>
      </c>
      <c r="B97" t="s">
        <v>71</v>
      </c>
      <c r="C97" t="s">
        <v>71</v>
      </c>
      <c r="D97" t="b">
        <f>NOT(Tbl_MissionCrew[[#This Row],[Spacecraft (Return)]]=Tbl_MissionCrew[[#This Row],[Spacecraft (Launch)]])</f>
        <v>0</v>
      </c>
      <c r="E97" s="2">
        <f ca="1">IF(Tbl_MissionCrew[[#This Row],[Return date]]="",NOW(),Tbl_MissionCrew[[#This Row],[Return date]])-Tbl_MissionCrew[[#This Row],[Launch date]]</f>
        <v>28.034722222222626</v>
      </c>
      <c r="F97" s="1">
        <f>_xlfn.XLOOKUP(Tbl_MissionCrew[[#This Row],[Spacecraft (Launch)]],Tbl_Missions[Spacecraft],Tbl_Missions[Launch])</f>
        <v>26809.541666666668</v>
      </c>
      <c r="G97" s="1">
        <f>IF(_xlfn.XLOOKUP(Tbl_MissionCrew[[#This Row],[Spacecraft (Return)]],Tbl_Missions[Spacecraft],Tbl_Missions[Return])="","",_xlfn.XLOOKUP(Tbl_MissionCrew[[#This Row],[Spacecraft (Return)]],Tbl_Missions[Spacecraft],Tbl_Missions[Return]))</f>
        <v>26837.576388888891</v>
      </c>
      <c r="H97" t="str">
        <f>_xlfn.XLOOKUP(Tbl_MissionCrew[[#This Row],[Spacecraft (Launch)]],Tbl_Missions[Spacecraft],Tbl_Missions[Destination])</f>
        <v>Other Space station</v>
      </c>
      <c r="I9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Skylab</v>
      </c>
      <c r="J97" t="str">
        <f>_xlfn.XLOOKUP(Tbl_MissionCrew[[#This Row],[Spacecraft (Return)]],Tbl_Missions[Spacecraft],Tbl_Missions[Status])</f>
        <v>Returned</v>
      </c>
    </row>
    <row r="98" spans="1:10" ht="18.75" customHeight="1">
      <c r="A98" t="s">
        <v>396</v>
      </c>
      <c r="B98" t="s">
        <v>73</v>
      </c>
      <c r="C98" t="s">
        <v>73</v>
      </c>
      <c r="D98" t="b">
        <f>NOT(Tbl_MissionCrew[[#This Row],[Spacecraft (Return)]]=Tbl_MissionCrew[[#This Row],[Spacecraft (Launch)]])</f>
        <v>0</v>
      </c>
      <c r="E98" s="2">
        <f ca="1">IF(Tbl_MissionCrew[[#This Row],[Return date]]="",NOW(),Tbl_MissionCrew[[#This Row],[Return date]])-Tbl_MissionCrew[[#This Row],[Launch date]]</f>
        <v>59.465277777777374</v>
      </c>
      <c r="F98" s="1">
        <f>_xlfn.XLOOKUP(Tbl_MissionCrew[[#This Row],[Spacecraft (Launch)]],Tbl_Missions[Spacecraft],Tbl_Missions[Launch])</f>
        <v>26873.465277777777</v>
      </c>
      <c r="G98" s="1">
        <f>IF(_xlfn.XLOOKUP(Tbl_MissionCrew[[#This Row],[Spacecraft (Return)]],Tbl_Missions[Spacecraft],Tbl_Missions[Return])="","",_xlfn.XLOOKUP(Tbl_MissionCrew[[#This Row],[Spacecraft (Return)]],Tbl_Missions[Spacecraft],Tbl_Missions[Return]))</f>
        <v>26932.930555555555</v>
      </c>
      <c r="H98" t="str">
        <f>_xlfn.XLOOKUP(Tbl_MissionCrew[[#This Row],[Spacecraft (Launch)]],Tbl_Missions[Spacecraft],Tbl_Missions[Destination])</f>
        <v>Other Space station</v>
      </c>
      <c r="I9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Skylab</v>
      </c>
      <c r="J98" t="str">
        <f>_xlfn.XLOOKUP(Tbl_MissionCrew[[#This Row],[Spacecraft (Return)]],Tbl_Missions[Spacecraft],Tbl_Missions[Status])</f>
        <v>Returned</v>
      </c>
    </row>
    <row r="99" spans="1:10" ht="18.75" customHeight="1">
      <c r="A99" t="s">
        <v>412</v>
      </c>
      <c r="B99" t="s">
        <v>73</v>
      </c>
      <c r="C99" t="s">
        <v>73</v>
      </c>
      <c r="D99" t="b">
        <f>NOT(Tbl_MissionCrew[[#This Row],[Spacecraft (Return)]]=Tbl_MissionCrew[[#This Row],[Spacecraft (Launch)]])</f>
        <v>0</v>
      </c>
      <c r="E99" s="2">
        <f ca="1">IF(Tbl_MissionCrew[[#This Row],[Return date]]="",NOW(),Tbl_MissionCrew[[#This Row],[Return date]])-Tbl_MissionCrew[[#This Row],[Launch date]]</f>
        <v>59.465277777777374</v>
      </c>
      <c r="F99" s="1">
        <f>_xlfn.XLOOKUP(Tbl_MissionCrew[[#This Row],[Spacecraft (Launch)]],Tbl_Missions[Spacecraft],Tbl_Missions[Launch])</f>
        <v>26873.465277777777</v>
      </c>
      <c r="G99" s="1">
        <f>IF(_xlfn.XLOOKUP(Tbl_MissionCrew[[#This Row],[Spacecraft (Return)]],Tbl_Missions[Spacecraft],Tbl_Missions[Return])="","",_xlfn.XLOOKUP(Tbl_MissionCrew[[#This Row],[Spacecraft (Return)]],Tbl_Missions[Spacecraft],Tbl_Missions[Return]))</f>
        <v>26932.930555555555</v>
      </c>
      <c r="H99" t="str">
        <f>_xlfn.XLOOKUP(Tbl_MissionCrew[[#This Row],[Spacecraft (Launch)]],Tbl_Missions[Spacecraft],Tbl_Missions[Destination])</f>
        <v>Other Space station</v>
      </c>
      <c r="I9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Skylab</v>
      </c>
      <c r="J99" t="str">
        <f>_xlfn.XLOOKUP(Tbl_MissionCrew[[#This Row],[Spacecraft (Return)]],Tbl_Missions[Spacecraft],Tbl_Missions[Status])</f>
        <v>Returned</v>
      </c>
    </row>
    <row r="100" spans="1:10" ht="18.75" customHeight="1">
      <c r="A100" t="s">
        <v>411</v>
      </c>
      <c r="B100" t="s">
        <v>73</v>
      </c>
      <c r="C100" t="s">
        <v>73</v>
      </c>
      <c r="D100" t="b">
        <f>NOT(Tbl_MissionCrew[[#This Row],[Spacecraft (Return)]]=Tbl_MissionCrew[[#This Row],[Spacecraft (Launch)]])</f>
        <v>0</v>
      </c>
      <c r="E100" s="2">
        <f ca="1">IF(Tbl_MissionCrew[[#This Row],[Return date]]="",NOW(),Tbl_MissionCrew[[#This Row],[Return date]])-Tbl_MissionCrew[[#This Row],[Launch date]]</f>
        <v>59.465277777777374</v>
      </c>
      <c r="F100" s="1">
        <f>_xlfn.XLOOKUP(Tbl_MissionCrew[[#This Row],[Spacecraft (Launch)]],Tbl_Missions[Spacecraft],Tbl_Missions[Launch])</f>
        <v>26873.465277777777</v>
      </c>
      <c r="G100" s="1">
        <f>IF(_xlfn.XLOOKUP(Tbl_MissionCrew[[#This Row],[Spacecraft (Return)]],Tbl_Missions[Spacecraft],Tbl_Missions[Return])="","",_xlfn.XLOOKUP(Tbl_MissionCrew[[#This Row],[Spacecraft (Return)]],Tbl_Missions[Spacecraft],Tbl_Missions[Return]))</f>
        <v>26932.930555555555</v>
      </c>
      <c r="H100" t="str">
        <f>_xlfn.XLOOKUP(Tbl_MissionCrew[[#This Row],[Spacecraft (Launch)]],Tbl_Missions[Spacecraft],Tbl_Missions[Destination])</f>
        <v>Other Space station</v>
      </c>
      <c r="I10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Skylab</v>
      </c>
      <c r="J100" t="str">
        <f>_xlfn.XLOOKUP(Tbl_MissionCrew[[#This Row],[Spacecraft (Return)]],Tbl_Missions[Spacecraft],Tbl_Missions[Status])</f>
        <v>Returned</v>
      </c>
    </row>
    <row r="101" spans="1:10" ht="18.75" customHeight="1">
      <c r="A101" t="s">
        <v>1023</v>
      </c>
      <c r="B101" t="s">
        <v>74</v>
      </c>
      <c r="C101" t="s">
        <v>74</v>
      </c>
      <c r="D101" t="b">
        <f>NOT(Tbl_MissionCrew[[#This Row],[Spacecraft (Return)]]=Tbl_MissionCrew[[#This Row],[Spacecraft (Launch)]])</f>
        <v>0</v>
      </c>
      <c r="E101" s="2">
        <f ca="1">IF(Tbl_MissionCrew[[#This Row],[Return date]]="",NOW(),Tbl_MissionCrew[[#This Row],[Return date]])-Tbl_MissionCrew[[#This Row],[Launch date]]</f>
        <v>1.9691203703696374</v>
      </c>
      <c r="F101" s="1">
        <f>_xlfn.XLOOKUP(Tbl_MissionCrew[[#This Row],[Spacecraft (Launch)]],Tbl_Missions[Spacecraft],Tbl_Missions[Launch])</f>
        <v>26934.512685185186</v>
      </c>
      <c r="G101" s="1">
        <f>IF(_xlfn.XLOOKUP(Tbl_MissionCrew[[#This Row],[Spacecraft (Return)]],Tbl_Missions[Spacecraft],Tbl_Missions[Return])="","",_xlfn.XLOOKUP(Tbl_MissionCrew[[#This Row],[Spacecraft (Return)]],Tbl_Missions[Spacecraft],Tbl_Missions[Return]))</f>
        <v>26936.481805555555</v>
      </c>
      <c r="H101" t="str">
        <f>_xlfn.XLOOKUP(Tbl_MissionCrew[[#This Row],[Spacecraft (Launch)]],Tbl_Missions[Spacecraft],Tbl_Missions[Destination])</f>
        <v>Earth Orbit</v>
      </c>
      <c r="I10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01" t="str">
        <f>_xlfn.XLOOKUP(Tbl_MissionCrew[[#This Row],[Spacecraft (Return)]],Tbl_Missions[Spacecraft],Tbl_Missions[Status])</f>
        <v>Returned</v>
      </c>
    </row>
    <row r="102" spans="1:10" ht="18.75" customHeight="1">
      <c r="A102" t="s">
        <v>1024</v>
      </c>
      <c r="B102" t="s">
        <v>74</v>
      </c>
      <c r="C102" t="s">
        <v>74</v>
      </c>
      <c r="D102" t="b">
        <f>NOT(Tbl_MissionCrew[[#This Row],[Spacecraft (Return)]]=Tbl_MissionCrew[[#This Row],[Spacecraft (Launch)]])</f>
        <v>0</v>
      </c>
      <c r="E102" s="2">
        <f ca="1">IF(Tbl_MissionCrew[[#This Row],[Return date]]="",NOW(),Tbl_MissionCrew[[#This Row],[Return date]])-Tbl_MissionCrew[[#This Row],[Launch date]]</f>
        <v>1.9691203703696374</v>
      </c>
      <c r="F102" s="1">
        <f>_xlfn.XLOOKUP(Tbl_MissionCrew[[#This Row],[Spacecraft (Launch)]],Tbl_Missions[Spacecraft],Tbl_Missions[Launch])</f>
        <v>26934.512685185186</v>
      </c>
      <c r="G102" s="1">
        <f>IF(_xlfn.XLOOKUP(Tbl_MissionCrew[[#This Row],[Spacecraft (Return)]],Tbl_Missions[Spacecraft],Tbl_Missions[Return])="","",_xlfn.XLOOKUP(Tbl_MissionCrew[[#This Row],[Spacecraft (Return)]],Tbl_Missions[Spacecraft],Tbl_Missions[Return]))</f>
        <v>26936.481805555555</v>
      </c>
      <c r="H102" t="str">
        <f>_xlfn.XLOOKUP(Tbl_MissionCrew[[#This Row],[Spacecraft (Launch)]],Tbl_Missions[Spacecraft],Tbl_Missions[Destination])</f>
        <v>Earth Orbit</v>
      </c>
      <c r="I10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02" t="str">
        <f>_xlfn.XLOOKUP(Tbl_MissionCrew[[#This Row],[Spacecraft (Return)]],Tbl_Missions[Spacecraft],Tbl_Missions[Status])</f>
        <v>Returned</v>
      </c>
    </row>
    <row r="103" spans="1:10" ht="18.75" customHeight="1">
      <c r="A103" t="s">
        <v>413</v>
      </c>
      <c r="B103" t="s">
        <v>75</v>
      </c>
      <c r="C103" t="s">
        <v>75</v>
      </c>
      <c r="D103" t="b">
        <f>NOT(Tbl_MissionCrew[[#This Row],[Spacecraft (Return)]]=Tbl_MissionCrew[[#This Row],[Spacecraft (Launch)]])</f>
        <v>0</v>
      </c>
      <c r="E103" s="2">
        <f ca="1">IF(Tbl_MissionCrew[[#This Row],[Return date]]="",NOW(),Tbl_MissionCrew[[#This Row],[Return date]])-Tbl_MissionCrew[[#This Row],[Launch date]]</f>
        <v>84.052083333332121</v>
      </c>
      <c r="F103" s="1">
        <f>_xlfn.XLOOKUP(Tbl_MissionCrew[[#This Row],[Spacecraft (Launch)]],Tbl_Missions[Spacecraft],Tbl_Missions[Launch])</f>
        <v>26984.584027777779</v>
      </c>
      <c r="G103" s="1">
        <f>IF(_xlfn.XLOOKUP(Tbl_MissionCrew[[#This Row],[Spacecraft (Return)]],Tbl_Missions[Spacecraft],Tbl_Missions[Return])="","",_xlfn.XLOOKUP(Tbl_MissionCrew[[#This Row],[Spacecraft (Return)]],Tbl_Missions[Spacecraft],Tbl_Missions[Return]))</f>
        <v>27068.636111111111</v>
      </c>
      <c r="H103" t="str">
        <f>_xlfn.XLOOKUP(Tbl_MissionCrew[[#This Row],[Spacecraft (Launch)]],Tbl_Missions[Spacecraft],Tbl_Missions[Destination])</f>
        <v>Other Space station</v>
      </c>
      <c r="I10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Skylab</v>
      </c>
      <c r="J103" t="str">
        <f>_xlfn.XLOOKUP(Tbl_MissionCrew[[#This Row],[Spacecraft (Return)]],Tbl_Missions[Spacecraft],Tbl_Missions[Status])</f>
        <v>Returned</v>
      </c>
    </row>
    <row r="104" spans="1:10" ht="18.75" customHeight="1">
      <c r="A104" t="s">
        <v>415</v>
      </c>
      <c r="B104" t="s">
        <v>75</v>
      </c>
      <c r="C104" t="s">
        <v>75</v>
      </c>
      <c r="D104" t="b">
        <f>NOT(Tbl_MissionCrew[[#This Row],[Spacecraft (Return)]]=Tbl_MissionCrew[[#This Row],[Spacecraft (Launch)]])</f>
        <v>0</v>
      </c>
      <c r="E104" s="2">
        <f ca="1">IF(Tbl_MissionCrew[[#This Row],[Return date]]="",NOW(),Tbl_MissionCrew[[#This Row],[Return date]])-Tbl_MissionCrew[[#This Row],[Launch date]]</f>
        <v>84.052083333332121</v>
      </c>
      <c r="F104" s="1">
        <f>_xlfn.XLOOKUP(Tbl_MissionCrew[[#This Row],[Spacecraft (Launch)]],Tbl_Missions[Spacecraft],Tbl_Missions[Launch])</f>
        <v>26984.584027777779</v>
      </c>
      <c r="G104" s="1">
        <f>IF(_xlfn.XLOOKUP(Tbl_MissionCrew[[#This Row],[Spacecraft (Return)]],Tbl_Missions[Spacecraft],Tbl_Missions[Return])="","",_xlfn.XLOOKUP(Tbl_MissionCrew[[#This Row],[Spacecraft (Return)]],Tbl_Missions[Spacecraft],Tbl_Missions[Return]))</f>
        <v>27068.636111111111</v>
      </c>
      <c r="H104" t="str">
        <f>_xlfn.XLOOKUP(Tbl_MissionCrew[[#This Row],[Spacecraft (Launch)]],Tbl_Missions[Spacecraft],Tbl_Missions[Destination])</f>
        <v>Other Space station</v>
      </c>
      <c r="I10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Skylab</v>
      </c>
      <c r="J104" t="str">
        <f>_xlfn.XLOOKUP(Tbl_MissionCrew[[#This Row],[Spacecraft (Return)]],Tbl_Missions[Spacecraft],Tbl_Missions[Status])</f>
        <v>Returned</v>
      </c>
    </row>
    <row r="105" spans="1:10" ht="18.75" customHeight="1">
      <c r="A105" t="s">
        <v>414</v>
      </c>
      <c r="B105" t="s">
        <v>75</v>
      </c>
      <c r="C105" t="s">
        <v>75</v>
      </c>
      <c r="D105" t="b">
        <f>NOT(Tbl_MissionCrew[[#This Row],[Spacecraft (Return)]]=Tbl_MissionCrew[[#This Row],[Spacecraft (Launch)]])</f>
        <v>0</v>
      </c>
      <c r="E105" s="2">
        <f ca="1">IF(Tbl_MissionCrew[[#This Row],[Return date]]="",NOW(),Tbl_MissionCrew[[#This Row],[Return date]])-Tbl_MissionCrew[[#This Row],[Launch date]]</f>
        <v>84.052083333332121</v>
      </c>
      <c r="F105" s="1">
        <f>_xlfn.XLOOKUP(Tbl_MissionCrew[[#This Row],[Spacecraft (Launch)]],Tbl_Missions[Spacecraft],Tbl_Missions[Launch])</f>
        <v>26984.584027777779</v>
      </c>
      <c r="G105" s="1">
        <f>IF(_xlfn.XLOOKUP(Tbl_MissionCrew[[#This Row],[Spacecraft (Return)]],Tbl_Missions[Spacecraft],Tbl_Missions[Return])="","",_xlfn.XLOOKUP(Tbl_MissionCrew[[#This Row],[Spacecraft (Return)]],Tbl_Missions[Spacecraft],Tbl_Missions[Return]))</f>
        <v>27068.636111111111</v>
      </c>
      <c r="H105" t="str">
        <f>_xlfn.XLOOKUP(Tbl_MissionCrew[[#This Row],[Spacecraft (Launch)]],Tbl_Missions[Spacecraft],Tbl_Missions[Destination])</f>
        <v>Other Space station</v>
      </c>
      <c r="I10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Skylab</v>
      </c>
      <c r="J105" t="str">
        <f>_xlfn.XLOOKUP(Tbl_MissionCrew[[#This Row],[Spacecraft (Return)]],Tbl_Missions[Spacecraft],Tbl_Missions[Status])</f>
        <v>Returned</v>
      </c>
    </row>
    <row r="106" spans="1:10" ht="18.75" customHeight="1">
      <c r="A106" t="s">
        <v>1025</v>
      </c>
      <c r="B106" t="s">
        <v>76</v>
      </c>
      <c r="C106" t="s">
        <v>76</v>
      </c>
      <c r="D106" t="b">
        <f>NOT(Tbl_MissionCrew[[#This Row],[Spacecraft (Return)]]=Tbl_MissionCrew[[#This Row],[Spacecraft (Launch)]])</f>
        <v>0</v>
      </c>
      <c r="E106" s="2">
        <f ca="1">IF(Tbl_MissionCrew[[#This Row],[Return date]]="",NOW(),Tbl_MissionCrew[[#This Row],[Return date]])-Tbl_MissionCrew[[#This Row],[Launch date]]</f>
        <v>7.8722222222204437</v>
      </c>
      <c r="F106" s="1">
        <f>_xlfn.XLOOKUP(Tbl_MissionCrew[[#This Row],[Spacecraft (Launch)]],Tbl_Missions[Spacecraft],Tbl_Missions[Launch])</f>
        <v>27016.496527777777</v>
      </c>
      <c r="G106" s="1">
        <f>IF(_xlfn.XLOOKUP(Tbl_MissionCrew[[#This Row],[Spacecraft (Return)]],Tbl_Missions[Spacecraft],Tbl_Missions[Return])="","",_xlfn.XLOOKUP(Tbl_MissionCrew[[#This Row],[Spacecraft (Return)]],Tbl_Missions[Spacecraft],Tbl_Missions[Return]))</f>
        <v>27024.368749999998</v>
      </c>
      <c r="H106" t="str">
        <f>_xlfn.XLOOKUP(Tbl_MissionCrew[[#This Row],[Spacecraft (Launch)]],Tbl_Missions[Spacecraft],Tbl_Missions[Destination])</f>
        <v>Earth Orbit</v>
      </c>
      <c r="I10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06" t="str">
        <f>_xlfn.XLOOKUP(Tbl_MissionCrew[[#This Row],[Spacecraft (Return)]],Tbl_Missions[Spacecraft],Tbl_Missions[Status])</f>
        <v>Returned</v>
      </c>
    </row>
    <row r="107" spans="1:10" ht="18.75" customHeight="1">
      <c r="A107" t="s">
        <v>427</v>
      </c>
      <c r="B107" t="s">
        <v>76</v>
      </c>
      <c r="C107" t="s">
        <v>76</v>
      </c>
      <c r="D107" t="b">
        <f>NOT(Tbl_MissionCrew[[#This Row],[Spacecraft (Return)]]=Tbl_MissionCrew[[#This Row],[Spacecraft (Launch)]])</f>
        <v>0</v>
      </c>
      <c r="E107" s="2">
        <f ca="1">IF(Tbl_MissionCrew[[#This Row],[Return date]]="",NOW(),Tbl_MissionCrew[[#This Row],[Return date]])-Tbl_MissionCrew[[#This Row],[Launch date]]</f>
        <v>7.8722222222204437</v>
      </c>
      <c r="F107" s="1">
        <f>_xlfn.XLOOKUP(Tbl_MissionCrew[[#This Row],[Spacecraft (Launch)]],Tbl_Missions[Spacecraft],Tbl_Missions[Launch])</f>
        <v>27016.496527777777</v>
      </c>
      <c r="G107" s="1">
        <f>IF(_xlfn.XLOOKUP(Tbl_MissionCrew[[#This Row],[Spacecraft (Return)]],Tbl_Missions[Spacecraft],Tbl_Missions[Return])="","",_xlfn.XLOOKUP(Tbl_MissionCrew[[#This Row],[Spacecraft (Return)]],Tbl_Missions[Spacecraft],Tbl_Missions[Return]))</f>
        <v>27024.368749999998</v>
      </c>
      <c r="H107" t="str">
        <f>_xlfn.XLOOKUP(Tbl_MissionCrew[[#This Row],[Spacecraft (Launch)]],Tbl_Missions[Spacecraft],Tbl_Missions[Destination])</f>
        <v>Earth Orbit</v>
      </c>
      <c r="I10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07" t="str">
        <f>_xlfn.XLOOKUP(Tbl_MissionCrew[[#This Row],[Spacecraft (Return)]],Tbl_Missions[Spacecraft],Tbl_Missions[Status])</f>
        <v>Returned</v>
      </c>
    </row>
    <row r="108" spans="1:10" ht="18.75" customHeight="1">
      <c r="A108" t="s">
        <v>991</v>
      </c>
      <c r="B108" t="s">
        <v>77</v>
      </c>
      <c r="C108" t="s">
        <v>77</v>
      </c>
      <c r="D108" t="b">
        <f>NOT(Tbl_MissionCrew[[#This Row],[Spacecraft (Return)]]=Tbl_MissionCrew[[#This Row],[Spacecraft (Launch)]])</f>
        <v>0</v>
      </c>
      <c r="E108" s="2">
        <f ca="1">IF(Tbl_MissionCrew[[#This Row],[Return date]]="",NOW(),Tbl_MissionCrew[[#This Row],[Return date]])-Tbl_MissionCrew[[#This Row],[Launch date]]</f>
        <v>15.729490740741312</v>
      </c>
      <c r="F108" s="1">
        <f>_xlfn.XLOOKUP(Tbl_MissionCrew[[#This Row],[Spacecraft (Launch)]],Tbl_Missions[Spacecraft],Tbl_Missions[Launch])</f>
        <v>27213.785509259258</v>
      </c>
      <c r="G108" s="1">
        <f>IF(_xlfn.XLOOKUP(Tbl_MissionCrew[[#This Row],[Spacecraft (Return)]],Tbl_Missions[Spacecraft],Tbl_Missions[Return])="","",_xlfn.XLOOKUP(Tbl_MissionCrew[[#This Row],[Spacecraft (Return)]],Tbl_Missions[Spacecraft],Tbl_Missions[Return]))</f>
        <v>27229.514999999999</v>
      </c>
      <c r="H108" t="str">
        <f>_xlfn.XLOOKUP(Tbl_MissionCrew[[#This Row],[Spacecraft (Launch)]],Tbl_Missions[Spacecraft],Tbl_Missions[Destination])</f>
        <v>Other Space station</v>
      </c>
      <c r="I10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3</v>
      </c>
      <c r="J108" t="str">
        <f>_xlfn.XLOOKUP(Tbl_MissionCrew[[#This Row],[Spacecraft (Return)]],Tbl_Missions[Spacecraft],Tbl_Missions[Status])</f>
        <v>Returned</v>
      </c>
    </row>
    <row r="109" spans="1:10" ht="18.75" customHeight="1">
      <c r="A109" t="s">
        <v>1026</v>
      </c>
      <c r="B109" t="s">
        <v>77</v>
      </c>
      <c r="C109" t="s">
        <v>77</v>
      </c>
      <c r="D109" t="b">
        <f>NOT(Tbl_MissionCrew[[#This Row],[Spacecraft (Return)]]=Tbl_MissionCrew[[#This Row],[Spacecraft (Launch)]])</f>
        <v>0</v>
      </c>
      <c r="E109" s="2">
        <f ca="1">IF(Tbl_MissionCrew[[#This Row],[Return date]]="",NOW(),Tbl_MissionCrew[[#This Row],[Return date]])-Tbl_MissionCrew[[#This Row],[Launch date]]</f>
        <v>15.729490740741312</v>
      </c>
      <c r="F109" s="1">
        <f>_xlfn.XLOOKUP(Tbl_MissionCrew[[#This Row],[Spacecraft (Launch)]],Tbl_Missions[Spacecraft],Tbl_Missions[Launch])</f>
        <v>27213.785509259258</v>
      </c>
      <c r="G109" s="1">
        <f>IF(_xlfn.XLOOKUP(Tbl_MissionCrew[[#This Row],[Spacecraft (Return)]],Tbl_Missions[Spacecraft],Tbl_Missions[Return])="","",_xlfn.XLOOKUP(Tbl_MissionCrew[[#This Row],[Spacecraft (Return)]],Tbl_Missions[Spacecraft],Tbl_Missions[Return]))</f>
        <v>27229.514999999999</v>
      </c>
      <c r="H109" t="str">
        <f>_xlfn.XLOOKUP(Tbl_MissionCrew[[#This Row],[Spacecraft (Launch)]],Tbl_Missions[Spacecraft],Tbl_Missions[Destination])</f>
        <v>Other Space station</v>
      </c>
      <c r="I10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3</v>
      </c>
      <c r="J109" t="str">
        <f>_xlfn.XLOOKUP(Tbl_MissionCrew[[#This Row],[Spacecraft (Return)]],Tbl_Missions[Spacecraft],Tbl_Missions[Status])</f>
        <v>Returned</v>
      </c>
    </row>
    <row r="110" spans="1:10" ht="18.75" customHeight="1">
      <c r="A110" t="s">
        <v>1027</v>
      </c>
      <c r="B110" t="s">
        <v>79</v>
      </c>
      <c r="C110" t="s">
        <v>79</v>
      </c>
      <c r="D110" t="b">
        <f>NOT(Tbl_MissionCrew[[#This Row],[Spacecraft (Return)]]=Tbl_MissionCrew[[#This Row],[Spacecraft (Launch)]])</f>
        <v>0</v>
      </c>
      <c r="E110" s="2">
        <f ca="1">IF(Tbl_MissionCrew[[#This Row],[Return date]]="",NOW(),Tbl_MissionCrew[[#This Row],[Return date]])-Tbl_MissionCrew[[#This Row],[Launch date]]</f>
        <v>2.0083333333350311</v>
      </c>
      <c r="F110" s="1">
        <f>_xlfn.XLOOKUP(Tbl_MissionCrew[[#This Row],[Spacecraft (Launch)]],Tbl_Missions[Spacecraft],Tbl_Missions[Launch])</f>
        <v>27267.422222222223</v>
      </c>
      <c r="G110" s="1">
        <f>IF(_xlfn.XLOOKUP(Tbl_MissionCrew[[#This Row],[Spacecraft (Return)]],Tbl_Missions[Spacecraft],Tbl_Missions[Return])="","",_xlfn.XLOOKUP(Tbl_MissionCrew[[#This Row],[Spacecraft (Return)]],Tbl_Missions[Spacecraft],Tbl_Missions[Return]))</f>
        <v>27269.430555555558</v>
      </c>
      <c r="H110" t="str">
        <f>_xlfn.XLOOKUP(Tbl_MissionCrew[[#This Row],[Spacecraft (Launch)]],Tbl_Missions[Spacecraft],Tbl_Missions[Destination])</f>
        <v>Earth Orbit</v>
      </c>
      <c r="I11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10" t="str">
        <f>_xlfn.XLOOKUP(Tbl_MissionCrew[[#This Row],[Spacecraft (Return)]],Tbl_Missions[Spacecraft],Tbl_Missions[Status])</f>
        <v>Returned</v>
      </c>
    </row>
    <row r="111" spans="1:10" ht="18.75" customHeight="1">
      <c r="A111" t="s">
        <v>1028</v>
      </c>
      <c r="B111" t="s">
        <v>79</v>
      </c>
      <c r="C111" t="s">
        <v>79</v>
      </c>
      <c r="D111" t="b">
        <f>NOT(Tbl_MissionCrew[[#This Row],[Spacecraft (Return)]]=Tbl_MissionCrew[[#This Row],[Spacecraft (Launch)]])</f>
        <v>0</v>
      </c>
      <c r="E111" s="2">
        <f ca="1">IF(Tbl_MissionCrew[[#This Row],[Return date]]="",NOW(),Tbl_MissionCrew[[#This Row],[Return date]])-Tbl_MissionCrew[[#This Row],[Launch date]]</f>
        <v>2.0083333333350311</v>
      </c>
      <c r="F111" s="1">
        <f>_xlfn.XLOOKUP(Tbl_MissionCrew[[#This Row],[Spacecraft (Launch)]],Tbl_Missions[Spacecraft],Tbl_Missions[Launch])</f>
        <v>27267.422222222223</v>
      </c>
      <c r="G111" s="1">
        <f>IF(_xlfn.XLOOKUP(Tbl_MissionCrew[[#This Row],[Spacecraft (Return)]],Tbl_Missions[Spacecraft],Tbl_Missions[Return])="","",_xlfn.XLOOKUP(Tbl_MissionCrew[[#This Row],[Spacecraft (Return)]],Tbl_Missions[Spacecraft],Tbl_Missions[Return]))</f>
        <v>27269.430555555558</v>
      </c>
      <c r="H111" t="str">
        <f>_xlfn.XLOOKUP(Tbl_MissionCrew[[#This Row],[Spacecraft (Launch)]],Tbl_Missions[Spacecraft],Tbl_Missions[Destination])</f>
        <v>Earth Orbit</v>
      </c>
      <c r="I11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11" t="str">
        <f>_xlfn.XLOOKUP(Tbl_MissionCrew[[#This Row],[Spacecraft (Return)]],Tbl_Missions[Spacecraft],Tbl_Missions[Status])</f>
        <v>Returned</v>
      </c>
    </row>
    <row r="112" spans="1:10" ht="18.75" customHeight="1">
      <c r="A112" t="s">
        <v>1013</v>
      </c>
      <c r="B112" t="s">
        <v>80</v>
      </c>
      <c r="C112" t="s">
        <v>80</v>
      </c>
      <c r="D112" t="b">
        <f>NOT(Tbl_MissionCrew[[#This Row],[Spacecraft (Return)]]=Tbl_MissionCrew[[#This Row],[Spacecraft (Launch)]])</f>
        <v>0</v>
      </c>
      <c r="E112" s="2">
        <f ca="1">IF(Tbl_MissionCrew[[#This Row],[Return date]]="",NOW(),Tbl_MissionCrew[[#This Row],[Return date]])-Tbl_MissionCrew[[#This Row],[Launch date]]</f>
        <v>5.9333333333343035</v>
      </c>
      <c r="F112" s="1">
        <f>_xlfn.XLOOKUP(Tbl_MissionCrew[[#This Row],[Spacecraft (Launch)]],Tbl_Missions[Spacecraft],Tbl_Missions[Launch])</f>
        <v>27365.625</v>
      </c>
      <c r="G112" s="1">
        <f>IF(_xlfn.XLOOKUP(Tbl_MissionCrew[[#This Row],[Spacecraft (Return)]],Tbl_Missions[Spacecraft],Tbl_Missions[Return])="","",_xlfn.XLOOKUP(Tbl_MissionCrew[[#This Row],[Spacecraft (Return)]],Tbl_Missions[Spacecraft],Tbl_Missions[Return]))</f>
        <v>27371.558333333334</v>
      </c>
      <c r="H112" t="str">
        <f>_xlfn.XLOOKUP(Tbl_MissionCrew[[#This Row],[Spacecraft (Launch)]],Tbl_Missions[Spacecraft],Tbl_Missions[Destination])</f>
        <v>Earth Orbit</v>
      </c>
      <c r="I11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12" t="str">
        <f>_xlfn.XLOOKUP(Tbl_MissionCrew[[#This Row],[Spacecraft (Return)]],Tbl_Missions[Spacecraft],Tbl_Missions[Status])</f>
        <v>Returned</v>
      </c>
    </row>
    <row r="113" spans="1:10" ht="18.75" customHeight="1">
      <c r="A113" t="s">
        <v>1020</v>
      </c>
      <c r="B113" t="s">
        <v>80</v>
      </c>
      <c r="C113" t="s">
        <v>80</v>
      </c>
      <c r="D113" t="b">
        <f>NOT(Tbl_MissionCrew[[#This Row],[Spacecraft (Return)]]=Tbl_MissionCrew[[#This Row],[Spacecraft (Launch)]])</f>
        <v>0</v>
      </c>
      <c r="E113" s="2">
        <f ca="1">IF(Tbl_MissionCrew[[#This Row],[Return date]]="",NOW(),Tbl_MissionCrew[[#This Row],[Return date]])-Tbl_MissionCrew[[#This Row],[Launch date]]</f>
        <v>5.9333333333343035</v>
      </c>
      <c r="F113" s="1">
        <f>_xlfn.XLOOKUP(Tbl_MissionCrew[[#This Row],[Spacecraft (Launch)]],Tbl_Missions[Spacecraft],Tbl_Missions[Launch])</f>
        <v>27365.625</v>
      </c>
      <c r="G113" s="1">
        <f>IF(_xlfn.XLOOKUP(Tbl_MissionCrew[[#This Row],[Spacecraft (Return)]],Tbl_Missions[Spacecraft],Tbl_Missions[Return])="","",_xlfn.XLOOKUP(Tbl_MissionCrew[[#This Row],[Spacecraft (Return)]],Tbl_Missions[Spacecraft],Tbl_Missions[Return]))</f>
        <v>27371.558333333334</v>
      </c>
      <c r="H113" t="str">
        <f>_xlfn.XLOOKUP(Tbl_MissionCrew[[#This Row],[Spacecraft (Launch)]],Tbl_Missions[Spacecraft],Tbl_Missions[Destination])</f>
        <v>Earth Orbit</v>
      </c>
      <c r="I11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13" t="str">
        <f>_xlfn.XLOOKUP(Tbl_MissionCrew[[#This Row],[Spacecraft (Return)]],Tbl_Missions[Spacecraft],Tbl_Missions[Status])</f>
        <v>Returned</v>
      </c>
    </row>
    <row r="114" spans="1:10" ht="18.75" customHeight="1">
      <c r="A114" t="s">
        <v>1029</v>
      </c>
      <c r="B114" t="s">
        <v>81</v>
      </c>
      <c r="C114" t="s">
        <v>81</v>
      </c>
      <c r="D114" t="b">
        <f>NOT(Tbl_MissionCrew[[#This Row],[Spacecraft (Return)]]=Tbl_MissionCrew[[#This Row],[Spacecraft (Launch)]])</f>
        <v>0</v>
      </c>
      <c r="E114" s="2">
        <f ca="1">IF(Tbl_MissionCrew[[#This Row],[Return date]]="",NOW(),Tbl_MissionCrew[[#This Row],[Return date]])-Tbl_MissionCrew[[#This Row],[Launch date]]</f>
        <v>29.555555555554747</v>
      </c>
      <c r="F114" s="1">
        <f>_xlfn.XLOOKUP(Tbl_MissionCrew[[#This Row],[Spacecraft (Launch)]],Tbl_Missions[Spacecraft],Tbl_Missions[Launch])</f>
        <v>27404.905289351853</v>
      </c>
      <c r="G114" s="1">
        <f>IF(_xlfn.XLOOKUP(Tbl_MissionCrew[[#This Row],[Spacecraft (Return)]],Tbl_Missions[Spacecraft],Tbl_Missions[Return])="","",_xlfn.XLOOKUP(Tbl_MissionCrew[[#This Row],[Spacecraft (Return)]],Tbl_Missions[Spacecraft],Tbl_Missions[Return]))</f>
        <v>27434.460844907408</v>
      </c>
      <c r="H114" t="str">
        <f>_xlfn.XLOOKUP(Tbl_MissionCrew[[#This Row],[Spacecraft (Launch)]],Tbl_Missions[Spacecraft],Tbl_Missions[Destination])</f>
        <v>Other Space station</v>
      </c>
      <c r="I11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4</v>
      </c>
      <c r="J114" t="str">
        <f>_xlfn.XLOOKUP(Tbl_MissionCrew[[#This Row],[Spacecraft (Return)]],Tbl_Missions[Spacecraft],Tbl_Missions[Status])</f>
        <v>Returned</v>
      </c>
    </row>
    <row r="115" spans="1:10" ht="18.75" customHeight="1">
      <c r="A115" t="s">
        <v>418</v>
      </c>
      <c r="B115" t="s">
        <v>81</v>
      </c>
      <c r="C115" t="s">
        <v>81</v>
      </c>
      <c r="D115" t="b">
        <f>NOT(Tbl_MissionCrew[[#This Row],[Spacecraft (Return)]]=Tbl_MissionCrew[[#This Row],[Spacecraft (Launch)]])</f>
        <v>0</v>
      </c>
      <c r="E115" s="2">
        <f ca="1">IF(Tbl_MissionCrew[[#This Row],[Return date]]="",NOW(),Tbl_MissionCrew[[#This Row],[Return date]])-Tbl_MissionCrew[[#This Row],[Launch date]]</f>
        <v>29.555555555554747</v>
      </c>
      <c r="F115" s="1">
        <f>_xlfn.XLOOKUP(Tbl_MissionCrew[[#This Row],[Spacecraft (Launch)]],Tbl_Missions[Spacecraft],Tbl_Missions[Launch])</f>
        <v>27404.905289351853</v>
      </c>
      <c r="G115" s="1">
        <f>IF(_xlfn.XLOOKUP(Tbl_MissionCrew[[#This Row],[Spacecraft (Return)]],Tbl_Missions[Spacecraft],Tbl_Missions[Return])="","",_xlfn.XLOOKUP(Tbl_MissionCrew[[#This Row],[Spacecraft (Return)]],Tbl_Missions[Spacecraft],Tbl_Missions[Return]))</f>
        <v>27434.460844907408</v>
      </c>
      <c r="H115" t="str">
        <f>_xlfn.XLOOKUP(Tbl_MissionCrew[[#This Row],[Spacecraft (Launch)]],Tbl_Missions[Spacecraft],Tbl_Missions[Destination])</f>
        <v>Other Space station</v>
      </c>
      <c r="I11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4</v>
      </c>
      <c r="J115" t="str">
        <f>_xlfn.XLOOKUP(Tbl_MissionCrew[[#This Row],[Spacecraft (Return)]],Tbl_Missions[Spacecraft],Tbl_Missions[Status])</f>
        <v>Returned</v>
      </c>
    </row>
    <row r="116" spans="1:10" ht="18.75" customHeight="1">
      <c r="A116" t="s">
        <v>1023</v>
      </c>
      <c r="B116" t="s">
        <v>83</v>
      </c>
      <c r="C116" t="s">
        <v>83</v>
      </c>
      <c r="D116" t="b">
        <f>NOT(Tbl_MissionCrew[[#This Row],[Spacecraft (Return)]]=Tbl_MissionCrew[[#This Row],[Spacecraft (Launch)]])</f>
        <v>0</v>
      </c>
      <c r="E116" s="2">
        <f ca="1">IF(Tbl_MissionCrew[[#This Row],[Return date]]="",NOW(),Tbl_MissionCrew[[#This Row],[Return date]])-Tbl_MissionCrew[[#This Row],[Launch date]]</f>
        <v>1.4583333333575865E-2</v>
      </c>
      <c r="F116" s="1">
        <f>_xlfn.XLOOKUP(Tbl_MissionCrew[[#This Row],[Spacecraft (Launch)]],Tbl_Missions[Spacecraft],Tbl_Missions[Launch])</f>
        <v>27489.62363425926</v>
      </c>
      <c r="G116" s="1">
        <f>IF(_xlfn.XLOOKUP(Tbl_MissionCrew[[#This Row],[Spacecraft (Return)]],Tbl_Missions[Spacecraft],Tbl_Missions[Return])="","",_xlfn.XLOOKUP(Tbl_MissionCrew[[#This Row],[Spacecraft (Return)]],Tbl_Missions[Spacecraft],Tbl_Missions[Return]))</f>
        <v>27489.638217592594</v>
      </c>
      <c r="H116" t="str">
        <f>_xlfn.XLOOKUP(Tbl_MissionCrew[[#This Row],[Spacecraft (Launch)]],Tbl_Missions[Spacecraft],Tbl_Missions[Destination])</f>
        <v>Non-orbital space</v>
      </c>
      <c r="I11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16" t="str">
        <f>_xlfn.XLOOKUP(Tbl_MissionCrew[[#This Row],[Spacecraft (Return)]],Tbl_Missions[Spacecraft],Tbl_Missions[Status])</f>
        <v>Returned</v>
      </c>
    </row>
    <row r="117" spans="1:10" ht="18.75" customHeight="1">
      <c r="A117" t="s">
        <v>1024</v>
      </c>
      <c r="B117" t="s">
        <v>83</v>
      </c>
      <c r="C117" t="s">
        <v>83</v>
      </c>
      <c r="D117" t="b">
        <f>NOT(Tbl_MissionCrew[[#This Row],[Spacecraft (Return)]]=Tbl_MissionCrew[[#This Row],[Spacecraft (Launch)]])</f>
        <v>0</v>
      </c>
      <c r="E117" s="2">
        <f ca="1">IF(Tbl_MissionCrew[[#This Row],[Return date]]="",NOW(),Tbl_MissionCrew[[#This Row],[Return date]])-Tbl_MissionCrew[[#This Row],[Launch date]]</f>
        <v>1.4583333333575865E-2</v>
      </c>
      <c r="F117" s="1">
        <f>_xlfn.XLOOKUP(Tbl_MissionCrew[[#This Row],[Spacecraft (Launch)]],Tbl_Missions[Spacecraft],Tbl_Missions[Launch])</f>
        <v>27489.62363425926</v>
      </c>
      <c r="G117" s="1">
        <f>IF(_xlfn.XLOOKUP(Tbl_MissionCrew[[#This Row],[Spacecraft (Return)]],Tbl_Missions[Spacecraft],Tbl_Missions[Return])="","",_xlfn.XLOOKUP(Tbl_MissionCrew[[#This Row],[Spacecraft (Return)]],Tbl_Missions[Spacecraft],Tbl_Missions[Return]))</f>
        <v>27489.638217592594</v>
      </c>
      <c r="H117" t="str">
        <f>_xlfn.XLOOKUP(Tbl_MissionCrew[[#This Row],[Spacecraft (Launch)]],Tbl_Missions[Spacecraft],Tbl_Missions[Destination])</f>
        <v>Non-orbital space</v>
      </c>
      <c r="I11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17" t="str">
        <f>_xlfn.XLOOKUP(Tbl_MissionCrew[[#This Row],[Spacecraft (Return)]],Tbl_Missions[Spacecraft],Tbl_Missions[Status])</f>
        <v>Returned</v>
      </c>
    </row>
    <row r="118" spans="1:10" ht="18.75" customHeight="1">
      <c r="A118" t="s">
        <v>1025</v>
      </c>
      <c r="B118" t="s">
        <v>84</v>
      </c>
      <c r="C118" t="s">
        <v>84</v>
      </c>
      <c r="D118" t="b">
        <f>NOT(Tbl_MissionCrew[[#This Row],[Spacecraft (Return)]]=Tbl_MissionCrew[[#This Row],[Spacecraft (Launch)]])</f>
        <v>0</v>
      </c>
      <c r="E118" s="2">
        <f ca="1">IF(Tbl_MissionCrew[[#This Row],[Return date]]="",NOW(),Tbl_MissionCrew[[#This Row],[Return date]])-Tbl_MissionCrew[[#This Row],[Launch date]]</f>
        <v>62.972222222222626</v>
      </c>
      <c r="F118" s="1">
        <f>_xlfn.XLOOKUP(Tbl_MissionCrew[[#This Row],[Spacecraft (Launch)]],Tbl_Missions[Spacecraft],Tbl_Missions[Launch])</f>
        <v>27538.623726851853</v>
      </c>
      <c r="G118" s="1">
        <f>IF(_xlfn.XLOOKUP(Tbl_MissionCrew[[#This Row],[Spacecraft (Return)]],Tbl_Missions[Spacecraft],Tbl_Missions[Return])="","",_xlfn.XLOOKUP(Tbl_MissionCrew[[#This Row],[Spacecraft (Return)]],Tbl_Missions[Spacecraft],Tbl_Missions[Return]))</f>
        <v>27601.595949074075</v>
      </c>
      <c r="H118" t="str">
        <f>_xlfn.XLOOKUP(Tbl_MissionCrew[[#This Row],[Spacecraft (Launch)]],Tbl_Missions[Spacecraft],Tbl_Missions[Destination])</f>
        <v>Other Space station</v>
      </c>
      <c r="I11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4</v>
      </c>
      <c r="J118" t="str">
        <f>_xlfn.XLOOKUP(Tbl_MissionCrew[[#This Row],[Spacecraft (Return)]],Tbl_Missions[Spacecraft],Tbl_Missions[Status])</f>
        <v>Returned</v>
      </c>
    </row>
    <row r="119" spans="1:10" ht="18.75" customHeight="1">
      <c r="A119" t="s">
        <v>1018</v>
      </c>
      <c r="B119" t="s">
        <v>84</v>
      </c>
      <c r="C119" t="s">
        <v>84</v>
      </c>
      <c r="D119" t="b">
        <f>NOT(Tbl_MissionCrew[[#This Row],[Spacecraft (Return)]]=Tbl_MissionCrew[[#This Row],[Spacecraft (Launch)]])</f>
        <v>0</v>
      </c>
      <c r="E119" s="2">
        <f ca="1">IF(Tbl_MissionCrew[[#This Row],[Return date]]="",NOW(),Tbl_MissionCrew[[#This Row],[Return date]])-Tbl_MissionCrew[[#This Row],[Launch date]]</f>
        <v>62.972222222222626</v>
      </c>
      <c r="F119" s="1">
        <f>_xlfn.XLOOKUP(Tbl_MissionCrew[[#This Row],[Spacecraft (Launch)]],Tbl_Missions[Spacecraft],Tbl_Missions[Launch])</f>
        <v>27538.623726851853</v>
      </c>
      <c r="G119" s="1">
        <f>IF(_xlfn.XLOOKUP(Tbl_MissionCrew[[#This Row],[Spacecraft (Return)]],Tbl_Missions[Spacecraft],Tbl_Missions[Return])="","",_xlfn.XLOOKUP(Tbl_MissionCrew[[#This Row],[Spacecraft (Return)]],Tbl_Missions[Spacecraft],Tbl_Missions[Return]))</f>
        <v>27601.595949074075</v>
      </c>
      <c r="H119" t="str">
        <f>_xlfn.XLOOKUP(Tbl_MissionCrew[[#This Row],[Spacecraft (Launch)]],Tbl_Missions[Spacecraft],Tbl_Missions[Destination])</f>
        <v>Other Space station</v>
      </c>
      <c r="I11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4</v>
      </c>
      <c r="J119" t="str">
        <f>_xlfn.XLOOKUP(Tbl_MissionCrew[[#This Row],[Spacecraft (Return)]],Tbl_Missions[Spacecraft],Tbl_Missions[Status])</f>
        <v>Returned</v>
      </c>
    </row>
    <row r="120" spans="1:10" ht="18.75" customHeight="1">
      <c r="A120" t="s">
        <v>383</v>
      </c>
      <c r="B120" t="s">
        <v>86</v>
      </c>
      <c r="C120" t="s">
        <v>86</v>
      </c>
      <c r="D120" t="b">
        <f>NOT(Tbl_MissionCrew[[#This Row],[Spacecraft (Return)]]=Tbl_MissionCrew[[#This Row],[Spacecraft (Launch)]])</f>
        <v>0</v>
      </c>
      <c r="E120" s="2">
        <f ca="1">IF(Tbl_MissionCrew[[#This Row],[Return date]]="",NOW(),Tbl_MissionCrew[[#This Row],[Return date]])-Tbl_MissionCrew[[#This Row],[Launch date]]</f>
        <v>5.9381944444430701</v>
      </c>
      <c r="F120" s="1">
        <f>_xlfn.XLOOKUP(Tbl_MissionCrew[[#This Row],[Spacecraft (Launch)]],Tbl_Missions[Spacecraft],Tbl_Missions[Launch])</f>
        <v>27590.623726851853</v>
      </c>
      <c r="G120" s="1">
        <f>IF(_xlfn.XLOOKUP(Tbl_MissionCrew[[#This Row],[Spacecraft (Return)]],Tbl_Missions[Spacecraft],Tbl_Missions[Return])="","",_xlfn.XLOOKUP(Tbl_MissionCrew[[#This Row],[Spacecraft (Return)]],Tbl_Missions[Spacecraft],Tbl_Missions[Return]))</f>
        <v>27596.561921296296</v>
      </c>
      <c r="H120" t="str">
        <f>_xlfn.XLOOKUP(Tbl_MissionCrew[[#This Row],[Spacecraft (Launch)]],Tbl_Missions[Spacecraft],Tbl_Missions[Destination])</f>
        <v>Earth Orbit</v>
      </c>
      <c r="I12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20" t="str">
        <f>_xlfn.XLOOKUP(Tbl_MissionCrew[[#This Row],[Spacecraft (Return)]],Tbl_Missions[Spacecraft],Tbl_Missions[Status])</f>
        <v>Returned</v>
      </c>
    </row>
    <row r="121" spans="1:10" ht="18.75" customHeight="1">
      <c r="A121" t="s">
        <v>1012</v>
      </c>
      <c r="B121" t="s">
        <v>86</v>
      </c>
      <c r="C121" t="s">
        <v>86</v>
      </c>
      <c r="D121" t="b">
        <f>NOT(Tbl_MissionCrew[[#This Row],[Spacecraft (Return)]]=Tbl_MissionCrew[[#This Row],[Spacecraft (Launch)]])</f>
        <v>0</v>
      </c>
      <c r="E121" s="2">
        <f ca="1">IF(Tbl_MissionCrew[[#This Row],[Return date]]="",NOW(),Tbl_MissionCrew[[#This Row],[Return date]])-Tbl_MissionCrew[[#This Row],[Launch date]]</f>
        <v>5.9381944444430701</v>
      </c>
      <c r="F121" s="1">
        <f>_xlfn.XLOOKUP(Tbl_MissionCrew[[#This Row],[Spacecraft (Launch)]],Tbl_Missions[Spacecraft],Tbl_Missions[Launch])</f>
        <v>27590.623726851853</v>
      </c>
      <c r="G121" s="1">
        <f>IF(_xlfn.XLOOKUP(Tbl_MissionCrew[[#This Row],[Spacecraft (Return)]],Tbl_Missions[Spacecraft],Tbl_Missions[Return])="","",_xlfn.XLOOKUP(Tbl_MissionCrew[[#This Row],[Spacecraft (Return)]],Tbl_Missions[Spacecraft],Tbl_Missions[Return]))</f>
        <v>27596.561921296296</v>
      </c>
      <c r="H121" t="str">
        <f>_xlfn.XLOOKUP(Tbl_MissionCrew[[#This Row],[Spacecraft (Launch)]],Tbl_Missions[Spacecraft],Tbl_Missions[Destination])</f>
        <v>Earth Orbit</v>
      </c>
      <c r="I12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21" t="str">
        <f>_xlfn.XLOOKUP(Tbl_MissionCrew[[#This Row],[Spacecraft (Return)]],Tbl_Missions[Spacecraft],Tbl_Missions[Status])</f>
        <v>Returned</v>
      </c>
    </row>
    <row r="122" spans="1:10" ht="18.75" customHeight="1">
      <c r="A122" t="s">
        <v>1030</v>
      </c>
      <c r="B122" t="s">
        <v>85</v>
      </c>
      <c r="C122" t="s">
        <v>85</v>
      </c>
      <c r="D122" t="b">
        <f>NOT(Tbl_MissionCrew[[#This Row],[Spacecraft (Return)]]=Tbl_MissionCrew[[#This Row],[Spacecraft (Launch)]])</f>
        <v>0</v>
      </c>
      <c r="E122" s="2">
        <f ca="1">IF(Tbl_MissionCrew[[#This Row],[Return date]]="",NOW(),Tbl_MissionCrew[[#This Row],[Return date]])-Tbl_MissionCrew[[#This Row],[Launch date]]</f>
        <v>9.0611111111102218</v>
      </c>
      <c r="F122" s="1">
        <f>_xlfn.XLOOKUP(Tbl_MissionCrew[[#This Row],[Spacecraft (Launch)]],Tbl_Missions[Spacecraft],Tbl_Missions[Launch])</f>
        <v>27590.513888888891</v>
      </c>
      <c r="G122" s="1">
        <f>IF(_xlfn.XLOOKUP(Tbl_MissionCrew[[#This Row],[Spacecraft (Return)]],Tbl_Missions[Spacecraft],Tbl_Missions[Return])="","",_xlfn.XLOOKUP(Tbl_MissionCrew[[#This Row],[Spacecraft (Return)]],Tbl_Missions[Spacecraft],Tbl_Missions[Return]))</f>
        <v>27599.575000000001</v>
      </c>
      <c r="H122" t="str">
        <f>_xlfn.XLOOKUP(Tbl_MissionCrew[[#This Row],[Spacecraft (Launch)]],Tbl_Missions[Spacecraft],Tbl_Missions[Destination])</f>
        <v>Earth Orbit</v>
      </c>
      <c r="I12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22" t="str">
        <f>_xlfn.XLOOKUP(Tbl_MissionCrew[[#This Row],[Spacecraft (Return)]],Tbl_Missions[Spacecraft],Tbl_Missions[Status])</f>
        <v>Returned</v>
      </c>
    </row>
    <row r="123" spans="1:10" ht="18.75" customHeight="1">
      <c r="A123" t="s">
        <v>1004</v>
      </c>
      <c r="B123" t="s">
        <v>85</v>
      </c>
      <c r="C123" t="s">
        <v>85</v>
      </c>
      <c r="D123" t="b">
        <f>NOT(Tbl_MissionCrew[[#This Row],[Spacecraft (Return)]]=Tbl_MissionCrew[[#This Row],[Spacecraft (Launch)]])</f>
        <v>0</v>
      </c>
      <c r="E123" s="2">
        <f ca="1">IF(Tbl_MissionCrew[[#This Row],[Return date]]="",NOW(),Tbl_MissionCrew[[#This Row],[Return date]])-Tbl_MissionCrew[[#This Row],[Launch date]]</f>
        <v>9.0611111111102218</v>
      </c>
      <c r="F123" s="1">
        <f>_xlfn.XLOOKUP(Tbl_MissionCrew[[#This Row],[Spacecraft (Launch)]],Tbl_Missions[Spacecraft],Tbl_Missions[Launch])</f>
        <v>27590.513888888891</v>
      </c>
      <c r="G123" s="1">
        <f>IF(_xlfn.XLOOKUP(Tbl_MissionCrew[[#This Row],[Spacecraft (Return)]],Tbl_Missions[Spacecraft],Tbl_Missions[Return])="","",_xlfn.XLOOKUP(Tbl_MissionCrew[[#This Row],[Spacecraft (Return)]],Tbl_Missions[Spacecraft],Tbl_Missions[Return]))</f>
        <v>27599.575000000001</v>
      </c>
      <c r="H123" t="str">
        <f>_xlfn.XLOOKUP(Tbl_MissionCrew[[#This Row],[Spacecraft (Launch)]],Tbl_Missions[Spacecraft],Tbl_Missions[Destination])</f>
        <v>Earth Orbit</v>
      </c>
      <c r="I12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23" t="str">
        <f>_xlfn.XLOOKUP(Tbl_MissionCrew[[#This Row],[Spacecraft (Return)]],Tbl_Missions[Spacecraft],Tbl_Missions[Status])</f>
        <v>Returned</v>
      </c>
    </row>
    <row r="124" spans="1:10" ht="18.75" customHeight="1">
      <c r="A124" t="s">
        <v>1031</v>
      </c>
      <c r="B124" t="s">
        <v>85</v>
      </c>
      <c r="C124" t="s">
        <v>85</v>
      </c>
      <c r="D124" t="b">
        <f>NOT(Tbl_MissionCrew[[#This Row],[Spacecraft (Return)]]=Tbl_MissionCrew[[#This Row],[Spacecraft (Launch)]])</f>
        <v>0</v>
      </c>
      <c r="E124" s="2">
        <f ca="1">IF(Tbl_MissionCrew[[#This Row],[Return date]]="",NOW(),Tbl_MissionCrew[[#This Row],[Return date]])-Tbl_MissionCrew[[#This Row],[Launch date]]</f>
        <v>9.0611111111102218</v>
      </c>
      <c r="F124" s="1">
        <f>_xlfn.XLOOKUP(Tbl_MissionCrew[[#This Row],[Spacecraft (Launch)]],Tbl_Missions[Spacecraft],Tbl_Missions[Launch])</f>
        <v>27590.513888888891</v>
      </c>
      <c r="G124" s="1">
        <f>IF(_xlfn.XLOOKUP(Tbl_MissionCrew[[#This Row],[Spacecraft (Return)]],Tbl_Missions[Spacecraft],Tbl_Missions[Return])="","",_xlfn.XLOOKUP(Tbl_MissionCrew[[#This Row],[Spacecraft (Return)]],Tbl_Missions[Spacecraft],Tbl_Missions[Return]))</f>
        <v>27599.575000000001</v>
      </c>
      <c r="H124" t="str">
        <f>_xlfn.XLOOKUP(Tbl_MissionCrew[[#This Row],[Spacecraft (Launch)]],Tbl_Missions[Spacecraft],Tbl_Missions[Destination])</f>
        <v>Earth Orbit</v>
      </c>
      <c r="I12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24" t="str">
        <f>_xlfn.XLOOKUP(Tbl_MissionCrew[[#This Row],[Spacecraft (Return)]],Tbl_Missions[Spacecraft],Tbl_Missions[Status])</f>
        <v>Returned</v>
      </c>
    </row>
    <row r="125" spans="1:10" ht="18.75" customHeight="1">
      <c r="A125" t="s">
        <v>1010</v>
      </c>
      <c r="B125" t="s">
        <v>87</v>
      </c>
      <c r="C125" t="s">
        <v>87</v>
      </c>
      <c r="D125" t="b">
        <f>NOT(Tbl_MissionCrew[[#This Row],[Spacecraft (Return)]]=Tbl_MissionCrew[[#This Row],[Spacecraft (Launch)]])</f>
        <v>0</v>
      </c>
      <c r="E125" s="2">
        <f ca="1">IF(Tbl_MissionCrew[[#This Row],[Return date]]="",NOW(),Tbl_MissionCrew[[#This Row],[Return date]])-Tbl_MissionCrew[[#This Row],[Launch date]]</f>
        <v>49.266666666666424</v>
      </c>
      <c r="F125" s="1">
        <f>_xlfn.XLOOKUP(Tbl_MissionCrew[[#This Row],[Spacecraft (Launch)]],Tbl_Missions[Spacecraft],Tbl_Missions[Launch])</f>
        <v>27947.506076388891</v>
      </c>
      <c r="G125" s="1">
        <f>IF(_xlfn.XLOOKUP(Tbl_MissionCrew[[#This Row],[Spacecraft (Return)]],Tbl_Missions[Spacecraft],Tbl_Missions[Return])="","",_xlfn.XLOOKUP(Tbl_MissionCrew[[#This Row],[Spacecraft (Return)]],Tbl_Missions[Spacecraft],Tbl_Missions[Return]))</f>
        <v>27996.772743055557</v>
      </c>
      <c r="H125" t="str">
        <f>_xlfn.XLOOKUP(Tbl_MissionCrew[[#This Row],[Spacecraft (Launch)]],Tbl_Missions[Spacecraft],Tbl_Missions[Destination])</f>
        <v>Other Space station</v>
      </c>
      <c r="I12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5</v>
      </c>
      <c r="J125" t="str">
        <f>_xlfn.XLOOKUP(Tbl_MissionCrew[[#This Row],[Spacecraft (Return)]],Tbl_Missions[Spacecraft],Tbl_Missions[Status])</f>
        <v>Returned</v>
      </c>
    </row>
    <row r="126" spans="1:10" ht="18.75" customHeight="1">
      <c r="A126" t="s">
        <v>1032</v>
      </c>
      <c r="B126" t="s">
        <v>87</v>
      </c>
      <c r="C126" t="s">
        <v>87</v>
      </c>
      <c r="D126" t="b">
        <f>NOT(Tbl_MissionCrew[[#This Row],[Spacecraft (Return)]]=Tbl_MissionCrew[[#This Row],[Spacecraft (Launch)]])</f>
        <v>0</v>
      </c>
      <c r="E126" s="2">
        <f ca="1">IF(Tbl_MissionCrew[[#This Row],[Return date]]="",NOW(),Tbl_MissionCrew[[#This Row],[Return date]])-Tbl_MissionCrew[[#This Row],[Launch date]]</f>
        <v>49.266666666666424</v>
      </c>
      <c r="F126" s="1">
        <f>_xlfn.XLOOKUP(Tbl_MissionCrew[[#This Row],[Spacecraft (Launch)]],Tbl_Missions[Spacecraft],Tbl_Missions[Launch])</f>
        <v>27947.506076388891</v>
      </c>
      <c r="G126" s="1">
        <f>IF(_xlfn.XLOOKUP(Tbl_MissionCrew[[#This Row],[Spacecraft (Return)]],Tbl_Missions[Spacecraft],Tbl_Missions[Return])="","",_xlfn.XLOOKUP(Tbl_MissionCrew[[#This Row],[Spacecraft (Return)]],Tbl_Missions[Spacecraft],Tbl_Missions[Return]))</f>
        <v>27996.772743055557</v>
      </c>
      <c r="H126" t="str">
        <f>_xlfn.XLOOKUP(Tbl_MissionCrew[[#This Row],[Spacecraft (Launch)]],Tbl_Missions[Spacecraft],Tbl_Missions[Destination])</f>
        <v>Other Space station</v>
      </c>
      <c r="I12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5</v>
      </c>
      <c r="J126" t="str">
        <f>_xlfn.XLOOKUP(Tbl_MissionCrew[[#This Row],[Spacecraft (Return)]],Tbl_Missions[Spacecraft],Tbl_Missions[Status])</f>
        <v>Returned</v>
      </c>
    </row>
    <row r="127" spans="1:10" ht="18.75" customHeight="1">
      <c r="A127" t="s">
        <v>994</v>
      </c>
      <c r="B127" t="s">
        <v>89</v>
      </c>
      <c r="C127" t="s">
        <v>89</v>
      </c>
      <c r="D127" t="b">
        <f>NOT(Tbl_MissionCrew[[#This Row],[Spacecraft (Return)]]=Tbl_MissionCrew[[#This Row],[Spacecraft (Launch)]])</f>
        <v>0</v>
      </c>
      <c r="E127" s="2">
        <f ca="1">IF(Tbl_MissionCrew[[#This Row],[Return date]]="",NOW(),Tbl_MissionCrew[[#This Row],[Return date]])-Tbl_MissionCrew[[#This Row],[Launch date]]</f>
        <v>7.9111111111124046</v>
      </c>
      <c r="F127" s="1">
        <f>_xlfn.XLOOKUP(Tbl_MissionCrew[[#This Row],[Spacecraft (Launch)]],Tbl_Missions[Spacecraft],Tbl_Missions[Launch])</f>
        <v>28018.408680555556</v>
      </c>
      <c r="G127" s="1">
        <f>IF(_xlfn.XLOOKUP(Tbl_MissionCrew[[#This Row],[Spacecraft (Return)]],Tbl_Missions[Spacecraft],Tbl_Missions[Return])="","",_xlfn.XLOOKUP(Tbl_MissionCrew[[#This Row],[Spacecraft (Return)]],Tbl_Missions[Spacecraft],Tbl_Missions[Return]))</f>
        <v>28026.319791666669</v>
      </c>
      <c r="H127" t="str">
        <f>_xlfn.XLOOKUP(Tbl_MissionCrew[[#This Row],[Spacecraft (Launch)]],Tbl_Missions[Spacecraft],Tbl_Missions[Destination])</f>
        <v>Earth Orbit</v>
      </c>
      <c r="I12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27" t="str">
        <f>_xlfn.XLOOKUP(Tbl_MissionCrew[[#This Row],[Spacecraft (Return)]],Tbl_Missions[Spacecraft],Tbl_Missions[Status])</f>
        <v>Returned</v>
      </c>
    </row>
    <row r="128" spans="1:10" ht="18.75" customHeight="1">
      <c r="A128" t="s">
        <v>1033</v>
      </c>
      <c r="B128" t="s">
        <v>89</v>
      </c>
      <c r="C128" t="s">
        <v>89</v>
      </c>
      <c r="D128" t="b">
        <f>NOT(Tbl_MissionCrew[[#This Row],[Spacecraft (Return)]]=Tbl_MissionCrew[[#This Row],[Spacecraft (Launch)]])</f>
        <v>0</v>
      </c>
      <c r="E128" s="2">
        <f ca="1">IF(Tbl_MissionCrew[[#This Row],[Return date]]="",NOW(),Tbl_MissionCrew[[#This Row],[Return date]])-Tbl_MissionCrew[[#This Row],[Launch date]]</f>
        <v>7.9111111111124046</v>
      </c>
      <c r="F128" s="1">
        <f>_xlfn.XLOOKUP(Tbl_MissionCrew[[#This Row],[Spacecraft (Launch)]],Tbl_Missions[Spacecraft],Tbl_Missions[Launch])</f>
        <v>28018.408680555556</v>
      </c>
      <c r="G128" s="1">
        <f>IF(_xlfn.XLOOKUP(Tbl_MissionCrew[[#This Row],[Spacecraft (Return)]],Tbl_Missions[Spacecraft],Tbl_Missions[Return])="","",_xlfn.XLOOKUP(Tbl_MissionCrew[[#This Row],[Spacecraft (Return)]],Tbl_Missions[Spacecraft],Tbl_Missions[Return]))</f>
        <v>28026.319791666669</v>
      </c>
      <c r="H128" t="str">
        <f>_xlfn.XLOOKUP(Tbl_MissionCrew[[#This Row],[Spacecraft (Launch)]],Tbl_Missions[Spacecraft],Tbl_Missions[Destination])</f>
        <v>Earth Orbit</v>
      </c>
      <c r="I12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28" t="str">
        <f>_xlfn.XLOOKUP(Tbl_MissionCrew[[#This Row],[Spacecraft (Return)]],Tbl_Missions[Spacecraft],Tbl_Missions[Status])</f>
        <v>Returned</v>
      </c>
    </row>
    <row r="129" spans="1:10" ht="18.75" customHeight="1">
      <c r="A129" t="s">
        <v>1034</v>
      </c>
      <c r="B129" t="s">
        <v>90</v>
      </c>
      <c r="C129" t="s">
        <v>90</v>
      </c>
      <c r="D129" t="b">
        <f>NOT(Tbl_MissionCrew[[#This Row],[Spacecraft (Return)]]=Tbl_MissionCrew[[#This Row],[Spacecraft (Launch)]])</f>
        <v>0</v>
      </c>
      <c r="E129" s="2">
        <f ca="1">IF(Tbl_MissionCrew[[#This Row],[Return date]]="",NOW(),Tbl_MissionCrew[[#This Row],[Return date]])-Tbl_MissionCrew[[#This Row],[Launch date]]</f>
        <v>2.0048611111124046</v>
      </c>
      <c r="F129" s="1">
        <f>_xlfn.XLOOKUP(Tbl_MissionCrew[[#This Row],[Spacecraft (Launch)]],Tbl_Missions[Spacecraft],Tbl_Missions[Launch])</f>
        <v>28047.735625000001</v>
      </c>
      <c r="G129" s="1">
        <f>IF(_xlfn.XLOOKUP(Tbl_MissionCrew[[#This Row],[Spacecraft (Return)]],Tbl_Missions[Spacecraft],Tbl_Missions[Return])="","",_xlfn.XLOOKUP(Tbl_MissionCrew[[#This Row],[Spacecraft (Return)]],Tbl_Missions[Spacecraft],Tbl_Missions[Return]))</f>
        <v>28049.740486111114</v>
      </c>
      <c r="H129" t="str">
        <f>_xlfn.XLOOKUP(Tbl_MissionCrew[[#This Row],[Spacecraft (Launch)]],Tbl_Missions[Spacecraft],Tbl_Missions[Destination])</f>
        <v>Earth Orbit</v>
      </c>
      <c r="I12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29" t="str">
        <f>_xlfn.XLOOKUP(Tbl_MissionCrew[[#This Row],[Spacecraft (Return)]],Tbl_Missions[Spacecraft],Tbl_Missions[Status])</f>
        <v>Returned</v>
      </c>
    </row>
    <row r="130" spans="1:10" ht="18.75" customHeight="1">
      <c r="A130" t="s">
        <v>1035</v>
      </c>
      <c r="B130" t="s">
        <v>90</v>
      </c>
      <c r="C130" t="s">
        <v>90</v>
      </c>
      <c r="D130" t="b">
        <f>NOT(Tbl_MissionCrew[[#This Row],[Spacecraft (Return)]]=Tbl_MissionCrew[[#This Row],[Spacecraft (Launch)]])</f>
        <v>0</v>
      </c>
      <c r="E130" s="2">
        <f ca="1">IF(Tbl_MissionCrew[[#This Row],[Return date]]="",NOW(),Tbl_MissionCrew[[#This Row],[Return date]])-Tbl_MissionCrew[[#This Row],[Launch date]]</f>
        <v>2.0048611111124046</v>
      </c>
      <c r="F130" s="1">
        <f>_xlfn.XLOOKUP(Tbl_MissionCrew[[#This Row],[Spacecraft (Launch)]],Tbl_Missions[Spacecraft],Tbl_Missions[Launch])</f>
        <v>28047.735625000001</v>
      </c>
      <c r="G130" s="1">
        <f>IF(_xlfn.XLOOKUP(Tbl_MissionCrew[[#This Row],[Spacecraft (Return)]],Tbl_Missions[Spacecraft],Tbl_Missions[Return])="","",_xlfn.XLOOKUP(Tbl_MissionCrew[[#This Row],[Spacecraft (Return)]],Tbl_Missions[Spacecraft],Tbl_Missions[Return]))</f>
        <v>28049.740486111114</v>
      </c>
      <c r="H130" t="str">
        <f>_xlfn.XLOOKUP(Tbl_MissionCrew[[#This Row],[Spacecraft (Launch)]],Tbl_Missions[Spacecraft],Tbl_Missions[Destination])</f>
        <v>Earth Orbit</v>
      </c>
      <c r="I13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30" t="str">
        <f>_xlfn.XLOOKUP(Tbl_MissionCrew[[#This Row],[Spacecraft (Return)]],Tbl_Missions[Spacecraft],Tbl_Missions[Status])</f>
        <v>Returned</v>
      </c>
    </row>
    <row r="131" spans="1:10" ht="18.75" customHeight="1">
      <c r="A131" t="s">
        <v>1014</v>
      </c>
      <c r="B131" t="s">
        <v>91</v>
      </c>
      <c r="C131" t="s">
        <v>91</v>
      </c>
      <c r="D131" t="b">
        <f>NOT(Tbl_MissionCrew[[#This Row],[Spacecraft (Return)]]=Tbl_MissionCrew[[#This Row],[Spacecraft (Launch)]])</f>
        <v>0</v>
      </c>
      <c r="E131" s="2">
        <f ca="1">IF(Tbl_MissionCrew[[#This Row],[Return date]]="",NOW(),Tbl_MissionCrew[[#This Row],[Return date]])-Tbl_MissionCrew[[#This Row],[Launch date]]</f>
        <v>17.727083333331393</v>
      </c>
      <c r="F131" s="1">
        <f>_xlfn.XLOOKUP(Tbl_MissionCrew[[#This Row],[Spacecraft (Launch)]],Tbl_Missions[Spacecraft],Tbl_Missions[Launch])</f>
        <v>28163.674305555556</v>
      </c>
      <c r="G131" s="1">
        <f>IF(_xlfn.XLOOKUP(Tbl_MissionCrew[[#This Row],[Spacecraft (Return)]],Tbl_Missions[Spacecraft],Tbl_Missions[Return])="","",_xlfn.XLOOKUP(Tbl_MissionCrew[[#This Row],[Spacecraft (Return)]],Tbl_Missions[Spacecraft],Tbl_Missions[Return]))</f>
        <v>28181.401388888888</v>
      </c>
      <c r="H131" t="str">
        <f>_xlfn.XLOOKUP(Tbl_MissionCrew[[#This Row],[Spacecraft (Launch)]],Tbl_Missions[Spacecraft],Tbl_Missions[Destination])</f>
        <v>Other Space station</v>
      </c>
      <c r="I13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5</v>
      </c>
      <c r="J131" t="str">
        <f>_xlfn.XLOOKUP(Tbl_MissionCrew[[#This Row],[Spacecraft (Return)]],Tbl_Missions[Spacecraft],Tbl_Missions[Status])</f>
        <v>Returned</v>
      </c>
    </row>
    <row r="132" spans="1:10" ht="18.75" customHeight="1">
      <c r="A132" t="s">
        <v>1036</v>
      </c>
      <c r="B132" t="s">
        <v>91</v>
      </c>
      <c r="C132" t="s">
        <v>91</v>
      </c>
      <c r="D132" t="b">
        <f>NOT(Tbl_MissionCrew[[#This Row],[Spacecraft (Return)]]=Tbl_MissionCrew[[#This Row],[Spacecraft (Launch)]])</f>
        <v>0</v>
      </c>
      <c r="E132" s="2">
        <f ca="1">IF(Tbl_MissionCrew[[#This Row],[Return date]]="",NOW(),Tbl_MissionCrew[[#This Row],[Return date]])-Tbl_MissionCrew[[#This Row],[Launch date]]</f>
        <v>17.727083333331393</v>
      </c>
      <c r="F132" s="1">
        <f>_xlfn.XLOOKUP(Tbl_MissionCrew[[#This Row],[Spacecraft (Launch)]],Tbl_Missions[Spacecraft],Tbl_Missions[Launch])</f>
        <v>28163.674305555556</v>
      </c>
      <c r="G132" s="1">
        <f>IF(_xlfn.XLOOKUP(Tbl_MissionCrew[[#This Row],[Spacecraft (Return)]],Tbl_Missions[Spacecraft],Tbl_Missions[Return])="","",_xlfn.XLOOKUP(Tbl_MissionCrew[[#This Row],[Spacecraft (Return)]],Tbl_Missions[Spacecraft],Tbl_Missions[Return]))</f>
        <v>28181.401388888888</v>
      </c>
      <c r="H132" t="str">
        <f>_xlfn.XLOOKUP(Tbl_MissionCrew[[#This Row],[Spacecraft (Launch)]],Tbl_Missions[Spacecraft],Tbl_Missions[Destination])</f>
        <v>Other Space station</v>
      </c>
      <c r="I13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5</v>
      </c>
      <c r="J132" t="str">
        <f>_xlfn.XLOOKUP(Tbl_MissionCrew[[#This Row],[Spacecraft (Return)]],Tbl_Missions[Spacecraft],Tbl_Missions[Status])</f>
        <v>Returned</v>
      </c>
    </row>
    <row r="133" spans="1:10" ht="18.75" customHeight="1">
      <c r="A133" t="s">
        <v>423</v>
      </c>
      <c r="B133" t="s">
        <v>92</v>
      </c>
      <c r="C133" t="s">
        <v>92</v>
      </c>
      <c r="D133" t="b">
        <f>NOT(Tbl_MissionCrew[[#This Row],[Spacecraft (Return)]]=Tbl_MissionCrew[[#This Row],[Spacecraft (Launch)]])</f>
        <v>0</v>
      </c>
      <c r="E133" s="2">
        <f ca="1">IF(Tbl_MissionCrew[[#This Row],[Return date]]="",NOW(),Tbl_MissionCrew[[#This Row],[Return date]])-Tbl_MissionCrew[[#This Row],[Launch date]]</f>
        <v>2.031076388891961</v>
      </c>
      <c r="F133" s="1">
        <f>_xlfn.XLOOKUP(Tbl_MissionCrew[[#This Row],[Spacecraft (Launch)]],Tbl_Missions[Spacecraft],Tbl_Missions[Launch])</f>
        <v>28407.111516203702</v>
      </c>
      <c r="G133" s="1">
        <f>IF(_xlfn.XLOOKUP(Tbl_MissionCrew[[#This Row],[Spacecraft (Return)]],Tbl_Missions[Spacecraft],Tbl_Missions[Return])="","",_xlfn.XLOOKUP(Tbl_MissionCrew[[#This Row],[Spacecraft (Return)]],Tbl_Missions[Spacecraft],Tbl_Missions[Return]))</f>
        <v>28409.142592592594</v>
      </c>
      <c r="H133" t="str">
        <f>_xlfn.XLOOKUP(Tbl_MissionCrew[[#This Row],[Spacecraft (Launch)]],Tbl_Missions[Spacecraft],Tbl_Missions[Destination])</f>
        <v>Earth Orbit</v>
      </c>
      <c r="I13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33" t="str">
        <f>_xlfn.XLOOKUP(Tbl_MissionCrew[[#This Row],[Spacecraft (Return)]],Tbl_Missions[Spacecraft],Tbl_Missions[Status])</f>
        <v>Returned</v>
      </c>
    </row>
    <row r="134" spans="1:10" ht="18.75" customHeight="1">
      <c r="A134" t="s">
        <v>420</v>
      </c>
      <c r="B134" t="s">
        <v>92</v>
      </c>
      <c r="C134" t="s">
        <v>92</v>
      </c>
      <c r="D134" t="b">
        <f>NOT(Tbl_MissionCrew[[#This Row],[Spacecraft (Return)]]=Tbl_MissionCrew[[#This Row],[Spacecraft (Launch)]])</f>
        <v>0</v>
      </c>
      <c r="E134" s="2">
        <f ca="1">IF(Tbl_MissionCrew[[#This Row],[Return date]]="",NOW(),Tbl_MissionCrew[[#This Row],[Return date]])-Tbl_MissionCrew[[#This Row],[Launch date]]</f>
        <v>2.031076388891961</v>
      </c>
      <c r="F134" s="1">
        <f>_xlfn.XLOOKUP(Tbl_MissionCrew[[#This Row],[Spacecraft (Launch)]],Tbl_Missions[Spacecraft],Tbl_Missions[Launch])</f>
        <v>28407.111516203702</v>
      </c>
      <c r="G134" s="1">
        <f>IF(_xlfn.XLOOKUP(Tbl_MissionCrew[[#This Row],[Spacecraft (Return)]],Tbl_Missions[Spacecraft],Tbl_Missions[Return])="","",_xlfn.XLOOKUP(Tbl_MissionCrew[[#This Row],[Spacecraft (Return)]],Tbl_Missions[Spacecraft],Tbl_Missions[Return]))</f>
        <v>28409.142592592594</v>
      </c>
      <c r="H134" t="str">
        <f>_xlfn.XLOOKUP(Tbl_MissionCrew[[#This Row],[Spacecraft (Launch)]],Tbl_Missions[Spacecraft],Tbl_Missions[Destination])</f>
        <v>Earth Orbit</v>
      </c>
      <c r="I13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34" t="str">
        <f>_xlfn.XLOOKUP(Tbl_MissionCrew[[#This Row],[Spacecraft (Return)]],Tbl_Missions[Spacecraft],Tbl_Missions[Status])</f>
        <v>Returned</v>
      </c>
    </row>
    <row r="135" spans="1:10" ht="18.75" customHeight="1">
      <c r="A135" t="s">
        <v>418</v>
      </c>
      <c r="B135" t="s">
        <v>93</v>
      </c>
      <c r="C135" t="s">
        <v>95</v>
      </c>
      <c r="D135" t="b">
        <f>NOT(Tbl_MissionCrew[[#This Row],[Spacecraft (Return)]]=Tbl_MissionCrew[[#This Row],[Spacecraft (Launch)]])</f>
        <v>1</v>
      </c>
      <c r="E135" s="2">
        <f ca="1">IF(Tbl_MissionCrew[[#This Row],[Return date]]="",NOW(),Tbl_MissionCrew[[#This Row],[Return date]])-Tbl_MissionCrew[[#This Row],[Launch date]]</f>
        <v>96.416898148148903</v>
      </c>
      <c r="F135" s="1">
        <f>_xlfn.XLOOKUP(Tbl_MissionCrew[[#This Row],[Spacecraft (Launch)]],Tbl_Missions[Spacecraft],Tbl_Missions[Launch])</f>
        <v>28469.054629629631</v>
      </c>
      <c r="G135" s="1">
        <f>IF(_xlfn.XLOOKUP(Tbl_MissionCrew[[#This Row],[Spacecraft (Return)]],Tbl_Missions[Spacecraft],Tbl_Missions[Return])="","",_xlfn.XLOOKUP(Tbl_MissionCrew[[#This Row],[Spacecraft (Return)]],Tbl_Missions[Spacecraft],Tbl_Missions[Return]))</f>
        <v>28565.47152777778</v>
      </c>
      <c r="H135" t="str">
        <f>_xlfn.XLOOKUP(Tbl_MissionCrew[[#This Row],[Spacecraft (Launch)]],Tbl_Missions[Spacecraft],Tbl_Missions[Destination])</f>
        <v>Other Space station</v>
      </c>
      <c r="I13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6</v>
      </c>
      <c r="J135" t="str">
        <f>_xlfn.XLOOKUP(Tbl_MissionCrew[[#This Row],[Spacecraft (Return)]],Tbl_Missions[Spacecraft],Tbl_Missions[Status])</f>
        <v>Returned</v>
      </c>
    </row>
    <row r="136" spans="1:10" ht="18.75" customHeight="1">
      <c r="A136" t="s">
        <v>417</v>
      </c>
      <c r="B136" t="s">
        <v>93</v>
      </c>
      <c r="C136" t="s">
        <v>95</v>
      </c>
      <c r="D136" t="b">
        <f>NOT(Tbl_MissionCrew[[#This Row],[Spacecraft (Return)]]=Tbl_MissionCrew[[#This Row],[Spacecraft (Launch)]])</f>
        <v>1</v>
      </c>
      <c r="E136" s="2">
        <f ca="1">IF(Tbl_MissionCrew[[#This Row],[Return date]]="",NOW(),Tbl_MissionCrew[[#This Row],[Return date]])-Tbl_MissionCrew[[#This Row],[Launch date]]</f>
        <v>96.416898148148903</v>
      </c>
      <c r="F136" s="1">
        <f>_xlfn.XLOOKUP(Tbl_MissionCrew[[#This Row],[Spacecraft (Launch)]],Tbl_Missions[Spacecraft],Tbl_Missions[Launch])</f>
        <v>28469.054629629631</v>
      </c>
      <c r="G136" s="1">
        <f>IF(_xlfn.XLOOKUP(Tbl_MissionCrew[[#This Row],[Spacecraft (Return)]],Tbl_Missions[Spacecraft],Tbl_Missions[Return])="","",_xlfn.XLOOKUP(Tbl_MissionCrew[[#This Row],[Spacecraft (Return)]],Tbl_Missions[Spacecraft],Tbl_Missions[Return]))</f>
        <v>28565.47152777778</v>
      </c>
      <c r="H136" t="str">
        <f>_xlfn.XLOOKUP(Tbl_MissionCrew[[#This Row],[Spacecraft (Launch)]],Tbl_Missions[Spacecraft],Tbl_Missions[Destination])</f>
        <v>Other Space station</v>
      </c>
      <c r="I13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6</v>
      </c>
      <c r="J136" t="str">
        <f>_xlfn.XLOOKUP(Tbl_MissionCrew[[#This Row],[Spacecraft (Return)]],Tbl_Missions[Spacecraft],Tbl_Missions[Status])</f>
        <v>Returned</v>
      </c>
    </row>
    <row r="137" spans="1:10" ht="18.75" customHeight="1">
      <c r="A137" t="s">
        <v>1023</v>
      </c>
      <c r="B137" t="s">
        <v>95</v>
      </c>
      <c r="C137" t="s">
        <v>93</v>
      </c>
      <c r="D137" t="b">
        <f>NOT(Tbl_MissionCrew[[#This Row],[Spacecraft (Return)]]=Tbl_MissionCrew[[#This Row],[Spacecraft (Launch)]])</f>
        <v>1</v>
      </c>
      <c r="E137" s="2">
        <f ca="1">IF(Tbl_MissionCrew[[#This Row],[Return date]]="",NOW(),Tbl_MissionCrew[[#This Row],[Return date]])-Tbl_MissionCrew[[#This Row],[Launch date]]</f>
        <v>5.9576157407391293</v>
      </c>
      <c r="F137" s="1">
        <f>_xlfn.XLOOKUP(Tbl_MissionCrew[[#This Row],[Spacecraft (Launch)]],Tbl_Missions[Spacecraft],Tbl_Missions[Launch])</f>
        <v>28500.518055555556</v>
      </c>
      <c r="G137" s="1">
        <f>IF(_xlfn.XLOOKUP(Tbl_MissionCrew[[#This Row],[Spacecraft (Return)]],Tbl_Missions[Spacecraft],Tbl_Missions[Return])="","",_xlfn.XLOOKUP(Tbl_MissionCrew[[#This Row],[Spacecraft (Return)]],Tbl_Missions[Spacecraft],Tbl_Missions[Return]))</f>
        <v>28506.475671296295</v>
      </c>
      <c r="H137" t="str">
        <f>_xlfn.XLOOKUP(Tbl_MissionCrew[[#This Row],[Spacecraft (Launch)]],Tbl_Missions[Spacecraft],Tbl_Missions[Destination])</f>
        <v>Other Space station</v>
      </c>
      <c r="I13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6</v>
      </c>
      <c r="J137" t="str">
        <f>_xlfn.XLOOKUP(Tbl_MissionCrew[[#This Row],[Spacecraft (Return)]],Tbl_Missions[Spacecraft],Tbl_Missions[Status])</f>
        <v>Returned</v>
      </c>
    </row>
    <row r="138" spans="1:10" ht="18.75" customHeight="1">
      <c r="A138" t="s">
        <v>444</v>
      </c>
      <c r="B138" t="s">
        <v>95</v>
      </c>
      <c r="C138" t="s">
        <v>93</v>
      </c>
      <c r="D138" t="b">
        <f>NOT(Tbl_MissionCrew[[#This Row],[Spacecraft (Return)]]=Tbl_MissionCrew[[#This Row],[Spacecraft (Launch)]])</f>
        <v>1</v>
      </c>
      <c r="E138" s="2">
        <f ca="1">IF(Tbl_MissionCrew[[#This Row],[Return date]]="",NOW(),Tbl_MissionCrew[[#This Row],[Return date]])-Tbl_MissionCrew[[#This Row],[Launch date]]</f>
        <v>5.9576157407391293</v>
      </c>
      <c r="F138" s="1">
        <f>_xlfn.XLOOKUP(Tbl_MissionCrew[[#This Row],[Spacecraft (Launch)]],Tbl_Missions[Spacecraft],Tbl_Missions[Launch])</f>
        <v>28500.518055555556</v>
      </c>
      <c r="G138" s="1">
        <f>IF(_xlfn.XLOOKUP(Tbl_MissionCrew[[#This Row],[Spacecraft (Return)]],Tbl_Missions[Spacecraft],Tbl_Missions[Return])="","",_xlfn.XLOOKUP(Tbl_MissionCrew[[#This Row],[Spacecraft (Return)]],Tbl_Missions[Spacecraft],Tbl_Missions[Return]))</f>
        <v>28506.475671296295</v>
      </c>
      <c r="H138" t="str">
        <f>_xlfn.XLOOKUP(Tbl_MissionCrew[[#This Row],[Spacecraft (Launch)]],Tbl_Missions[Spacecraft],Tbl_Missions[Destination])</f>
        <v>Other Space station</v>
      </c>
      <c r="I13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6</v>
      </c>
      <c r="J138" t="str">
        <f>_xlfn.XLOOKUP(Tbl_MissionCrew[[#This Row],[Spacecraft (Return)]],Tbl_Missions[Spacecraft],Tbl_Missions[Status])</f>
        <v>Returned</v>
      </c>
    </row>
    <row r="139" spans="1:10" ht="18.75" customHeight="1">
      <c r="A139" t="s">
        <v>1029</v>
      </c>
      <c r="B139" t="s">
        <v>96</v>
      </c>
      <c r="C139" t="s">
        <v>96</v>
      </c>
      <c r="D139" t="b">
        <f>NOT(Tbl_MissionCrew[[#This Row],[Spacecraft (Return)]]=Tbl_MissionCrew[[#This Row],[Spacecraft (Launch)]])</f>
        <v>0</v>
      </c>
      <c r="E139" s="2">
        <f ca="1">IF(Tbl_MissionCrew[[#This Row],[Return date]]="",NOW(),Tbl_MissionCrew[[#This Row],[Return date]])-Tbl_MissionCrew[[#This Row],[Launch date]]</f>
        <v>7.9277777777788287</v>
      </c>
      <c r="F139" s="1">
        <f>_xlfn.XLOOKUP(Tbl_MissionCrew[[#This Row],[Spacecraft (Launch)]],Tbl_Missions[Spacecraft],Tbl_Missions[Launch])</f>
        <v>28551.644560185185</v>
      </c>
      <c r="G139" s="1">
        <f>IF(_xlfn.XLOOKUP(Tbl_MissionCrew[[#This Row],[Spacecraft (Return)]],Tbl_Missions[Spacecraft],Tbl_Missions[Return])="","",_xlfn.XLOOKUP(Tbl_MissionCrew[[#This Row],[Spacecraft (Return)]],Tbl_Missions[Spacecraft],Tbl_Missions[Return]))</f>
        <v>28559.572337962964</v>
      </c>
      <c r="H139" t="str">
        <f>_xlfn.XLOOKUP(Tbl_MissionCrew[[#This Row],[Spacecraft (Launch)]],Tbl_Missions[Spacecraft],Tbl_Missions[Destination])</f>
        <v>Other Space station</v>
      </c>
      <c r="I13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6</v>
      </c>
      <c r="J139" t="str">
        <f>_xlfn.XLOOKUP(Tbl_MissionCrew[[#This Row],[Spacecraft (Return)]],Tbl_Missions[Spacecraft],Tbl_Missions[Status])</f>
        <v>Returned</v>
      </c>
    </row>
    <row r="140" spans="1:10" ht="18.75" customHeight="1">
      <c r="A140" t="s">
        <v>1037</v>
      </c>
      <c r="B140" t="s">
        <v>96</v>
      </c>
      <c r="C140" t="s">
        <v>96</v>
      </c>
      <c r="D140" t="b">
        <f>NOT(Tbl_MissionCrew[[#This Row],[Spacecraft (Return)]]=Tbl_MissionCrew[[#This Row],[Spacecraft (Launch)]])</f>
        <v>0</v>
      </c>
      <c r="E140" s="2">
        <f ca="1">IF(Tbl_MissionCrew[[#This Row],[Return date]]="",NOW(),Tbl_MissionCrew[[#This Row],[Return date]])-Tbl_MissionCrew[[#This Row],[Launch date]]</f>
        <v>7.9277777777788287</v>
      </c>
      <c r="F140" s="1">
        <f>_xlfn.XLOOKUP(Tbl_MissionCrew[[#This Row],[Spacecraft (Launch)]],Tbl_Missions[Spacecraft],Tbl_Missions[Launch])</f>
        <v>28551.644560185185</v>
      </c>
      <c r="G140" s="1">
        <f>IF(_xlfn.XLOOKUP(Tbl_MissionCrew[[#This Row],[Spacecraft (Return)]],Tbl_Missions[Spacecraft],Tbl_Missions[Return])="","",_xlfn.XLOOKUP(Tbl_MissionCrew[[#This Row],[Spacecraft (Return)]],Tbl_Missions[Spacecraft],Tbl_Missions[Return]))</f>
        <v>28559.572337962964</v>
      </c>
      <c r="H140" t="str">
        <f>_xlfn.XLOOKUP(Tbl_MissionCrew[[#This Row],[Spacecraft (Launch)]],Tbl_Missions[Spacecraft],Tbl_Missions[Destination])</f>
        <v>Other Space station</v>
      </c>
      <c r="I14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6</v>
      </c>
      <c r="J140" t="str">
        <f>_xlfn.XLOOKUP(Tbl_MissionCrew[[#This Row],[Spacecraft (Return)]],Tbl_Missions[Spacecraft],Tbl_Missions[Status])</f>
        <v>Returned</v>
      </c>
    </row>
    <row r="141" spans="1:10" ht="18.75" customHeight="1">
      <c r="A141" t="s">
        <v>421</v>
      </c>
      <c r="B141" t="s">
        <v>97</v>
      </c>
      <c r="C141" t="s">
        <v>99</v>
      </c>
      <c r="D141" t="b">
        <f>NOT(Tbl_MissionCrew[[#This Row],[Spacecraft (Return)]]=Tbl_MissionCrew[[#This Row],[Spacecraft (Launch)]])</f>
        <v>1</v>
      </c>
      <c r="E141" s="2">
        <f ca="1">IF(Tbl_MissionCrew[[#This Row],[Return date]]="",NOW(),Tbl_MissionCrew[[#This Row],[Return date]])-Tbl_MissionCrew[[#This Row],[Launch date]]</f>
        <v>139.61649305555329</v>
      </c>
      <c r="F141" s="1">
        <f>_xlfn.XLOOKUP(Tbl_MissionCrew[[#This Row],[Spacecraft (Launch)]],Tbl_Missions[Spacecraft],Tbl_Missions[Launch])</f>
        <v>28656.844965277778</v>
      </c>
      <c r="G141" s="1">
        <f>IF(_xlfn.XLOOKUP(Tbl_MissionCrew[[#This Row],[Spacecraft (Return)]],Tbl_Missions[Spacecraft],Tbl_Missions[Return])="","",_xlfn.XLOOKUP(Tbl_MissionCrew[[#This Row],[Spacecraft (Return)]],Tbl_Missions[Spacecraft],Tbl_Missions[Return]))</f>
        <v>28796.461458333331</v>
      </c>
      <c r="H141" t="str">
        <f>_xlfn.XLOOKUP(Tbl_MissionCrew[[#This Row],[Spacecraft (Launch)]],Tbl_Missions[Spacecraft],Tbl_Missions[Destination])</f>
        <v>Other Space station</v>
      </c>
      <c r="I14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6</v>
      </c>
      <c r="J141" t="str">
        <f>_xlfn.XLOOKUP(Tbl_MissionCrew[[#This Row],[Spacecraft (Return)]],Tbl_Missions[Spacecraft],Tbl_Missions[Status])</f>
        <v>Returned</v>
      </c>
    </row>
    <row r="142" spans="1:10" ht="18.75" customHeight="1">
      <c r="A142" t="s">
        <v>420</v>
      </c>
      <c r="B142" t="s">
        <v>97</v>
      </c>
      <c r="C142" t="s">
        <v>99</v>
      </c>
      <c r="D142" t="b">
        <f>NOT(Tbl_MissionCrew[[#This Row],[Spacecraft (Return)]]=Tbl_MissionCrew[[#This Row],[Spacecraft (Launch)]])</f>
        <v>1</v>
      </c>
      <c r="E142" s="2">
        <f ca="1">IF(Tbl_MissionCrew[[#This Row],[Return date]]="",NOW(),Tbl_MissionCrew[[#This Row],[Return date]])-Tbl_MissionCrew[[#This Row],[Launch date]]</f>
        <v>139.61649305555329</v>
      </c>
      <c r="F142" s="1">
        <f>_xlfn.XLOOKUP(Tbl_MissionCrew[[#This Row],[Spacecraft (Launch)]],Tbl_Missions[Spacecraft],Tbl_Missions[Launch])</f>
        <v>28656.844965277778</v>
      </c>
      <c r="G142" s="1">
        <f>IF(_xlfn.XLOOKUP(Tbl_MissionCrew[[#This Row],[Spacecraft (Return)]],Tbl_Missions[Spacecraft],Tbl_Missions[Return])="","",_xlfn.XLOOKUP(Tbl_MissionCrew[[#This Row],[Spacecraft (Return)]],Tbl_Missions[Spacecraft],Tbl_Missions[Return]))</f>
        <v>28796.461458333331</v>
      </c>
      <c r="H142" t="str">
        <f>_xlfn.XLOOKUP(Tbl_MissionCrew[[#This Row],[Spacecraft (Launch)]],Tbl_Missions[Spacecraft],Tbl_Missions[Destination])</f>
        <v>Other Space station</v>
      </c>
      <c r="I14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6</v>
      </c>
      <c r="J142" t="str">
        <f>_xlfn.XLOOKUP(Tbl_MissionCrew[[#This Row],[Spacecraft (Return)]],Tbl_Missions[Spacecraft],Tbl_Missions[Status])</f>
        <v>Returned</v>
      </c>
    </row>
    <row r="143" spans="1:10" ht="18.75" customHeight="1">
      <c r="A143" t="s">
        <v>1038</v>
      </c>
      <c r="B143" t="s">
        <v>98</v>
      </c>
      <c r="C143" t="s">
        <v>98</v>
      </c>
      <c r="D143" t="b">
        <f>NOT(Tbl_MissionCrew[[#This Row],[Spacecraft (Return)]]=Tbl_MissionCrew[[#This Row],[Spacecraft (Launch)]])</f>
        <v>0</v>
      </c>
      <c r="E143" s="2">
        <f ca="1">IF(Tbl_MissionCrew[[#This Row],[Return date]]="",NOW(),Tbl_MissionCrew[[#This Row],[Return date]])-Tbl_MissionCrew[[#This Row],[Launch date]]</f>
        <v>7.9187500000007276</v>
      </c>
      <c r="F143" s="1">
        <f>_xlfn.XLOOKUP(Tbl_MissionCrew[[#This Row],[Spacecraft (Launch)]],Tbl_Missions[Spacecraft],Tbl_Missions[Launch])</f>
        <v>28668.643993055557</v>
      </c>
      <c r="G143" s="1">
        <f>IF(_xlfn.XLOOKUP(Tbl_MissionCrew[[#This Row],[Spacecraft (Return)]],Tbl_Missions[Spacecraft],Tbl_Missions[Return])="","",_xlfn.XLOOKUP(Tbl_MissionCrew[[#This Row],[Spacecraft (Return)]],Tbl_Missions[Spacecraft],Tbl_Missions[Return]))</f>
        <v>28676.562743055558</v>
      </c>
      <c r="H143" t="str">
        <f>_xlfn.XLOOKUP(Tbl_MissionCrew[[#This Row],[Spacecraft (Launch)]],Tbl_Missions[Spacecraft],Tbl_Missions[Destination])</f>
        <v>Other Space station</v>
      </c>
      <c r="I14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6</v>
      </c>
      <c r="J143" t="str">
        <f>_xlfn.XLOOKUP(Tbl_MissionCrew[[#This Row],[Spacecraft (Return)]],Tbl_Missions[Spacecraft],Tbl_Missions[Status])</f>
        <v>Returned</v>
      </c>
    </row>
    <row r="144" spans="1:10" ht="18.75" customHeight="1">
      <c r="A144" t="s">
        <v>1025</v>
      </c>
      <c r="B144" t="s">
        <v>98</v>
      </c>
      <c r="C144" t="s">
        <v>98</v>
      </c>
      <c r="D144" t="b">
        <f>NOT(Tbl_MissionCrew[[#This Row],[Spacecraft (Return)]]=Tbl_MissionCrew[[#This Row],[Spacecraft (Launch)]])</f>
        <v>0</v>
      </c>
      <c r="E144" s="2">
        <f ca="1">IF(Tbl_MissionCrew[[#This Row],[Return date]]="",NOW(),Tbl_MissionCrew[[#This Row],[Return date]])-Tbl_MissionCrew[[#This Row],[Launch date]]</f>
        <v>7.9187500000007276</v>
      </c>
      <c r="F144" s="1">
        <f>_xlfn.XLOOKUP(Tbl_MissionCrew[[#This Row],[Spacecraft (Launch)]],Tbl_Missions[Spacecraft],Tbl_Missions[Launch])</f>
        <v>28668.643993055557</v>
      </c>
      <c r="G144" s="1">
        <f>IF(_xlfn.XLOOKUP(Tbl_MissionCrew[[#This Row],[Spacecraft (Return)]],Tbl_Missions[Spacecraft],Tbl_Missions[Return])="","",_xlfn.XLOOKUP(Tbl_MissionCrew[[#This Row],[Spacecraft (Return)]],Tbl_Missions[Spacecraft],Tbl_Missions[Return]))</f>
        <v>28676.562743055558</v>
      </c>
      <c r="H144" t="str">
        <f>_xlfn.XLOOKUP(Tbl_MissionCrew[[#This Row],[Spacecraft (Launch)]],Tbl_Missions[Spacecraft],Tbl_Missions[Destination])</f>
        <v>Other Space station</v>
      </c>
      <c r="I14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6</v>
      </c>
      <c r="J144" t="str">
        <f>_xlfn.XLOOKUP(Tbl_MissionCrew[[#This Row],[Spacecraft (Return)]],Tbl_Missions[Spacecraft],Tbl_Missions[Status])</f>
        <v>Returned</v>
      </c>
    </row>
    <row r="145" spans="1:10" ht="18.75" customHeight="1">
      <c r="A145" t="s">
        <v>1039</v>
      </c>
      <c r="B145" t="s">
        <v>99</v>
      </c>
      <c r="C145" t="s">
        <v>97</v>
      </c>
      <c r="D145" t="b">
        <f>NOT(Tbl_MissionCrew[[#This Row],[Spacecraft (Return)]]=Tbl_MissionCrew[[#This Row],[Spacecraft (Launch)]])</f>
        <v>1</v>
      </c>
      <c r="E145" s="2">
        <f ca="1">IF(Tbl_MissionCrew[[#This Row],[Return date]]="",NOW(),Tbl_MissionCrew[[#This Row],[Return date]])-Tbl_MissionCrew[[#This Row],[Launch date]]</f>
        <v>7.867534722223354</v>
      </c>
      <c r="F145" s="1">
        <f>_xlfn.XLOOKUP(Tbl_MissionCrew[[#This Row],[Spacecraft (Launch)]],Tbl_Missions[Spacecraft],Tbl_Missions[Launch])</f>
        <v>28728.619097222221</v>
      </c>
      <c r="G145" s="1">
        <f>IF(_xlfn.XLOOKUP(Tbl_MissionCrew[[#This Row],[Spacecraft (Return)]],Tbl_Missions[Spacecraft],Tbl_Missions[Return])="","",_xlfn.XLOOKUP(Tbl_MissionCrew[[#This Row],[Spacecraft (Return)]],Tbl_Missions[Spacecraft],Tbl_Missions[Return]))</f>
        <v>28736.486631944445</v>
      </c>
      <c r="H145" t="str">
        <f>_xlfn.XLOOKUP(Tbl_MissionCrew[[#This Row],[Spacecraft (Launch)]],Tbl_Missions[Spacecraft],Tbl_Missions[Destination])</f>
        <v>Other Space station</v>
      </c>
      <c r="I14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6</v>
      </c>
      <c r="J145" t="str">
        <f>_xlfn.XLOOKUP(Tbl_MissionCrew[[#This Row],[Spacecraft (Return)]],Tbl_Missions[Spacecraft],Tbl_Missions[Status])</f>
        <v>Returned</v>
      </c>
    </row>
    <row r="146" spans="1:10" ht="18.75" customHeight="1">
      <c r="A146" t="s">
        <v>994</v>
      </c>
      <c r="B146" t="s">
        <v>99</v>
      </c>
      <c r="C146" t="s">
        <v>97</v>
      </c>
      <c r="D146" t="b">
        <f>NOT(Tbl_MissionCrew[[#This Row],[Spacecraft (Return)]]=Tbl_MissionCrew[[#This Row],[Spacecraft (Launch)]])</f>
        <v>1</v>
      </c>
      <c r="E146" s="2">
        <f ca="1">IF(Tbl_MissionCrew[[#This Row],[Return date]]="",NOW(),Tbl_MissionCrew[[#This Row],[Return date]])-Tbl_MissionCrew[[#This Row],[Launch date]]</f>
        <v>7.867534722223354</v>
      </c>
      <c r="F146" s="1">
        <f>_xlfn.XLOOKUP(Tbl_MissionCrew[[#This Row],[Spacecraft (Launch)]],Tbl_Missions[Spacecraft],Tbl_Missions[Launch])</f>
        <v>28728.619097222221</v>
      </c>
      <c r="G146" s="1">
        <f>IF(_xlfn.XLOOKUP(Tbl_MissionCrew[[#This Row],[Spacecraft (Return)]],Tbl_Missions[Spacecraft],Tbl_Missions[Return])="","",_xlfn.XLOOKUP(Tbl_MissionCrew[[#This Row],[Spacecraft (Return)]],Tbl_Missions[Spacecraft],Tbl_Missions[Return]))</f>
        <v>28736.486631944445</v>
      </c>
      <c r="H146" t="str">
        <f>_xlfn.XLOOKUP(Tbl_MissionCrew[[#This Row],[Spacecraft (Launch)]],Tbl_Missions[Spacecraft],Tbl_Missions[Destination])</f>
        <v>Other Space station</v>
      </c>
      <c r="I14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6</v>
      </c>
      <c r="J146" t="str">
        <f>_xlfn.XLOOKUP(Tbl_MissionCrew[[#This Row],[Spacecraft (Return)]],Tbl_Missions[Spacecraft],Tbl_Missions[Status])</f>
        <v>Returned</v>
      </c>
    </row>
    <row r="147" spans="1:10" ht="18.75" customHeight="1">
      <c r="A147" t="s">
        <v>423</v>
      </c>
      <c r="B147" t="s">
        <v>100</v>
      </c>
      <c r="C147" t="s">
        <v>102</v>
      </c>
      <c r="D147" t="b">
        <f>NOT(Tbl_MissionCrew[[#This Row],[Spacecraft (Return)]]=Tbl_MissionCrew[[#This Row],[Spacecraft (Launch)]])</f>
        <v>1</v>
      </c>
      <c r="E147" s="2">
        <f ca="1">IF(Tbl_MissionCrew[[#This Row],[Return date]]="",NOW(),Tbl_MissionCrew[[#This Row],[Return date]])-Tbl_MissionCrew[[#This Row],[Launch date]]</f>
        <v>175.02490740740541</v>
      </c>
      <c r="F147" s="1">
        <f>_xlfn.XLOOKUP(Tbl_MissionCrew[[#This Row],[Spacecraft (Launch)]],Tbl_Missions[Spacecraft],Tbl_Missions[Launch])</f>
        <v>28911.495706018519</v>
      </c>
      <c r="G147" s="1">
        <f>IF(_xlfn.XLOOKUP(Tbl_MissionCrew[[#This Row],[Spacecraft (Return)]],Tbl_Missions[Spacecraft],Tbl_Missions[Return])="","",_xlfn.XLOOKUP(Tbl_MissionCrew[[#This Row],[Spacecraft (Return)]],Tbl_Missions[Spacecraft],Tbl_Missions[Return]))</f>
        <v>29086.520613425924</v>
      </c>
      <c r="H147" t="str">
        <f>_xlfn.XLOOKUP(Tbl_MissionCrew[[#This Row],[Spacecraft (Launch)]],Tbl_Missions[Spacecraft],Tbl_Missions[Destination])</f>
        <v>Other Space station</v>
      </c>
      <c r="I14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6</v>
      </c>
      <c r="J147" t="str">
        <f>_xlfn.XLOOKUP(Tbl_MissionCrew[[#This Row],[Spacecraft (Return)]],Tbl_Missions[Spacecraft],Tbl_Missions[Status])</f>
        <v>Returned</v>
      </c>
    </row>
    <row r="148" spans="1:10" ht="18.75" customHeight="1">
      <c r="A148" t="s">
        <v>424</v>
      </c>
      <c r="B148" t="s">
        <v>100</v>
      </c>
      <c r="C148" t="s">
        <v>102</v>
      </c>
      <c r="D148" t="b">
        <f>NOT(Tbl_MissionCrew[[#This Row],[Spacecraft (Return)]]=Tbl_MissionCrew[[#This Row],[Spacecraft (Launch)]])</f>
        <v>1</v>
      </c>
      <c r="E148" s="2">
        <f ca="1">IF(Tbl_MissionCrew[[#This Row],[Return date]]="",NOW(),Tbl_MissionCrew[[#This Row],[Return date]])-Tbl_MissionCrew[[#This Row],[Launch date]]</f>
        <v>175.02490740740541</v>
      </c>
      <c r="F148" s="1">
        <f>_xlfn.XLOOKUP(Tbl_MissionCrew[[#This Row],[Spacecraft (Launch)]],Tbl_Missions[Spacecraft],Tbl_Missions[Launch])</f>
        <v>28911.495706018519</v>
      </c>
      <c r="G148" s="1">
        <f>IF(_xlfn.XLOOKUP(Tbl_MissionCrew[[#This Row],[Spacecraft (Return)]],Tbl_Missions[Spacecraft],Tbl_Missions[Return])="","",_xlfn.XLOOKUP(Tbl_MissionCrew[[#This Row],[Spacecraft (Return)]],Tbl_Missions[Spacecraft],Tbl_Missions[Return]))</f>
        <v>29086.520613425924</v>
      </c>
      <c r="H148" t="str">
        <f>_xlfn.XLOOKUP(Tbl_MissionCrew[[#This Row],[Spacecraft (Launch)]],Tbl_Missions[Spacecraft],Tbl_Missions[Destination])</f>
        <v>Other Space station</v>
      </c>
      <c r="I14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6</v>
      </c>
      <c r="J148" t="str">
        <f>_xlfn.XLOOKUP(Tbl_MissionCrew[[#This Row],[Spacecraft (Return)]],Tbl_Missions[Spacecraft],Tbl_Missions[Status])</f>
        <v>Returned</v>
      </c>
    </row>
    <row r="149" spans="1:10" ht="18.75" customHeight="1">
      <c r="A149" t="s">
        <v>1040</v>
      </c>
      <c r="B149" t="s">
        <v>101</v>
      </c>
      <c r="C149" t="s">
        <v>101</v>
      </c>
      <c r="D149" t="b">
        <f>NOT(Tbl_MissionCrew[[#This Row],[Spacecraft (Return)]]=Tbl_MissionCrew[[#This Row],[Spacecraft (Launch)]])</f>
        <v>0</v>
      </c>
      <c r="E149" s="2">
        <f ca="1">IF(Tbl_MissionCrew[[#This Row],[Return date]]="",NOW(),Tbl_MissionCrew[[#This Row],[Return date]])-Tbl_MissionCrew[[#This Row],[Launch date]]</f>
        <v>1.9590277777788287</v>
      </c>
      <c r="F149" s="1">
        <f>_xlfn.XLOOKUP(Tbl_MissionCrew[[#This Row],[Spacecraft (Launch)]],Tbl_Missions[Spacecraft],Tbl_Missions[Launch])</f>
        <v>28955.732337962963</v>
      </c>
      <c r="G149" s="1">
        <f>IF(_xlfn.XLOOKUP(Tbl_MissionCrew[[#This Row],[Spacecraft (Return)]],Tbl_Missions[Spacecraft],Tbl_Missions[Return])="","",_xlfn.XLOOKUP(Tbl_MissionCrew[[#This Row],[Spacecraft (Return)]],Tbl_Missions[Spacecraft],Tbl_Missions[Return]))</f>
        <v>28957.691365740742</v>
      </c>
      <c r="H149" t="str">
        <f>_xlfn.XLOOKUP(Tbl_MissionCrew[[#This Row],[Spacecraft (Launch)]],Tbl_Missions[Spacecraft],Tbl_Missions[Destination])</f>
        <v>Earth Orbit</v>
      </c>
      <c r="I14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49" t="str">
        <f>_xlfn.XLOOKUP(Tbl_MissionCrew[[#This Row],[Spacecraft (Return)]],Tbl_Missions[Spacecraft],Tbl_Missions[Status])</f>
        <v>Returned</v>
      </c>
    </row>
    <row r="150" spans="1:10" ht="18.75" customHeight="1">
      <c r="A150" t="s">
        <v>1020</v>
      </c>
      <c r="B150" t="s">
        <v>101</v>
      </c>
      <c r="C150" t="s">
        <v>101</v>
      </c>
      <c r="D150" t="b">
        <f>NOT(Tbl_MissionCrew[[#This Row],[Spacecraft (Return)]]=Tbl_MissionCrew[[#This Row],[Spacecraft (Launch)]])</f>
        <v>0</v>
      </c>
      <c r="E150" s="2">
        <f ca="1">IF(Tbl_MissionCrew[[#This Row],[Return date]]="",NOW(),Tbl_MissionCrew[[#This Row],[Return date]])-Tbl_MissionCrew[[#This Row],[Launch date]]</f>
        <v>1.9590277777788287</v>
      </c>
      <c r="F150" s="1">
        <f>_xlfn.XLOOKUP(Tbl_MissionCrew[[#This Row],[Spacecraft (Launch)]],Tbl_Missions[Spacecraft],Tbl_Missions[Launch])</f>
        <v>28955.732337962963</v>
      </c>
      <c r="G150" s="1">
        <f>IF(_xlfn.XLOOKUP(Tbl_MissionCrew[[#This Row],[Spacecraft (Return)]],Tbl_Missions[Spacecraft],Tbl_Missions[Return])="","",_xlfn.XLOOKUP(Tbl_MissionCrew[[#This Row],[Spacecraft (Return)]],Tbl_Missions[Spacecraft],Tbl_Missions[Return]))</f>
        <v>28957.691365740742</v>
      </c>
      <c r="H150" t="str">
        <f>_xlfn.XLOOKUP(Tbl_MissionCrew[[#This Row],[Spacecraft (Launch)]],Tbl_Missions[Spacecraft],Tbl_Missions[Destination])</f>
        <v>Earth Orbit</v>
      </c>
      <c r="I15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50" t="str">
        <f>_xlfn.XLOOKUP(Tbl_MissionCrew[[#This Row],[Spacecraft (Return)]],Tbl_Missions[Spacecraft],Tbl_Missions[Status])</f>
        <v>Returned</v>
      </c>
    </row>
    <row r="151" spans="1:10" ht="18.75" customHeight="1">
      <c r="A151" t="s">
        <v>1041</v>
      </c>
      <c r="B151" t="s">
        <v>103</v>
      </c>
      <c r="C151" t="s">
        <v>106</v>
      </c>
      <c r="D151" t="b">
        <f>NOT(Tbl_MissionCrew[[#This Row],[Spacecraft (Return)]]=Tbl_MissionCrew[[#This Row],[Spacecraft (Launch)]])</f>
        <v>1</v>
      </c>
      <c r="E151" s="2">
        <f ca="1">IF(Tbl_MissionCrew[[#This Row],[Return date]]="",NOW(),Tbl_MissionCrew[[#This Row],[Return date]])-Tbl_MissionCrew[[#This Row],[Launch date]]</f>
        <v>184.35646990740497</v>
      </c>
      <c r="F151" s="1">
        <f>_xlfn.XLOOKUP(Tbl_MissionCrew[[#This Row],[Spacecraft (Launch)]],Tbl_Missions[Spacecraft],Tbl_Missions[Launch])</f>
        <v>29321.053287037037</v>
      </c>
      <c r="G151" s="1">
        <f>IF(_xlfn.XLOOKUP(Tbl_MissionCrew[[#This Row],[Spacecraft (Return)]],Tbl_Missions[Spacecraft],Tbl_Missions[Return])="","",_xlfn.XLOOKUP(Tbl_MissionCrew[[#This Row],[Spacecraft (Return)]],Tbl_Missions[Spacecraft],Tbl_Missions[Return]))</f>
        <v>29505.409756944442</v>
      </c>
      <c r="H151" t="str">
        <f>_xlfn.XLOOKUP(Tbl_MissionCrew[[#This Row],[Spacecraft (Launch)]],Tbl_Missions[Spacecraft],Tbl_Missions[Destination])</f>
        <v>Other Space station</v>
      </c>
      <c r="I15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6</v>
      </c>
      <c r="J151" t="str">
        <f>_xlfn.XLOOKUP(Tbl_MissionCrew[[#This Row],[Spacecraft (Return)]],Tbl_Missions[Spacecraft],Tbl_Missions[Status])</f>
        <v>Returned</v>
      </c>
    </row>
    <row r="152" spans="1:10" ht="18.75" customHeight="1">
      <c r="A152" t="s">
        <v>423</v>
      </c>
      <c r="B152" t="s">
        <v>103</v>
      </c>
      <c r="C152" t="s">
        <v>106</v>
      </c>
      <c r="D152" t="b">
        <f>NOT(Tbl_MissionCrew[[#This Row],[Spacecraft (Return)]]=Tbl_MissionCrew[[#This Row],[Spacecraft (Launch)]])</f>
        <v>1</v>
      </c>
      <c r="E152" s="2">
        <f ca="1">IF(Tbl_MissionCrew[[#This Row],[Return date]]="",NOW(),Tbl_MissionCrew[[#This Row],[Return date]])-Tbl_MissionCrew[[#This Row],[Launch date]]</f>
        <v>184.35646990740497</v>
      </c>
      <c r="F152" s="1">
        <f>_xlfn.XLOOKUP(Tbl_MissionCrew[[#This Row],[Spacecraft (Launch)]],Tbl_Missions[Spacecraft],Tbl_Missions[Launch])</f>
        <v>29321.053287037037</v>
      </c>
      <c r="G152" s="1">
        <f>IF(_xlfn.XLOOKUP(Tbl_MissionCrew[[#This Row],[Spacecraft (Return)]],Tbl_Missions[Spacecraft],Tbl_Missions[Return])="","",_xlfn.XLOOKUP(Tbl_MissionCrew[[#This Row],[Spacecraft (Return)]],Tbl_Missions[Spacecraft],Tbl_Missions[Return]))</f>
        <v>29505.409756944442</v>
      </c>
      <c r="H152" t="str">
        <f>_xlfn.XLOOKUP(Tbl_MissionCrew[[#This Row],[Spacecraft (Launch)]],Tbl_Missions[Spacecraft],Tbl_Missions[Destination])</f>
        <v>Other Space station</v>
      </c>
      <c r="I15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6</v>
      </c>
      <c r="J152" t="str">
        <f>_xlfn.XLOOKUP(Tbl_MissionCrew[[#This Row],[Spacecraft (Return)]],Tbl_Missions[Spacecraft],Tbl_Missions[Status])</f>
        <v>Returned</v>
      </c>
    </row>
    <row r="153" spans="1:10" ht="18.75" customHeight="1">
      <c r="A153" t="s">
        <v>1042</v>
      </c>
      <c r="B153" t="s">
        <v>104</v>
      </c>
      <c r="C153" t="s">
        <v>103</v>
      </c>
      <c r="D153" t="b">
        <f>NOT(Tbl_MissionCrew[[#This Row],[Spacecraft (Return)]]=Tbl_MissionCrew[[#This Row],[Spacecraft (Launch)]])</f>
        <v>1</v>
      </c>
      <c r="E153" s="2">
        <f ca="1">IF(Tbl_MissionCrew[[#This Row],[Return date]]="",NOW(),Tbl_MissionCrew[[#This Row],[Return date]])-Tbl_MissionCrew[[#This Row],[Launch date]]</f>
        <v>8.3505092592567962</v>
      </c>
      <c r="F153" s="1">
        <f>_xlfn.XLOOKUP(Tbl_MissionCrew[[#This Row],[Spacecraft (Launch)]],Tbl_Missions[Spacecraft],Tbl_Missions[Launch])</f>
        <v>29367.763888888891</v>
      </c>
      <c r="G153" s="1">
        <f>IF(_xlfn.XLOOKUP(Tbl_MissionCrew[[#This Row],[Spacecraft (Return)]],Tbl_Missions[Spacecraft],Tbl_Missions[Return])="","",_xlfn.XLOOKUP(Tbl_MissionCrew[[#This Row],[Spacecraft (Return)]],Tbl_Missions[Spacecraft],Tbl_Missions[Return]))</f>
        <v>29376.114398148147</v>
      </c>
      <c r="H153" t="str">
        <f>_xlfn.XLOOKUP(Tbl_MissionCrew[[#This Row],[Spacecraft (Launch)]],Tbl_Missions[Spacecraft],Tbl_Missions[Destination])</f>
        <v>Other Space station</v>
      </c>
      <c r="I15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6</v>
      </c>
      <c r="J153" t="str">
        <f>_xlfn.XLOOKUP(Tbl_MissionCrew[[#This Row],[Spacecraft (Return)]],Tbl_Missions[Spacecraft],Tbl_Missions[Status])</f>
        <v>Returned</v>
      </c>
    </row>
    <row r="154" spans="1:10" ht="18.75" customHeight="1">
      <c r="A154" t="s">
        <v>1012</v>
      </c>
      <c r="B154" t="s">
        <v>104</v>
      </c>
      <c r="C154" t="s">
        <v>103</v>
      </c>
      <c r="D154" t="b">
        <f>NOT(Tbl_MissionCrew[[#This Row],[Spacecraft (Return)]]=Tbl_MissionCrew[[#This Row],[Spacecraft (Launch)]])</f>
        <v>1</v>
      </c>
      <c r="E154" s="2">
        <f ca="1">IF(Tbl_MissionCrew[[#This Row],[Return date]]="",NOW(),Tbl_MissionCrew[[#This Row],[Return date]])-Tbl_MissionCrew[[#This Row],[Launch date]]</f>
        <v>8.3505092592567962</v>
      </c>
      <c r="F154" s="1">
        <f>_xlfn.XLOOKUP(Tbl_MissionCrew[[#This Row],[Spacecraft (Launch)]],Tbl_Missions[Spacecraft],Tbl_Missions[Launch])</f>
        <v>29367.763888888891</v>
      </c>
      <c r="G154" s="1">
        <f>IF(_xlfn.XLOOKUP(Tbl_MissionCrew[[#This Row],[Spacecraft (Return)]],Tbl_Missions[Spacecraft],Tbl_Missions[Return])="","",_xlfn.XLOOKUP(Tbl_MissionCrew[[#This Row],[Spacecraft (Return)]],Tbl_Missions[Spacecraft],Tbl_Missions[Return]))</f>
        <v>29376.114398148147</v>
      </c>
      <c r="H154" t="str">
        <f>_xlfn.XLOOKUP(Tbl_MissionCrew[[#This Row],[Spacecraft (Launch)]],Tbl_Missions[Spacecraft],Tbl_Missions[Destination])</f>
        <v>Other Space station</v>
      </c>
      <c r="I15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6</v>
      </c>
      <c r="J154" t="str">
        <f>_xlfn.XLOOKUP(Tbl_MissionCrew[[#This Row],[Spacecraft (Return)]],Tbl_Missions[Spacecraft],Tbl_Missions[Status])</f>
        <v>Returned</v>
      </c>
    </row>
    <row r="155" spans="1:10" ht="18.75" customHeight="1">
      <c r="A155" t="s">
        <v>1033</v>
      </c>
      <c r="B155" t="s">
        <v>105</v>
      </c>
      <c r="C155" t="s">
        <v>105</v>
      </c>
      <c r="D155" t="b">
        <f>NOT(Tbl_MissionCrew[[#This Row],[Spacecraft (Return)]]=Tbl_MissionCrew[[#This Row],[Spacecraft (Launch)]])</f>
        <v>0</v>
      </c>
      <c r="E155" s="2">
        <f ca="1">IF(Tbl_MissionCrew[[#This Row],[Return date]]="",NOW(),Tbl_MissionCrew[[#This Row],[Return date]])-Tbl_MissionCrew[[#This Row],[Launch date]]</f>
        <v>3.9305555555547471</v>
      </c>
      <c r="F155" s="1">
        <f>_xlfn.XLOOKUP(Tbl_MissionCrew[[#This Row],[Spacecraft (Launch)]],Tbl_Missions[Spacecraft],Tbl_Missions[Launch])</f>
        <v>29377.596874999999</v>
      </c>
      <c r="G155" s="1">
        <f>IF(_xlfn.XLOOKUP(Tbl_MissionCrew[[#This Row],[Spacecraft (Return)]],Tbl_Missions[Spacecraft],Tbl_Missions[Return])="","",_xlfn.XLOOKUP(Tbl_MissionCrew[[#This Row],[Spacecraft (Return)]],Tbl_Missions[Spacecraft],Tbl_Missions[Return]))</f>
        <v>29381.527430555554</v>
      </c>
      <c r="H155" t="str">
        <f>_xlfn.XLOOKUP(Tbl_MissionCrew[[#This Row],[Spacecraft (Launch)]],Tbl_Missions[Spacecraft],Tbl_Missions[Destination])</f>
        <v>Other Space station</v>
      </c>
      <c r="I15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6</v>
      </c>
      <c r="J155" t="str">
        <f>_xlfn.XLOOKUP(Tbl_MissionCrew[[#This Row],[Spacecraft (Return)]],Tbl_Missions[Spacecraft],Tbl_Missions[Status])</f>
        <v>Returned</v>
      </c>
    </row>
    <row r="156" spans="1:10" ht="18.75" customHeight="1">
      <c r="A156" t="s">
        <v>1043</v>
      </c>
      <c r="B156" t="s">
        <v>105</v>
      </c>
      <c r="C156" t="s">
        <v>105</v>
      </c>
      <c r="D156" t="b">
        <f>NOT(Tbl_MissionCrew[[#This Row],[Spacecraft (Return)]]=Tbl_MissionCrew[[#This Row],[Spacecraft (Launch)]])</f>
        <v>0</v>
      </c>
      <c r="E156" s="2">
        <f ca="1">IF(Tbl_MissionCrew[[#This Row],[Return date]]="",NOW(),Tbl_MissionCrew[[#This Row],[Return date]])-Tbl_MissionCrew[[#This Row],[Launch date]]</f>
        <v>3.9305555555547471</v>
      </c>
      <c r="F156" s="1">
        <f>_xlfn.XLOOKUP(Tbl_MissionCrew[[#This Row],[Spacecraft (Launch)]],Tbl_Missions[Spacecraft],Tbl_Missions[Launch])</f>
        <v>29377.596874999999</v>
      </c>
      <c r="G156" s="1">
        <f>IF(_xlfn.XLOOKUP(Tbl_MissionCrew[[#This Row],[Spacecraft (Return)]],Tbl_Missions[Spacecraft],Tbl_Missions[Return])="","",_xlfn.XLOOKUP(Tbl_MissionCrew[[#This Row],[Spacecraft (Return)]],Tbl_Missions[Spacecraft],Tbl_Missions[Return]))</f>
        <v>29381.527430555554</v>
      </c>
      <c r="H156" t="str">
        <f>_xlfn.XLOOKUP(Tbl_MissionCrew[[#This Row],[Spacecraft (Launch)]],Tbl_Missions[Spacecraft],Tbl_Missions[Destination])</f>
        <v>Other Space station</v>
      </c>
      <c r="I15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6</v>
      </c>
      <c r="J156" t="str">
        <f>_xlfn.XLOOKUP(Tbl_MissionCrew[[#This Row],[Spacecraft (Return)]],Tbl_Missions[Spacecraft],Tbl_Missions[Status])</f>
        <v>Returned</v>
      </c>
    </row>
    <row r="157" spans="1:10" ht="18.75" customHeight="1">
      <c r="A157" t="s">
        <v>1044</v>
      </c>
      <c r="B157" t="s">
        <v>106</v>
      </c>
      <c r="C157" t="s">
        <v>104</v>
      </c>
      <c r="D157" t="b">
        <f>NOT(Tbl_MissionCrew[[#This Row],[Spacecraft (Return)]]=Tbl_MissionCrew[[#This Row],[Spacecraft (Launch)]])</f>
        <v>1</v>
      </c>
      <c r="E157" s="2">
        <f ca="1">IF(Tbl_MissionCrew[[#This Row],[Return date]]="",NOW(),Tbl_MissionCrew[[#This Row],[Return date]])-Tbl_MissionCrew[[#This Row],[Launch date]]</f>
        <v>7.8617708333367773</v>
      </c>
      <c r="F157" s="1">
        <f>_xlfn.XLOOKUP(Tbl_MissionCrew[[#This Row],[Spacecraft (Launch)]],Tbl_Missions[Spacecraft],Tbl_Missions[Launch])</f>
        <v>29425.772951388888</v>
      </c>
      <c r="G157" s="1">
        <f>IF(_xlfn.XLOOKUP(Tbl_MissionCrew[[#This Row],[Spacecraft (Return)]],Tbl_Missions[Spacecraft],Tbl_Missions[Return])="","",_xlfn.XLOOKUP(Tbl_MissionCrew[[#This Row],[Spacecraft (Return)]],Tbl_Missions[Spacecraft],Tbl_Missions[Return]))</f>
        <v>29433.634722222225</v>
      </c>
      <c r="H157" t="str">
        <f>_xlfn.XLOOKUP(Tbl_MissionCrew[[#This Row],[Spacecraft (Launch)]],Tbl_Missions[Spacecraft],Tbl_Missions[Destination])</f>
        <v>Other Space station</v>
      </c>
      <c r="I15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6</v>
      </c>
      <c r="J157" t="str">
        <f>_xlfn.XLOOKUP(Tbl_MissionCrew[[#This Row],[Spacecraft (Return)]],Tbl_Missions[Spacecraft],Tbl_Missions[Status])</f>
        <v>Returned</v>
      </c>
    </row>
    <row r="158" spans="1:10" ht="18.75" customHeight="1">
      <c r="A158" t="s">
        <v>1014</v>
      </c>
      <c r="B158" t="s">
        <v>106</v>
      </c>
      <c r="C158" t="s">
        <v>104</v>
      </c>
      <c r="D158" t="b">
        <f>NOT(Tbl_MissionCrew[[#This Row],[Spacecraft (Return)]]=Tbl_MissionCrew[[#This Row],[Spacecraft (Launch)]])</f>
        <v>1</v>
      </c>
      <c r="E158" s="2">
        <f ca="1">IF(Tbl_MissionCrew[[#This Row],[Return date]]="",NOW(),Tbl_MissionCrew[[#This Row],[Return date]])-Tbl_MissionCrew[[#This Row],[Launch date]]</f>
        <v>7.8617708333367773</v>
      </c>
      <c r="F158" s="1">
        <f>_xlfn.XLOOKUP(Tbl_MissionCrew[[#This Row],[Spacecraft (Launch)]],Tbl_Missions[Spacecraft],Tbl_Missions[Launch])</f>
        <v>29425.772951388888</v>
      </c>
      <c r="G158" s="1">
        <f>IF(_xlfn.XLOOKUP(Tbl_MissionCrew[[#This Row],[Spacecraft (Return)]],Tbl_Missions[Spacecraft],Tbl_Missions[Return])="","",_xlfn.XLOOKUP(Tbl_MissionCrew[[#This Row],[Spacecraft (Return)]],Tbl_Missions[Spacecraft],Tbl_Missions[Return]))</f>
        <v>29433.634722222225</v>
      </c>
      <c r="H158" t="str">
        <f>_xlfn.XLOOKUP(Tbl_MissionCrew[[#This Row],[Spacecraft (Launch)]],Tbl_Missions[Spacecraft],Tbl_Missions[Destination])</f>
        <v>Other Space station</v>
      </c>
      <c r="I15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6</v>
      </c>
      <c r="J158" t="str">
        <f>_xlfn.XLOOKUP(Tbl_MissionCrew[[#This Row],[Spacecraft (Return)]],Tbl_Missions[Spacecraft],Tbl_Missions[Status])</f>
        <v>Returned</v>
      </c>
    </row>
    <row r="159" spans="1:10" ht="18.75" customHeight="1">
      <c r="A159" t="s">
        <v>1045</v>
      </c>
      <c r="B159" t="s">
        <v>107</v>
      </c>
      <c r="C159" t="s">
        <v>107</v>
      </c>
      <c r="D159" t="b">
        <f>NOT(Tbl_MissionCrew[[#This Row],[Spacecraft (Return)]]=Tbl_MissionCrew[[#This Row],[Spacecraft (Launch)]])</f>
        <v>0</v>
      </c>
      <c r="E159" s="2">
        <f ca="1">IF(Tbl_MissionCrew[[#This Row],[Return date]]="",NOW(),Tbl_MissionCrew[[#This Row],[Return date]])-Tbl_MissionCrew[[#This Row],[Launch date]]</f>
        <v>7.8631944444459805</v>
      </c>
      <c r="F159" s="1">
        <f>_xlfn.XLOOKUP(Tbl_MissionCrew[[#This Row],[Spacecraft (Launch)]],Tbl_Missions[Spacecraft],Tbl_Missions[Launch])</f>
        <v>29482.799340277779</v>
      </c>
      <c r="G159" s="1">
        <f>IF(_xlfn.XLOOKUP(Tbl_MissionCrew[[#This Row],[Spacecraft (Return)]],Tbl_Missions[Spacecraft],Tbl_Missions[Return])="","",_xlfn.XLOOKUP(Tbl_MissionCrew[[#This Row],[Spacecraft (Return)]],Tbl_Missions[Spacecraft],Tbl_Missions[Return]))</f>
        <v>29490.662534722225</v>
      </c>
      <c r="H159" t="str">
        <f>_xlfn.XLOOKUP(Tbl_MissionCrew[[#This Row],[Spacecraft (Launch)]],Tbl_Missions[Spacecraft],Tbl_Missions[Destination])</f>
        <v>Other Space station</v>
      </c>
      <c r="I15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6</v>
      </c>
      <c r="J159" t="str">
        <f>_xlfn.XLOOKUP(Tbl_MissionCrew[[#This Row],[Spacecraft (Return)]],Tbl_Missions[Spacecraft],Tbl_Missions[Status])</f>
        <v>Returned</v>
      </c>
    </row>
    <row r="160" spans="1:10" ht="18.75" customHeight="1">
      <c r="A160" t="s">
        <v>417</v>
      </c>
      <c r="B160" t="s">
        <v>107</v>
      </c>
      <c r="C160" t="s">
        <v>107</v>
      </c>
      <c r="D160" t="b">
        <f>NOT(Tbl_MissionCrew[[#This Row],[Spacecraft (Return)]]=Tbl_MissionCrew[[#This Row],[Spacecraft (Launch)]])</f>
        <v>0</v>
      </c>
      <c r="E160" s="2">
        <f ca="1">IF(Tbl_MissionCrew[[#This Row],[Return date]]="",NOW(),Tbl_MissionCrew[[#This Row],[Return date]])-Tbl_MissionCrew[[#This Row],[Launch date]]</f>
        <v>7.8631944444459805</v>
      </c>
      <c r="F160" s="1">
        <f>_xlfn.XLOOKUP(Tbl_MissionCrew[[#This Row],[Spacecraft (Launch)]],Tbl_Missions[Spacecraft],Tbl_Missions[Launch])</f>
        <v>29482.799340277779</v>
      </c>
      <c r="G160" s="1">
        <f>IF(_xlfn.XLOOKUP(Tbl_MissionCrew[[#This Row],[Spacecraft (Return)]],Tbl_Missions[Spacecraft],Tbl_Missions[Return])="","",_xlfn.XLOOKUP(Tbl_MissionCrew[[#This Row],[Spacecraft (Return)]],Tbl_Missions[Spacecraft],Tbl_Missions[Return]))</f>
        <v>29490.662534722225</v>
      </c>
      <c r="H160" t="str">
        <f>_xlfn.XLOOKUP(Tbl_MissionCrew[[#This Row],[Spacecraft (Launch)]],Tbl_Missions[Spacecraft],Tbl_Missions[Destination])</f>
        <v>Other Space station</v>
      </c>
      <c r="I16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6</v>
      </c>
      <c r="J160" t="str">
        <f>_xlfn.XLOOKUP(Tbl_MissionCrew[[#This Row],[Spacecraft (Return)]],Tbl_Missions[Spacecraft],Tbl_Missions[Status])</f>
        <v>Returned</v>
      </c>
    </row>
    <row r="161" spans="1:10" ht="18.75" customHeight="1">
      <c r="A161" t="s">
        <v>477</v>
      </c>
      <c r="B161" t="s">
        <v>108</v>
      </c>
      <c r="C161" t="s">
        <v>108</v>
      </c>
      <c r="D161" t="b">
        <f>NOT(Tbl_MissionCrew[[#This Row],[Spacecraft (Return)]]=Tbl_MissionCrew[[#This Row],[Spacecraft (Launch)]])</f>
        <v>0</v>
      </c>
      <c r="E161" s="2">
        <f ca="1">IF(Tbl_MissionCrew[[#This Row],[Return date]]="",NOW(),Tbl_MissionCrew[[#This Row],[Return date]])-Tbl_MissionCrew[[#This Row],[Launch date]]</f>
        <v>12.797222222223354</v>
      </c>
      <c r="F161" s="1">
        <f>_xlfn.XLOOKUP(Tbl_MissionCrew[[#This Row],[Spacecraft (Launch)]],Tbl_Missions[Spacecraft],Tbl_Missions[Launch])</f>
        <v>29552.596157407406</v>
      </c>
      <c r="G161" s="1">
        <f>IF(_xlfn.XLOOKUP(Tbl_MissionCrew[[#This Row],[Spacecraft (Return)]],Tbl_Missions[Spacecraft],Tbl_Missions[Return])="","",_xlfn.XLOOKUP(Tbl_MissionCrew[[#This Row],[Spacecraft (Return)]],Tbl_Missions[Spacecraft],Tbl_Missions[Return]))</f>
        <v>29565.39337962963</v>
      </c>
      <c r="H161" t="str">
        <f>_xlfn.XLOOKUP(Tbl_MissionCrew[[#This Row],[Spacecraft (Launch)]],Tbl_Missions[Spacecraft],Tbl_Missions[Destination])</f>
        <v>Other Space station</v>
      </c>
      <c r="I16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6</v>
      </c>
      <c r="J161" t="str">
        <f>_xlfn.XLOOKUP(Tbl_MissionCrew[[#This Row],[Spacecraft (Return)]],Tbl_Missions[Spacecraft],Tbl_Missions[Status])</f>
        <v>Returned</v>
      </c>
    </row>
    <row r="162" spans="1:10" ht="18.75" customHeight="1">
      <c r="A162" t="s">
        <v>440</v>
      </c>
      <c r="B162" t="s">
        <v>108</v>
      </c>
      <c r="C162" t="s">
        <v>108</v>
      </c>
      <c r="D162" t="b">
        <f>NOT(Tbl_MissionCrew[[#This Row],[Spacecraft (Return)]]=Tbl_MissionCrew[[#This Row],[Spacecraft (Launch)]])</f>
        <v>0</v>
      </c>
      <c r="E162" s="2">
        <f ca="1">IF(Tbl_MissionCrew[[#This Row],[Return date]]="",NOW(),Tbl_MissionCrew[[#This Row],[Return date]])-Tbl_MissionCrew[[#This Row],[Launch date]]</f>
        <v>12.797222222223354</v>
      </c>
      <c r="F162" s="1">
        <f>_xlfn.XLOOKUP(Tbl_MissionCrew[[#This Row],[Spacecraft (Launch)]],Tbl_Missions[Spacecraft],Tbl_Missions[Launch])</f>
        <v>29552.596157407406</v>
      </c>
      <c r="G162" s="1">
        <f>IF(_xlfn.XLOOKUP(Tbl_MissionCrew[[#This Row],[Spacecraft (Return)]],Tbl_Missions[Spacecraft],Tbl_Missions[Return])="","",_xlfn.XLOOKUP(Tbl_MissionCrew[[#This Row],[Spacecraft (Return)]],Tbl_Missions[Spacecraft],Tbl_Missions[Return]))</f>
        <v>29565.39337962963</v>
      </c>
      <c r="H162" t="str">
        <f>_xlfn.XLOOKUP(Tbl_MissionCrew[[#This Row],[Spacecraft (Launch)]],Tbl_Missions[Spacecraft],Tbl_Missions[Destination])</f>
        <v>Other Space station</v>
      </c>
      <c r="I16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6</v>
      </c>
      <c r="J162" t="str">
        <f>_xlfn.XLOOKUP(Tbl_MissionCrew[[#This Row],[Spacecraft (Return)]],Tbl_Missions[Spacecraft],Tbl_Missions[Status])</f>
        <v>Returned</v>
      </c>
    </row>
    <row r="163" spans="1:10" ht="18.75" customHeight="1">
      <c r="A163" t="s">
        <v>1023</v>
      </c>
      <c r="B163" t="s">
        <v>108</v>
      </c>
      <c r="C163" t="s">
        <v>108</v>
      </c>
      <c r="D163" t="b">
        <f>NOT(Tbl_MissionCrew[[#This Row],[Spacecraft (Return)]]=Tbl_MissionCrew[[#This Row],[Spacecraft (Launch)]])</f>
        <v>0</v>
      </c>
      <c r="E163" s="2">
        <f ca="1">IF(Tbl_MissionCrew[[#This Row],[Return date]]="",NOW(),Tbl_MissionCrew[[#This Row],[Return date]])-Tbl_MissionCrew[[#This Row],[Launch date]]</f>
        <v>12.797222222223354</v>
      </c>
      <c r="F163" s="1">
        <f>_xlfn.XLOOKUP(Tbl_MissionCrew[[#This Row],[Spacecraft (Launch)]],Tbl_Missions[Spacecraft],Tbl_Missions[Launch])</f>
        <v>29552.596157407406</v>
      </c>
      <c r="G163" s="1">
        <f>IF(_xlfn.XLOOKUP(Tbl_MissionCrew[[#This Row],[Spacecraft (Return)]],Tbl_Missions[Spacecraft],Tbl_Missions[Return])="","",_xlfn.XLOOKUP(Tbl_MissionCrew[[#This Row],[Spacecraft (Return)]],Tbl_Missions[Spacecraft],Tbl_Missions[Return]))</f>
        <v>29565.39337962963</v>
      </c>
      <c r="H163" t="str">
        <f>_xlfn.XLOOKUP(Tbl_MissionCrew[[#This Row],[Spacecraft (Launch)]],Tbl_Missions[Spacecraft],Tbl_Missions[Destination])</f>
        <v>Other Space station</v>
      </c>
      <c r="I16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6</v>
      </c>
      <c r="J163" t="str">
        <f>_xlfn.XLOOKUP(Tbl_MissionCrew[[#This Row],[Spacecraft (Return)]],Tbl_Missions[Spacecraft],Tbl_Missions[Status])</f>
        <v>Returned</v>
      </c>
    </row>
    <row r="164" spans="1:10" ht="18.75" customHeight="1">
      <c r="A164" t="s">
        <v>454</v>
      </c>
      <c r="B164" t="s">
        <v>109</v>
      </c>
      <c r="C164" t="s">
        <v>109</v>
      </c>
      <c r="D164" t="b">
        <f>NOT(Tbl_MissionCrew[[#This Row],[Spacecraft (Return)]]=Tbl_MissionCrew[[#This Row],[Spacecraft (Launch)]])</f>
        <v>0</v>
      </c>
      <c r="E164" s="2">
        <f ca="1">IF(Tbl_MissionCrew[[#This Row],[Return date]]="",NOW(),Tbl_MissionCrew[[#This Row],[Return date]])-Tbl_MissionCrew[[#This Row],[Launch date]]</f>
        <v>74.734027777776646</v>
      </c>
      <c r="F164" s="1">
        <f>_xlfn.XLOOKUP(Tbl_MissionCrew[[#This Row],[Spacecraft (Launch)]],Tbl_Missions[Spacecraft],Tbl_Missions[Launch])</f>
        <v>29657.79179398148</v>
      </c>
      <c r="G164" s="1">
        <f>IF(_xlfn.XLOOKUP(Tbl_MissionCrew[[#This Row],[Spacecraft (Return)]],Tbl_Missions[Spacecraft],Tbl_Missions[Return])="","",_xlfn.XLOOKUP(Tbl_MissionCrew[[#This Row],[Spacecraft (Return)]],Tbl_Missions[Spacecraft],Tbl_Missions[Return]))</f>
        <v>29732.525821759256</v>
      </c>
      <c r="H164" t="str">
        <f>_xlfn.XLOOKUP(Tbl_MissionCrew[[#This Row],[Spacecraft (Launch)]],Tbl_Missions[Spacecraft],Tbl_Missions[Destination])</f>
        <v>Other Space station</v>
      </c>
      <c r="I16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6</v>
      </c>
      <c r="J164" t="str">
        <f>_xlfn.XLOOKUP(Tbl_MissionCrew[[#This Row],[Spacecraft (Return)]],Tbl_Missions[Spacecraft],Tbl_Missions[Status])</f>
        <v>Returned</v>
      </c>
    </row>
    <row r="165" spans="1:10" ht="18.75" customHeight="1">
      <c r="A165" t="s">
        <v>420</v>
      </c>
      <c r="B165" t="s">
        <v>109</v>
      </c>
      <c r="C165" t="s">
        <v>109</v>
      </c>
      <c r="D165" t="b">
        <f>NOT(Tbl_MissionCrew[[#This Row],[Spacecraft (Return)]]=Tbl_MissionCrew[[#This Row],[Spacecraft (Launch)]])</f>
        <v>0</v>
      </c>
      <c r="E165" s="2">
        <f ca="1">IF(Tbl_MissionCrew[[#This Row],[Return date]]="",NOW(),Tbl_MissionCrew[[#This Row],[Return date]])-Tbl_MissionCrew[[#This Row],[Launch date]]</f>
        <v>74.734027777776646</v>
      </c>
      <c r="F165" s="1">
        <f>_xlfn.XLOOKUP(Tbl_MissionCrew[[#This Row],[Spacecraft (Launch)]],Tbl_Missions[Spacecraft],Tbl_Missions[Launch])</f>
        <v>29657.79179398148</v>
      </c>
      <c r="G165" s="1">
        <f>IF(_xlfn.XLOOKUP(Tbl_MissionCrew[[#This Row],[Spacecraft (Return)]],Tbl_Missions[Spacecraft],Tbl_Missions[Return])="","",_xlfn.XLOOKUP(Tbl_MissionCrew[[#This Row],[Spacecraft (Return)]],Tbl_Missions[Spacecraft],Tbl_Missions[Return]))</f>
        <v>29732.525821759256</v>
      </c>
      <c r="H165" t="str">
        <f>_xlfn.XLOOKUP(Tbl_MissionCrew[[#This Row],[Spacecraft (Launch)]],Tbl_Missions[Spacecraft],Tbl_Missions[Destination])</f>
        <v>Other Space station</v>
      </c>
      <c r="I16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6</v>
      </c>
      <c r="J165" t="str">
        <f>_xlfn.XLOOKUP(Tbl_MissionCrew[[#This Row],[Spacecraft (Return)]],Tbl_Missions[Spacecraft],Tbl_Missions[Status])</f>
        <v>Returned</v>
      </c>
    </row>
    <row r="166" spans="1:10" ht="18.75" customHeight="1">
      <c r="A166" t="s">
        <v>1046</v>
      </c>
      <c r="B166" t="s">
        <v>110</v>
      </c>
      <c r="C166" t="s">
        <v>110</v>
      </c>
      <c r="D166" t="b">
        <f>NOT(Tbl_MissionCrew[[#This Row],[Spacecraft (Return)]]=Tbl_MissionCrew[[#This Row],[Spacecraft (Launch)]])</f>
        <v>0</v>
      </c>
      <c r="E166" s="2">
        <f ca="1">IF(Tbl_MissionCrew[[#This Row],[Return date]]="",NOW(),Tbl_MissionCrew[[#This Row],[Return date]])-Tbl_MissionCrew[[#This Row],[Launch date]]</f>
        <v>7.8624999999992724</v>
      </c>
      <c r="F166" s="1">
        <f>_xlfn.XLOOKUP(Tbl_MissionCrew[[#This Row],[Spacecraft (Launch)]],Tbl_Missions[Spacecraft],Tbl_Missions[Launch])</f>
        <v>29667.624247685184</v>
      </c>
      <c r="G166" s="1">
        <f>IF(_xlfn.XLOOKUP(Tbl_MissionCrew[[#This Row],[Spacecraft (Return)]],Tbl_Missions[Spacecraft],Tbl_Missions[Return])="","",_xlfn.XLOOKUP(Tbl_MissionCrew[[#This Row],[Spacecraft (Return)]],Tbl_Missions[Spacecraft],Tbl_Missions[Return]))</f>
        <v>29675.486747685183</v>
      </c>
      <c r="H166" t="str">
        <f>_xlfn.XLOOKUP(Tbl_MissionCrew[[#This Row],[Spacecraft (Launch)]],Tbl_Missions[Spacecraft],Tbl_Missions[Destination])</f>
        <v>Other Space station</v>
      </c>
      <c r="I16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6</v>
      </c>
      <c r="J166" t="str">
        <f>_xlfn.XLOOKUP(Tbl_MissionCrew[[#This Row],[Spacecraft (Return)]],Tbl_Missions[Spacecraft],Tbl_Missions[Status])</f>
        <v>Returned</v>
      </c>
    </row>
    <row r="167" spans="1:10" ht="18.75" customHeight="1">
      <c r="A167" t="s">
        <v>444</v>
      </c>
      <c r="B167" t="s">
        <v>110</v>
      </c>
      <c r="C167" t="s">
        <v>110</v>
      </c>
      <c r="D167" t="b">
        <f>NOT(Tbl_MissionCrew[[#This Row],[Spacecraft (Return)]]=Tbl_MissionCrew[[#This Row],[Spacecraft (Launch)]])</f>
        <v>0</v>
      </c>
      <c r="E167" s="2">
        <f ca="1">IF(Tbl_MissionCrew[[#This Row],[Return date]]="",NOW(),Tbl_MissionCrew[[#This Row],[Return date]])-Tbl_MissionCrew[[#This Row],[Launch date]]</f>
        <v>7.8624999999992724</v>
      </c>
      <c r="F167" s="1">
        <f>_xlfn.XLOOKUP(Tbl_MissionCrew[[#This Row],[Spacecraft (Launch)]],Tbl_Missions[Spacecraft],Tbl_Missions[Launch])</f>
        <v>29667.624247685184</v>
      </c>
      <c r="G167" s="1">
        <f>IF(_xlfn.XLOOKUP(Tbl_MissionCrew[[#This Row],[Spacecraft (Return)]],Tbl_Missions[Spacecraft],Tbl_Missions[Return])="","",_xlfn.XLOOKUP(Tbl_MissionCrew[[#This Row],[Spacecraft (Return)]],Tbl_Missions[Spacecraft],Tbl_Missions[Return]))</f>
        <v>29675.486747685183</v>
      </c>
      <c r="H167" t="str">
        <f>_xlfn.XLOOKUP(Tbl_MissionCrew[[#This Row],[Spacecraft (Launch)]],Tbl_Missions[Spacecraft],Tbl_Missions[Destination])</f>
        <v>Other Space station</v>
      </c>
      <c r="I16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6</v>
      </c>
      <c r="J167" t="str">
        <f>_xlfn.XLOOKUP(Tbl_MissionCrew[[#This Row],[Spacecraft (Return)]],Tbl_Missions[Spacecraft],Tbl_Missions[Status])</f>
        <v>Returned</v>
      </c>
    </row>
    <row r="168" spans="1:10" ht="18.75" customHeight="1">
      <c r="A168" t="s">
        <v>401</v>
      </c>
      <c r="B168" t="s">
        <v>111</v>
      </c>
      <c r="C168" t="s">
        <v>111</v>
      </c>
      <c r="D168" t="b">
        <f>NOT(Tbl_MissionCrew[[#This Row],[Spacecraft (Return)]]=Tbl_MissionCrew[[#This Row],[Spacecraft (Launch)]])</f>
        <v>0</v>
      </c>
      <c r="E168" s="2">
        <f ca="1">IF(Tbl_MissionCrew[[#This Row],[Return date]]="",NOW(),Tbl_MissionCrew[[#This Row],[Return date]])-Tbl_MissionCrew[[#This Row],[Launch date]]</f>
        <v>2.265277777776646</v>
      </c>
      <c r="F168" s="1">
        <f>_xlfn.XLOOKUP(Tbl_MissionCrew[[#This Row],[Spacecraft (Launch)]],Tbl_Missions[Spacecraft],Tbl_Missions[Launch])</f>
        <v>29688.500046296296</v>
      </c>
      <c r="G168" s="1">
        <f>IF(_xlfn.XLOOKUP(Tbl_MissionCrew[[#This Row],[Spacecraft (Return)]],Tbl_Missions[Spacecraft],Tbl_Missions[Return])="","",_xlfn.XLOOKUP(Tbl_MissionCrew[[#This Row],[Spacecraft (Return)]],Tbl_Missions[Spacecraft],Tbl_Missions[Return]))</f>
        <v>29690.765324074073</v>
      </c>
      <c r="H168" t="str">
        <f>_xlfn.XLOOKUP(Tbl_MissionCrew[[#This Row],[Spacecraft (Launch)]],Tbl_Missions[Spacecraft],Tbl_Missions[Destination])</f>
        <v>Earth Orbit</v>
      </c>
      <c r="I16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68" t="str">
        <f>_xlfn.XLOOKUP(Tbl_MissionCrew[[#This Row],[Spacecraft (Return)]],Tbl_Missions[Spacecraft],Tbl_Missions[Status])</f>
        <v>Returned</v>
      </c>
    </row>
    <row r="169" spans="1:10" ht="18.75" customHeight="1">
      <c r="A169" t="s">
        <v>1047</v>
      </c>
      <c r="B169" t="s">
        <v>111</v>
      </c>
      <c r="C169" t="s">
        <v>111</v>
      </c>
      <c r="D169" t="b">
        <f>NOT(Tbl_MissionCrew[[#This Row],[Spacecraft (Return)]]=Tbl_MissionCrew[[#This Row],[Spacecraft (Launch)]])</f>
        <v>0</v>
      </c>
      <c r="E169" s="2">
        <f ca="1">IF(Tbl_MissionCrew[[#This Row],[Return date]]="",NOW(),Tbl_MissionCrew[[#This Row],[Return date]])-Tbl_MissionCrew[[#This Row],[Launch date]]</f>
        <v>2.265277777776646</v>
      </c>
      <c r="F169" s="1">
        <f>_xlfn.XLOOKUP(Tbl_MissionCrew[[#This Row],[Spacecraft (Launch)]],Tbl_Missions[Spacecraft],Tbl_Missions[Launch])</f>
        <v>29688.500046296296</v>
      </c>
      <c r="G169" s="1">
        <f>IF(_xlfn.XLOOKUP(Tbl_MissionCrew[[#This Row],[Spacecraft (Return)]],Tbl_Missions[Spacecraft],Tbl_Missions[Return])="","",_xlfn.XLOOKUP(Tbl_MissionCrew[[#This Row],[Spacecraft (Return)]],Tbl_Missions[Spacecraft],Tbl_Missions[Return]))</f>
        <v>29690.765324074073</v>
      </c>
      <c r="H169" t="str">
        <f>_xlfn.XLOOKUP(Tbl_MissionCrew[[#This Row],[Spacecraft (Launch)]],Tbl_Missions[Spacecraft],Tbl_Missions[Destination])</f>
        <v>Earth Orbit</v>
      </c>
      <c r="I16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69" t="str">
        <f>_xlfn.XLOOKUP(Tbl_MissionCrew[[#This Row],[Spacecraft (Return)]],Tbl_Missions[Spacecraft],Tbl_Missions[Status])</f>
        <v>Returned</v>
      </c>
    </row>
    <row r="170" spans="1:10" ht="18.75" customHeight="1">
      <c r="A170" t="s">
        <v>1048</v>
      </c>
      <c r="B170" t="s">
        <v>113</v>
      </c>
      <c r="C170" t="s">
        <v>113</v>
      </c>
      <c r="D170" t="b">
        <f>NOT(Tbl_MissionCrew[[#This Row],[Spacecraft (Return)]]=Tbl_MissionCrew[[#This Row],[Spacecraft (Launch)]])</f>
        <v>0</v>
      </c>
      <c r="E170" s="2">
        <f ca="1">IF(Tbl_MissionCrew[[#This Row],[Return date]]="",NOW(),Tbl_MissionCrew[[#This Row],[Return date]])-Tbl_MissionCrew[[#This Row],[Launch date]]</f>
        <v>7.9041666666671517</v>
      </c>
      <c r="F170" s="1">
        <f>_xlfn.XLOOKUP(Tbl_MissionCrew[[#This Row],[Spacecraft (Launch)]],Tbl_Missions[Spacecraft],Tbl_Missions[Launch])</f>
        <v>29720.719884259259</v>
      </c>
      <c r="G170" s="1">
        <f>IF(_xlfn.XLOOKUP(Tbl_MissionCrew[[#This Row],[Spacecraft (Return)]],Tbl_Missions[Spacecraft],Tbl_Missions[Return])="","",_xlfn.XLOOKUP(Tbl_MissionCrew[[#This Row],[Spacecraft (Return)]],Tbl_Missions[Spacecraft],Tbl_Missions[Return]))</f>
        <v>29728.624050925926</v>
      </c>
      <c r="H170" t="str">
        <f>_xlfn.XLOOKUP(Tbl_MissionCrew[[#This Row],[Spacecraft (Launch)]],Tbl_Missions[Spacecraft],Tbl_Missions[Destination])</f>
        <v>Other Space station</v>
      </c>
      <c r="I17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6</v>
      </c>
      <c r="J170" t="str">
        <f>_xlfn.XLOOKUP(Tbl_MissionCrew[[#This Row],[Spacecraft (Return)]],Tbl_Missions[Spacecraft],Tbl_Missions[Status])</f>
        <v>Returned</v>
      </c>
    </row>
    <row r="171" spans="1:10" ht="18.75" customHeight="1">
      <c r="A171" t="s">
        <v>1041</v>
      </c>
      <c r="B171" t="s">
        <v>113</v>
      </c>
      <c r="C171" t="s">
        <v>113</v>
      </c>
      <c r="D171" t="b">
        <f>NOT(Tbl_MissionCrew[[#This Row],[Spacecraft (Return)]]=Tbl_MissionCrew[[#This Row],[Spacecraft (Launch)]])</f>
        <v>0</v>
      </c>
      <c r="E171" s="2">
        <f ca="1">IF(Tbl_MissionCrew[[#This Row],[Return date]]="",NOW(),Tbl_MissionCrew[[#This Row],[Return date]])-Tbl_MissionCrew[[#This Row],[Launch date]]</f>
        <v>7.9041666666671517</v>
      </c>
      <c r="F171" s="1">
        <f>_xlfn.XLOOKUP(Tbl_MissionCrew[[#This Row],[Spacecraft (Launch)]],Tbl_Missions[Spacecraft],Tbl_Missions[Launch])</f>
        <v>29720.719884259259</v>
      </c>
      <c r="G171" s="1">
        <f>IF(_xlfn.XLOOKUP(Tbl_MissionCrew[[#This Row],[Spacecraft (Return)]],Tbl_Missions[Spacecraft],Tbl_Missions[Return])="","",_xlfn.XLOOKUP(Tbl_MissionCrew[[#This Row],[Spacecraft (Return)]],Tbl_Missions[Spacecraft],Tbl_Missions[Return]))</f>
        <v>29728.624050925926</v>
      </c>
      <c r="H171" t="str">
        <f>_xlfn.XLOOKUP(Tbl_MissionCrew[[#This Row],[Spacecraft (Launch)]],Tbl_Missions[Spacecraft],Tbl_Missions[Destination])</f>
        <v>Other Space station</v>
      </c>
      <c r="I17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6</v>
      </c>
      <c r="J171" t="str">
        <f>_xlfn.XLOOKUP(Tbl_MissionCrew[[#This Row],[Spacecraft (Return)]],Tbl_Missions[Spacecraft],Tbl_Missions[Status])</f>
        <v>Returned</v>
      </c>
    </row>
    <row r="172" spans="1:10" ht="18.75" customHeight="1">
      <c r="A172" t="s">
        <v>1049</v>
      </c>
      <c r="B172" t="s">
        <v>114</v>
      </c>
      <c r="C172" t="s">
        <v>114</v>
      </c>
      <c r="D172" t="b">
        <f>NOT(Tbl_MissionCrew[[#This Row],[Spacecraft (Return)]]=Tbl_MissionCrew[[#This Row],[Spacecraft (Launch)]])</f>
        <v>0</v>
      </c>
      <c r="E172" s="2">
        <f ca="1">IF(Tbl_MissionCrew[[#This Row],[Return date]]="",NOW(),Tbl_MissionCrew[[#This Row],[Return date]])-Tbl_MissionCrew[[#This Row],[Launch date]]</f>
        <v>2.2597222222211713</v>
      </c>
      <c r="F172" s="1">
        <f>_xlfn.XLOOKUP(Tbl_MissionCrew[[#This Row],[Spacecraft (Launch)]],Tbl_Missions[Spacecraft],Tbl_Missions[Launch])</f>
        <v>29902.631944444445</v>
      </c>
      <c r="G172" s="1">
        <f>IF(_xlfn.XLOOKUP(Tbl_MissionCrew[[#This Row],[Spacecraft (Return)]],Tbl_Missions[Spacecraft],Tbl_Missions[Return])="","",_xlfn.XLOOKUP(Tbl_MissionCrew[[#This Row],[Spacecraft (Return)]],Tbl_Missions[Spacecraft],Tbl_Missions[Return]))</f>
        <v>29904.891666666666</v>
      </c>
      <c r="H172" t="str">
        <f>_xlfn.XLOOKUP(Tbl_MissionCrew[[#This Row],[Spacecraft (Launch)]],Tbl_Missions[Spacecraft],Tbl_Missions[Destination])</f>
        <v>Earth Orbit</v>
      </c>
      <c r="I17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72" t="str">
        <f>_xlfn.XLOOKUP(Tbl_MissionCrew[[#This Row],[Spacecraft (Return)]],Tbl_Missions[Spacecraft],Tbl_Missions[Status])</f>
        <v>Returned</v>
      </c>
    </row>
    <row r="173" spans="1:10" ht="18.75" customHeight="1">
      <c r="A173" t="s">
        <v>1050</v>
      </c>
      <c r="B173" t="s">
        <v>114</v>
      </c>
      <c r="C173" t="s">
        <v>114</v>
      </c>
      <c r="D173" t="b">
        <f>NOT(Tbl_MissionCrew[[#This Row],[Spacecraft (Return)]]=Tbl_MissionCrew[[#This Row],[Spacecraft (Launch)]])</f>
        <v>0</v>
      </c>
      <c r="E173" s="2">
        <f ca="1">IF(Tbl_MissionCrew[[#This Row],[Return date]]="",NOW(),Tbl_MissionCrew[[#This Row],[Return date]])-Tbl_MissionCrew[[#This Row],[Launch date]]</f>
        <v>2.2597222222211713</v>
      </c>
      <c r="F173" s="1">
        <f>_xlfn.XLOOKUP(Tbl_MissionCrew[[#This Row],[Spacecraft (Launch)]],Tbl_Missions[Spacecraft],Tbl_Missions[Launch])</f>
        <v>29902.631944444445</v>
      </c>
      <c r="G173" s="1">
        <f>IF(_xlfn.XLOOKUP(Tbl_MissionCrew[[#This Row],[Spacecraft (Return)]],Tbl_Missions[Spacecraft],Tbl_Missions[Return])="","",_xlfn.XLOOKUP(Tbl_MissionCrew[[#This Row],[Spacecraft (Return)]],Tbl_Missions[Spacecraft],Tbl_Missions[Return]))</f>
        <v>29904.891666666666</v>
      </c>
      <c r="H173" t="str">
        <f>_xlfn.XLOOKUP(Tbl_MissionCrew[[#This Row],[Spacecraft (Launch)]],Tbl_Missions[Spacecraft],Tbl_Missions[Destination])</f>
        <v>Earth Orbit</v>
      </c>
      <c r="I17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73" t="str">
        <f>_xlfn.XLOOKUP(Tbl_MissionCrew[[#This Row],[Spacecraft (Return)]],Tbl_Missions[Spacecraft],Tbl_Missions[Status])</f>
        <v>Returned</v>
      </c>
    </row>
    <row r="174" spans="1:10" ht="18.75" customHeight="1">
      <c r="A174" t="s">
        <v>1051</v>
      </c>
      <c r="B174" t="s">
        <v>115</v>
      </c>
      <c r="C174" t="s">
        <v>115</v>
      </c>
      <c r="D174" t="b">
        <f>NOT(Tbl_MissionCrew[[#This Row],[Spacecraft (Return)]]=Tbl_MissionCrew[[#This Row],[Spacecraft (Launch)]])</f>
        <v>0</v>
      </c>
      <c r="E174" s="2">
        <f ca="1">IF(Tbl_MissionCrew[[#This Row],[Return date]]="",NOW(),Tbl_MissionCrew[[#This Row],[Return date]])-Tbl_MissionCrew[[#This Row],[Launch date]]</f>
        <v>8.0041666666656965</v>
      </c>
      <c r="F174" s="1">
        <f>_xlfn.XLOOKUP(Tbl_MissionCrew[[#This Row],[Spacecraft (Launch)]],Tbl_Missions[Spacecraft],Tbl_Missions[Launch])</f>
        <v>30032.666666666668</v>
      </c>
      <c r="G174" s="1">
        <f>IF(_xlfn.XLOOKUP(Tbl_MissionCrew[[#This Row],[Spacecraft (Return)]],Tbl_Missions[Spacecraft],Tbl_Missions[Return])="","",_xlfn.XLOOKUP(Tbl_MissionCrew[[#This Row],[Spacecraft (Return)]],Tbl_Missions[Spacecraft],Tbl_Missions[Return]))</f>
        <v>30040.670833333334</v>
      </c>
      <c r="H174" t="str">
        <f>_xlfn.XLOOKUP(Tbl_MissionCrew[[#This Row],[Spacecraft (Launch)]],Tbl_Missions[Spacecraft],Tbl_Missions[Destination])</f>
        <v>Earth Orbit</v>
      </c>
      <c r="I17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74" t="str">
        <f>_xlfn.XLOOKUP(Tbl_MissionCrew[[#This Row],[Spacecraft (Return)]],Tbl_Missions[Spacecraft],Tbl_Missions[Status])</f>
        <v>Returned</v>
      </c>
    </row>
    <row r="175" spans="1:10" ht="18.75" customHeight="1">
      <c r="A175" t="s">
        <v>412</v>
      </c>
      <c r="B175" t="s">
        <v>115</v>
      </c>
      <c r="C175" t="s">
        <v>115</v>
      </c>
      <c r="D175" t="b">
        <f>NOT(Tbl_MissionCrew[[#This Row],[Spacecraft (Return)]]=Tbl_MissionCrew[[#This Row],[Spacecraft (Launch)]])</f>
        <v>0</v>
      </c>
      <c r="E175" s="2">
        <f ca="1">IF(Tbl_MissionCrew[[#This Row],[Return date]]="",NOW(),Tbl_MissionCrew[[#This Row],[Return date]])-Tbl_MissionCrew[[#This Row],[Launch date]]</f>
        <v>8.0041666666656965</v>
      </c>
      <c r="F175" s="1">
        <f>_xlfn.XLOOKUP(Tbl_MissionCrew[[#This Row],[Spacecraft (Launch)]],Tbl_Missions[Spacecraft],Tbl_Missions[Launch])</f>
        <v>30032.666666666668</v>
      </c>
      <c r="G175" s="1">
        <f>IF(_xlfn.XLOOKUP(Tbl_MissionCrew[[#This Row],[Spacecraft (Return)]],Tbl_Missions[Spacecraft],Tbl_Missions[Return])="","",_xlfn.XLOOKUP(Tbl_MissionCrew[[#This Row],[Spacecraft (Return)]],Tbl_Missions[Spacecraft],Tbl_Missions[Return]))</f>
        <v>30040.670833333334</v>
      </c>
      <c r="H175" t="str">
        <f>_xlfn.XLOOKUP(Tbl_MissionCrew[[#This Row],[Spacecraft (Launch)]],Tbl_Missions[Spacecraft],Tbl_Missions[Destination])</f>
        <v>Earth Orbit</v>
      </c>
      <c r="I17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75" t="str">
        <f>_xlfn.XLOOKUP(Tbl_MissionCrew[[#This Row],[Spacecraft (Return)]],Tbl_Missions[Spacecraft],Tbl_Missions[Status])</f>
        <v>Returned</v>
      </c>
    </row>
    <row r="176" spans="1:10" ht="18.75" customHeight="1">
      <c r="A176" t="s">
        <v>426</v>
      </c>
      <c r="B176" t="s">
        <v>116</v>
      </c>
      <c r="C176" t="s">
        <v>120</v>
      </c>
      <c r="D176" t="b">
        <f>NOT(Tbl_MissionCrew[[#This Row],[Spacecraft (Return)]]=Tbl_MissionCrew[[#This Row],[Spacecraft (Launch)]])</f>
        <v>1</v>
      </c>
      <c r="E176" s="2">
        <f ca="1">IF(Tbl_MissionCrew[[#This Row],[Return date]]="",NOW(),Tbl_MissionCrew[[#This Row],[Return date]])-Tbl_MissionCrew[[#This Row],[Launch date]]</f>
        <v>211.37777777777592</v>
      </c>
      <c r="F176" s="1">
        <f>_xlfn.XLOOKUP(Tbl_MissionCrew[[#This Row],[Spacecraft (Launch)]],Tbl_Missions[Spacecraft],Tbl_Missions[Launch])</f>
        <v>30084.415277777778</v>
      </c>
      <c r="G176" s="1">
        <f>IF(_xlfn.XLOOKUP(Tbl_MissionCrew[[#This Row],[Spacecraft (Return)]],Tbl_Missions[Spacecraft],Tbl_Missions[Return])="","",_xlfn.XLOOKUP(Tbl_MissionCrew[[#This Row],[Spacecraft (Return)]],Tbl_Missions[Spacecraft],Tbl_Missions[Return]))</f>
        <v>30295.793055555554</v>
      </c>
      <c r="H176" t="str">
        <f>_xlfn.XLOOKUP(Tbl_MissionCrew[[#This Row],[Spacecraft (Launch)]],Tbl_Missions[Spacecraft],Tbl_Missions[Destination])</f>
        <v>Other Space station</v>
      </c>
      <c r="I17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7</v>
      </c>
      <c r="J176" t="str">
        <f>_xlfn.XLOOKUP(Tbl_MissionCrew[[#This Row],[Spacecraft (Return)]],Tbl_Missions[Spacecraft],Tbl_Missions[Status])</f>
        <v>Returned</v>
      </c>
    </row>
    <row r="177" spans="1:10" ht="18.75" customHeight="1">
      <c r="A177" t="s">
        <v>427</v>
      </c>
      <c r="B177" t="s">
        <v>116</v>
      </c>
      <c r="C177" t="s">
        <v>120</v>
      </c>
      <c r="D177" t="b">
        <f>NOT(Tbl_MissionCrew[[#This Row],[Spacecraft (Return)]]=Tbl_MissionCrew[[#This Row],[Spacecraft (Launch)]])</f>
        <v>1</v>
      </c>
      <c r="E177" s="2">
        <f ca="1">IF(Tbl_MissionCrew[[#This Row],[Return date]]="",NOW(),Tbl_MissionCrew[[#This Row],[Return date]])-Tbl_MissionCrew[[#This Row],[Launch date]]</f>
        <v>211.37777777777592</v>
      </c>
      <c r="F177" s="1">
        <f>_xlfn.XLOOKUP(Tbl_MissionCrew[[#This Row],[Spacecraft (Launch)]],Tbl_Missions[Spacecraft],Tbl_Missions[Launch])</f>
        <v>30084.415277777778</v>
      </c>
      <c r="G177" s="1">
        <f>IF(_xlfn.XLOOKUP(Tbl_MissionCrew[[#This Row],[Spacecraft (Return)]],Tbl_Missions[Spacecraft],Tbl_Missions[Return])="","",_xlfn.XLOOKUP(Tbl_MissionCrew[[#This Row],[Spacecraft (Return)]],Tbl_Missions[Spacecraft],Tbl_Missions[Return]))</f>
        <v>30295.793055555554</v>
      </c>
      <c r="H177" t="str">
        <f>_xlfn.XLOOKUP(Tbl_MissionCrew[[#This Row],[Spacecraft (Launch)]],Tbl_Missions[Spacecraft],Tbl_Missions[Destination])</f>
        <v>Other Space station</v>
      </c>
      <c r="I17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7</v>
      </c>
      <c r="J177" t="str">
        <f>_xlfn.XLOOKUP(Tbl_MissionCrew[[#This Row],[Spacecraft (Return)]],Tbl_Missions[Spacecraft],Tbl_Missions[Status])</f>
        <v>Returned</v>
      </c>
    </row>
    <row r="178" spans="1:10" ht="18.75" customHeight="1">
      <c r="A178" t="s">
        <v>421</v>
      </c>
      <c r="B178" t="s">
        <v>118</v>
      </c>
      <c r="C178" t="s">
        <v>118</v>
      </c>
      <c r="D178" t="b">
        <f>NOT(Tbl_MissionCrew[[#This Row],[Spacecraft (Return)]]=Tbl_MissionCrew[[#This Row],[Spacecraft (Launch)]])</f>
        <v>0</v>
      </c>
      <c r="E178" s="2">
        <f ca="1">IF(Tbl_MissionCrew[[#This Row],[Return date]]="",NOW(),Tbl_MissionCrew[[#This Row],[Return date]])-Tbl_MissionCrew[[#This Row],[Launch date]]</f>
        <v>7.9104166666656965</v>
      </c>
      <c r="F178" s="1">
        <f>_xlfn.XLOOKUP(Tbl_MissionCrew[[#This Row],[Spacecraft (Launch)]],Tbl_Missions[Spacecraft],Tbl_Missions[Launch])</f>
        <v>30126.686805555557</v>
      </c>
      <c r="G178" s="1">
        <f>IF(_xlfn.XLOOKUP(Tbl_MissionCrew[[#This Row],[Spacecraft (Return)]],Tbl_Missions[Spacecraft],Tbl_Missions[Return])="","",_xlfn.XLOOKUP(Tbl_MissionCrew[[#This Row],[Spacecraft (Return)]],Tbl_Missions[Spacecraft],Tbl_Missions[Return]))</f>
        <v>30134.597222222223</v>
      </c>
      <c r="H178" t="str">
        <f>_xlfn.XLOOKUP(Tbl_MissionCrew[[#This Row],[Spacecraft (Launch)]],Tbl_Missions[Spacecraft],Tbl_Missions[Destination])</f>
        <v>Other Space station</v>
      </c>
      <c r="I17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7</v>
      </c>
      <c r="J178" t="str">
        <f>_xlfn.XLOOKUP(Tbl_MissionCrew[[#This Row],[Spacecraft (Return)]],Tbl_Missions[Spacecraft],Tbl_Missions[Status])</f>
        <v>Returned</v>
      </c>
    </row>
    <row r="179" spans="1:10" ht="18.75" customHeight="1">
      <c r="A179" t="s">
        <v>468</v>
      </c>
      <c r="B179" t="s">
        <v>118</v>
      </c>
      <c r="C179" t="s">
        <v>118</v>
      </c>
      <c r="D179" t="b">
        <f>NOT(Tbl_MissionCrew[[#This Row],[Spacecraft (Return)]]=Tbl_MissionCrew[[#This Row],[Spacecraft (Launch)]])</f>
        <v>0</v>
      </c>
      <c r="E179" s="2">
        <f ca="1">IF(Tbl_MissionCrew[[#This Row],[Return date]]="",NOW(),Tbl_MissionCrew[[#This Row],[Return date]])-Tbl_MissionCrew[[#This Row],[Launch date]]</f>
        <v>7.9104166666656965</v>
      </c>
      <c r="F179" s="1">
        <f>_xlfn.XLOOKUP(Tbl_MissionCrew[[#This Row],[Spacecraft (Launch)]],Tbl_Missions[Spacecraft],Tbl_Missions[Launch])</f>
        <v>30126.686805555557</v>
      </c>
      <c r="G179" s="1">
        <f>IF(_xlfn.XLOOKUP(Tbl_MissionCrew[[#This Row],[Spacecraft (Return)]],Tbl_Missions[Spacecraft],Tbl_Missions[Return])="","",_xlfn.XLOOKUP(Tbl_MissionCrew[[#This Row],[Spacecraft (Return)]],Tbl_Missions[Spacecraft],Tbl_Missions[Return]))</f>
        <v>30134.597222222223</v>
      </c>
      <c r="H179" t="str">
        <f>_xlfn.XLOOKUP(Tbl_MissionCrew[[#This Row],[Spacecraft (Launch)]],Tbl_Missions[Spacecraft],Tbl_Missions[Destination])</f>
        <v>Other Space station</v>
      </c>
      <c r="I17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7</v>
      </c>
      <c r="J179" t="str">
        <f>_xlfn.XLOOKUP(Tbl_MissionCrew[[#This Row],[Spacecraft (Return)]],Tbl_Missions[Spacecraft],Tbl_Missions[Status])</f>
        <v>Returned</v>
      </c>
    </row>
    <row r="180" spans="1:10" ht="18.75" customHeight="1">
      <c r="A180" t="s">
        <v>444</v>
      </c>
      <c r="B180" t="s">
        <v>118</v>
      </c>
      <c r="C180" t="s">
        <v>118</v>
      </c>
      <c r="D180" t="b">
        <f>NOT(Tbl_MissionCrew[[#This Row],[Spacecraft (Return)]]=Tbl_MissionCrew[[#This Row],[Spacecraft (Launch)]])</f>
        <v>0</v>
      </c>
      <c r="E180" s="2">
        <f ca="1">IF(Tbl_MissionCrew[[#This Row],[Return date]]="",NOW(),Tbl_MissionCrew[[#This Row],[Return date]])-Tbl_MissionCrew[[#This Row],[Launch date]]</f>
        <v>7.9104166666656965</v>
      </c>
      <c r="F180" s="1">
        <f>_xlfn.XLOOKUP(Tbl_MissionCrew[[#This Row],[Spacecraft (Launch)]],Tbl_Missions[Spacecraft],Tbl_Missions[Launch])</f>
        <v>30126.686805555557</v>
      </c>
      <c r="G180" s="1">
        <f>IF(_xlfn.XLOOKUP(Tbl_MissionCrew[[#This Row],[Spacecraft (Return)]],Tbl_Missions[Spacecraft],Tbl_Missions[Return])="","",_xlfn.XLOOKUP(Tbl_MissionCrew[[#This Row],[Spacecraft (Return)]],Tbl_Missions[Spacecraft],Tbl_Missions[Return]))</f>
        <v>30134.597222222223</v>
      </c>
      <c r="H180" t="str">
        <f>_xlfn.XLOOKUP(Tbl_MissionCrew[[#This Row],[Spacecraft (Launch)]],Tbl_Missions[Spacecraft],Tbl_Missions[Destination])</f>
        <v>Other Space station</v>
      </c>
      <c r="I18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7</v>
      </c>
      <c r="J180" t="str">
        <f>_xlfn.XLOOKUP(Tbl_MissionCrew[[#This Row],[Spacecraft (Return)]],Tbl_Missions[Spacecraft],Tbl_Missions[Status])</f>
        <v>Returned</v>
      </c>
    </row>
    <row r="181" spans="1:10" ht="18.75" customHeight="1">
      <c r="A181" t="s">
        <v>1052</v>
      </c>
      <c r="B181" t="s">
        <v>119</v>
      </c>
      <c r="C181" t="s">
        <v>119</v>
      </c>
      <c r="D181" t="b">
        <f>NOT(Tbl_MissionCrew[[#This Row],[Spacecraft (Return)]]=Tbl_MissionCrew[[#This Row],[Spacecraft (Launch)]])</f>
        <v>0</v>
      </c>
      <c r="E181" s="2">
        <f ca="1">IF(Tbl_MissionCrew[[#This Row],[Return date]]="",NOW(),Tbl_MissionCrew[[#This Row],[Return date]])-Tbl_MissionCrew[[#This Row],[Launch date]]</f>
        <v>7.0493055555562023</v>
      </c>
      <c r="F181" s="1">
        <f>_xlfn.XLOOKUP(Tbl_MissionCrew[[#This Row],[Spacecraft (Launch)]],Tbl_Missions[Spacecraft],Tbl_Missions[Launch])</f>
        <v>30129.625</v>
      </c>
      <c r="G181" s="1">
        <f>IF(_xlfn.XLOOKUP(Tbl_MissionCrew[[#This Row],[Spacecraft (Return)]],Tbl_Missions[Spacecraft],Tbl_Missions[Return])="","",_xlfn.XLOOKUP(Tbl_MissionCrew[[#This Row],[Spacecraft (Return)]],Tbl_Missions[Spacecraft],Tbl_Missions[Return]))</f>
        <v>30136.674305555556</v>
      </c>
      <c r="H181" t="str">
        <f>_xlfn.XLOOKUP(Tbl_MissionCrew[[#This Row],[Spacecraft (Launch)]],Tbl_Missions[Spacecraft],Tbl_Missions[Destination])</f>
        <v>Earth Orbit</v>
      </c>
      <c r="I18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81" t="str">
        <f>_xlfn.XLOOKUP(Tbl_MissionCrew[[#This Row],[Spacecraft (Return)]],Tbl_Missions[Spacecraft],Tbl_Missions[Status])</f>
        <v>Returned</v>
      </c>
    </row>
    <row r="182" spans="1:10" ht="18.75" customHeight="1">
      <c r="A182" t="s">
        <v>403</v>
      </c>
      <c r="B182" t="s">
        <v>119</v>
      </c>
      <c r="C182" t="s">
        <v>119</v>
      </c>
      <c r="D182" t="b">
        <f>NOT(Tbl_MissionCrew[[#This Row],[Spacecraft (Return)]]=Tbl_MissionCrew[[#This Row],[Spacecraft (Launch)]])</f>
        <v>0</v>
      </c>
      <c r="E182" s="2">
        <f ca="1">IF(Tbl_MissionCrew[[#This Row],[Return date]]="",NOW(),Tbl_MissionCrew[[#This Row],[Return date]])-Tbl_MissionCrew[[#This Row],[Launch date]]</f>
        <v>7.0493055555562023</v>
      </c>
      <c r="F182" s="1">
        <f>_xlfn.XLOOKUP(Tbl_MissionCrew[[#This Row],[Spacecraft (Launch)]],Tbl_Missions[Spacecraft],Tbl_Missions[Launch])</f>
        <v>30129.625</v>
      </c>
      <c r="G182" s="1">
        <f>IF(_xlfn.XLOOKUP(Tbl_MissionCrew[[#This Row],[Spacecraft (Return)]],Tbl_Missions[Spacecraft],Tbl_Missions[Return])="","",_xlfn.XLOOKUP(Tbl_MissionCrew[[#This Row],[Spacecraft (Return)]],Tbl_Missions[Spacecraft],Tbl_Missions[Return]))</f>
        <v>30136.674305555556</v>
      </c>
      <c r="H182" t="str">
        <f>_xlfn.XLOOKUP(Tbl_MissionCrew[[#This Row],[Spacecraft (Launch)]],Tbl_Missions[Spacecraft],Tbl_Missions[Destination])</f>
        <v>Earth Orbit</v>
      </c>
      <c r="I18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82" t="str">
        <f>_xlfn.XLOOKUP(Tbl_MissionCrew[[#This Row],[Spacecraft (Return)]],Tbl_Missions[Spacecraft],Tbl_Missions[Status])</f>
        <v>Returned</v>
      </c>
    </row>
    <row r="183" spans="1:10" ht="18.75" customHeight="1">
      <c r="A183" t="s">
        <v>471</v>
      </c>
      <c r="B183" t="s">
        <v>120</v>
      </c>
      <c r="C183" t="s">
        <v>116</v>
      </c>
      <c r="D183" t="b">
        <f>NOT(Tbl_MissionCrew[[#This Row],[Spacecraft (Return)]]=Tbl_MissionCrew[[#This Row],[Spacecraft (Launch)]])</f>
        <v>1</v>
      </c>
      <c r="E183" s="2">
        <f ca="1">IF(Tbl_MissionCrew[[#This Row],[Return date]]="",NOW(),Tbl_MissionCrew[[#This Row],[Return date]])-Tbl_MissionCrew[[#This Row],[Launch date]]</f>
        <v>7.9118055555591127</v>
      </c>
      <c r="F183" s="1">
        <f>_xlfn.XLOOKUP(Tbl_MissionCrew[[#This Row],[Spacecraft (Launch)]],Tbl_Missions[Spacecraft],Tbl_Missions[Launch])</f>
        <v>30182.71597222222</v>
      </c>
      <c r="G183" s="1">
        <f>IF(_xlfn.XLOOKUP(Tbl_MissionCrew[[#This Row],[Spacecraft (Return)]],Tbl_Missions[Spacecraft],Tbl_Missions[Return])="","",_xlfn.XLOOKUP(Tbl_MissionCrew[[#This Row],[Spacecraft (Return)]],Tbl_Missions[Spacecraft],Tbl_Missions[Return]))</f>
        <v>30190.62777777778</v>
      </c>
      <c r="H183" t="str">
        <f>_xlfn.XLOOKUP(Tbl_MissionCrew[[#This Row],[Spacecraft (Launch)]],Tbl_Missions[Spacecraft],Tbl_Missions[Destination])</f>
        <v>Other Space station</v>
      </c>
      <c r="I18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7</v>
      </c>
      <c r="J183" t="str">
        <f>_xlfn.XLOOKUP(Tbl_MissionCrew[[#This Row],[Spacecraft (Return)]],Tbl_Missions[Spacecraft],Tbl_Missions[Status])</f>
        <v>Returned</v>
      </c>
    </row>
    <row r="184" spans="1:10" ht="18.75" customHeight="1">
      <c r="A184" t="s">
        <v>1041</v>
      </c>
      <c r="B184" t="s">
        <v>120</v>
      </c>
      <c r="C184" t="s">
        <v>116</v>
      </c>
      <c r="D184" t="b">
        <f>NOT(Tbl_MissionCrew[[#This Row],[Spacecraft (Return)]]=Tbl_MissionCrew[[#This Row],[Spacecraft (Launch)]])</f>
        <v>1</v>
      </c>
      <c r="E184" s="2">
        <f ca="1">IF(Tbl_MissionCrew[[#This Row],[Return date]]="",NOW(),Tbl_MissionCrew[[#This Row],[Return date]])-Tbl_MissionCrew[[#This Row],[Launch date]]</f>
        <v>7.9118055555591127</v>
      </c>
      <c r="F184" s="1">
        <f>_xlfn.XLOOKUP(Tbl_MissionCrew[[#This Row],[Spacecraft (Launch)]],Tbl_Missions[Spacecraft],Tbl_Missions[Launch])</f>
        <v>30182.71597222222</v>
      </c>
      <c r="G184" s="1">
        <f>IF(_xlfn.XLOOKUP(Tbl_MissionCrew[[#This Row],[Spacecraft (Return)]],Tbl_Missions[Spacecraft],Tbl_Missions[Return])="","",_xlfn.XLOOKUP(Tbl_MissionCrew[[#This Row],[Spacecraft (Return)]],Tbl_Missions[Spacecraft],Tbl_Missions[Return]))</f>
        <v>30190.62777777778</v>
      </c>
      <c r="H184" t="str">
        <f>_xlfn.XLOOKUP(Tbl_MissionCrew[[#This Row],[Spacecraft (Launch)]],Tbl_Missions[Spacecraft],Tbl_Missions[Destination])</f>
        <v>Other Space station</v>
      </c>
      <c r="I18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7</v>
      </c>
      <c r="J184" t="str">
        <f>_xlfn.XLOOKUP(Tbl_MissionCrew[[#This Row],[Spacecraft (Return)]],Tbl_Missions[Spacecraft],Tbl_Missions[Status])</f>
        <v>Returned</v>
      </c>
    </row>
    <row r="185" spans="1:10" ht="18.75" customHeight="1">
      <c r="A185" t="s">
        <v>443</v>
      </c>
      <c r="B185" t="s">
        <v>120</v>
      </c>
      <c r="C185" t="s">
        <v>116</v>
      </c>
      <c r="D185" t="b">
        <f>NOT(Tbl_MissionCrew[[#This Row],[Spacecraft (Return)]]=Tbl_MissionCrew[[#This Row],[Spacecraft (Launch)]])</f>
        <v>1</v>
      </c>
      <c r="E185" s="2">
        <f ca="1">IF(Tbl_MissionCrew[[#This Row],[Return date]]="",NOW(),Tbl_MissionCrew[[#This Row],[Return date]])-Tbl_MissionCrew[[#This Row],[Launch date]]</f>
        <v>7.9118055555591127</v>
      </c>
      <c r="F185" s="1">
        <f>_xlfn.XLOOKUP(Tbl_MissionCrew[[#This Row],[Spacecraft (Launch)]],Tbl_Missions[Spacecraft],Tbl_Missions[Launch])</f>
        <v>30182.71597222222</v>
      </c>
      <c r="G185" s="1">
        <f>IF(_xlfn.XLOOKUP(Tbl_MissionCrew[[#This Row],[Spacecraft (Return)]],Tbl_Missions[Spacecraft],Tbl_Missions[Return])="","",_xlfn.XLOOKUP(Tbl_MissionCrew[[#This Row],[Spacecraft (Return)]],Tbl_Missions[Spacecraft],Tbl_Missions[Return]))</f>
        <v>30190.62777777778</v>
      </c>
      <c r="H185" t="str">
        <f>_xlfn.XLOOKUP(Tbl_MissionCrew[[#This Row],[Spacecraft (Launch)]],Tbl_Missions[Spacecraft],Tbl_Missions[Destination])</f>
        <v>Other Space station</v>
      </c>
      <c r="I18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7</v>
      </c>
      <c r="J185" t="str">
        <f>_xlfn.XLOOKUP(Tbl_MissionCrew[[#This Row],[Spacecraft (Return)]],Tbl_Missions[Spacecraft],Tbl_Missions[Status])</f>
        <v>Returned</v>
      </c>
    </row>
    <row r="186" spans="1:10" ht="18.75" customHeight="1">
      <c r="A186" t="s">
        <v>449</v>
      </c>
      <c r="B186" t="s">
        <v>121</v>
      </c>
      <c r="C186" t="s">
        <v>121</v>
      </c>
      <c r="D186" t="b">
        <f>NOT(Tbl_MissionCrew[[#This Row],[Spacecraft (Return)]]=Tbl_MissionCrew[[#This Row],[Spacecraft (Launch)]])</f>
        <v>0</v>
      </c>
      <c r="E186" s="2">
        <f ca="1">IF(Tbl_MissionCrew[[#This Row],[Return date]]="",NOW(),Tbl_MissionCrew[[#This Row],[Return date]])-Tbl_MissionCrew[[#This Row],[Launch date]]</f>
        <v>5.09375</v>
      </c>
      <c r="F186" s="1">
        <f>_xlfn.XLOOKUP(Tbl_MissionCrew[[#This Row],[Spacecraft (Launch)]],Tbl_Missions[Spacecraft],Tbl_Missions[Launch])</f>
        <v>30266.513194444444</v>
      </c>
      <c r="G186" s="1">
        <f>IF(_xlfn.XLOOKUP(Tbl_MissionCrew[[#This Row],[Spacecraft (Return)]],Tbl_Missions[Spacecraft],Tbl_Missions[Return])="","",_xlfn.XLOOKUP(Tbl_MissionCrew[[#This Row],[Spacecraft (Return)]],Tbl_Missions[Spacecraft],Tbl_Missions[Return]))</f>
        <v>30271.606944444444</v>
      </c>
      <c r="H186" t="str">
        <f>_xlfn.XLOOKUP(Tbl_MissionCrew[[#This Row],[Spacecraft (Launch)]],Tbl_Missions[Spacecraft],Tbl_Missions[Destination])</f>
        <v>Earth Orbit</v>
      </c>
      <c r="I18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86" t="str">
        <f>_xlfn.XLOOKUP(Tbl_MissionCrew[[#This Row],[Spacecraft (Return)]],Tbl_Missions[Spacecraft],Tbl_Missions[Status])</f>
        <v>Returned</v>
      </c>
    </row>
    <row r="187" spans="1:10" ht="18.75" customHeight="1">
      <c r="A187" t="s">
        <v>1053</v>
      </c>
      <c r="B187" t="s">
        <v>121</v>
      </c>
      <c r="C187" t="s">
        <v>121</v>
      </c>
      <c r="D187" t="b">
        <f>NOT(Tbl_MissionCrew[[#This Row],[Spacecraft (Return)]]=Tbl_MissionCrew[[#This Row],[Spacecraft (Launch)]])</f>
        <v>0</v>
      </c>
      <c r="E187" s="2">
        <f ca="1">IF(Tbl_MissionCrew[[#This Row],[Return date]]="",NOW(),Tbl_MissionCrew[[#This Row],[Return date]])-Tbl_MissionCrew[[#This Row],[Launch date]]</f>
        <v>5.09375</v>
      </c>
      <c r="F187" s="1">
        <f>_xlfn.XLOOKUP(Tbl_MissionCrew[[#This Row],[Spacecraft (Launch)]],Tbl_Missions[Spacecraft],Tbl_Missions[Launch])</f>
        <v>30266.513194444444</v>
      </c>
      <c r="G187" s="1">
        <f>IF(_xlfn.XLOOKUP(Tbl_MissionCrew[[#This Row],[Spacecraft (Return)]],Tbl_Missions[Spacecraft],Tbl_Missions[Return])="","",_xlfn.XLOOKUP(Tbl_MissionCrew[[#This Row],[Spacecraft (Return)]],Tbl_Missions[Spacecraft],Tbl_Missions[Return]))</f>
        <v>30271.606944444444</v>
      </c>
      <c r="H187" t="str">
        <f>_xlfn.XLOOKUP(Tbl_MissionCrew[[#This Row],[Spacecraft (Launch)]],Tbl_Missions[Spacecraft],Tbl_Missions[Destination])</f>
        <v>Earth Orbit</v>
      </c>
      <c r="I18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87" t="str">
        <f>_xlfn.XLOOKUP(Tbl_MissionCrew[[#This Row],[Spacecraft (Return)]],Tbl_Missions[Spacecraft],Tbl_Missions[Status])</f>
        <v>Returned</v>
      </c>
    </row>
    <row r="188" spans="1:10" ht="18.75" customHeight="1">
      <c r="A188" t="s">
        <v>1031</v>
      </c>
      <c r="B188" t="s">
        <v>121</v>
      </c>
      <c r="C188" t="s">
        <v>121</v>
      </c>
      <c r="D188" t="b">
        <f>NOT(Tbl_MissionCrew[[#This Row],[Spacecraft (Return)]]=Tbl_MissionCrew[[#This Row],[Spacecraft (Launch)]])</f>
        <v>0</v>
      </c>
      <c r="E188" s="2">
        <f ca="1">IF(Tbl_MissionCrew[[#This Row],[Return date]]="",NOW(),Tbl_MissionCrew[[#This Row],[Return date]])-Tbl_MissionCrew[[#This Row],[Launch date]]</f>
        <v>5.09375</v>
      </c>
      <c r="F188" s="1">
        <f>_xlfn.XLOOKUP(Tbl_MissionCrew[[#This Row],[Spacecraft (Launch)]],Tbl_Missions[Spacecraft],Tbl_Missions[Launch])</f>
        <v>30266.513194444444</v>
      </c>
      <c r="G188" s="1">
        <f>IF(_xlfn.XLOOKUP(Tbl_MissionCrew[[#This Row],[Spacecraft (Return)]],Tbl_Missions[Spacecraft],Tbl_Missions[Return])="","",_xlfn.XLOOKUP(Tbl_MissionCrew[[#This Row],[Spacecraft (Return)]],Tbl_Missions[Spacecraft],Tbl_Missions[Return]))</f>
        <v>30271.606944444444</v>
      </c>
      <c r="H188" t="str">
        <f>_xlfn.XLOOKUP(Tbl_MissionCrew[[#This Row],[Spacecraft (Launch)]],Tbl_Missions[Spacecraft],Tbl_Missions[Destination])</f>
        <v>Earth Orbit</v>
      </c>
      <c r="I18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88" t="str">
        <f>_xlfn.XLOOKUP(Tbl_MissionCrew[[#This Row],[Spacecraft (Return)]],Tbl_Missions[Spacecraft],Tbl_Missions[Status])</f>
        <v>Returned</v>
      </c>
    </row>
    <row r="189" spans="1:10" ht="18.75" customHeight="1">
      <c r="A189" t="s">
        <v>1054</v>
      </c>
      <c r="B189" t="s">
        <v>121</v>
      </c>
      <c r="C189" t="s">
        <v>121</v>
      </c>
      <c r="D189" t="b">
        <f>NOT(Tbl_MissionCrew[[#This Row],[Spacecraft (Return)]]=Tbl_MissionCrew[[#This Row],[Spacecraft (Launch)]])</f>
        <v>0</v>
      </c>
      <c r="E189" s="2">
        <f ca="1">IF(Tbl_MissionCrew[[#This Row],[Return date]]="",NOW(),Tbl_MissionCrew[[#This Row],[Return date]])-Tbl_MissionCrew[[#This Row],[Launch date]]</f>
        <v>5.09375</v>
      </c>
      <c r="F189" s="1">
        <f>_xlfn.XLOOKUP(Tbl_MissionCrew[[#This Row],[Spacecraft (Launch)]],Tbl_Missions[Spacecraft],Tbl_Missions[Launch])</f>
        <v>30266.513194444444</v>
      </c>
      <c r="G189" s="1">
        <f>IF(_xlfn.XLOOKUP(Tbl_MissionCrew[[#This Row],[Spacecraft (Return)]],Tbl_Missions[Spacecraft],Tbl_Missions[Return])="","",_xlfn.XLOOKUP(Tbl_MissionCrew[[#This Row],[Spacecraft (Return)]],Tbl_Missions[Spacecraft],Tbl_Missions[Return]))</f>
        <v>30271.606944444444</v>
      </c>
      <c r="H189" t="str">
        <f>_xlfn.XLOOKUP(Tbl_MissionCrew[[#This Row],[Spacecraft (Launch)]],Tbl_Missions[Spacecraft],Tbl_Missions[Destination])</f>
        <v>Earth Orbit</v>
      </c>
      <c r="I18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89" t="str">
        <f>_xlfn.XLOOKUP(Tbl_MissionCrew[[#This Row],[Spacecraft (Return)]],Tbl_Missions[Spacecraft],Tbl_Missions[Status])</f>
        <v>Returned</v>
      </c>
    </row>
    <row r="190" spans="1:10" ht="18.75" customHeight="1">
      <c r="A190" t="s">
        <v>430</v>
      </c>
      <c r="B190" t="s">
        <v>122</v>
      </c>
      <c r="C190" t="s">
        <v>122</v>
      </c>
      <c r="D190" t="b">
        <f>NOT(Tbl_MissionCrew[[#This Row],[Spacecraft (Return)]]=Tbl_MissionCrew[[#This Row],[Spacecraft (Launch)]])</f>
        <v>0</v>
      </c>
      <c r="E190" s="2">
        <f ca="1">IF(Tbl_MissionCrew[[#This Row],[Return date]]="",NOW(),Tbl_MissionCrew[[#This Row],[Return date]])-Tbl_MissionCrew[[#This Row],[Launch date]]</f>
        <v>5.0173611111094942</v>
      </c>
      <c r="F190" s="1">
        <f>_xlfn.XLOOKUP(Tbl_MissionCrew[[#This Row],[Spacecraft (Launch)]],Tbl_Missions[Spacecraft],Tbl_Missions[Launch])</f>
        <v>30410.770833333332</v>
      </c>
      <c r="G190" s="1">
        <f>IF(_xlfn.XLOOKUP(Tbl_MissionCrew[[#This Row],[Spacecraft (Return)]],Tbl_Missions[Spacecraft],Tbl_Missions[Return])="","",_xlfn.XLOOKUP(Tbl_MissionCrew[[#This Row],[Spacecraft (Return)]],Tbl_Missions[Spacecraft],Tbl_Missions[Return]))</f>
        <v>30415.788194444442</v>
      </c>
      <c r="H190" t="str">
        <f>_xlfn.XLOOKUP(Tbl_MissionCrew[[#This Row],[Spacecraft (Launch)]],Tbl_Missions[Spacecraft],Tbl_Missions[Destination])</f>
        <v>Earth Orbit</v>
      </c>
      <c r="I19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90" t="str">
        <f>_xlfn.XLOOKUP(Tbl_MissionCrew[[#This Row],[Spacecraft (Return)]],Tbl_Missions[Spacecraft],Tbl_Missions[Status])</f>
        <v>Returned</v>
      </c>
    </row>
    <row r="191" spans="1:10" ht="18.75" customHeight="1">
      <c r="A191" t="s">
        <v>1055</v>
      </c>
      <c r="B191" t="s">
        <v>122</v>
      </c>
      <c r="C191" t="s">
        <v>122</v>
      </c>
      <c r="D191" t="b">
        <f>NOT(Tbl_MissionCrew[[#This Row],[Spacecraft (Return)]]=Tbl_MissionCrew[[#This Row],[Spacecraft (Launch)]])</f>
        <v>0</v>
      </c>
      <c r="E191" s="2">
        <f ca="1">IF(Tbl_MissionCrew[[#This Row],[Return date]]="",NOW(),Tbl_MissionCrew[[#This Row],[Return date]])-Tbl_MissionCrew[[#This Row],[Launch date]]</f>
        <v>5.0173611111094942</v>
      </c>
      <c r="F191" s="1">
        <f>_xlfn.XLOOKUP(Tbl_MissionCrew[[#This Row],[Spacecraft (Launch)]],Tbl_Missions[Spacecraft],Tbl_Missions[Launch])</f>
        <v>30410.770833333332</v>
      </c>
      <c r="G191" s="1">
        <f>IF(_xlfn.XLOOKUP(Tbl_MissionCrew[[#This Row],[Spacecraft (Return)]],Tbl_Missions[Spacecraft],Tbl_Missions[Return])="","",_xlfn.XLOOKUP(Tbl_MissionCrew[[#This Row],[Spacecraft (Return)]],Tbl_Missions[Spacecraft],Tbl_Missions[Return]))</f>
        <v>30415.788194444442</v>
      </c>
      <c r="H191" t="str">
        <f>_xlfn.XLOOKUP(Tbl_MissionCrew[[#This Row],[Spacecraft (Launch)]],Tbl_Missions[Spacecraft],Tbl_Missions[Destination])</f>
        <v>Earth Orbit</v>
      </c>
      <c r="I19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91" t="str">
        <f>_xlfn.XLOOKUP(Tbl_MissionCrew[[#This Row],[Spacecraft (Return)]],Tbl_Missions[Spacecraft],Tbl_Missions[Status])</f>
        <v>Returned</v>
      </c>
    </row>
    <row r="192" spans="1:10" ht="18.75" customHeight="1">
      <c r="A192" t="s">
        <v>407</v>
      </c>
      <c r="B192" t="s">
        <v>122</v>
      </c>
      <c r="C192" t="s">
        <v>122</v>
      </c>
      <c r="D192" t="b">
        <f>NOT(Tbl_MissionCrew[[#This Row],[Spacecraft (Return)]]=Tbl_MissionCrew[[#This Row],[Spacecraft (Launch)]])</f>
        <v>0</v>
      </c>
      <c r="E192" s="2">
        <f ca="1">IF(Tbl_MissionCrew[[#This Row],[Return date]]="",NOW(),Tbl_MissionCrew[[#This Row],[Return date]])-Tbl_MissionCrew[[#This Row],[Launch date]]</f>
        <v>5.0173611111094942</v>
      </c>
      <c r="F192" s="1">
        <f>_xlfn.XLOOKUP(Tbl_MissionCrew[[#This Row],[Spacecraft (Launch)]],Tbl_Missions[Spacecraft],Tbl_Missions[Launch])</f>
        <v>30410.770833333332</v>
      </c>
      <c r="G192" s="1">
        <f>IF(_xlfn.XLOOKUP(Tbl_MissionCrew[[#This Row],[Spacecraft (Return)]],Tbl_Missions[Spacecraft],Tbl_Missions[Return])="","",_xlfn.XLOOKUP(Tbl_MissionCrew[[#This Row],[Spacecraft (Return)]],Tbl_Missions[Spacecraft],Tbl_Missions[Return]))</f>
        <v>30415.788194444442</v>
      </c>
      <c r="H192" t="str">
        <f>_xlfn.XLOOKUP(Tbl_MissionCrew[[#This Row],[Spacecraft (Launch)]],Tbl_Missions[Spacecraft],Tbl_Missions[Destination])</f>
        <v>Earth Orbit</v>
      </c>
      <c r="I19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92" t="str">
        <f>_xlfn.XLOOKUP(Tbl_MissionCrew[[#This Row],[Spacecraft (Return)]],Tbl_Missions[Spacecraft],Tbl_Missions[Status])</f>
        <v>Returned</v>
      </c>
    </row>
    <row r="193" spans="1:10" ht="18.75" customHeight="1">
      <c r="A193" t="s">
        <v>429</v>
      </c>
      <c r="B193" t="s">
        <v>122</v>
      </c>
      <c r="C193" t="s">
        <v>122</v>
      </c>
      <c r="D193" t="b">
        <f>NOT(Tbl_MissionCrew[[#This Row],[Spacecraft (Return)]]=Tbl_MissionCrew[[#This Row],[Spacecraft (Launch)]])</f>
        <v>0</v>
      </c>
      <c r="E193" s="2">
        <f ca="1">IF(Tbl_MissionCrew[[#This Row],[Return date]]="",NOW(),Tbl_MissionCrew[[#This Row],[Return date]])-Tbl_MissionCrew[[#This Row],[Launch date]]</f>
        <v>5.0173611111094942</v>
      </c>
      <c r="F193" s="1">
        <f>_xlfn.XLOOKUP(Tbl_MissionCrew[[#This Row],[Spacecraft (Launch)]],Tbl_Missions[Spacecraft],Tbl_Missions[Launch])</f>
        <v>30410.770833333332</v>
      </c>
      <c r="G193" s="1">
        <f>IF(_xlfn.XLOOKUP(Tbl_MissionCrew[[#This Row],[Spacecraft (Return)]],Tbl_Missions[Spacecraft],Tbl_Missions[Return])="","",_xlfn.XLOOKUP(Tbl_MissionCrew[[#This Row],[Spacecraft (Return)]],Tbl_Missions[Spacecraft],Tbl_Missions[Return]))</f>
        <v>30415.788194444442</v>
      </c>
      <c r="H193" t="str">
        <f>_xlfn.XLOOKUP(Tbl_MissionCrew[[#This Row],[Spacecraft (Launch)]],Tbl_Missions[Spacecraft],Tbl_Missions[Destination])</f>
        <v>Earth Orbit</v>
      </c>
      <c r="I19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93" t="str">
        <f>_xlfn.XLOOKUP(Tbl_MissionCrew[[#This Row],[Spacecraft (Return)]],Tbl_Missions[Spacecraft],Tbl_Missions[Status])</f>
        <v>Returned</v>
      </c>
    </row>
    <row r="194" spans="1:10" ht="18.75" customHeight="1">
      <c r="A194" t="s">
        <v>471</v>
      </c>
      <c r="B194" t="s">
        <v>123</v>
      </c>
      <c r="C194" t="s">
        <v>123</v>
      </c>
      <c r="D194" t="b">
        <f>NOT(Tbl_MissionCrew[[#This Row],[Spacecraft (Return)]]=Tbl_MissionCrew[[#This Row],[Spacecraft (Launch)]])</f>
        <v>0</v>
      </c>
      <c r="E194" s="2">
        <f ca="1">IF(Tbl_MissionCrew[[#This Row],[Return date]]="",NOW(),Tbl_MissionCrew[[#This Row],[Return date]])-Tbl_MissionCrew[[#This Row],[Launch date]]</f>
        <v>2.0125000000007276</v>
      </c>
      <c r="F194" s="1">
        <f>_xlfn.XLOOKUP(Tbl_MissionCrew[[#This Row],[Spacecraft (Launch)]],Tbl_Missions[Spacecraft],Tbl_Missions[Launch])</f>
        <v>30426.548611111109</v>
      </c>
      <c r="G194" s="1">
        <f>IF(_xlfn.XLOOKUP(Tbl_MissionCrew[[#This Row],[Spacecraft (Return)]],Tbl_Missions[Spacecraft],Tbl_Missions[Return])="","",_xlfn.XLOOKUP(Tbl_MissionCrew[[#This Row],[Spacecraft (Return)]],Tbl_Missions[Spacecraft],Tbl_Missions[Return]))</f>
        <v>30428.56111111111</v>
      </c>
      <c r="H194" t="str">
        <f>_xlfn.XLOOKUP(Tbl_MissionCrew[[#This Row],[Spacecraft (Launch)]],Tbl_Missions[Spacecraft],Tbl_Missions[Destination])</f>
        <v>Earth Orbit</v>
      </c>
      <c r="I19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94" t="str">
        <f>_xlfn.XLOOKUP(Tbl_MissionCrew[[#This Row],[Spacecraft (Return)]],Tbl_Missions[Spacecraft],Tbl_Missions[Status])</f>
        <v>Returned</v>
      </c>
    </row>
    <row r="195" spans="1:10" ht="18.75" customHeight="1">
      <c r="A195" t="s">
        <v>477</v>
      </c>
      <c r="B195" t="s">
        <v>123</v>
      </c>
      <c r="C195" t="s">
        <v>123</v>
      </c>
      <c r="D195" t="b">
        <f>NOT(Tbl_MissionCrew[[#This Row],[Spacecraft (Return)]]=Tbl_MissionCrew[[#This Row],[Spacecraft (Launch)]])</f>
        <v>0</v>
      </c>
      <c r="E195" s="2">
        <f ca="1">IF(Tbl_MissionCrew[[#This Row],[Return date]]="",NOW(),Tbl_MissionCrew[[#This Row],[Return date]])-Tbl_MissionCrew[[#This Row],[Launch date]]</f>
        <v>2.0125000000007276</v>
      </c>
      <c r="F195" s="1">
        <f>_xlfn.XLOOKUP(Tbl_MissionCrew[[#This Row],[Spacecraft (Launch)]],Tbl_Missions[Spacecraft],Tbl_Missions[Launch])</f>
        <v>30426.548611111109</v>
      </c>
      <c r="G195" s="1">
        <f>IF(_xlfn.XLOOKUP(Tbl_MissionCrew[[#This Row],[Spacecraft (Return)]],Tbl_Missions[Spacecraft],Tbl_Missions[Return])="","",_xlfn.XLOOKUP(Tbl_MissionCrew[[#This Row],[Spacecraft (Return)]],Tbl_Missions[Spacecraft],Tbl_Missions[Return]))</f>
        <v>30428.56111111111</v>
      </c>
      <c r="H195" t="str">
        <f>_xlfn.XLOOKUP(Tbl_MissionCrew[[#This Row],[Spacecraft (Launch)]],Tbl_Missions[Spacecraft],Tbl_Missions[Destination])</f>
        <v>Earth Orbit</v>
      </c>
      <c r="I19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95" t="str">
        <f>_xlfn.XLOOKUP(Tbl_MissionCrew[[#This Row],[Spacecraft (Return)]],Tbl_Missions[Spacecraft],Tbl_Missions[Status])</f>
        <v>Returned</v>
      </c>
    </row>
    <row r="196" spans="1:10" ht="18.75" customHeight="1">
      <c r="A196" t="s">
        <v>464</v>
      </c>
      <c r="B196" t="s">
        <v>123</v>
      </c>
      <c r="C196" t="s">
        <v>123</v>
      </c>
      <c r="D196" t="b">
        <f>NOT(Tbl_MissionCrew[[#This Row],[Spacecraft (Return)]]=Tbl_MissionCrew[[#This Row],[Spacecraft (Launch)]])</f>
        <v>0</v>
      </c>
      <c r="E196" s="2">
        <f ca="1">IF(Tbl_MissionCrew[[#This Row],[Return date]]="",NOW(),Tbl_MissionCrew[[#This Row],[Return date]])-Tbl_MissionCrew[[#This Row],[Launch date]]</f>
        <v>2.0125000000007276</v>
      </c>
      <c r="F196" s="1">
        <f>_xlfn.XLOOKUP(Tbl_MissionCrew[[#This Row],[Spacecraft (Launch)]],Tbl_Missions[Spacecraft],Tbl_Missions[Launch])</f>
        <v>30426.548611111109</v>
      </c>
      <c r="G196" s="1">
        <f>IF(_xlfn.XLOOKUP(Tbl_MissionCrew[[#This Row],[Spacecraft (Return)]],Tbl_Missions[Spacecraft],Tbl_Missions[Return])="","",_xlfn.XLOOKUP(Tbl_MissionCrew[[#This Row],[Spacecraft (Return)]],Tbl_Missions[Spacecraft],Tbl_Missions[Return]))</f>
        <v>30428.56111111111</v>
      </c>
      <c r="H196" t="str">
        <f>_xlfn.XLOOKUP(Tbl_MissionCrew[[#This Row],[Spacecraft (Launch)]],Tbl_Missions[Spacecraft],Tbl_Missions[Destination])</f>
        <v>Earth Orbit</v>
      </c>
      <c r="I19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96" t="str">
        <f>_xlfn.XLOOKUP(Tbl_MissionCrew[[#This Row],[Spacecraft (Return)]],Tbl_Missions[Spacecraft],Tbl_Missions[Status])</f>
        <v>Returned</v>
      </c>
    </row>
    <row r="197" spans="1:10" ht="18.75" customHeight="1">
      <c r="A197" t="s">
        <v>1056</v>
      </c>
      <c r="B197" t="s">
        <v>124</v>
      </c>
      <c r="C197" t="s">
        <v>124</v>
      </c>
      <c r="D197" t="b">
        <f>NOT(Tbl_MissionCrew[[#This Row],[Spacecraft (Return)]]=Tbl_MissionCrew[[#This Row],[Spacecraft (Launch)]])</f>
        <v>0</v>
      </c>
      <c r="E197" s="2">
        <f ca="1">IF(Tbl_MissionCrew[[#This Row],[Return date]]="",NOW(),Tbl_MissionCrew[[#This Row],[Return date]])-Tbl_MissionCrew[[#This Row],[Launch date]]</f>
        <v>6.1006944444452529</v>
      </c>
      <c r="F197" s="1">
        <f>_xlfn.XLOOKUP(Tbl_MissionCrew[[#This Row],[Spacecraft (Launch)]],Tbl_Missions[Spacecraft],Tbl_Missions[Launch])</f>
        <v>30485.481250000001</v>
      </c>
      <c r="G197" s="1">
        <f>IF(_xlfn.XLOOKUP(Tbl_MissionCrew[[#This Row],[Spacecraft (Return)]],Tbl_Missions[Spacecraft],Tbl_Missions[Return])="","",_xlfn.XLOOKUP(Tbl_MissionCrew[[#This Row],[Spacecraft (Return)]],Tbl_Missions[Spacecraft],Tbl_Missions[Return]))</f>
        <v>30491.581944444446</v>
      </c>
      <c r="H197" t="str">
        <f>_xlfn.XLOOKUP(Tbl_MissionCrew[[#This Row],[Spacecraft (Launch)]],Tbl_Missions[Spacecraft],Tbl_Missions[Destination])</f>
        <v>Earth Orbit</v>
      </c>
      <c r="I19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97" t="str">
        <f>_xlfn.XLOOKUP(Tbl_MissionCrew[[#This Row],[Spacecraft (Return)]],Tbl_Missions[Spacecraft],Tbl_Missions[Status])</f>
        <v>Returned</v>
      </c>
    </row>
    <row r="198" spans="1:10" ht="18.75" customHeight="1">
      <c r="A198" t="s">
        <v>1057</v>
      </c>
      <c r="B198" t="s">
        <v>124</v>
      </c>
      <c r="C198" t="s">
        <v>124</v>
      </c>
      <c r="D198" t="b">
        <f>NOT(Tbl_MissionCrew[[#This Row],[Spacecraft (Return)]]=Tbl_MissionCrew[[#This Row],[Spacecraft (Launch)]])</f>
        <v>0</v>
      </c>
      <c r="E198" s="2">
        <f ca="1">IF(Tbl_MissionCrew[[#This Row],[Return date]]="",NOW(),Tbl_MissionCrew[[#This Row],[Return date]])-Tbl_MissionCrew[[#This Row],[Launch date]]</f>
        <v>6.1006944444452529</v>
      </c>
      <c r="F198" s="1">
        <f>_xlfn.XLOOKUP(Tbl_MissionCrew[[#This Row],[Spacecraft (Launch)]],Tbl_Missions[Spacecraft],Tbl_Missions[Launch])</f>
        <v>30485.481250000001</v>
      </c>
      <c r="G198" s="1">
        <f>IF(_xlfn.XLOOKUP(Tbl_MissionCrew[[#This Row],[Spacecraft (Return)]],Tbl_Missions[Spacecraft],Tbl_Missions[Return])="","",_xlfn.XLOOKUP(Tbl_MissionCrew[[#This Row],[Spacecraft (Return)]],Tbl_Missions[Spacecraft],Tbl_Missions[Return]))</f>
        <v>30491.581944444446</v>
      </c>
      <c r="H198" t="str">
        <f>_xlfn.XLOOKUP(Tbl_MissionCrew[[#This Row],[Spacecraft (Launch)]],Tbl_Missions[Spacecraft],Tbl_Missions[Destination])</f>
        <v>Earth Orbit</v>
      </c>
      <c r="I19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98" t="str">
        <f>_xlfn.XLOOKUP(Tbl_MissionCrew[[#This Row],[Spacecraft (Return)]],Tbl_Missions[Spacecraft],Tbl_Missions[Status])</f>
        <v>Returned</v>
      </c>
    </row>
    <row r="199" spans="1:10" ht="18.75" customHeight="1">
      <c r="A199" t="s">
        <v>1058</v>
      </c>
      <c r="B199" t="s">
        <v>124</v>
      </c>
      <c r="C199" t="s">
        <v>124</v>
      </c>
      <c r="D199" t="b">
        <f>NOT(Tbl_MissionCrew[[#This Row],[Spacecraft (Return)]]=Tbl_MissionCrew[[#This Row],[Spacecraft (Launch)]])</f>
        <v>0</v>
      </c>
      <c r="E199" s="2">
        <f ca="1">IF(Tbl_MissionCrew[[#This Row],[Return date]]="",NOW(),Tbl_MissionCrew[[#This Row],[Return date]])-Tbl_MissionCrew[[#This Row],[Launch date]]</f>
        <v>6.1006944444452529</v>
      </c>
      <c r="F199" s="1">
        <f>_xlfn.XLOOKUP(Tbl_MissionCrew[[#This Row],[Spacecraft (Launch)]],Tbl_Missions[Spacecraft],Tbl_Missions[Launch])</f>
        <v>30485.481250000001</v>
      </c>
      <c r="G199" s="1">
        <f>IF(_xlfn.XLOOKUP(Tbl_MissionCrew[[#This Row],[Spacecraft (Return)]],Tbl_Missions[Spacecraft],Tbl_Missions[Return])="","",_xlfn.XLOOKUP(Tbl_MissionCrew[[#This Row],[Spacecraft (Return)]],Tbl_Missions[Spacecraft],Tbl_Missions[Return]))</f>
        <v>30491.581944444446</v>
      </c>
      <c r="H199" t="str">
        <f>_xlfn.XLOOKUP(Tbl_MissionCrew[[#This Row],[Spacecraft (Launch)]],Tbl_Missions[Spacecraft],Tbl_Missions[Destination])</f>
        <v>Earth Orbit</v>
      </c>
      <c r="I19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99" t="str">
        <f>_xlfn.XLOOKUP(Tbl_MissionCrew[[#This Row],[Spacecraft (Return)]],Tbl_Missions[Spacecraft],Tbl_Missions[Status])</f>
        <v>Returned</v>
      </c>
    </row>
    <row r="200" spans="1:10" ht="18.75" customHeight="1">
      <c r="A200" t="s">
        <v>1047</v>
      </c>
      <c r="B200" t="s">
        <v>124</v>
      </c>
      <c r="C200" t="s">
        <v>124</v>
      </c>
      <c r="D200" t="b">
        <f>NOT(Tbl_MissionCrew[[#This Row],[Spacecraft (Return)]]=Tbl_MissionCrew[[#This Row],[Spacecraft (Launch)]])</f>
        <v>0</v>
      </c>
      <c r="E200" s="2">
        <f ca="1">IF(Tbl_MissionCrew[[#This Row],[Return date]]="",NOW(),Tbl_MissionCrew[[#This Row],[Return date]])-Tbl_MissionCrew[[#This Row],[Launch date]]</f>
        <v>6.1006944444452529</v>
      </c>
      <c r="F200" s="1">
        <f>_xlfn.XLOOKUP(Tbl_MissionCrew[[#This Row],[Spacecraft (Launch)]],Tbl_Missions[Spacecraft],Tbl_Missions[Launch])</f>
        <v>30485.481250000001</v>
      </c>
      <c r="G200" s="1">
        <f>IF(_xlfn.XLOOKUP(Tbl_MissionCrew[[#This Row],[Spacecraft (Return)]],Tbl_Missions[Spacecraft],Tbl_Missions[Return])="","",_xlfn.XLOOKUP(Tbl_MissionCrew[[#This Row],[Spacecraft (Return)]],Tbl_Missions[Spacecraft],Tbl_Missions[Return]))</f>
        <v>30491.581944444446</v>
      </c>
      <c r="H200" t="str">
        <f>_xlfn.XLOOKUP(Tbl_MissionCrew[[#This Row],[Spacecraft (Launch)]],Tbl_Missions[Spacecraft],Tbl_Missions[Destination])</f>
        <v>Earth Orbit</v>
      </c>
      <c r="I20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00" t="str">
        <f>_xlfn.XLOOKUP(Tbl_MissionCrew[[#This Row],[Spacecraft (Return)]],Tbl_Missions[Spacecraft],Tbl_Missions[Status])</f>
        <v>Returned</v>
      </c>
    </row>
    <row r="201" spans="1:10" ht="18.75" customHeight="1">
      <c r="A201" t="s">
        <v>1059</v>
      </c>
      <c r="B201" t="s">
        <v>124</v>
      </c>
      <c r="C201" t="s">
        <v>124</v>
      </c>
      <c r="D201" t="b">
        <f>NOT(Tbl_MissionCrew[[#This Row],[Spacecraft (Return)]]=Tbl_MissionCrew[[#This Row],[Spacecraft (Launch)]])</f>
        <v>0</v>
      </c>
      <c r="E201" s="2">
        <f ca="1">IF(Tbl_MissionCrew[[#This Row],[Return date]]="",NOW(),Tbl_MissionCrew[[#This Row],[Return date]])-Tbl_MissionCrew[[#This Row],[Launch date]]</f>
        <v>6.1006944444452529</v>
      </c>
      <c r="F201" s="1">
        <f>_xlfn.XLOOKUP(Tbl_MissionCrew[[#This Row],[Spacecraft (Launch)]],Tbl_Missions[Spacecraft],Tbl_Missions[Launch])</f>
        <v>30485.481250000001</v>
      </c>
      <c r="G201" s="1">
        <f>IF(_xlfn.XLOOKUP(Tbl_MissionCrew[[#This Row],[Spacecraft (Return)]],Tbl_Missions[Spacecraft],Tbl_Missions[Return])="","",_xlfn.XLOOKUP(Tbl_MissionCrew[[#This Row],[Spacecraft (Return)]],Tbl_Missions[Spacecraft],Tbl_Missions[Return]))</f>
        <v>30491.581944444446</v>
      </c>
      <c r="H201" t="str">
        <f>_xlfn.XLOOKUP(Tbl_MissionCrew[[#This Row],[Spacecraft (Launch)]],Tbl_Missions[Spacecraft],Tbl_Missions[Destination])</f>
        <v>Earth Orbit</v>
      </c>
      <c r="I20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01" t="str">
        <f>_xlfn.XLOOKUP(Tbl_MissionCrew[[#This Row],[Spacecraft (Return)]],Tbl_Missions[Spacecraft],Tbl_Missions[Status])</f>
        <v>Returned</v>
      </c>
    </row>
    <row r="202" spans="1:10" ht="18.75" customHeight="1">
      <c r="A202" t="s">
        <v>432</v>
      </c>
      <c r="B202" t="s">
        <v>125</v>
      </c>
      <c r="C202" t="s">
        <v>125</v>
      </c>
      <c r="D202" t="b">
        <f>NOT(Tbl_MissionCrew[[#This Row],[Spacecraft (Return)]]=Tbl_MissionCrew[[#This Row],[Spacecraft (Launch)]])</f>
        <v>0</v>
      </c>
      <c r="E202" s="2">
        <f ca="1">IF(Tbl_MissionCrew[[#This Row],[Return date]]="",NOW(),Tbl_MissionCrew[[#This Row],[Return date]])-Tbl_MissionCrew[[#This Row],[Launch date]]</f>
        <v>149.44861111111095</v>
      </c>
      <c r="F202" s="1">
        <f>_xlfn.XLOOKUP(Tbl_MissionCrew[[#This Row],[Spacecraft (Launch)]],Tbl_Missions[Spacecraft],Tbl_Missions[Launch])</f>
        <v>30494.383333333335</v>
      </c>
      <c r="G202" s="1">
        <f>IF(_xlfn.XLOOKUP(Tbl_MissionCrew[[#This Row],[Spacecraft (Return)]],Tbl_Missions[Spacecraft],Tbl_Missions[Return])="","",_xlfn.XLOOKUP(Tbl_MissionCrew[[#This Row],[Spacecraft (Return)]],Tbl_Missions[Spacecraft],Tbl_Missions[Return]))</f>
        <v>30643.831944444446</v>
      </c>
      <c r="H202" t="str">
        <f>_xlfn.XLOOKUP(Tbl_MissionCrew[[#This Row],[Spacecraft (Launch)]],Tbl_Missions[Spacecraft],Tbl_Missions[Destination])</f>
        <v>Other Space station</v>
      </c>
      <c r="I20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7</v>
      </c>
      <c r="J202" t="str">
        <f>_xlfn.XLOOKUP(Tbl_MissionCrew[[#This Row],[Spacecraft (Return)]],Tbl_Missions[Spacecraft],Tbl_Missions[Status])</f>
        <v>Returned</v>
      </c>
    </row>
    <row r="203" spans="1:10" ht="18.75" customHeight="1">
      <c r="A203" t="s">
        <v>424</v>
      </c>
      <c r="B203" t="s">
        <v>125</v>
      </c>
      <c r="C203" t="s">
        <v>125</v>
      </c>
      <c r="D203" t="b">
        <f>NOT(Tbl_MissionCrew[[#This Row],[Spacecraft (Return)]]=Tbl_MissionCrew[[#This Row],[Spacecraft (Launch)]])</f>
        <v>0</v>
      </c>
      <c r="E203" s="2">
        <f ca="1">IF(Tbl_MissionCrew[[#This Row],[Return date]]="",NOW(),Tbl_MissionCrew[[#This Row],[Return date]])-Tbl_MissionCrew[[#This Row],[Launch date]]</f>
        <v>149.44861111111095</v>
      </c>
      <c r="F203" s="1">
        <f>_xlfn.XLOOKUP(Tbl_MissionCrew[[#This Row],[Spacecraft (Launch)]],Tbl_Missions[Spacecraft],Tbl_Missions[Launch])</f>
        <v>30494.383333333335</v>
      </c>
      <c r="G203" s="1">
        <f>IF(_xlfn.XLOOKUP(Tbl_MissionCrew[[#This Row],[Spacecraft (Return)]],Tbl_Missions[Spacecraft],Tbl_Missions[Return])="","",_xlfn.XLOOKUP(Tbl_MissionCrew[[#This Row],[Spacecraft (Return)]],Tbl_Missions[Spacecraft],Tbl_Missions[Return]))</f>
        <v>30643.831944444446</v>
      </c>
      <c r="H203" t="str">
        <f>_xlfn.XLOOKUP(Tbl_MissionCrew[[#This Row],[Spacecraft (Launch)]],Tbl_Missions[Spacecraft],Tbl_Missions[Destination])</f>
        <v>Other Space station</v>
      </c>
      <c r="I20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7</v>
      </c>
      <c r="J203" t="str">
        <f>_xlfn.XLOOKUP(Tbl_MissionCrew[[#This Row],[Spacecraft (Return)]],Tbl_Missions[Spacecraft],Tbl_Missions[Status])</f>
        <v>Returned</v>
      </c>
    </row>
    <row r="204" spans="1:10" ht="18.75" customHeight="1">
      <c r="A204" t="s">
        <v>450</v>
      </c>
      <c r="B204" t="s">
        <v>126</v>
      </c>
      <c r="C204" t="s">
        <v>126</v>
      </c>
      <c r="D204" t="b">
        <f>NOT(Tbl_MissionCrew[[#This Row],[Spacecraft (Return)]]=Tbl_MissionCrew[[#This Row],[Spacecraft (Launch)]])</f>
        <v>0</v>
      </c>
      <c r="E204" s="2">
        <f ca="1">IF(Tbl_MissionCrew[[#This Row],[Return date]]="",NOW(),Tbl_MissionCrew[[#This Row],[Return date]])-Tbl_MissionCrew[[#This Row],[Launch date]]</f>
        <v>6.0486111111094942</v>
      </c>
      <c r="F204" s="1">
        <f>_xlfn.XLOOKUP(Tbl_MissionCrew[[#This Row],[Spacecraft (Launch)]],Tbl_Missions[Spacecraft],Tbl_Missions[Launch])</f>
        <v>30558.272222222222</v>
      </c>
      <c r="G204" s="1">
        <f>IF(_xlfn.XLOOKUP(Tbl_MissionCrew[[#This Row],[Spacecraft (Return)]],Tbl_Missions[Spacecraft],Tbl_Missions[Return])="","",_xlfn.XLOOKUP(Tbl_MissionCrew[[#This Row],[Spacecraft (Return)]],Tbl_Missions[Spacecraft],Tbl_Missions[Return]))</f>
        <v>30564.320833333331</v>
      </c>
      <c r="H204" t="str">
        <f>_xlfn.XLOOKUP(Tbl_MissionCrew[[#This Row],[Spacecraft (Launch)]],Tbl_Missions[Spacecraft],Tbl_Missions[Destination])</f>
        <v>Earth Orbit</v>
      </c>
      <c r="I20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04" t="str">
        <f>_xlfn.XLOOKUP(Tbl_MissionCrew[[#This Row],[Spacecraft (Return)]],Tbl_Missions[Spacecraft],Tbl_Missions[Status])</f>
        <v>Returned</v>
      </c>
    </row>
    <row r="205" spans="1:10" ht="18.75" customHeight="1">
      <c r="A205" t="s">
        <v>1060</v>
      </c>
      <c r="B205" t="s">
        <v>126</v>
      </c>
      <c r="C205" t="s">
        <v>126</v>
      </c>
      <c r="D205" t="b">
        <f>NOT(Tbl_MissionCrew[[#This Row],[Spacecraft (Return)]]=Tbl_MissionCrew[[#This Row],[Spacecraft (Launch)]])</f>
        <v>0</v>
      </c>
      <c r="E205" s="2">
        <f ca="1">IF(Tbl_MissionCrew[[#This Row],[Return date]]="",NOW(),Tbl_MissionCrew[[#This Row],[Return date]])-Tbl_MissionCrew[[#This Row],[Launch date]]</f>
        <v>6.0486111111094942</v>
      </c>
      <c r="F205" s="1">
        <f>_xlfn.XLOOKUP(Tbl_MissionCrew[[#This Row],[Spacecraft (Launch)]],Tbl_Missions[Spacecraft],Tbl_Missions[Launch])</f>
        <v>30558.272222222222</v>
      </c>
      <c r="G205" s="1">
        <f>IF(_xlfn.XLOOKUP(Tbl_MissionCrew[[#This Row],[Spacecraft (Return)]],Tbl_Missions[Spacecraft],Tbl_Missions[Return])="","",_xlfn.XLOOKUP(Tbl_MissionCrew[[#This Row],[Spacecraft (Return)]],Tbl_Missions[Spacecraft],Tbl_Missions[Return]))</f>
        <v>30564.320833333331</v>
      </c>
      <c r="H205" t="str">
        <f>_xlfn.XLOOKUP(Tbl_MissionCrew[[#This Row],[Spacecraft (Launch)]],Tbl_Missions[Spacecraft],Tbl_Missions[Destination])</f>
        <v>Earth Orbit</v>
      </c>
      <c r="I20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05" t="str">
        <f>_xlfn.XLOOKUP(Tbl_MissionCrew[[#This Row],[Spacecraft (Return)]],Tbl_Missions[Spacecraft],Tbl_Missions[Status])</f>
        <v>Returned</v>
      </c>
    </row>
    <row r="206" spans="1:10" ht="18.75" customHeight="1">
      <c r="A206" t="s">
        <v>1061</v>
      </c>
      <c r="B206" t="s">
        <v>126</v>
      </c>
      <c r="C206" t="s">
        <v>126</v>
      </c>
      <c r="D206" t="b">
        <f>NOT(Tbl_MissionCrew[[#This Row],[Spacecraft (Return)]]=Tbl_MissionCrew[[#This Row],[Spacecraft (Launch)]])</f>
        <v>0</v>
      </c>
      <c r="E206" s="2">
        <f ca="1">IF(Tbl_MissionCrew[[#This Row],[Return date]]="",NOW(),Tbl_MissionCrew[[#This Row],[Return date]])-Tbl_MissionCrew[[#This Row],[Launch date]]</f>
        <v>6.0486111111094942</v>
      </c>
      <c r="F206" s="1">
        <f>_xlfn.XLOOKUP(Tbl_MissionCrew[[#This Row],[Spacecraft (Launch)]],Tbl_Missions[Spacecraft],Tbl_Missions[Launch])</f>
        <v>30558.272222222222</v>
      </c>
      <c r="G206" s="1">
        <f>IF(_xlfn.XLOOKUP(Tbl_MissionCrew[[#This Row],[Spacecraft (Return)]],Tbl_Missions[Spacecraft],Tbl_Missions[Return])="","",_xlfn.XLOOKUP(Tbl_MissionCrew[[#This Row],[Spacecraft (Return)]],Tbl_Missions[Spacecraft],Tbl_Missions[Return]))</f>
        <v>30564.320833333331</v>
      </c>
      <c r="H206" t="str">
        <f>_xlfn.XLOOKUP(Tbl_MissionCrew[[#This Row],[Spacecraft (Launch)]],Tbl_Missions[Spacecraft],Tbl_Missions[Destination])</f>
        <v>Earth Orbit</v>
      </c>
      <c r="I20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06" t="str">
        <f>_xlfn.XLOOKUP(Tbl_MissionCrew[[#This Row],[Spacecraft (Return)]],Tbl_Missions[Spacecraft],Tbl_Missions[Status])</f>
        <v>Returned</v>
      </c>
    </row>
    <row r="207" spans="1:10" ht="18.75" customHeight="1">
      <c r="A207" t="s">
        <v>1050</v>
      </c>
      <c r="B207" t="s">
        <v>126</v>
      </c>
      <c r="C207" t="s">
        <v>126</v>
      </c>
      <c r="D207" t="b">
        <f>NOT(Tbl_MissionCrew[[#This Row],[Spacecraft (Return)]]=Tbl_MissionCrew[[#This Row],[Spacecraft (Launch)]])</f>
        <v>0</v>
      </c>
      <c r="E207" s="2">
        <f ca="1">IF(Tbl_MissionCrew[[#This Row],[Return date]]="",NOW(),Tbl_MissionCrew[[#This Row],[Return date]])-Tbl_MissionCrew[[#This Row],[Launch date]]</f>
        <v>6.0486111111094942</v>
      </c>
      <c r="F207" s="1">
        <f>_xlfn.XLOOKUP(Tbl_MissionCrew[[#This Row],[Spacecraft (Launch)]],Tbl_Missions[Spacecraft],Tbl_Missions[Launch])</f>
        <v>30558.272222222222</v>
      </c>
      <c r="G207" s="1">
        <f>IF(_xlfn.XLOOKUP(Tbl_MissionCrew[[#This Row],[Spacecraft (Return)]],Tbl_Missions[Spacecraft],Tbl_Missions[Return])="","",_xlfn.XLOOKUP(Tbl_MissionCrew[[#This Row],[Spacecraft (Return)]],Tbl_Missions[Spacecraft],Tbl_Missions[Return]))</f>
        <v>30564.320833333331</v>
      </c>
      <c r="H207" t="str">
        <f>_xlfn.XLOOKUP(Tbl_MissionCrew[[#This Row],[Spacecraft (Launch)]],Tbl_Missions[Spacecraft],Tbl_Missions[Destination])</f>
        <v>Earth Orbit</v>
      </c>
      <c r="I20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07" t="str">
        <f>_xlfn.XLOOKUP(Tbl_MissionCrew[[#This Row],[Spacecraft (Return)]],Tbl_Missions[Spacecraft],Tbl_Missions[Status])</f>
        <v>Returned</v>
      </c>
    </row>
    <row r="208" spans="1:10" ht="18.75" customHeight="1">
      <c r="A208" t="s">
        <v>1062</v>
      </c>
      <c r="B208" t="s">
        <v>126</v>
      </c>
      <c r="C208" t="s">
        <v>126</v>
      </c>
      <c r="D208" t="b">
        <f>NOT(Tbl_MissionCrew[[#This Row],[Spacecraft (Return)]]=Tbl_MissionCrew[[#This Row],[Spacecraft (Launch)]])</f>
        <v>0</v>
      </c>
      <c r="E208" s="2">
        <f ca="1">IF(Tbl_MissionCrew[[#This Row],[Return date]]="",NOW(),Tbl_MissionCrew[[#This Row],[Return date]])-Tbl_MissionCrew[[#This Row],[Launch date]]</f>
        <v>6.0486111111094942</v>
      </c>
      <c r="F208" s="1">
        <f>_xlfn.XLOOKUP(Tbl_MissionCrew[[#This Row],[Spacecraft (Launch)]],Tbl_Missions[Spacecraft],Tbl_Missions[Launch])</f>
        <v>30558.272222222222</v>
      </c>
      <c r="G208" s="1">
        <f>IF(_xlfn.XLOOKUP(Tbl_MissionCrew[[#This Row],[Spacecraft (Return)]],Tbl_Missions[Spacecraft],Tbl_Missions[Return])="","",_xlfn.XLOOKUP(Tbl_MissionCrew[[#This Row],[Spacecraft (Return)]],Tbl_Missions[Spacecraft],Tbl_Missions[Return]))</f>
        <v>30564.320833333331</v>
      </c>
      <c r="H208" t="str">
        <f>_xlfn.XLOOKUP(Tbl_MissionCrew[[#This Row],[Spacecraft (Launch)]],Tbl_Missions[Spacecraft],Tbl_Missions[Destination])</f>
        <v>Earth Orbit</v>
      </c>
      <c r="I20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08" t="str">
        <f>_xlfn.XLOOKUP(Tbl_MissionCrew[[#This Row],[Spacecraft (Return)]],Tbl_Missions[Spacecraft],Tbl_Missions[Status])</f>
        <v>Returned</v>
      </c>
    </row>
    <row r="209" spans="1:10" ht="18.75" customHeight="1">
      <c r="A209" t="s">
        <v>1063</v>
      </c>
      <c r="B209" t="s">
        <v>127</v>
      </c>
      <c r="C209" t="s">
        <v>127</v>
      </c>
      <c r="D209" t="b">
        <f>NOT(Tbl_MissionCrew[[#This Row],[Spacecraft (Return)]]=Tbl_MissionCrew[[#This Row],[Spacecraft (Launch)]])</f>
        <v>0</v>
      </c>
      <c r="E209" s="2">
        <f ca="1">IF(Tbl_MissionCrew[[#This Row],[Return date]]="",NOW(),Tbl_MissionCrew[[#This Row],[Return date]])-Tbl_MissionCrew[[#This Row],[Launch date]]</f>
        <v>10.325000000000728</v>
      </c>
      <c r="F209" s="1">
        <f>_xlfn.XLOOKUP(Tbl_MissionCrew[[#This Row],[Spacecraft (Launch)]],Tbl_Missions[Spacecraft],Tbl_Missions[Launch])</f>
        <v>30648.666666666668</v>
      </c>
      <c r="G209" s="1">
        <f>IF(_xlfn.XLOOKUP(Tbl_MissionCrew[[#This Row],[Spacecraft (Return)]],Tbl_Missions[Spacecraft],Tbl_Missions[Return])="","",_xlfn.XLOOKUP(Tbl_MissionCrew[[#This Row],[Spacecraft (Return)]],Tbl_Missions[Spacecraft],Tbl_Missions[Return]))</f>
        <v>30658.991666666669</v>
      </c>
      <c r="H209" t="str">
        <f>_xlfn.XLOOKUP(Tbl_MissionCrew[[#This Row],[Spacecraft (Launch)]],Tbl_Missions[Spacecraft],Tbl_Missions[Destination])</f>
        <v>Earth Orbit</v>
      </c>
      <c r="I20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09" t="str">
        <f>_xlfn.XLOOKUP(Tbl_MissionCrew[[#This Row],[Spacecraft (Return)]],Tbl_Missions[Spacecraft],Tbl_Missions[Status])</f>
        <v>Returned</v>
      </c>
    </row>
    <row r="210" spans="1:10" ht="18.75" customHeight="1">
      <c r="A210" t="s">
        <v>1064</v>
      </c>
      <c r="B210" t="s">
        <v>127</v>
      </c>
      <c r="C210" t="s">
        <v>127</v>
      </c>
      <c r="D210" t="b">
        <f>NOT(Tbl_MissionCrew[[#This Row],[Spacecraft (Return)]]=Tbl_MissionCrew[[#This Row],[Spacecraft (Launch)]])</f>
        <v>0</v>
      </c>
      <c r="E210" s="2">
        <f ca="1">IF(Tbl_MissionCrew[[#This Row],[Return date]]="",NOW(),Tbl_MissionCrew[[#This Row],[Return date]])-Tbl_MissionCrew[[#This Row],[Launch date]]</f>
        <v>10.325000000000728</v>
      </c>
      <c r="F210" s="1">
        <f>_xlfn.XLOOKUP(Tbl_MissionCrew[[#This Row],[Spacecraft (Launch)]],Tbl_Missions[Spacecraft],Tbl_Missions[Launch])</f>
        <v>30648.666666666668</v>
      </c>
      <c r="G210" s="1">
        <f>IF(_xlfn.XLOOKUP(Tbl_MissionCrew[[#This Row],[Spacecraft (Return)]],Tbl_Missions[Spacecraft],Tbl_Missions[Return])="","",_xlfn.XLOOKUP(Tbl_MissionCrew[[#This Row],[Spacecraft (Return)]],Tbl_Missions[Spacecraft],Tbl_Missions[Return]))</f>
        <v>30658.991666666669</v>
      </c>
      <c r="H210" t="str">
        <f>_xlfn.XLOOKUP(Tbl_MissionCrew[[#This Row],[Spacecraft (Launch)]],Tbl_Missions[Spacecraft],Tbl_Missions[Destination])</f>
        <v>Earth Orbit</v>
      </c>
      <c r="I21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10" t="str">
        <f>_xlfn.XLOOKUP(Tbl_MissionCrew[[#This Row],[Spacecraft (Return)]],Tbl_Missions[Spacecraft],Tbl_Missions[Status])</f>
        <v>Returned</v>
      </c>
    </row>
    <row r="211" spans="1:10" ht="18.75" customHeight="1">
      <c r="A211" t="s">
        <v>401</v>
      </c>
      <c r="B211" t="s">
        <v>127</v>
      </c>
      <c r="C211" t="s">
        <v>127</v>
      </c>
      <c r="D211" t="b">
        <f>NOT(Tbl_MissionCrew[[#This Row],[Spacecraft (Return)]]=Tbl_MissionCrew[[#This Row],[Spacecraft (Launch)]])</f>
        <v>0</v>
      </c>
      <c r="E211" s="2">
        <f ca="1">IF(Tbl_MissionCrew[[#This Row],[Return date]]="",NOW(),Tbl_MissionCrew[[#This Row],[Return date]])-Tbl_MissionCrew[[#This Row],[Launch date]]</f>
        <v>10.325000000000728</v>
      </c>
      <c r="F211" s="1">
        <f>_xlfn.XLOOKUP(Tbl_MissionCrew[[#This Row],[Spacecraft (Launch)]],Tbl_Missions[Spacecraft],Tbl_Missions[Launch])</f>
        <v>30648.666666666668</v>
      </c>
      <c r="G211" s="1">
        <f>IF(_xlfn.XLOOKUP(Tbl_MissionCrew[[#This Row],[Spacecraft (Return)]],Tbl_Missions[Spacecraft],Tbl_Missions[Return])="","",_xlfn.XLOOKUP(Tbl_MissionCrew[[#This Row],[Spacecraft (Return)]],Tbl_Missions[Spacecraft],Tbl_Missions[Return]))</f>
        <v>30658.991666666669</v>
      </c>
      <c r="H211" t="str">
        <f>_xlfn.XLOOKUP(Tbl_MissionCrew[[#This Row],[Spacecraft (Launch)]],Tbl_Missions[Spacecraft],Tbl_Missions[Destination])</f>
        <v>Earth Orbit</v>
      </c>
      <c r="I21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11" t="str">
        <f>_xlfn.XLOOKUP(Tbl_MissionCrew[[#This Row],[Spacecraft (Return)]],Tbl_Missions[Spacecraft],Tbl_Missions[Status])</f>
        <v>Returned</v>
      </c>
    </row>
    <row r="212" spans="1:10" ht="18.75" customHeight="1">
      <c r="A212" t="s">
        <v>411</v>
      </c>
      <c r="B212" t="s">
        <v>127</v>
      </c>
      <c r="C212" t="s">
        <v>127</v>
      </c>
      <c r="D212" t="b">
        <f>NOT(Tbl_MissionCrew[[#This Row],[Spacecraft (Return)]]=Tbl_MissionCrew[[#This Row],[Spacecraft (Launch)]])</f>
        <v>0</v>
      </c>
      <c r="E212" s="2">
        <f ca="1">IF(Tbl_MissionCrew[[#This Row],[Return date]]="",NOW(),Tbl_MissionCrew[[#This Row],[Return date]])-Tbl_MissionCrew[[#This Row],[Launch date]]</f>
        <v>10.325000000000728</v>
      </c>
      <c r="F212" s="1">
        <f>_xlfn.XLOOKUP(Tbl_MissionCrew[[#This Row],[Spacecraft (Launch)]],Tbl_Missions[Spacecraft],Tbl_Missions[Launch])</f>
        <v>30648.666666666668</v>
      </c>
      <c r="G212" s="1">
        <f>IF(_xlfn.XLOOKUP(Tbl_MissionCrew[[#This Row],[Spacecraft (Return)]],Tbl_Missions[Spacecraft],Tbl_Missions[Return])="","",_xlfn.XLOOKUP(Tbl_MissionCrew[[#This Row],[Spacecraft (Return)]],Tbl_Missions[Spacecraft],Tbl_Missions[Return]))</f>
        <v>30658.991666666669</v>
      </c>
      <c r="H212" t="str">
        <f>_xlfn.XLOOKUP(Tbl_MissionCrew[[#This Row],[Spacecraft (Launch)]],Tbl_Missions[Spacecraft],Tbl_Missions[Destination])</f>
        <v>Earth Orbit</v>
      </c>
      <c r="I21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12" t="str">
        <f>_xlfn.XLOOKUP(Tbl_MissionCrew[[#This Row],[Spacecraft (Return)]],Tbl_Missions[Spacecraft],Tbl_Missions[Status])</f>
        <v>Returned</v>
      </c>
    </row>
    <row r="213" spans="1:10" ht="18.75" customHeight="1">
      <c r="A213" t="s">
        <v>1065</v>
      </c>
      <c r="B213" t="s">
        <v>127</v>
      </c>
      <c r="C213" t="s">
        <v>127</v>
      </c>
      <c r="D213" t="b">
        <f>NOT(Tbl_MissionCrew[[#This Row],[Spacecraft (Return)]]=Tbl_MissionCrew[[#This Row],[Spacecraft (Launch)]])</f>
        <v>0</v>
      </c>
      <c r="E213" s="2">
        <f ca="1">IF(Tbl_MissionCrew[[#This Row],[Return date]]="",NOW(),Tbl_MissionCrew[[#This Row],[Return date]])-Tbl_MissionCrew[[#This Row],[Launch date]]</f>
        <v>10.325000000000728</v>
      </c>
      <c r="F213" s="1">
        <f>_xlfn.XLOOKUP(Tbl_MissionCrew[[#This Row],[Spacecraft (Launch)]],Tbl_Missions[Spacecraft],Tbl_Missions[Launch])</f>
        <v>30648.666666666668</v>
      </c>
      <c r="G213" s="1">
        <f>IF(_xlfn.XLOOKUP(Tbl_MissionCrew[[#This Row],[Spacecraft (Return)]],Tbl_Missions[Spacecraft],Tbl_Missions[Return])="","",_xlfn.XLOOKUP(Tbl_MissionCrew[[#This Row],[Spacecraft (Return)]],Tbl_Missions[Spacecraft],Tbl_Missions[Return]))</f>
        <v>30658.991666666669</v>
      </c>
      <c r="H213" t="str">
        <f>_xlfn.XLOOKUP(Tbl_MissionCrew[[#This Row],[Spacecraft (Launch)]],Tbl_Missions[Spacecraft],Tbl_Missions[Destination])</f>
        <v>Earth Orbit</v>
      </c>
      <c r="I21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13" t="str">
        <f>_xlfn.XLOOKUP(Tbl_MissionCrew[[#This Row],[Spacecraft (Return)]],Tbl_Missions[Spacecraft],Tbl_Missions[Status])</f>
        <v>Returned</v>
      </c>
    </row>
    <row r="214" spans="1:10" ht="18.75" customHeight="1">
      <c r="A214" t="s">
        <v>1066</v>
      </c>
      <c r="B214" t="s">
        <v>127</v>
      </c>
      <c r="C214" t="s">
        <v>127</v>
      </c>
      <c r="D214" t="b">
        <f>NOT(Tbl_MissionCrew[[#This Row],[Spacecraft (Return)]]=Tbl_MissionCrew[[#This Row],[Spacecraft (Launch)]])</f>
        <v>0</v>
      </c>
      <c r="E214" s="2">
        <f ca="1">IF(Tbl_MissionCrew[[#This Row],[Return date]]="",NOW(),Tbl_MissionCrew[[#This Row],[Return date]])-Tbl_MissionCrew[[#This Row],[Launch date]]</f>
        <v>10.325000000000728</v>
      </c>
      <c r="F214" s="1">
        <f>_xlfn.XLOOKUP(Tbl_MissionCrew[[#This Row],[Spacecraft (Launch)]],Tbl_Missions[Spacecraft],Tbl_Missions[Launch])</f>
        <v>30648.666666666668</v>
      </c>
      <c r="G214" s="1">
        <f>IF(_xlfn.XLOOKUP(Tbl_MissionCrew[[#This Row],[Spacecraft (Return)]],Tbl_Missions[Spacecraft],Tbl_Missions[Return])="","",_xlfn.XLOOKUP(Tbl_MissionCrew[[#This Row],[Spacecraft (Return)]],Tbl_Missions[Spacecraft],Tbl_Missions[Return]))</f>
        <v>30658.991666666669</v>
      </c>
      <c r="H214" t="str">
        <f>_xlfn.XLOOKUP(Tbl_MissionCrew[[#This Row],[Spacecraft (Launch)]],Tbl_Missions[Spacecraft],Tbl_Missions[Destination])</f>
        <v>Earth Orbit</v>
      </c>
      <c r="I21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14" t="str">
        <f>_xlfn.XLOOKUP(Tbl_MissionCrew[[#This Row],[Spacecraft (Return)]],Tbl_Missions[Spacecraft],Tbl_Missions[Status])</f>
        <v>Returned</v>
      </c>
    </row>
    <row r="215" spans="1:10" ht="18.75" customHeight="1">
      <c r="A215" t="s">
        <v>434</v>
      </c>
      <c r="B215" t="s">
        <v>128</v>
      </c>
      <c r="C215" t="s">
        <v>128</v>
      </c>
      <c r="D215" t="b">
        <f>NOT(Tbl_MissionCrew[[#This Row],[Spacecraft (Return)]]=Tbl_MissionCrew[[#This Row],[Spacecraft (Launch)]])</f>
        <v>0</v>
      </c>
      <c r="E215" s="2">
        <f ca="1">IF(Tbl_MissionCrew[[#This Row],[Return date]]="",NOW(),Tbl_MissionCrew[[#This Row],[Return date]])-Tbl_MissionCrew[[#This Row],[Launch date]]</f>
        <v>7.9701388888897782</v>
      </c>
      <c r="F215" s="1">
        <f>_xlfn.XLOOKUP(Tbl_MissionCrew[[#This Row],[Spacecraft (Launch)]],Tbl_Missions[Spacecraft],Tbl_Missions[Launch])</f>
        <v>30715.541666666668</v>
      </c>
      <c r="G215" s="1">
        <f>IF(_xlfn.XLOOKUP(Tbl_MissionCrew[[#This Row],[Spacecraft (Return)]],Tbl_Missions[Spacecraft],Tbl_Missions[Return])="","",_xlfn.XLOOKUP(Tbl_MissionCrew[[#This Row],[Spacecraft (Return)]],Tbl_Missions[Spacecraft],Tbl_Missions[Return]))</f>
        <v>30723.511805555558</v>
      </c>
      <c r="H215" t="str">
        <f>_xlfn.XLOOKUP(Tbl_MissionCrew[[#This Row],[Spacecraft (Launch)]],Tbl_Missions[Spacecraft],Tbl_Missions[Destination])</f>
        <v>Earth Orbit</v>
      </c>
      <c r="I21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15" t="str">
        <f>_xlfn.XLOOKUP(Tbl_MissionCrew[[#This Row],[Spacecraft (Return)]],Tbl_Missions[Spacecraft],Tbl_Missions[Status])</f>
        <v>Returned</v>
      </c>
    </row>
    <row r="216" spans="1:10" ht="18.75" customHeight="1">
      <c r="A216" t="s">
        <v>1067</v>
      </c>
      <c r="B216" t="s">
        <v>128</v>
      </c>
      <c r="C216" t="s">
        <v>128</v>
      </c>
      <c r="D216" t="b">
        <f>NOT(Tbl_MissionCrew[[#This Row],[Spacecraft (Return)]]=Tbl_MissionCrew[[#This Row],[Spacecraft (Launch)]])</f>
        <v>0</v>
      </c>
      <c r="E216" s="2">
        <f ca="1">IF(Tbl_MissionCrew[[#This Row],[Return date]]="",NOW(),Tbl_MissionCrew[[#This Row],[Return date]])-Tbl_MissionCrew[[#This Row],[Launch date]]</f>
        <v>7.9701388888897782</v>
      </c>
      <c r="F216" s="1">
        <f>_xlfn.XLOOKUP(Tbl_MissionCrew[[#This Row],[Spacecraft (Launch)]],Tbl_Missions[Spacecraft],Tbl_Missions[Launch])</f>
        <v>30715.541666666668</v>
      </c>
      <c r="G216" s="1">
        <f>IF(_xlfn.XLOOKUP(Tbl_MissionCrew[[#This Row],[Spacecraft (Return)]],Tbl_Missions[Spacecraft],Tbl_Missions[Return])="","",_xlfn.XLOOKUP(Tbl_MissionCrew[[#This Row],[Spacecraft (Return)]],Tbl_Missions[Spacecraft],Tbl_Missions[Return]))</f>
        <v>30723.511805555558</v>
      </c>
      <c r="H216" t="str">
        <f>_xlfn.XLOOKUP(Tbl_MissionCrew[[#This Row],[Spacecraft (Launch)]],Tbl_Missions[Spacecraft],Tbl_Missions[Destination])</f>
        <v>Earth Orbit</v>
      </c>
      <c r="I21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16" t="str">
        <f>_xlfn.XLOOKUP(Tbl_MissionCrew[[#This Row],[Spacecraft (Return)]],Tbl_Missions[Spacecraft],Tbl_Missions[Status])</f>
        <v>Returned</v>
      </c>
    </row>
    <row r="217" spans="1:10" ht="18.75" customHeight="1">
      <c r="A217" t="s">
        <v>435</v>
      </c>
      <c r="B217" t="s">
        <v>128</v>
      </c>
      <c r="C217" t="s">
        <v>128</v>
      </c>
      <c r="D217" t="b">
        <f>NOT(Tbl_MissionCrew[[#This Row],[Spacecraft (Return)]]=Tbl_MissionCrew[[#This Row],[Spacecraft (Launch)]])</f>
        <v>0</v>
      </c>
      <c r="E217" s="2">
        <f ca="1">IF(Tbl_MissionCrew[[#This Row],[Return date]]="",NOW(),Tbl_MissionCrew[[#This Row],[Return date]])-Tbl_MissionCrew[[#This Row],[Launch date]]</f>
        <v>7.9701388888897782</v>
      </c>
      <c r="F217" s="1">
        <f>_xlfn.XLOOKUP(Tbl_MissionCrew[[#This Row],[Spacecraft (Launch)]],Tbl_Missions[Spacecraft],Tbl_Missions[Launch])</f>
        <v>30715.541666666668</v>
      </c>
      <c r="G217" s="1">
        <f>IF(_xlfn.XLOOKUP(Tbl_MissionCrew[[#This Row],[Spacecraft (Return)]],Tbl_Missions[Spacecraft],Tbl_Missions[Return])="","",_xlfn.XLOOKUP(Tbl_MissionCrew[[#This Row],[Spacecraft (Return)]],Tbl_Missions[Spacecraft],Tbl_Missions[Return]))</f>
        <v>30723.511805555558</v>
      </c>
      <c r="H217" t="str">
        <f>_xlfn.XLOOKUP(Tbl_MissionCrew[[#This Row],[Spacecraft (Launch)]],Tbl_Missions[Spacecraft],Tbl_Missions[Destination])</f>
        <v>Earth Orbit</v>
      </c>
      <c r="I21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17" t="str">
        <f>_xlfn.XLOOKUP(Tbl_MissionCrew[[#This Row],[Spacecraft (Return)]],Tbl_Missions[Spacecraft],Tbl_Missions[Status])</f>
        <v>Returned</v>
      </c>
    </row>
    <row r="218" spans="1:10" ht="18.75" customHeight="1">
      <c r="A218" t="s">
        <v>1068</v>
      </c>
      <c r="B218" t="s">
        <v>128</v>
      </c>
      <c r="C218" t="s">
        <v>128</v>
      </c>
      <c r="D218" t="b">
        <f>NOT(Tbl_MissionCrew[[#This Row],[Spacecraft (Return)]]=Tbl_MissionCrew[[#This Row],[Spacecraft (Launch)]])</f>
        <v>0</v>
      </c>
      <c r="E218" s="2">
        <f ca="1">IF(Tbl_MissionCrew[[#This Row],[Return date]]="",NOW(),Tbl_MissionCrew[[#This Row],[Return date]])-Tbl_MissionCrew[[#This Row],[Launch date]]</f>
        <v>7.9701388888897782</v>
      </c>
      <c r="F218" s="1">
        <f>_xlfn.XLOOKUP(Tbl_MissionCrew[[#This Row],[Spacecraft (Launch)]],Tbl_Missions[Spacecraft],Tbl_Missions[Launch])</f>
        <v>30715.541666666668</v>
      </c>
      <c r="G218" s="1">
        <f>IF(_xlfn.XLOOKUP(Tbl_MissionCrew[[#This Row],[Spacecraft (Return)]],Tbl_Missions[Spacecraft],Tbl_Missions[Return])="","",_xlfn.XLOOKUP(Tbl_MissionCrew[[#This Row],[Spacecraft (Return)]],Tbl_Missions[Spacecraft],Tbl_Missions[Return]))</f>
        <v>30723.511805555558</v>
      </c>
      <c r="H218" t="str">
        <f>_xlfn.XLOOKUP(Tbl_MissionCrew[[#This Row],[Spacecraft (Launch)]],Tbl_Missions[Spacecraft],Tbl_Missions[Destination])</f>
        <v>Earth Orbit</v>
      </c>
      <c r="I21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18" t="str">
        <f>_xlfn.XLOOKUP(Tbl_MissionCrew[[#This Row],[Spacecraft (Return)]],Tbl_Missions[Spacecraft],Tbl_Missions[Status])</f>
        <v>Returned</v>
      </c>
    </row>
    <row r="219" spans="1:10" ht="18.75" customHeight="1">
      <c r="A219" t="s">
        <v>1031</v>
      </c>
      <c r="B219" t="s">
        <v>128</v>
      </c>
      <c r="C219" t="s">
        <v>128</v>
      </c>
      <c r="D219" t="b">
        <f>NOT(Tbl_MissionCrew[[#This Row],[Spacecraft (Return)]]=Tbl_MissionCrew[[#This Row],[Spacecraft (Launch)]])</f>
        <v>0</v>
      </c>
      <c r="E219" s="2">
        <f ca="1">IF(Tbl_MissionCrew[[#This Row],[Return date]]="",NOW(),Tbl_MissionCrew[[#This Row],[Return date]])-Tbl_MissionCrew[[#This Row],[Launch date]]</f>
        <v>7.9701388888897782</v>
      </c>
      <c r="F219" s="1">
        <f>_xlfn.XLOOKUP(Tbl_MissionCrew[[#This Row],[Spacecraft (Launch)]],Tbl_Missions[Spacecraft],Tbl_Missions[Launch])</f>
        <v>30715.541666666668</v>
      </c>
      <c r="G219" s="1">
        <f>IF(_xlfn.XLOOKUP(Tbl_MissionCrew[[#This Row],[Spacecraft (Return)]],Tbl_Missions[Spacecraft],Tbl_Missions[Return])="","",_xlfn.XLOOKUP(Tbl_MissionCrew[[#This Row],[Spacecraft (Return)]],Tbl_Missions[Spacecraft],Tbl_Missions[Return]))</f>
        <v>30723.511805555558</v>
      </c>
      <c r="H219" t="str">
        <f>_xlfn.XLOOKUP(Tbl_MissionCrew[[#This Row],[Spacecraft (Launch)]],Tbl_Missions[Spacecraft],Tbl_Missions[Destination])</f>
        <v>Earth Orbit</v>
      </c>
      <c r="I21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19" t="str">
        <f>_xlfn.XLOOKUP(Tbl_MissionCrew[[#This Row],[Spacecraft (Return)]],Tbl_Missions[Spacecraft],Tbl_Missions[Status])</f>
        <v>Returned</v>
      </c>
    </row>
    <row r="220" spans="1:10" ht="18.75" customHeight="1">
      <c r="A220" t="s">
        <v>440</v>
      </c>
      <c r="B220" t="s">
        <v>129</v>
      </c>
      <c r="C220" t="s">
        <v>130</v>
      </c>
      <c r="D220" t="b">
        <f>NOT(Tbl_MissionCrew[[#This Row],[Spacecraft (Return)]]=Tbl_MissionCrew[[#This Row],[Spacecraft (Launch)]])</f>
        <v>1</v>
      </c>
      <c r="E220" s="2">
        <f ca="1">IF(Tbl_MissionCrew[[#This Row],[Return date]]="",NOW(),Tbl_MissionCrew[[#This Row],[Return date]])-Tbl_MissionCrew[[#This Row],[Launch date]]</f>
        <v>236.95138888889051</v>
      </c>
      <c r="F220" s="1">
        <f>_xlfn.XLOOKUP(Tbl_MissionCrew[[#This Row],[Spacecraft (Launch)]],Tbl_Missions[Spacecraft],Tbl_Missions[Launch])</f>
        <v>30720.504861111112</v>
      </c>
      <c r="G220" s="1">
        <f>IF(_xlfn.XLOOKUP(Tbl_MissionCrew[[#This Row],[Spacecraft (Return)]],Tbl_Missions[Spacecraft],Tbl_Missions[Return])="","",_xlfn.XLOOKUP(Tbl_MissionCrew[[#This Row],[Spacecraft (Return)]],Tbl_Missions[Spacecraft],Tbl_Missions[Return]))</f>
        <v>30957.456250000003</v>
      </c>
      <c r="H220" t="str">
        <f>_xlfn.XLOOKUP(Tbl_MissionCrew[[#This Row],[Spacecraft (Launch)]],Tbl_Missions[Spacecraft],Tbl_Missions[Destination])</f>
        <v>Other Space station</v>
      </c>
      <c r="I22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7</v>
      </c>
      <c r="J220" t="str">
        <f>_xlfn.XLOOKUP(Tbl_MissionCrew[[#This Row],[Spacecraft (Return)]],Tbl_Missions[Spacecraft],Tbl_Missions[Status])</f>
        <v>Returned</v>
      </c>
    </row>
    <row r="221" spans="1:10" ht="18.75" customHeight="1">
      <c r="A221" t="s">
        <v>1069</v>
      </c>
      <c r="B221" t="s">
        <v>129</v>
      </c>
      <c r="C221" t="s">
        <v>130</v>
      </c>
      <c r="D221" t="b">
        <f>NOT(Tbl_MissionCrew[[#This Row],[Spacecraft (Return)]]=Tbl_MissionCrew[[#This Row],[Spacecraft (Launch)]])</f>
        <v>1</v>
      </c>
      <c r="E221" s="2">
        <f ca="1">IF(Tbl_MissionCrew[[#This Row],[Return date]]="",NOW(),Tbl_MissionCrew[[#This Row],[Return date]])-Tbl_MissionCrew[[#This Row],[Launch date]]</f>
        <v>236.95138888889051</v>
      </c>
      <c r="F221" s="1">
        <f>_xlfn.XLOOKUP(Tbl_MissionCrew[[#This Row],[Spacecraft (Launch)]],Tbl_Missions[Spacecraft],Tbl_Missions[Launch])</f>
        <v>30720.504861111112</v>
      </c>
      <c r="G221" s="1">
        <f>IF(_xlfn.XLOOKUP(Tbl_MissionCrew[[#This Row],[Spacecraft (Return)]],Tbl_Missions[Spacecraft],Tbl_Missions[Return])="","",_xlfn.XLOOKUP(Tbl_MissionCrew[[#This Row],[Spacecraft (Return)]],Tbl_Missions[Spacecraft],Tbl_Missions[Return]))</f>
        <v>30957.456250000003</v>
      </c>
      <c r="H221" t="str">
        <f>_xlfn.XLOOKUP(Tbl_MissionCrew[[#This Row],[Spacecraft (Launch)]],Tbl_Missions[Spacecraft],Tbl_Missions[Destination])</f>
        <v>Other Space station</v>
      </c>
      <c r="I22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7</v>
      </c>
      <c r="J221" t="str">
        <f>_xlfn.XLOOKUP(Tbl_MissionCrew[[#This Row],[Spacecraft (Return)]],Tbl_Missions[Spacecraft],Tbl_Missions[Status])</f>
        <v>Returned</v>
      </c>
    </row>
    <row r="222" spans="1:10" ht="18.75" customHeight="1">
      <c r="A222" t="s">
        <v>441</v>
      </c>
      <c r="B222" t="s">
        <v>129</v>
      </c>
      <c r="C222" t="s">
        <v>130</v>
      </c>
      <c r="D222" t="b">
        <f>NOT(Tbl_MissionCrew[[#This Row],[Spacecraft (Return)]]=Tbl_MissionCrew[[#This Row],[Spacecraft (Launch)]])</f>
        <v>1</v>
      </c>
      <c r="E222" s="2">
        <f ca="1">IF(Tbl_MissionCrew[[#This Row],[Return date]]="",NOW(),Tbl_MissionCrew[[#This Row],[Return date]])-Tbl_MissionCrew[[#This Row],[Launch date]]</f>
        <v>236.95138888889051</v>
      </c>
      <c r="F222" s="1">
        <f>_xlfn.XLOOKUP(Tbl_MissionCrew[[#This Row],[Spacecraft (Launch)]],Tbl_Missions[Spacecraft],Tbl_Missions[Launch])</f>
        <v>30720.504861111112</v>
      </c>
      <c r="G222" s="1">
        <f>IF(_xlfn.XLOOKUP(Tbl_MissionCrew[[#This Row],[Spacecraft (Return)]],Tbl_Missions[Spacecraft],Tbl_Missions[Return])="","",_xlfn.XLOOKUP(Tbl_MissionCrew[[#This Row],[Spacecraft (Return)]],Tbl_Missions[Spacecraft],Tbl_Missions[Return]))</f>
        <v>30957.456250000003</v>
      </c>
      <c r="H222" t="str">
        <f>_xlfn.XLOOKUP(Tbl_MissionCrew[[#This Row],[Spacecraft (Launch)]],Tbl_Missions[Spacecraft],Tbl_Missions[Destination])</f>
        <v>Other Space station</v>
      </c>
      <c r="I22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7</v>
      </c>
      <c r="J222" t="str">
        <f>_xlfn.XLOOKUP(Tbl_MissionCrew[[#This Row],[Spacecraft (Return)]],Tbl_Missions[Spacecraft],Tbl_Missions[Status])</f>
        <v>Returned</v>
      </c>
    </row>
    <row r="223" spans="1:10" ht="18.75" customHeight="1">
      <c r="A223" t="s">
        <v>477</v>
      </c>
      <c r="B223" t="s">
        <v>130</v>
      </c>
      <c r="C223" t="s">
        <v>129</v>
      </c>
      <c r="D223" t="b">
        <f>NOT(Tbl_MissionCrew[[#This Row],[Spacecraft (Return)]]=Tbl_MissionCrew[[#This Row],[Spacecraft (Launch)]])</f>
        <v>1</v>
      </c>
      <c r="E223" s="2">
        <f ca="1">IF(Tbl_MissionCrew[[#This Row],[Return date]]="",NOW(),Tbl_MissionCrew[[#This Row],[Return date]])-Tbl_MissionCrew[[#This Row],[Launch date]]</f>
        <v>7.9027777777773736</v>
      </c>
      <c r="F223" s="1">
        <f>_xlfn.XLOOKUP(Tbl_MissionCrew[[#This Row],[Spacecraft (Launch)]],Tbl_Missions[Spacecraft],Tbl_Missions[Launch])</f>
        <v>30775.547222222223</v>
      </c>
      <c r="G223" s="1">
        <f>IF(_xlfn.XLOOKUP(Tbl_MissionCrew[[#This Row],[Spacecraft (Return)]],Tbl_Missions[Spacecraft],Tbl_Missions[Return])="","",_xlfn.XLOOKUP(Tbl_MissionCrew[[#This Row],[Spacecraft (Return)]],Tbl_Missions[Spacecraft],Tbl_Missions[Return]))</f>
        <v>30783.45</v>
      </c>
      <c r="H223" t="str">
        <f>_xlfn.XLOOKUP(Tbl_MissionCrew[[#This Row],[Spacecraft (Launch)]],Tbl_Missions[Spacecraft],Tbl_Missions[Destination])</f>
        <v>Other Space station</v>
      </c>
      <c r="I22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7</v>
      </c>
      <c r="J223" t="str">
        <f>_xlfn.XLOOKUP(Tbl_MissionCrew[[#This Row],[Spacecraft (Return)]],Tbl_Missions[Spacecraft],Tbl_Missions[Status])</f>
        <v>Returned</v>
      </c>
    </row>
    <row r="224" spans="1:10" ht="18.75" customHeight="1">
      <c r="A224" t="s">
        <v>1070</v>
      </c>
      <c r="B224" t="s">
        <v>130</v>
      </c>
      <c r="C224" t="s">
        <v>129</v>
      </c>
      <c r="D224" t="b">
        <f>NOT(Tbl_MissionCrew[[#This Row],[Spacecraft (Return)]]=Tbl_MissionCrew[[#This Row],[Spacecraft (Launch)]])</f>
        <v>1</v>
      </c>
      <c r="E224" s="2">
        <f ca="1">IF(Tbl_MissionCrew[[#This Row],[Return date]]="",NOW(),Tbl_MissionCrew[[#This Row],[Return date]])-Tbl_MissionCrew[[#This Row],[Launch date]]</f>
        <v>7.9027777777773736</v>
      </c>
      <c r="F224" s="1">
        <f>_xlfn.XLOOKUP(Tbl_MissionCrew[[#This Row],[Spacecraft (Launch)]],Tbl_Missions[Spacecraft],Tbl_Missions[Launch])</f>
        <v>30775.547222222223</v>
      </c>
      <c r="G224" s="1">
        <f>IF(_xlfn.XLOOKUP(Tbl_MissionCrew[[#This Row],[Spacecraft (Return)]],Tbl_Missions[Spacecraft],Tbl_Missions[Return])="","",_xlfn.XLOOKUP(Tbl_MissionCrew[[#This Row],[Spacecraft (Return)]],Tbl_Missions[Spacecraft],Tbl_Missions[Return]))</f>
        <v>30783.45</v>
      </c>
      <c r="H224" t="str">
        <f>_xlfn.XLOOKUP(Tbl_MissionCrew[[#This Row],[Spacecraft (Launch)]],Tbl_Missions[Spacecraft],Tbl_Missions[Destination])</f>
        <v>Other Space station</v>
      </c>
      <c r="I22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7</v>
      </c>
      <c r="J224" t="str">
        <f>_xlfn.XLOOKUP(Tbl_MissionCrew[[#This Row],[Spacecraft (Return)]],Tbl_Missions[Spacecraft],Tbl_Missions[Status])</f>
        <v>Returned</v>
      </c>
    </row>
    <row r="225" spans="1:10" ht="18.75" customHeight="1">
      <c r="A225" t="s">
        <v>1043</v>
      </c>
      <c r="B225" t="s">
        <v>130</v>
      </c>
      <c r="C225" t="s">
        <v>129</v>
      </c>
      <c r="D225" t="b">
        <f>NOT(Tbl_MissionCrew[[#This Row],[Spacecraft (Return)]]=Tbl_MissionCrew[[#This Row],[Spacecraft (Launch)]])</f>
        <v>1</v>
      </c>
      <c r="E225" s="2">
        <f ca="1">IF(Tbl_MissionCrew[[#This Row],[Return date]]="",NOW(),Tbl_MissionCrew[[#This Row],[Return date]])-Tbl_MissionCrew[[#This Row],[Launch date]]</f>
        <v>7.9027777777773736</v>
      </c>
      <c r="F225" s="1">
        <f>_xlfn.XLOOKUP(Tbl_MissionCrew[[#This Row],[Spacecraft (Launch)]],Tbl_Missions[Spacecraft],Tbl_Missions[Launch])</f>
        <v>30775.547222222223</v>
      </c>
      <c r="G225" s="1">
        <f>IF(_xlfn.XLOOKUP(Tbl_MissionCrew[[#This Row],[Spacecraft (Return)]],Tbl_Missions[Spacecraft],Tbl_Missions[Return])="","",_xlfn.XLOOKUP(Tbl_MissionCrew[[#This Row],[Spacecraft (Return)]],Tbl_Missions[Spacecraft],Tbl_Missions[Return]))</f>
        <v>30783.45</v>
      </c>
      <c r="H225" t="str">
        <f>_xlfn.XLOOKUP(Tbl_MissionCrew[[#This Row],[Spacecraft (Launch)]],Tbl_Missions[Spacecraft],Tbl_Missions[Destination])</f>
        <v>Other Space station</v>
      </c>
      <c r="I22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7</v>
      </c>
      <c r="J225" t="str">
        <f>_xlfn.XLOOKUP(Tbl_MissionCrew[[#This Row],[Spacecraft (Return)]],Tbl_Missions[Spacecraft],Tbl_Missions[Status])</f>
        <v>Returned</v>
      </c>
    </row>
    <row r="226" spans="1:10" ht="18.75" customHeight="1">
      <c r="A226" t="s">
        <v>1071</v>
      </c>
      <c r="B226" t="s">
        <v>131</v>
      </c>
      <c r="C226" t="s">
        <v>131</v>
      </c>
      <c r="D226" t="b">
        <f>NOT(Tbl_MissionCrew[[#This Row],[Spacecraft (Return)]]=Tbl_MissionCrew[[#This Row],[Spacecraft (Launch)]])</f>
        <v>0</v>
      </c>
      <c r="E226" s="2">
        <f ca="1">IF(Tbl_MissionCrew[[#This Row],[Return date]]="",NOW(),Tbl_MissionCrew[[#This Row],[Return date]])-Tbl_MissionCrew[[#This Row],[Launch date]]</f>
        <v>6.9868055555562023</v>
      </c>
      <c r="F226" s="1">
        <f>_xlfn.XLOOKUP(Tbl_MissionCrew[[#This Row],[Spacecraft (Launch)]],Tbl_Missions[Spacecraft],Tbl_Missions[Launch])</f>
        <v>30778.581944444446</v>
      </c>
      <c r="G226" s="1">
        <f>IF(_xlfn.XLOOKUP(Tbl_MissionCrew[[#This Row],[Spacecraft (Return)]],Tbl_Missions[Spacecraft],Tbl_Missions[Return])="","",_xlfn.XLOOKUP(Tbl_MissionCrew[[#This Row],[Spacecraft (Return)]],Tbl_Missions[Spacecraft],Tbl_Missions[Return]))</f>
        <v>30785.568750000002</v>
      </c>
      <c r="H226" t="str">
        <f>_xlfn.XLOOKUP(Tbl_MissionCrew[[#This Row],[Spacecraft (Launch)]],Tbl_Missions[Spacecraft],Tbl_Missions[Destination])</f>
        <v>Earth Orbit</v>
      </c>
      <c r="I22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26" t="str">
        <f>_xlfn.XLOOKUP(Tbl_MissionCrew[[#This Row],[Spacecraft (Return)]],Tbl_Missions[Spacecraft],Tbl_Missions[Status])</f>
        <v>Returned</v>
      </c>
    </row>
    <row r="227" spans="1:10" ht="18.75" customHeight="1">
      <c r="A227" t="s">
        <v>437</v>
      </c>
      <c r="B227" t="s">
        <v>131</v>
      </c>
      <c r="C227" t="s">
        <v>131</v>
      </c>
      <c r="D227" t="b">
        <f>NOT(Tbl_MissionCrew[[#This Row],[Spacecraft (Return)]]=Tbl_MissionCrew[[#This Row],[Spacecraft (Launch)]])</f>
        <v>0</v>
      </c>
      <c r="E227" s="2">
        <f ca="1">IF(Tbl_MissionCrew[[#This Row],[Return date]]="",NOW(),Tbl_MissionCrew[[#This Row],[Return date]])-Tbl_MissionCrew[[#This Row],[Launch date]]</f>
        <v>6.9868055555562023</v>
      </c>
      <c r="F227" s="1">
        <f>_xlfn.XLOOKUP(Tbl_MissionCrew[[#This Row],[Spacecraft (Launch)]],Tbl_Missions[Spacecraft],Tbl_Missions[Launch])</f>
        <v>30778.581944444446</v>
      </c>
      <c r="G227" s="1">
        <f>IF(_xlfn.XLOOKUP(Tbl_MissionCrew[[#This Row],[Spacecraft (Return)]],Tbl_Missions[Spacecraft],Tbl_Missions[Return])="","",_xlfn.XLOOKUP(Tbl_MissionCrew[[#This Row],[Spacecraft (Return)]],Tbl_Missions[Spacecraft],Tbl_Missions[Return]))</f>
        <v>30785.568750000002</v>
      </c>
      <c r="H227" t="str">
        <f>_xlfn.XLOOKUP(Tbl_MissionCrew[[#This Row],[Spacecraft (Launch)]],Tbl_Missions[Spacecraft],Tbl_Missions[Destination])</f>
        <v>Earth Orbit</v>
      </c>
      <c r="I22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27" t="str">
        <f>_xlfn.XLOOKUP(Tbl_MissionCrew[[#This Row],[Spacecraft (Return)]],Tbl_Missions[Spacecraft],Tbl_Missions[Status])</f>
        <v>Returned</v>
      </c>
    </row>
    <row r="228" spans="1:10" ht="18.75" customHeight="1">
      <c r="A228" t="s">
        <v>438</v>
      </c>
      <c r="B228" t="s">
        <v>131</v>
      </c>
      <c r="C228" t="s">
        <v>131</v>
      </c>
      <c r="D228" t="b">
        <f>NOT(Tbl_MissionCrew[[#This Row],[Spacecraft (Return)]]=Tbl_MissionCrew[[#This Row],[Spacecraft (Launch)]])</f>
        <v>0</v>
      </c>
      <c r="E228" s="2">
        <f ca="1">IF(Tbl_MissionCrew[[#This Row],[Return date]]="",NOW(),Tbl_MissionCrew[[#This Row],[Return date]])-Tbl_MissionCrew[[#This Row],[Launch date]]</f>
        <v>6.9868055555562023</v>
      </c>
      <c r="F228" s="1">
        <f>_xlfn.XLOOKUP(Tbl_MissionCrew[[#This Row],[Spacecraft (Launch)]],Tbl_Missions[Spacecraft],Tbl_Missions[Launch])</f>
        <v>30778.581944444446</v>
      </c>
      <c r="G228" s="1">
        <f>IF(_xlfn.XLOOKUP(Tbl_MissionCrew[[#This Row],[Spacecraft (Return)]],Tbl_Missions[Spacecraft],Tbl_Missions[Return])="","",_xlfn.XLOOKUP(Tbl_MissionCrew[[#This Row],[Spacecraft (Return)]],Tbl_Missions[Spacecraft],Tbl_Missions[Return]))</f>
        <v>30785.568750000002</v>
      </c>
      <c r="H228" t="str">
        <f>_xlfn.XLOOKUP(Tbl_MissionCrew[[#This Row],[Spacecraft (Launch)]],Tbl_Missions[Spacecraft],Tbl_Missions[Destination])</f>
        <v>Earth Orbit</v>
      </c>
      <c r="I22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28" t="str">
        <f>_xlfn.XLOOKUP(Tbl_MissionCrew[[#This Row],[Spacecraft (Return)]],Tbl_Missions[Spacecraft],Tbl_Missions[Status])</f>
        <v>Returned</v>
      </c>
    </row>
    <row r="229" spans="1:10" ht="18.75" customHeight="1">
      <c r="A229" t="s">
        <v>1047</v>
      </c>
      <c r="B229" t="s">
        <v>131</v>
      </c>
      <c r="C229" t="s">
        <v>131</v>
      </c>
      <c r="D229" t="b">
        <f>NOT(Tbl_MissionCrew[[#This Row],[Spacecraft (Return)]]=Tbl_MissionCrew[[#This Row],[Spacecraft (Launch)]])</f>
        <v>0</v>
      </c>
      <c r="E229" s="2">
        <f ca="1">IF(Tbl_MissionCrew[[#This Row],[Return date]]="",NOW(),Tbl_MissionCrew[[#This Row],[Return date]])-Tbl_MissionCrew[[#This Row],[Launch date]]</f>
        <v>6.9868055555562023</v>
      </c>
      <c r="F229" s="1">
        <f>_xlfn.XLOOKUP(Tbl_MissionCrew[[#This Row],[Spacecraft (Launch)]],Tbl_Missions[Spacecraft],Tbl_Missions[Launch])</f>
        <v>30778.581944444446</v>
      </c>
      <c r="G229" s="1">
        <f>IF(_xlfn.XLOOKUP(Tbl_MissionCrew[[#This Row],[Spacecraft (Return)]],Tbl_Missions[Spacecraft],Tbl_Missions[Return])="","",_xlfn.XLOOKUP(Tbl_MissionCrew[[#This Row],[Spacecraft (Return)]],Tbl_Missions[Spacecraft],Tbl_Missions[Return]))</f>
        <v>30785.568750000002</v>
      </c>
      <c r="H229" t="str">
        <f>_xlfn.XLOOKUP(Tbl_MissionCrew[[#This Row],[Spacecraft (Launch)]],Tbl_Missions[Spacecraft],Tbl_Missions[Destination])</f>
        <v>Earth Orbit</v>
      </c>
      <c r="I22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29" t="str">
        <f>_xlfn.XLOOKUP(Tbl_MissionCrew[[#This Row],[Spacecraft (Return)]],Tbl_Missions[Spacecraft],Tbl_Missions[Status])</f>
        <v>Returned</v>
      </c>
    </row>
    <row r="230" spans="1:10" ht="18.75" customHeight="1">
      <c r="A230" t="s">
        <v>1072</v>
      </c>
      <c r="B230" t="s">
        <v>131</v>
      </c>
      <c r="C230" t="s">
        <v>131</v>
      </c>
      <c r="D230" t="b">
        <f>NOT(Tbl_MissionCrew[[#This Row],[Spacecraft (Return)]]=Tbl_MissionCrew[[#This Row],[Spacecraft (Launch)]])</f>
        <v>0</v>
      </c>
      <c r="E230" s="2">
        <f ca="1">IF(Tbl_MissionCrew[[#This Row],[Return date]]="",NOW(),Tbl_MissionCrew[[#This Row],[Return date]])-Tbl_MissionCrew[[#This Row],[Launch date]]</f>
        <v>6.9868055555562023</v>
      </c>
      <c r="F230" s="1">
        <f>_xlfn.XLOOKUP(Tbl_MissionCrew[[#This Row],[Spacecraft (Launch)]],Tbl_Missions[Spacecraft],Tbl_Missions[Launch])</f>
        <v>30778.581944444446</v>
      </c>
      <c r="G230" s="1">
        <f>IF(_xlfn.XLOOKUP(Tbl_MissionCrew[[#This Row],[Spacecraft (Return)]],Tbl_Missions[Spacecraft],Tbl_Missions[Return])="","",_xlfn.XLOOKUP(Tbl_MissionCrew[[#This Row],[Spacecraft (Return)]],Tbl_Missions[Spacecraft],Tbl_Missions[Return]))</f>
        <v>30785.568750000002</v>
      </c>
      <c r="H230" t="str">
        <f>_xlfn.XLOOKUP(Tbl_MissionCrew[[#This Row],[Spacecraft (Launch)]],Tbl_Missions[Spacecraft],Tbl_Missions[Destination])</f>
        <v>Earth Orbit</v>
      </c>
      <c r="I23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30" t="str">
        <f>_xlfn.XLOOKUP(Tbl_MissionCrew[[#This Row],[Spacecraft (Return)]],Tbl_Missions[Spacecraft],Tbl_Missions[Status])</f>
        <v>Returned</v>
      </c>
    </row>
    <row r="231" spans="1:10" ht="18.75" customHeight="1">
      <c r="A231" t="s">
        <v>1073</v>
      </c>
      <c r="B231" t="s">
        <v>132</v>
      </c>
      <c r="C231" t="s">
        <v>132</v>
      </c>
      <c r="D231" t="b">
        <f>NOT(Tbl_MissionCrew[[#This Row],[Spacecraft (Return)]]=Tbl_MissionCrew[[#This Row],[Spacecraft (Launch)]])</f>
        <v>0</v>
      </c>
      <c r="E231" s="2">
        <f ca="1">IF(Tbl_MissionCrew[[#This Row],[Return date]]="",NOW(),Tbl_MissionCrew[[#This Row],[Return date]])-Tbl_MissionCrew[[#This Row],[Launch date]]</f>
        <v>11.802083333332121</v>
      </c>
      <c r="F231" s="1">
        <f>_xlfn.XLOOKUP(Tbl_MissionCrew[[#This Row],[Spacecraft (Launch)]],Tbl_Missions[Spacecraft],Tbl_Missions[Launch])</f>
        <v>30880.736111111109</v>
      </c>
      <c r="G231" s="1">
        <f>IF(_xlfn.XLOOKUP(Tbl_MissionCrew[[#This Row],[Spacecraft (Return)]],Tbl_Missions[Spacecraft],Tbl_Missions[Return])="","",_xlfn.XLOOKUP(Tbl_MissionCrew[[#This Row],[Spacecraft (Return)]],Tbl_Missions[Spacecraft],Tbl_Missions[Return]))</f>
        <v>30892.538194444442</v>
      </c>
      <c r="H231" t="str">
        <f>_xlfn.XLOOKUP(Tbl_MissionCrew[[#This Row],[Spacecraft (Launch)]],Tbl_Missions[Spacecraft],Tbl_Missions[Destination])</f>
        <v>Other Space station</v>
      </c>
      <c r="I23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7</v>
      </c>
      <c r="J231" t="str">
        <f>_xlfn.XLOOKUP(Tbl_MissionCrew[[#This Row],[Spacecraft (Return)]],Tbl_Missions[Spacecraft],Tbl_Missions[Status])</f>
        <v>Returned</v>
      </c>
    </row>
    <row r="232" spans="1:10" ht="18.75" customHeight="1">
      <c r="A232" t="s">
        <v>443</v>
      </c>
      <c r="B232" t="s">
        <v>132</v>
      </c>
      <c r="C232" t="s">
        <v>132</v>
      </c>
      <c r="D232" t="b">
        <f>NOT(Tbl_MissionCrew[[#This Row],[Spacecraft (Return)]]=Tbl_MissionCrew[[#This Row],[Spacecraft (Launch)]])</f>
        <v>0</v>
      </c>
      <c r="E232" s="2">
        <f ca="1">IF(Tbl_MissionCrew[[#This Row],[Return date]]="",NOW(),Tbl_MissionCrew[[#This Row],[Return date]])-Tbl_MissionCrew[[#This Row],[Launch date]]</f>
        <v>11.802083333332121</v>
      </c>
      <c r="F232" s="1">
        <f>_xlfn.XLOOKUP(Tbl_MissionCrew[[#This Row],[Spacecraft (Launch)]],Tbl_Missions[Spacecraft],Tbl_Missions[Launch])</f>
        <v>30880.736111111109</v>
      </c>
      <c r="G232" s="1">
        <f>IF(_xlfn.XLOOKUP(Tbl_MissionCrew[[#This Row],[Spacecraft (Return)]],Tbl_Missions[Spacecraft],Tbl_Missions[Return])="","",_xlfn.XLOOKUP(Tbl_MissionCrew[[#This Row],[Spacecraft (Return)]],Tbl_Missions[Spacecraft],Tbl_Missions[Return]))</f>
        <v>30892.538194444442</v>
      </c>
      <c r="H232" t="str">
        <f>_xlfn.XLOOKUP(Tbl_MissionCrew[[#This Row],[Spacecraft (Launch)]],Tbl_Missions[Spacecraft],Tbl_Missions[Destination])</f>
        <v>Other Space station</v>
      </c>
      <c r="I23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7</v>
      </c>
      <c r="J232" t="str">
        <f>_xlfn.XLOOKUP(Tbl_MissionCrew[[#This Row],[Spacecraft (Return)]],Tbl_Missions[Spacecraft],Tbl_Missions[Status])</f>
        <v>Returned</v>
      </c>
    </row>
    <row r="233" spans="1:10" ht="18.75" customHeight="1">
      <c r="A233" t="s">
        <v>444</v>
      </c>
      <c r="B233" t="s">
        <v>132</v>
      </c>
      <c r="C233" t="s">
        <v>132</v>
      </c>
      <c r="D233" t="b">
        <f>NOT(Tbl_MissionCrew[[#This Row],[Spacecraft (Return)]]=Tbl_MissionCrew[[#This Row],[Spacecraft (Launch)]])</f>
        <v>0</v>
      </c>
      <c r="E233" s="2">
        <f ca="1">IF(Tbl_MissionCrew[[#This Row],[Return date]]="",NOW(),Tbl_MissionCrew[[#This Row],[Return date]])-Tbl_MissionCrew[[#This Row],[Launch date]]</f>
        <v>11.802083333332121</v>
      </c>
      <c r="F233" s="1">
        <f>_xlfn.XLOOKUP(Tbl_MissionCrew[[#This Row],[Spacecraft (Launch)]],Tbl_Missions[Spacecraft],Tbl_Missions[Launch])</f>
        <v>30880.736111111109</v>
      </c>
      <c r="G233" s="1">
        <f>IF(_xlfn.XLOOKUP(Tbl_MissionCrew[[#This Row],[Spacecraft (Return)]],Tbl_Missions[Spacecraft],Tbl_Missions[Return])="","",_xlfn.XLOOKUP(Tbl_MissionCrew[[#This Row],[Spacecraft (Return)]],Tbl_Missions[Spacecraft],Tbl_Missions[Return]))</f>
        <v>30892.538194444442</v>
      </c>
      <c r="H233" t="str">
        <f>_xlfn.XLOOKUP(Tbl_MissionCrew[[#This Row],[Spacecraft (Launch)]],Tbl_Missions[Spacecraft],Tbl_Missions[Destination])</f>
        <v>Other Space station</v>
      </c>
      <c r="I23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7</v>
      </c>
      <c r="J233" t="str">
        <f>_xlfn.XLOOKUP(Tbl_MissionCrew[[#This Row],[Spacecraft (Return)]],Tbl_Missions[Spacecraft],Tbl_Missions[Status])</f>
        <v>Returned</v>
      </c>
    </row>
    <row r="234" spans="1:10" ht="18.75" customHeight="1">
      <c r="A234" t="s">
        <v>1074</v>
      </c>
      <c r="B234" t="s">
        <v>134</v>
      </c>
      <c r="C234" t="s">
        <v>134</v>
      </c>
      <c r="D234" t="b">
        <f>NOT(Tbl_MissionCrew[[#This Row],[Spacecraft (Return)]]=Tbl_MissionCrew[[#This Row],[Spacecraft (Launch)]])</f>
        <v>0</v>
      </c>
      <c r="E234" s="2">
        <f ca="1">IF(Tbl_MissionCrew[[#This Row],[Return date]]="",NOW(),Tbl_MissionCrew[[#This Row],[Return date]])-Tbl_MissionCrew[[#This Row],[Launch date]]</f>
        <v>6.0395833333350311</v>
      </c>
      <c r="F234" s="1">
        <f>_xlfn.XLOOKUP(Tbl_MissionCrew[[#This Row],[Spacecraft (Launch)]],Tbl_Missions[Spacecraft],Tbl_Missions[Launch])</f>
        <v>30924.529050925925</v>
      </c>
      <c r="G234" s="1">
        <f>IF(_xlfn.XLOOKUP(Tbl_MissionCrew[[#This Row],[Spacecraft (Return)]],Tbl_Missions[Spacecraft],Tbl_Missions[Return])="","",_xlfn.XLOOKUP(Tbl_MissionCrew[[#This Row],[Spacecraft (Return)]],Tbl_Missions[Spacecraft],Tbl_Missions[Return]))</f>
        <v>30930.56863425926</v>
      </c>
      <c r="H234" t="str">
        <f>_xlfn.XLOOKUP(Tbl_MissionCrew[[#This Row],[Spacecraft (Launch)]],Tbl_Missions[Spacecraft],Tbl_Missions[Destination])</f>
        <v>Earth Orbit</v>
      </c>
      <c r="I23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34" t="str">
        <f>_xlfn.XLOOKUP(Tbl_MissionCrew[[#This Row],[Spacecraft (Return)]],Tbl_Missions[Spacecraft],Tbl_Missions[Status])</f>
        <v>Returned</v>
      </c>
    </row>
    <row r="235" spans="1:10" ht="18.75" customHeight="1">
      <c r="A235" t="s">
        <v>1052</v>
      </c>
      <c r="B235" t="s">
        <v>134</v>
      </c>
      <c r="C235" t="s">
        <v>134</v>
      </c>
      <c r="D235" t="b">
        <f>NOT(Tbl_MissionCrew[[#This Row],[Spacecraft (Return)]]=Tbl_MissionCrew[[#This Row],[Spacecraft (Launch)]])</f>
        <v>0</v>
      </c>
      <c r="E235" s="2">
        <f ca="1">IF(Tbl_MissionCrew[[#This Row],[Return date]]="",NOW(),Tbl_MissionCrew[[#This Row],[Return date]])-Tbl_MissionCrew[[#This Row],[Launch date]]</f>
        <v>6.0395833333350311</v>
      </c>
      <c r="F235" s="1">
        <f>_xlfn.XLOOKUP(Tbl_MissionCrew[[#This Row],[Spacecraft (Launch)]],Tbl_Missions[Spacecraft],Tbl_Missions[Launch])</f>
        <v>30924.529050925925</v>
      </c>
      <c r="G235" s="1">
        <f>IF(_xlfn.XLOOKUP(Tbl_MissionCrew[[#This Row],[Spacecraft (Return)]],Tbl_Missions[Spacecraft],Tbl_Missions[Return])="","",_xlfn.XLOOKUP(Tbl_MissionCrew[[#This Row],[Spacecraft (Return)]],Tbl_Missions[Spacecraft],Tbl_Missions[Return]))</f>
        <v>30930.56863425926</v>
      </c>
      <c r="H235" t="str">
        <f>_xlfn.XLOOKUP(Tbl_MissionCrew[[#This Row],[Spacecraft (Launch)]],Tbl_Missions[Spacecraft],Tbl_Missions[Destination])</f>
        <v>Earth Orbit</v>
      </c>
      <c r="I23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35" t="str">
        <f>_xlfn.XLOOKUP(Tbl_MissionCrew[[#This Row],[Spacecraft (Return)]],Tbl_Missions[Spacecraft],Tbl_Missions[Status])</f>
        <v>Returned</v>
      </c>
    </row>
    <row r="236" spans="1:10" ht="18.75" customHeight="1">
      <c r="A236" t="s">
        <v>1075</v>
      </c>
      <c r="B236" t="s">
        <v>134</v>
      </c>
      <c r="C236" t="s">
        <v>134</v>
      </c>
      <c r="D236" t="b">
        <f>NOT(Tbl_MissionCrew[[#This Row],[Spacecraft (Return)]]=Tbl_MissionCrew[[#This Row],[Spacecraft (Launch)]])</f>
        <v>0</v>
      </c>
      <c r="E236" s="2">
        <f ca="1">IF(Tbl_MissionCrew[[#This Row],[Return date]]="",NOW(),Tbl_MissionCrew[[#This Row],[Return date]])-Tbl_MissionCrew[[#This Row],[Launch date]]</f>
        <v>6.0395833333350311</v>
      </c>
      <c r="F236" s="1">
        <f>_xlfn.XLOOKUP(Tbl_MissionCrew[[#This Row],[Spacecraft (Launch)]],Tbl_Missions[Spacecraft],Tbl_Missions[Launch])</f>
        <v>30924.529050925925</v>
      </c>
      <c r="G236" s="1">
        <f>IF(_xlfn.XLOOKUP(Tbl_MissionCrew[[#This Row],[Spacecraft (Return)]],Tbl_Missions[Spacecraft],Tbl_Missions[Return])="","",_xlfn.XLOOKUP(Tbl_MissionCrew[[#This Row],[Spacecraft (Return)]],Tbl_Missions[Spacecraft],Tbl_Missions[Return]))</f>
        <v>30930.56863425926</v>
      </c>
      <c r="H236" t="str">
        <f>_xlfn.XLOOKUP(Tbl_MissionCrew[[#This Row],[Spacecraft (Launch)]],Tbl_Missions[Spacecraft],Tbl_Missions[Destination])</f>
        <v>Earth Orbit</v>
      </c>
      <c r="I23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36" t="str">
        <f>_xlfn.XLOOKUP(Tbl_MissionCrew[[#This Row],[Spacecraft (Return)]],Tbl_Missions[Spacecraft],Tbl_Missions[Status])</f>
        <v>Returned</v>
      </c>
    </row>
    <row r="237" spans="1:10" ht="18.75" customHeight="1">
      <c r="A237" t="s">
        <v>1076</v>
      </c>
      <c r="B237" t="s">
        <v>134</v>
      </c>
      <c r="C237" t="s">
        <v>134</v>
      </c>
      <c r="D237" t="b">
        <f>NOT(Tbl_MissionCrew[[#This Row],[Spacecraft (Return)]]=Tbl_MissionCrew[[#This Row],[Spacecraft (Launch)]])</f>
        <v>0</v>
      </c>
      <c r="E237" s="2">
        <f ca="1">IF(Tbl_MissionCrew[[#This Row],[Return date]]="",NOW(),Tbl_MissionCrew[[#This Row],[Return date]])-Tbl_MissionCrew[[#This Row],[Launch date]]</f>
        <v>6.0395833333350311</v>
      </c>
      <c r="F237" s="1">
        <f>_xlfn.XLOOKUP(Tbl_MissionCrew[[#This Row],[Spacecraft (Launch)]],Tbl_Missions[Spacecraft],Tbl_Missions[Launch])</f>
        <v>30924.529050925925</v>
      </c>
      <c r="G237" s="1">
        <f>IF(_xlfn.XLOOKUP(Tbl_MissionCrew[[#This Row],[Spacecraft (Return)]],Tbl_Missions[Spacecraft],Tbl_Missions[Return])="","",_xlfn.XLOOKUP(Tbl_MissionCrew[[#This Row],[Spacecraft (Return)]],Tbl_Missions[Spacecraft],Tbl_Missions[Return]))</f>
        <v>30930.56863425926</v>
      </c>
      <c r="H237" t="str">
        <f>_xlfn.XLOOKUP(Tbl_MissionCrew[[#This Row],[Spacecraft (Launch)]],Tbl_Missions[Spacecraft],Tbl_Missions[Destination])</f>
        <v>Earth Orbit</v>
      </c>
      <c r="I23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37" t="str">
        <f>_xlfn.XLOOKUP(Tbl_MissionCrew[[#This Row],[Spacecraft (Return)]],Tbl_Missions[Spacecraft],Tbl_Missions[Status])</f>
        <v>Returned</v>
      </c>
    </row>
    <row r="238" spans="1:10" ht="18.75" customHeight="1">
      <c r="A238" t="s">
        <v>1077</v>
      </c>
      <c r="B238" t="s">
        <v>134</v>
      </c>
      <c r="C238" t="s">
        <v>134</v>
      </c>
      <c r="D238" t="b">
        <f>NOT(Tbl_MissionCrew[[#This Row],[Spacecraft (Return)]]=Tbl_MissionCrew[[#This Row],[Spacecraft (Launch)]])</f>
        <v>0</v>
      </c>
      <c r="E238" s="2">
        <f ca="1">IF(Tbl_MissionCrew[[#This Row],[Return date]]="",NOW(),Tbl_MissionCrew[[#This Row],[Return date]])-Tbl_MissionCrew[[#This Row],[Launch date]]</f>
        <v>6.0395833333350311</v>
      </c>
      <c r="F238" s="1">
        <f>_xlfn.XLOOKUP(Tbl_MissionCrew[[#This Row],[Spacecraft (Launch)]],Tbl_Missions[Spacecraft],Tbl_Missions[Launch])</f>
        <v>30924.529050925925</v>
      </c>
      <c r="G238" s="1">
        <f>IF(_xlfn.XLOOKUP(Tbl_MissionCrew[[#This Row],[Spacecraft (Return)]],Tbl_Missions[Spacecraft],Tbl_Missions[Return])="","",_xlfn.XLOOKUP(Tbl_MissionCrew[[#This Row],[Spacecraft (Return)]],Tbl_Missions[Spacecraft],Tbl_Missions[Return]))</f>
        <v>30930.56863425926</v>
      </c>
      <c r="H238" t="str">
        <f>_xlfn.XLOOKUP(Tbl_MissionCrew[[#This Row],[Spacecraft (Launch)]],Tbl_Missions[Spacecraft],Tbl_Missions[Destination])</f>
        <v>Earth Orbit</v>
      </c>
      <c r="I23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38" t="str">
        <f>_xlfn.XLOOKUP(Tbl_MissionCrew[[#This Row],[Spacecraft (Return)]],Tbl_Missions[Spacecraft],Tbl_Missions[Status])</f>
        <v>Returned</v>
      </c>
    </row>
    <row r="239" spans="1:10" ht="18.75" customHeight="1">
      <c r="A239" t="s">
        <v>1078</v>
      </c>
      <c r="B239" t="s">
        <v>134</v>
      </c>
      <c r="C239" t="s">
        <v>134</v>
      </c>
      <c r="D239" t="b">
        <f>NOT(Tbl_MissionCrew[[#This Row],[Spacecraft (Return)]]=Tbl_MissionCrew[[#This Row],[Spacecraft (Launch)]])</f>
        <v>0</v>
      </c>
      <c r="E239" s="2">
        <f ca="1">IF(Tbl_MissionCrew[[#This Row],[Return date]]="",NOW(),Tbl_MissionCrew[[#This Row],[Return date]])-Tbl_MissionCrew[[#This Row],[Launch date]]</f>
        <v>6.0395833333350311</v>
      </c>
      <c r="F239" s="1">
        <f>_xlfn.XLOOKUP(Tbl_MissionCrew[[#This Row],[Spacecraft (Launch)]],Tbl_Missions[Spacecraft],Tbl_Missions[Launch])</f>
        <v>30924.529050925925</v>
      </c>
      <c r="G239" s="1">
        <f>IF(_xlfn.XLOOKUP(Tbl_MissionCrew[[#This Row],[Spacecraft (Return)]],Tbl_Missions[Spacecraft],Tbl_Missions[Return])="","",_xlfn.XLOOKUP(Tbl_MissionCrew[[#This Row],[Spacecraft (Return)]],Tbl_Missions[Spacecraft],Tbl_Missions[Return]))</f>
        <v>30930.56863425926</v>
      </c>
      <c r="H239" t="str">
        <f>_xlfn.XLOOKUP(Tbl_MissionCrew[[#This Row],[Spacecraft (Launch)]],Tbl_Missions[Spacecraft],Tbl_Missions[Destination])</f>
        <v>Earth Orbit</v>
      </c>
      <c r="I23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39" t="str">
        <f>_xlfn.XLOOKUP(Tbl_MissionCrew[[#This Row],[Spacecraft (Return)]],Tbl_Missions[Spacecraft],Tbl_Missions[Status])</f>
        <v>Returned</v>
      </c>
    </row>
    <row r="240" spans="1:10" ht="18.75" customHeight="1">
      <c r="A240" t="s">
        <v>446</v>
      </c>
      <c r="B240" t="s">
        <v>135</v>
      </c>
      <c r="C240" t="s">
        <v>135</v>
      </c>
      <c r="D240" t="b">
        <f>NOT(Tbl_MissionCrew[[#This Row],[Spacecraft (Return)]]=Tbl_MissionCrew[[#This Row],[Spacecraft (Launch)]])</f>
        <v>0</v>
      </c>
      <c r="E240" s="2">
        <f ca="1">IF(Tbl_MissionCrew[[#This Row],[Return date]]="",NOW(),Tbl_MissionCrew[[#This Row],[Return date]])-Tbl_MissionCrew[[#This Row],[Launch date]]</f>
        <v>8.2256944444452529</v>
      </c>
      <c r="F240" s="1">
        <f>_xlfn.XLOOKUP(Tbl_MissionCrew[[#This Row],[Spacecraft (Launch)]],Tbl_Missions[Spacecraft],Tbl_Missions[Launch])</f>
        <v>30960.460416666665</v>
      </c>
      <c r="G240" s="1">
        <f>IF(_xlfn.XLOOKUP(Tbl_MissionCrew[[#This Row],[Spacecraft (Return)]],Tbl_Missions[Spacecraft],Tbl_Missions[Return])="","",_xlfn.XLOOKUP(Tbl_MissionCrew[[#This Row],[Spacecraft (Return)]],Tbl_Missions[Spacecraft],Tbl_Missions[Return]))</f>
        <v>30968.68611111111</v>
      </c>
      <c r="H240" t="str">
        <f>_xlfn.XLOOKUP(Tbl_MissionCrew[[#This Row],[Spacecraft (Launch)]],Tbl_Missions[Spacecraft],Tbl_Missions[Destination])</f>
        <v>Earth Orbit</v>
      </c>
      <c r="I24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40" t="str">
        <f>_xlfn.XLOOKUP(Tbl_MissionCrew[[#This Row],[Spacecraft (Return)]],Tbl_Missions[Spacecraft],Tbl_Missions[Status])</f>
        <v>Returned</v>
      </c>
    </row>
    <row r="241" spans="1:10" ht="18.75" customHeight="1">
      <c r="A241" t="s">
        <v>1079</v>
      </c>
      <c r="B241" t="s">
        <v>135</v>
      </c>
      <c r="C241" t="s">
        <v>135</v>
      </c>
      <c r="D241" t="b">
        <f>NOT(Tbl_MissionCrew[[#This Row],[Spacecraft (Return)]]=Tbl_MissionCrew[[#This Row],[Spacecraft (Launch)]])</f>
        <v>0</v>
      </c>
      <c r="E241" s="2">
        <f ca="1">IF(Tbl_MissionCrew[[#This Row],[Return date]]="",NOW(),Tbl_MissionCrew[[#This Row],[Return date]])-Tbl_MissionCrew[[#This Row],[Launch date]]</f>
        <v>8.2256944444452529</v>
      </c>
      <c r="F241" s="1">
        <f>_xlfn.XLOOKUP(Tbl_MissionCrew[[#This Row],[Spacecraft (Launch)]],Tbl_Missions[Spacecraft],Tbl_Missions[Launch])</f>
        <v>30960.460416666665</v>
      </c>
      <c r="G241" s="1">
        <f>IF(_xlfn.XLOOKUP(Tbl_MissionCrew[[#This Row],[Spacecraft (Return)]],Tbl_Missions[Spacecraft],Tbl_Missions[Return])="","",_xlfn.XLOOKUP(Tbl_MissionCrew[[#This Row],[Spacecraft (Return)]],Tbl_Missions[Spacecraft],Tbl_Missions[Return]))</f>
        <v>30968.68611111111</v>
      </c>
      <c r="H241" t="str">
        <f>_xlfn.XLOOKUP(Tbl_MissionCrew[[#This Row],[Spacecraft (Launch)]],Tbl_Missions[Spacecraft],Tbl_Missions[Destination])</f>
        <v>Earth Orbit</v>
      </c>
      <c r="I24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41" t="str">
        <f>_xlfn.XLOOKUP(Tbl_MissionCrew[[#This Row],[Spacecraft (Return)]],Tbl_Missions[Spacecraft],Tbl_Missions[Status])</f>
        <v>Returned</v>
      </c>
    </row>
    <row r="242" spans="1:10" ht="18.75" customHeight="1">
      <c r="A242" t="s">
        <v>447</v>
      </c>
      <c r="B242" t="s">
        <v>135</v>
      </c>
      <c r="C242" t="s">
        <v>135</v>
      </c>
      <c r="D242" t="b">
        <f>NOT(Tbl_MissionCrew[[#This Row],[Spacecraft (Return)]]=Tbl_MissionCrew[[#This Row],[Spacecraft (Launch)]])</f>
        <v>0</v>
      </c>
      <c r="E242" s="2">
        <f ca="1">IF(Tbl_MissionCrew[[#This Row],[Return date]]="",NOW(),Tbl_MissionCrew[[#This Row],[Return date]])-Tbl_MissionCrew[[#This Row],[Launch date]]</f>
        <v>8.2256944444452529</v>
      </c>
      <c r="F242" s="1">
        <f>_xlfn.XLOOKUP(Tbl_MissionCrew[[#This Row],[Spacecraft (Launch)]],Tbl_Missions[Spacecraft],Tbl_Missions[Launch])</f>
        <v>30960.460416666665</v>
      </c>
      <c r="G242" s="1">
        <f>IF(_xlfn.XLOOKUP(Tbl_MissionCrew[[#This Row],[Spacecraft (Return)]],Tbl_Missions[Spacecraft],Tbl_Missions[Return])="","",_xlfn.XLOOKUP(Tbl_MissionCrew[[#This Row],[Spacecraft (Return)]],Tbl_Missions[Spacecraft],Tbl_Missions[Return]))</f>
        <v>30968.68611111111</v>
      </c>
      <c r="H242" t="str">
        <f>_xlfn.XLOOKUP(Tbl_MissionCrew[[#This Row],[Spacecraft (Launch)]],Tbl_Missions[Spacecraft],Tbl_Missions[Destination])</f>
        <v>Earth Orbit</v>
      </c>
      <c r="I24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42" t="str">
        <f>_xlfn.XLOOKUP(Tbl_MissionCrew[[#This Row],[Spacecraft (Return)]],Tbl_Missions[Spacecraft],Tbl_Missions[Status])</f>
        <v>Returned</v>
      </c>
    </row>
    <row r="243" spans="1:10" ht="18.75" customHeight="1">
      <c r="A243" t="s">
        <v>1080</v>
      </c>
      <c r="B243" t="s">
        <v>135</v>
      </c>
      <c r="C243" t="s">
        <v>135</v>
      </c>
      <c r="D243" t="b">
        <f>NOT(Tbl_MissionCrew[[#This Row],[Spacecraft (Return)]]=Tbl_MissionCrew[[#This Row],[Spacecraft (Launch)]])</f>
        <v>0</v>
      </c>
      <c r="E243" s="2">
        <f ca="1">IF(Tbl_MissionCrew[[#This Row],[Return date]]="",NOW(),Tbl_MissionCrew[[#This Row],[Return date]])-Tbl_MissionCrew[[#This Row],[Launch date]]</f>
        <v>8.2256944444452529</v>
      </c>
      <c r="F243" s="1">
        <f>_xlfn.XLOOKUP(Tbl_MissionCrew[[#This Row],[Spacecraft (Launch)]],Tbl_Missions[Spacecraft],Tbl_Missions[Launch])</f>
        <v>30960.460416666665</v>
      </c>
      <c r="G243" s="1">
        <f>IF(_xlfn.XLOOKUP(Tbl_MissionCrew[[#This Row],[Spacecraft (Return)]],Tbl_Missions[Spacecraft],Tbl_Missions[Return])="","",_xlfn.XLOOKUP(Tbl_MissionCrew[[#This Row],[Spacecraft (Return)]],Tbl_Missions[Spacecraft],Tbl_Missions[Return]))</f>
        <v>30968.68611111111</v>
      </c>
      <c r="H243" t="str">
        <f>_xlfn.XLOOKUP(Tbl_MissionCrew[[#This Row],[Spacecraft (Launch)]],Tbl_Missions[Spacecraft],Tbl_Missions[Destination])</f>
        <v>Earth Orbit</v>
      </c>
      <c r="I24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43" t="str">
        <f>_xlfn.XLOOKUP(Tbl_MissionCrew[[#This Row],[Spacecraft (Return)]],Tbl_Missions[Spacecraft],Tbl_Missions[Status])</f>
        <v>Returned</v>
      </c>
    </row>
    <row r="244" spans="1:10" ht="18.75" customHeight="1">
      <c r="A244" t="s">
        <v>1081</v>
      </c>
      <c r="B244" t="s">
        <v>135</v>
      </c>
      <c r="C244" t="s">
        <v>135</v>
      </c>
      <c r="D244" t="b">
        <f>NOT(Tbl_MissionCrew[[#This Row],[Spacecraft (Return)]]=Tbl_MissionCrew[[#This Row],[Spacecraft (Launch)]])</f>
        <v>0</v>
      </c>
      <c r="E244" s="2">
        <f ca="1">IF(Tbl_MissionCrew[[#This Row],[Return date]]="",NOW(),Tbl_MissionCrew[[#This Row],[Return date]])-Tbl_MissionCrew[[#This Row],[Launch date]]</f>
        <v>8.2256944444452529</v>
      </c>
      <c r="F244" s="1">
        <f>_xlfn.XLOOKUP(Tbl_MissionCrew[[#This Row],[Spacecraft (Launch)]],Tbl_Missions[Spacecraft],Tbl_Missions[Launch])</f>
        <v>30960.460416666665</v>
      </c>
      <c r="G244" s="1">
        <f>IF(_xlfn.XLOOKUP(Tbl_MissionCrew[[#This Row],[Spacecraft (Return)]],Tbl_Missions[Spacecraft],Tbl_Missions[Return])="","",_xlfn.XLOOKUP(Tbl_MissionCrew[[#This Row],[Spacecraft (Return)]],Tbl_Missions[Spacecraft],Tbl_Missions[Return]))</f>
        <v>30968.68611111111</v>
      </c>
      <c r="H244" t="str">
        <f>_xlfn.XLOOKUP(Tbl_MissionCrew[[#This Row],[Spacecraft (Launch)]],Tbl_Missions[Spacecraft],Tbl_Missions[Destination])</f>
        <v>Earth Orbit</v>
      </c>
      <c r="I24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44" t="str">
        <f>_xlfn.XLOOKUP(Tbl_MissionCrew[[#This Row],[Spacecraft (Return)]],Tbl_Missions[Spacecraft],Tbl_Missions[Status])</f>
        <v>Returned</v>
      </c>
    </row>
    <row r="245" spans="1:10" ht="18.75" customHeight="1">
      <c r="A245" t="s">
        <v>1047</v>
      </c>
      <c r="B245" t="s">
        <v>135</v>
      </c>
      <c r="C245" t="s">
        <v>135</v>
      </c>
      <c r="D245" t="b">
        <f>NOT(Tbl_MissionCrew[[#This Row],[Spacecraft (Return)]]=Tbl_MissionCrew[[#This Row],[Spacecraft (Launch)]])</f>
        <v>0</v>
      </c>
      <c r="E245" s="2">
        <f ca="1">IF(Tbl_MissionCrew[[#This Row],[Return date]]="",NOW(),Tbl_MissionCrew[[#This Row],[Return date]])-Tbl_MissionCrew[[#This Row],[Launch date]]</f>
        <v>8.2256944444452529</v>
      </c>
      <c r="F245" s="1">
        <f>_xlfn.XLOOKUP(Tbl_MissionCrew[[#This Row],[Spacecraft (Launch)]],Tbl_Missions[Spacecraft],Tbl_Missions[Launch])</f>
        <v>30960.460416666665</v>
      </c>
      <c r="G245" s="1">
        <f>IF(_xlfn.XLOOKUP(Tbl_MissionCrew[[#This Row],[Spacecraft (Return)]],Tbl_Missions[Spacecraft],Tbl_Missions[Return])="","",_xlfn.XLOOKUP(Tbl_MissionCrew[[#This Row],[Spacecraft (Return)]],Tbl_Missions[Spacecraft],Tbl_Missions[Return]))</f>
        <v>30968.68611111111</v>
      </c>
      <c r="H245" t="str">
        <f>_xlfn.XLOOKUP(Tbl_MissionCrew[[#This Row],[Spacecraft (Launch)]],Tbl_Missions[Spacecraft],Tbl_Missions[Destination])</f>
        <v>Earth Orbit</v>
      </c>
      <c r="I24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45" t="str">
        <f>_xlfn.XLOOKUP(Tbl_MissionCrew[[#This Row],[Spacecraft (Return)]],Tbl_Missions[Spacecraft],Tbl_Missions[Status])</f>
        <v>Returned</v>
      </c>
    </row>
    <row r="246" spans="1:10" ht="18.75" customHeight="1">
      <c r="A246" t="s">
        <v>1059</v>
      </c>
      <c r="B246" t="s">
        <v>135</v>
      </c>
      <c r="C246" t="s">
        <v>135</v>
      </c>
      <c r="D246" t="b">
        <f>NOT(Tbl_MissionCrew[[#This Row],[Spacecraft (Return)]]=Tbl_MissionCrew[[#This Row],[Spacecraft (Launch)]])</f>
        <v>0</v>
      </c>
      <c r="E246" s="2">
        <f ca="1">IF(Tbl_MissionCrew[[#This Row],[Return date]]="",NOW(),Tbl_MissionCrew[[#This Row],[Return date]])-Tbl_MissionCrew[[#This Row],[Launch date]]</f>
        <v>8.2256944444452529</v>
      </c>
      <c r="F246" s="1">
        <f>_xlfn.XLOOKUP(Tbl_MissionCrew[[#This Row],[Spacecraft (Launch)]],Tbl_Missions[Spacecraft],Tbl_Missions[Launch])</f>
        <v>30960.460416666665</v>
      </c>
      <c r="G246" s="1">
        <f>IF(_xlfn.XLOOKUP(Tbl_MissionCrew[[#This Row],[Spacecraft (Return)]],Tbl_Missions[Spacecraft],Tbl_Missions[Return])="","",_xlfn.XLOOKUP(Tbl_MissionCrew[[#This Row],[Spacecraft (Return)]],Tbl_Missions[Spacecraft],Tbl_Missions[Return]))</f>
        <v>30968.68611111111</v>
      </c>
      <c r="H246" t="str">
        <f>_xlfn.XLOOKUP(Tbl_MissionCrew[[#This Row],[Spacecraft (Launch)]],Tbl_Missions[Spacecraft],Tbl_Missions[Destination])</f>
        <v>Earth Orbit</v>
      </c>
      <c r="I24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46" t="str">
        <f>_xlfn.XLOOKUP(Tbl_MissionCrew[[#This Row],[Spacecraft (Return)]],Tbl_Missions[Spacecraft],Tbl_Missions[Status])</f>
        <v>Returned</v>
      </c>
    </row>
    <row r="247" spans="1:10" ht="18.75" customHeight="1">
      <c r="A247" t="s">
        <v>1082</v>
      </c>
      <c r="B247" t="s">
        <v>136</v>
      </c>
      <c r="C247" t="s">
        <v>136</v>
      </c>
      <c r="D247" t="b">
        <f>NOT(Tbl_MissionCrew[[#This Row],[Spacecraft (Return)]]=Tbl_MissionCrew[[#This Row],[Spacecraft (Launch)]])</f>
        <v>0</v>
      </c>
      <c r="E247" s="2">
        <f ca="1">IF(Tbl_MissionCrew[[#This Row],[Return date]]="",NOW(),Tbl_MissionCrew[[#This Row],[Return date]])-Tbl_MissionCrew[[#This Row],[Launch date]]</f>
        <v>7.9902777777788287</v>
      </c>
      <c r="F247" s="1">
        <f>_xlfn.XLOOKUP(Tbl_MissionCrew[[#This Row],[Spacecraft (Launch)]],Tbl_Missions[Spacecraft],Tbl_Missions[Launch])</f>
        <v>30994.510416666668</v>
      </c>
      <c r="G247" s="1">
        <f>IF(_xlfn.XLOOKUP(Tbl_MissionCrew[[#This Row],[Spacecraft (Return)]],Tbl_Missions[Spacecraft],Tbl_Missions[Return])="","",_xlfn.XLOOKUP(Tbl_MissionCrew[[#This Row],[Spacecraft (Return)]],Tbl_Missions[Spacecraft],Tbl_Missions[Return]))</f>
        <v>31002.500694444447</v>
      </c>
      <c r="H247" t="str">
        <f>_xlfn.XLOOKUP(Tbl_MissionCrew[[#This Row],[Spacecraft (Launch)]],Tbl_Missions[Spacecraft],Tbl_Missions[Destination])</f>
        <v>Earth Orbit</v>
      </c>
      <c r="I24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47" t="str">
        <f>_xlfn.XLOOKUP(Tbl_MissionCrew[[#This Row],[Spacecraft (Return)]],Tbl_Missions[Spacecraft],Tbl_Missions[Status])</f>
        <v>Returned</v>
      </c>
    </row>
    <row r="248" spans="1:10" ht="18.75" customHeight="1">
      <c r="A248" t="s">
        <v>450</v>
      </c>
      <c r="B248" t="s">
        <v>136</v>
      </c>
      <c r="C248" t="s">
        <v>136</v>
      </c>
      <c r="D248" t="b">
        <f>NOT(Tbl_MissionCrew[[#This Row],[Spacecraft (Return)]]=Tbl_MissionCrew[[#This Row],[Spacecraft (Launch)]])</f>
        <v>0</v>
      </c>
      <c r="E248" s="2">
        <f ca="1">IF(Tbl_MissionCrew[[#This Row],[Return date]]="",NOW(),Tbl_MissionCrew[[#This Row],[Return date]])-Tbl_MissionCrew[[#This Row],[Launch date]]</f>
        <v>7.9902777777788287</v>
      </c>
      <c r="F248" s="1">
        <f>_xlfn.XLOOKUP(Tbl_MissionCrew[[#This Row],[Spacecraft (Launch)]],Tbl_Missions[Spacecraft],Tbl_Missions[Launch])</f>
        <v>30994.510416666668</v>
      </c>
      <c r="G248" s="1">
        <f>IF(_xlfn.XLOOKUP(Tbl_MissionCrew[[#This Row],[Spacecraft (Return)]],Tbl_Missions[Spacecraft],Tbl_Missions[Return])="","",_xlfn.XLOOKUP(Tbl_MissionCrew[[#This Row],[Spacecraft (Return)]],Tbl_Missions[Spacecraft],Tbl_Missions[Return]))</f>
        <v>31002.500694444447</v>
      </c>
      <c r="H248" t="str">
        <f>_xlfn.XLOOKUP(Tbl_MissionCrew[[#This Row],[Spacecraft (Launch)]],Tbl_Missions[Spacecraft],Tbl_Missions[Destination])</f>
        <v>Earth Orbit</v>
      </c>
      <c r="I24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48" t="str">
        <f>_xlfn.XLOOKUP(Tbl_MissionCrew[[#This Row],[Spacecraft (Return)]],Tbl_Missions[Spacecraft],Tbl_Missions[Status])</f>
        <v>Returned</v>
      </c>
    </row>
    <row r="249" spans="1:10" ht="18.75" customHeight="1">
      <c r="A249" t="s">
        <v>1083</v>
      </c>
      <c r="B249" t="s">
        <v>136</v>
      </c>
      <c r="C249" t="s">
        <v>136</v>
      </c>
      <c r="D249" t="b">
        <f>NOT(Tbl_MissionCrew[[#This Row],[Spacecraft (Return)]]=Tbl_MissionCrew[[#This Row],[Spacecraft (Launch)]])</f>
        <v>0</v>
      </c>
      <c r="E249" s="2">
        <f ca="1">IF(Tbl_MissionCrew[[#This Row],[Return date]]="",NOW(),Tbl_MissionCrew[[#This Row],[Return date]])-Tbl_MissionCrew[[#This Row],[Launch date]]</f>
        <v>7.9902777777788287</v>
      </c>
      <c r="F249" s="1">
        <f>_xlfn.XLOOKUP(Tbl_MissionCrew[[#This Row],[Spacecraft (Launch)]],Tbl_Missions[Spacecraft],Tbl_Missions[Launch])</f>
        <v>30994.510416666668</v>
      </c>
      <c r="G249" s="1">
        <f>IF(_xlfn.XLOOKUP(Tbl_MissionCrew[[#This Row],[Spacecraft (Return)]],Tbl_Missions[Spacecraft],Tbl_Missions[Return])="","",_xlfn.XLOOKUP(Tbl_MissionCrew[[#This Row],[Spacecraft (Return)]],Tbl_Missions[Spacecraft],Tbl_Missions[Return]))</f>
        <v>31002.500694444447</v>
      </c>
      <c r="H249" t="str">
        <f>_xlfn.XLOOKUP(Tbl_MissionCrew[[#This Row],[Spacecraft (Launch)]],Tbl_Missions[Spacecraft],Tbl_Missions[Destination])</f>
        <v>Earth Orbit</v>
      </c>
      <c r="I24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49" t="str">
        <f>_xlfn.XLOOKUP(Tbl_MissionCrew[[#This Row],[Spacecraft (Return)]],Tbl_Missions[Spacecraft],Tbl_Missions[Status])</f>
        <v>Returned</v>
      </c>
    </row>
    <row r="250" spans="1:10" ht="18.75" customHeight="1">
      <c r="A250" t="s">
        <v>1056</v>
      </c>
      <c r="B250" t="s">
        <v>136</v>
      </c>
      <c r="C250" t="s">
        <v>136</v>
      </c>
      <c r="D250" t="b">
        <f>NOT(Tbl_MissionCrew[[#This Row],[Spacecraft (Return)]]=Tbl_MissionCrew[[#This Row],[Spacecraft (Launch)]])</f>
        <v>0</v>
      </c>
      <c r="E250" s="2">
        <f ca="1">IF(Tbl_MissionCrew[[#This Row],[Return date]]="",NOW(),Tbl_MissionCrew[[#This Row],[Return date]])-Tbl_MissionCrew[[#This Row],[Launch date]]</f>
        <v>7.9902777777788287</v>
      </c>
      <c r="F250" s="1">
        <f>_xlfn.XLOOKUP(Tbl_MissionCrew[[#This Row],[Spacecraft (Launch)]],Tbl_Missions[Spacecraft],Tbl_Missions[Launch])</f>
        <v>30994.510416666668</v>
      </c>
      <c r="G250" s="1">
        <f>IF(_xlfn.XLOOKUP(Tbl_MissionCrew[[#This Row],[Spacecraft (Return)]],Tbl_Missions[Spacecraft],Tbl_Missions[Return])="","",_xlfn.XLOOKUP(Tbl_MissionCrew[[#This Row],[Spacecraft (Return)]],Tbl_Missions[Spacecraft],Tbl_Missions[Return]))</f>
        <v>31002.500694444447</v>
      </c>
      <c r="H250" t="str">
        <f>_xlfn.XLOOKUP(Tbl_MissionCrew[[#This Row],[Spacecraft (Launch)]],Tbl_Missions[Spacecraft],Tbl_Missions[Destination])</f>
        <v>Earth Orbit</v>
      </c>
      <c r="I25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50" t="str">
        <f>_xlfn.XLOOKUP(Tbl_MissionCrew[[#This Row],[Spacecraft (Return)]],Tbl_Missions[Spacecraft],Tbl_Missions[Status])</f>
        <v>Returned</v>
      </c>
    </row>
    <row r="251" spans="1:10" ht="18.75" customHeight="1">
      <c r="A251" t="s">
        <v>449</v>
      </c>
      <c r="B251" t="s">
        <v>136</v>
      </c>
      <c r="C251" t="s">
        <v>136</v>
      </c>
      <c r="D251" t="b">
        <f>NOT(Tbl_MissionCrew[[#This Row],[Spacecraft (Return)]]=Tbl_MissionCrew[[#This Row],[Spacecraft (Launch)]])</f>
        <v>0</v>
      </c>
      <c r="E251" s="2">
        <f ca="1">IF(Tbl_MissionCrew[[#This Row],[Return date]]="",NOW(),Tbl_MissionCrew[[#This Row],[Return date]])-Tbl_MissionCrew[[#This Row],[Launch date]]</f>
        <v>7.9902777777788287</v>
      </c>
      <c r="F251" s="1">
        <f>_xlfn.XLOOKUP(Tbl_MissionCrew[[#This Row],[Spacecraft (Launch)]],Tbl_Missions[Spacecraft],Tbl_Missions[Launch])</f>
        <v>30994.510416666668</v>
      </c>
      <c r="G251" s="1">
        <f>IF(_xlfn.XLOOKUP(Tbl_MissionCrew[[#This Row],[Spacecraft (Return)]],Tbl_Missions[Spacecraft],Tbl_Missions[Return])="","",_xlfn.XLOOKUP(Tbl_MissionCrew[[#This Row],[Spacecraft (Return)]],Tbl_Missions[Spacecraft],Tbl_Missions[Return]))</f>
        <v>31002.500694444447</v>
      </c>
      <c r="H251" t="str">
        <f>_xlfn.XLOOKUP(Tbl_MissionCrew[[#This Row],[Spacecraft (Launch)]],Tbl_Missions[Spacecraft],Tbl_Missions[Destination])</f>
        <v>Earth Orbit</v>
      </c>
      <c r="I25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51" t="str">
        <f>_xlfn.XLOOKUP(Tbl_MissionCrew[[#This Row],[Spacecraft (Return)]],Tbl_Missions[Spacecraft],Tbl_Missions[Status])</f>
        <v>Returned</v>
      </c>
    </row>
    <row r="252" spans="1:10" ht="18.75" customHeight="1">
      <c r="A252" t="s">
        <v>1084</v>
      </c>
      <c r="B252" t="s">
        <v>137</v>
      </c>
      <c r="C252" t="s">
        <v>137</v>
      </c>
      <c r="D252" t="b">
        <f>NOT(Tbl_MissionCrew[[#This Row],[Spacecraft (Return)]]=Tbl_MissionCrew[[#This Row],[Spacecraft (Launch)]])</f>
        <v>0</v>
      </c>
      <c r="E252" s="2">
        <f ca="1">IF(Tbl_MissionCrew[[#This Row],[Return date]]="",NOW(),Tbl_MissionCrew[[#This Row],[Return date]])-Tbl_MissionCrew[[#This Row],[Launch date]]</f>
        <v>3.0652777777795563</v>
      </c>
      <c r="F252" s="1">
        <f>_xlfn.XLOOKUP(Tbl_MissionCrew[[#This Row],[Spacecraft (Launch)]],Tbl_Missions[Spacecraft],Tbl_Missions[Launch])</f>
        <v>31071.826388888891</v>
      </c>
      <c r="G252" s="1">
        <f>IF(_xlfn.XLOOKUP(Tbl_MissionCrew[[#This Row],[Spacecraft (Return)]],Tbl_Missions[Spacecraft],Tbl_Missions[Return])="","",_xlfn.XLOOKUP(Tbl_MissionCrew[[#This Row],[Spacecraft (Return)]],Tbl_Missions[Spacecraft],Tbl_Missions[Return]))</f>
        <v>31074.89166666667</v>
      </c>
      <c r="H252" t="str">
        <f>_xlfn.XLOOKUP(Tbl_MissionCrew[[#This Row],[Spacecraft (Launch)]],Tbl_Missions[Spacecraft],Tbl_Missions[Destination])</f>
        <v>Earth Orbit</v>
      </c>
      <c r="I25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52" t="str">
        <f>_xlfn.XLOOKUP(Tbl_MissionCrew[[#This Row],[Spacecraft (Return)]],Tbl_Missions[Spacecraft],Tbl_Missions[Status])</f>
        <v>Returned</v>
      </c>
    </row>
    <row r="253" spans="1:10" ht="18.75" customHeight="1">
      <c r="A253" t="s">
        <v>1085</v>
      </c>
      <c r="B253" t="s">
        <v>137</v>
      </c>
      <c r="C253" t="s">
        <v>137</v>
      </c>
      <c r="D253" t="b">
        <f>NOT(Tbl_MissionCrew[[#This Row],[Spacecraft (Return)]]=Tbl_MissionCrew[[#This Row],[Spacecraft (Launch)]])</f>
        <v>0</v>
      </c>
      <c r="E253" s="2">
        <f ca="1">IF(Tbl_MissionCrew[[#This Row],[Return date]]="",NOW(),Tbl_MissionCrew[[#This Row],[Return date]])-Tbl_MissionCrew[[#This Row],[Launch date]]</f>
        <v>3.0652777777795563</v>
      </c>
      <c r="F253" s="1">
        <f>_xlfn.XLOOKUP(Tbl_MissionCrew[[#This Row],[Spacecraft (Launch)]],Tbl_Missions[Spacecraft],Tbl_Missions[Launch])</f>
        <v>31071.826388888891</v>
      </c>
      <c r="G253" s="1">
        <f>IF(_xlfn.XLOOKUP(Tbl_MissionCrew[[#This Row],[Spacecraft (Return)]],Tbl_Missions[Spacecraft],Tbl_Missions[Return])="","",_xlfn.XLOOKUP(Tbl_MissionCrew[[#This Row],[Spacecraft (Return)]],Tbl_Missions[Spacecraft],Tbl_Missions[Return]))</f>
        <v>31074.89166666667</v>
      </c>
      <c r="H253" t="str">
        <f>_xlfn.XLOOKUP(Tbl_MissionCrew[[#This Row],[Spacecraft (Launch)]],Tbl_Missions[Spacecraft],Tbl_Missions[Destination])</f>
        <v>Earth Orbit</v>
      </c>
      <c r="I25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53" t="str">
        <f>_xlfn.XLOOKUP(Tbl_MissionCrew[[#This Row],[Spacecraft (Return)]],Tbl_Missions[Spacecraft],Tbl_Missions[Status])</f>
        <v>Returned</v>
      </c>
    </row>
    <row r="254" spans="1:10" ht="18.75" customHeight="1">
      <c r="A254" t="s">
        <v>1086</v>
      </c>
      <c r="B254" t="s">
        <v>137</v>
      </c>
      <c r="C254" t="s">
        <v>137</v>
      </c>
      <c r="D254" t="b">
        <f>NOT(Tbl_MissionCrew[[#This Row],[Spacecraft (Return)]]=Tbl_MissionCrew[[#This Row],[Spacecraft (Launch)]])</f>
        <v>0</v>
      </c>
      <c r="E254" s="2">
        <f ca="1">IF(Tbl_MissionCrew[[#This Row],[Return date]]="",NOW(),Tbl_MissionCrew[[#This Row],[Return date]])-Tbl_MissionCrew[[#This Row],[Launch date]]</f>
        <v>3.0652777777795563</v>
      </c>
      <c r="F254" s="1">
        <f>_xlfn.XLOOKUP(Tbl_MissionCrew[[#This Row],[Spacecraft (Launch)]],Tbl_Missions[Spacecraft],Tbl_Missions[Launch])</f>
        <v>31071.826388888891</v>
      </c>
      <c r="G254" s="1">
        <f>IF(_xlfn.XLOOKUP(Tbl_MissionCrew[[#This Row],[Spacecraft (Return)]],Tbl_Missions[Spacecraft],Tbl_Missions[Return])="","",_xlfn.XLOOKUP(Tbl_MissionCrew[[#This Row],[Spacecraft (Return)]],Tbl_Missions[Spacecraft],Tbl_Missions[Return]))</f>
        <v>31074.89166666667</v>
      </c>
      <c r="H254" t="str">
        <f>_xlfn.XLOOKUP(Tbl_MissionCrew[[#This Row],[Spacecraft (Launch)]],Tbl_Missions[Spacecraft],Tbl_Missions[Destination])</f>
        <v>Earth Orbit</v>
      </c>
      <c r="I25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54" t="str">
        <f>_xlfn.XLOOKUP(Tbl_MissionCrew[[#This Row],[Spacecraft (Return)]],Tbl_Missions[Spacecraft],Tbl_Missions[Status])</f>
        <v>Returned</v>
      </c>
    </row>
    <row r="255" spans="1:10" ht="18.75" customHeight="1">
      <c r="A255" t="s">
        <v>1087</v>
      </c>
      <c r="B255" t="s">
        <v>137</v>
      </c>
      <c r="C255" t="s">
        <v>137</v>
      </c>
      <c r="D255" t="b">
        <f>NOT(Tbl_MissionCrew[[#This Row],[Spacecraft (Return)]]=Tbl_MissionCrew[[#This Row],[Spacecraft (Launch)]])</f>
        <v>0</v>
      </c>
      <c r="E255" s="2">
        <f ca="1">IF(Tbl_MissionCrew[[#This Row],[Return date]]="",NOW(),Tbl_MissionCrew[[#This Row],[Return date]])-Tbl_MissionCrew[[#This Row],[Launch date]]</f>
        <v>3.0652777777795563</v>
      </c>
      <c r="F255" s="1">
        <f>_xlfn.XLOOKUP(Tbl_MissionCrew[[#This Row],[Spacecraft (Launch)]],Tbl_Missions[Spacecraft],Tbl_Missions[Launch])</f>
        <v>31071.826388888891</v>
      </c>
      <c r="G255" s="1">
        <f>IF(_xlfn.XLOOKUP(Tbl_MissionCrew[[#This Row],[Spacecraft (Return)]],Tbl_Missions[Spacecraft],Tbl_Missions[Return])="","",_xlfn.XLOOKUP(Tbl_MissionCrew[[#This Row],[Spacecraft (Return)]],Tbl_Missions[Spacecraft],Tbl_Missions[Return]))</f>
        <v>31074.89166666667</v>
      </c>
      <c r="H255" t="str">
        <f>_xlfn.XLOOKUP(Tbl_MissionCrew[[#This Row],[Spacecraft (Launch)]],Tbl_Missions[Spacecraft],Tbl_Missions[Destination])</f>
        <v>Earth Orbit</v>
      </c>
      <c r="I25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55" t="str">
        <f>_xlfn.XLOOKUP(Tbl_MissionCrew[[#This Row],[Spacecraft (Return)]],Tbl_Missions[Spacecraft],Tbl_Missions[Status])</f>
        <v>Returned</v>
      </c>
    </row>
    <row r="256" spans="1:10" ht="18.75" customHeight="1">
      <c r="A256" t="s">
        <v>403</v>
      </c>
      <c r="B256" t="s">
        <v>137</v>
      </c>
      <c r="C256" t="s">
        <v>137</v>
      </c>
      <c r="D256" t="b">
        <f>NOT(Tbl_MissionCrew[[#This Row],[Spacecraft (Return)]]=Tbl_MissionCrew[[#This Row],[Spacecraft (Launch)]])</f>
        <v>0</v>
      </c>
      <c r="E256" s="2">
        <f ca="1">IF(Tbl_MissionCrew[[#This Row],[Return date]]="",NOW(),Tbl_MissionCrew[[#This Row],[Return date]])-Tbl_MissionCrew[[#This Row],[Launch date]]</f>
        <v>3.0652777777795563</v>
      </c>
      <c r="F256" s="1">
        <f>_xlfn.XLOOKUP(Tbl_MissionCrew[[#This Row],[Spacecraft (Launch)]],Tbl_Missions[Spacecraft],Tbl_Missions[Launch])</f>
        <v>31071.826388888891</v>
      </c>
      <c r="G256" s="1">
        <f>IF(_xlfn.XLOOKUP(Tbl_MissionCrew[[#This Row],[Spacecraft (Return)]],Tbl_Missions[Spacecraft],Tbl_Missions[Return])="","",_xlfn.XLOOKUP(Tbl_MissionCrew[[#This Row],[Spacecraft (Return)]],Tbl_Missions[Spacecraft],Tbl_Missions[Return]))</f>
        <v>31074.89166666667</v>
      </c>
      <c r="H256" t="str">
        <f>_xlfn.XLOOKUP(Tbl_MissionCrew[[#This Row],[Spacecraft (Launch)]],Tbl_Missions[Spacecraft],Tbl_Missions[Destination])</f>
        <v>Earth Orbit</v>
      </c>
      <c r="I25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56" t="str">
        <f>_xlfn.XLOOKUP(Tbl_MissionCrew[[#This Row],[Spacecraft (Return)]],Tbl_Missions[Spacecraft],Tbl_Missions[Status])</f>
        <v>Returned</v>
      </c>
    </row>
    <row r="257" spans="1:10" ht="18.75" customHeight="1">
      <c r="A257" t="s">
        <v>1074</v>
      </c>
      <c r="B257" t="s">
        <v>138</v>
      </c>
      <c r="C257" t="s">
        <v>138</v>
      </c>
      <c r="D257" t="b">
        <f>NOT(Tbl_MissionCrew[[#This Row],[Spacecraft (Return)]]=Tbl_MissionCrew[[#This Row],[Spacecraft (Launch)]])</f>
        <v>0</v>
      </c>
      <c r="E257" s="2">
        <f ca="1">IF(Tbl_MissionCrew[[#This Row],[Return date]]="",NOW(),Tbl_MissionCrew[[#This Row],[Return date]])-Tbl_MissionCrew[[#This Row],[Launch date]]</f>
        <v>6.9972222222204437</v>
      </c>
      <c r="F257" s="1">
        <f>_xlfn.XLOOKUP(Tbl_MissionCrew[[#This Row],[Spacecraft (Launch)]],Tbl_Missions[Spacecraft],Tbl_Missions[Launch])</f>
        <v>31149.582696759258</v>
      </c>
      <c r="G257" s="1">
        <f>IF(_xlfn.XLOOKUP(Tbl_MissionCrew[[#This Row],[Spacecraft (Return)]],Tbl_Missions[Spacecraft],Tbl_Missions[Return])="","",_xlfn.XLOOKUP(Tbl_MissionCrew[[#This Row],[Spacecraft (Return)]],Tbl_Missions[Spacecraft],Tbl_Missions[Return]))</f>
        <v>31156.579918981479</v>
      </c>
      <c r="H257" t="str">
        <f>_xlfn.XLOOKUP(Tbl_MissionCrew[[#This Row],[Spacecraft (Launch)]],Tbl_Missions[Spacecraft],Tbl_Missions[Destination])</f>
        <v>Earth Orbit</v>
      </c>
      <c r="I25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57" t="str">
        <f>_xlfn.XLOOKUP(Tbl_MissionCrew[[#This Row],[Spacecraft (Return)]],Tbl_Missions[Spacecraft],Tbl_Missions[Status])</f>
        <v>Returned</v>
      </c>
    </row>
    <row r="258" spans="1:10" ht="18.75" customHeight="1">
      <c r="A258" t="s">
        <v>1088</v>
      </c>
      <c r="B258" t="s">
        <v>138</v>
      </c>
      <c r="C258" t="s">
        <v>138</v>
      </c>
      <c r="D258" t="b">
        <f>NOT(Tbl_MissionCrew[[#This Row],[Spacecraft (Return)]]=Tbl_MissionCrew[[#This Row],[Spacecraft (Launch)]])</f>
        <v>0</v>
      </c>
      <c r="E258" s="2">
        <f ca="1">IF(Tbl_MissionCrew[[#This Row],[Return date]]="",NOW(),Tbl_MissionCrew[[#This Row],[Return date]])-Tbl_MissionCrew[[#This Row],[Launch date]]</f>
        <v>6.9972222222204437</v>
      </c>
      <c r="F258" s="1">
        <f>_xlfn.XLOOKUP(Tbl_MissionCrew[[#This Row],[Spacecraft (Launch)]],Tbl_Missions[Spacecraft],Tbl_Missions[Launch])</f>
        <v>31149.582696759258</v>
      </c>
      <c r="G258" s="1">
        <f>IF(_xlfn.XLOOKUP(Tbl_MissionCrew[[#This Row],[Spacecraft (Return)]],Tbl_Missions[Spacecraft],Tbl_Missions[Return])="","",_xlfn.XLOOKUP(Tbl_MissionCrew[[#This Row],[Spacecraft (Return)]],Tbl_Missions[Spacecraft],Tbl_Missions[Return]))</f>
        <v>31156.579918981479</v>
      </c>
      <c r="H258" t="str">
        <f>_xlfn.XLOOKUP(Tbl_MissionCrew[[#This Row],[Spacecraft (Launch)]],Tbl_Missions[Spacecraft],Tbl_Missions[Destination])</f>
        <v>Earth Orbit</v>
      </c>
      <c r="I25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58" t="str">
        <f>_xlfn.XLOOKUP(Tbl_MissionCrew[[#This Row],[Spacecraft (Return)]],Tbl_Missions[Spacecraft],Tbl_Missions[Status])</f>
        <v>Returned</v>
      </c>
    </row>
    <row r="259" spans="1:10" ht="18.75" customHeight="1">
      <c r="A259" t="s">
        <v>1089</v>
      </c>
      <c r="B259" t="s">
        <v>138</v>
      </c>
      <c r="C259" t="s">
        <v>138</v>
      </c>
      <c r="D259" t="b">
        <f>NOT(Tbl_MissionCrew[[#This Row],[Spacecraft (Return)]]=Tbl_MissionCrew[[#This Row],[Spacecraft (Launch)]])</f>
        <v>0</v>
      </c>
      <c r="E259" s="2">
        <f ca="1">IF(Tbl_MissionCrew[[#This Row],[Return date]]="",NOW(),Tbl_MissionCrew[[#This Row],[Return date]])-Tbl_MissionCrew[[#This Row],[Launch date]]</f>
        <v>6.9972222222204437</v>
      </c>
      <c r="F259" s="1">
        <f>_xlfn.XLOOKUP(Tbl_MissionCrew[[#This Row],[Spacecraft (Launch)]],Tbl_Missions[Spacecraft],Tbl_Missions[Launch])</f>
        <v>31149.582696759258</v>
      </c>
      <c r="G259" s="1">
        <f>IF(_xlfn.XLOOKUP(Tbl_MissionCrew[[#This Row],[Spacecraft (Return)]],Tbl_Missions[Spacecraft],Tbl_Missions[Return])="","",_xlfn.XLOOKUP(Tbl_MissionCrew[[#This Row],[Spacecraft (Return)]],Tbl_Missions[Spacecraft],Tbl_Missions[Return]))</f>
        <v>31156.579918981479</v>
      </c>
      <c r="H259" t="str">
        <f>_xlfn.XLOOKUP(Tbl_MissionCrew[[#This Row],[Spacecraft (Launch)]],Tbl_Missions[Spacecraft],Tbl_Missions[Destination])</f>
        <v>Earth Orbit</v>
      </c>
      <c r="I25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59" t="str">
        <f>_xlfn.XLOOKUP(Tbl_MissionCrew[[#This Row],[Spacecraft (Return)]],Tbl_Missions[Spacecraft],Tbl_Missions[Status])</f>
        <v>Returned</v>
      </c>
    </row>
    <row r="260" spans="1:10" ht="18.75" customHeight="1">
      <c r="A260" t="s">
        <v>452</v>
      </c>
      <c r="B260" t="s">
        <v>138</v>
      </c>
      <c r="C260" t="s">
        <v>138</v>
      </c>
      <c r="D260" t="b">
        <f>NOT(Tbl_MissionCrew[[#This Row],[Spacecraft (Return)]]=Tbl_MissionCrew[[#This Row],[Spacecraft (Launch)]])</f>
        <v>0</v>
      </c>
      <c r="E260" s="2">
        <f ca="1">IF(Tbl_MissionCrew[[#This Row],[Return date]]="",NOW(),Tbl_MissionCrew[[#This Row],[Return date]])-Tbl_MissionCrew[[#This Row],[Launch date]]</f>
        <v>6.9972222222204437</v>
      </c>
      <c r="F260" s="1">
        <f>_xlfn.XLOOKUP(Tbl_MissionCrew[[#This Row],[Spacecraft (Launch)]],Tbl_Missions[Spacecraft],Tbl_Missions[Launch])</f>
        <v>31149.582696759258</v>
      </c>
      <c r="G260" s="1">
        <f>IF(_xlfn.XLOOKUP(Tbl_MissionCrew[[#This Row],[Spacecraft (Return)]],Tbl_Missions[Spacecraft],Tbl_Missions[Return])="","",_xlfn.XLOOKUP(Tbl_MissionCrew[[#This Row],[Spacecraft (Return)]],Tbl_Missions[Spacecraft],Tbl_Missions[Return]))</f>
        <v>31156.579918981479</v>
      </c>
      <c r="H260" t="str">
        <f>_xlfn.XLOOKUP(Tbl_MissionCrew[[#This Row],[Spacecraft (Launch)]],Tbl_Missions[Spacecraft],Tbl_Missions[Destination])</f>
        <v>Earth Orbit</v>
      </c>
      <c r="I26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60" t="str">
        <f>_xlfn.XLOOKUP(Tbl_MissionCrew[[#This Row],[Spacecraft (Return)]],Tbl_Missions[Spacecraft],Tbl_Missions[Status])</f>
        <v>Returned</v>
      </c>
    </row>
    <row r="261" spans="1:10" ht="18.75" customHeight="1">
      <c r="A261" t="s">
        <v>1055</v>
      </c>
      <c r="B261" t="s">
        <v>138</v>
      </c>
      <c r="C261" t="s">
        <v>138</v>
      </c>
      <c r="D261" t="b">
        <f>NOT(Tbl_MissionCrew[[#This Row],[Spacecraft (Return)]]=Tbl_MissionCrew[[#This Row],[Spacecraft (Launch)]])</f>
        <v>0</v>
      </c>
      <c r="E261" s="2">
        <f ca="1">IF(Tbl_MissionCrew[[#This Row],[Return date]]="",NOW(),Tbl_MissionCrew[[#This Row],[Return date]])-Tbl_MissionCrew[[#This Row],[Launch date]]</f>
        <v>6.9972222222204437</v>
      </c>
      <c r="F261" s="1">
        <f>_xlfn.XLOOKUP(Tbl_MissionCrew[[#This Row],[Spacecraft (Launch)]],Tbl_Missions[Spacecraft],Tbl_Missions[Launch])</f>
        <v>31149.582696759258</v>
      </c>
      <c r="G261" s="1">
        <f>IF(_xlfn.XLOOKUP(Tbl_MissionCrew[[#This Row],[Spacecraft (Return)]],Tbl_Missions[Spacecraft],Tbl_Missions[Return])="","",_xlfn.XLOOKUP(Tbl_MissionCrew[[#This Row],[Spacecraft (Return)]],Tbl_Missions[Spacecraft],Tbl_Missions[Return]))</f>
        <v>31156.579918981479</v>
      </c>
      <c r="H261" t="str">
        <f>_xlfn.XLOOKUP(Tbl_MissionCrew[[#This Row],[Spacecraft (Launch)]],Tbl_Missions[Spacecraft],Tbl_Missions[Destination])</f>
        <v>Earth Orbit</v>
      </c>
      <c r="I26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61" t="str">
        <f>_xlfn.XLOOKUP(Tbl_MissionCrew[[#This Row],[Spacecraft (Return)]],Tbl_Missions[Spacecraft],Tbl_Missions[Status])</f>
        <v>Returned</v>
      </c>
    </row>
    <row r="262" spans="1:10" ht="18.75" customHeight="1">
      <c r="A262" t="s">
        <v>1090</v>
      </c>
      <c r="B262" t="s">
        <v>138</v>
      </c>
      <c r="C262" t="s">
        <v>138</v>
      </c>
      <c r="D262" t="b">
        <f>NOT(Tbl_MissionCrew[[#This Row],[Spacecraft (Return)]]=Tbl_MissionCrew[[#This Row],[Spacecraft (Launch)]])</f>
        <v>0</v>
      </c>
      <c r="E262" s="2">
        <f ca="1">IF(Tbl_MissionCrew[[#This Row],[Return date]]="",NOW(),Tbl_MissionCrew[[#This Row],[Return date]])-Tbl_MissionCrew[[#This Row],[Launch date]]</f>
        <v>6.9972222222204437</v>
      </c>
      <c r="F262" s="1">
        <f>_xlfn.XLOOKUP(Tbl_MissionCrew[[#This Row],[Spacecraft (Launch)]],Tbl_Missions[Spacecraft],Tbl_Missions[Launch])</f>
        <v>31149.582696759258</v>
      </c>
      <c r="G262" s="1">
        <f>IF(_xlfn.XLOOKUP(Tbl_MissionCrew[[#This Row],[Spacecraft (Return)]],Tbl_Missions[Spacecraft],Tbl_Missions[Return])="","",_xlfn.XLOOKUP(Tbl_MissionCrew[[#This Row],[Spacecraft (Return)]],Tbl_Missions[Spacecraft],Tbl_Missions[Return]))</f>
        <v>31156.579918981479</v>
      </c>
      <c r="H262" t="str">
        <f>_xlfn.XLOOKUP(Tbl_MissionCrew[[#This Row],[Spacecraft (Launch)]],Tbl_Missions[Spacecraft],Tbl_Missions[Destination])</f>
        <v>Earth Orbit</v>
      </c>
      <c r="I26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62" t="str">
        <f>_xlfn.XLOOKUP(Tbl_MissionCrew[[#This Row],[Spacecraft (Return)]],Tbl_Missions[Spacecraft],Tbl_Missions[Status])</f>
        <v>Returned</v>
      </c>
    </row>
    <row r="263" spans="1:10" ht="18.75" customHeight="1">
      <c r="A263" t="s">
        <v>453</v>
      </c>
      <c r="B263" t="s">
        <v>138</v>
      </c>
      <c r="C263" t="s">
        <v>138</v>
      </c>
      <c r="D263" t="b">
        <f>NOT(Tbl_MissionCrew[[#This Row],[Spacecraft (Return)]]=Tbl_MissionCrew[[#This Row],[Spacecraft (Launch)]])</f>
        <v>0</v>
      </c>
      <c r="E263" s="2">
        <f ca="1">IF(Tbl_MissionCrew[[#This Row],[Return date]]="",NOW(),Tbl_MissionCrew[[#This Row],[Return date]])-Tbl_MissionCrew[[#This Row],[Launch date]]</f>
        <v>6.9972222222204437</v>
      </c>
      <c r="F263" s="1">
        <f>_xlfn.XLOOKUP(Tbl_MissionCrew[[#This Row],[Spacecraft (Launch)]],Tbl_Missions[Spacecraft],Tbl_Missions[Launch])</f>
        <v>31149.582696759258</v>
      </c>
      <c r="G263" s="1">
        <f>IF(_xlfn.XLOOKUP(Tbl_MissionCrew[[#This Row],[Spacecraft (Return)]],Tbl_Missions[Spacecraft],Tbl_Missions[Return])="","",_xlfn.XLOOKUP(Tbl_MissionCrew[[#This Row],[Spacecraft (Return)]],Tbl_Missions[Spacecraft],Tbl_Missions[Return]))</f>
        <v>31156.579918981479</v>
      </c>
      <c r="H263" t="str">
        <f>_xlfn.XLOOKUP(Tbl_MissionCrew[[#This Row],[Spacecraft (Launch)]],Tbl_Missions[Spacecraft],Tbl_Missions[Destination])</f>
        <v>Earth Orbit</v>
      </c>
      <c r="I26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63" t="str">
        <f>_xlfn.XLOOKUP(Tbl_MissionCrew[[#This Row],[Spacecraft (Return)]],Tbl_Missions[Spacecraft],Tbl_Missions[Status])</f>
        <v>Returned</v>
      </c>
    </row>
    <row r="264" spans="1:10" ht="18.75" customHeight="1">
      <c r="A264" t="s">
        <v>1091</v>
      </c>
      <c r="B264" t="s">
        <v>139</v>
      </c>
      <c r="C264" t="s">
        <v>139</v>
      </c>
      <c r="D264" t="b">
        <f>NOT(Tbl_MissionCrew[[#This Row],[Spacecraft (Return)]]=Tbl_MissionCrew[[#This Row],[Spacecraft (Launch)]])</f>
        <v>0</v>
      </c>
      <c r="E264" s="2">
        <f ca="1">IF(Tbl_MissionCrew[[#This Row],[Return date]]="",NOW(),Tbl_MissionCrew[[#This Row],[Return date]])-Tbl_MissionCrew[[#This Row],[Launch date]]</f>
        <v>7.0069444444452529</v>
      </c>
      <c r="F264" s="1">
        <f>_xlfn.XLOOKUP(Tbl_MissionCrew[[#This Row],[Spacecraft (Launch)]],Tbl_Missions[Spacecraft],Tbl_Missions[Launch])</f>
        <v>31166.668263888889</v>
      </c>
      <c r="G264" s="1">
        <f>IF(_xlfn.XLOOKUP(Tbl_MissionCrew[[#This Row],[Spacecraft (Return)]],Tbl_Missions[Spacecraft],Tbl_Missions[Return])="","",_xlfn.XLOOKUP(Tbl_MissionCrew[[#This Row],[Spacecraft (Return)]],Tbl_Missions[Spacecraft],Tbl_Missions[Return]))</f>
        <v>31173.675208333334</v>
      </c>
      <c r="H264" t="str">
        <f>_xlfn.XLOOKUP(Tbl_MissionCrew[[#This Row],[Spacecraft (Launch)]],Tbl_Missions[Spacecraft],Tbl_Missions[Destination])</f>
        <v>Earth Orbit</v>
      </c>
      <c r="I26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64" t="str">
        <f>_xlfn.XLOOKUP(Tbl_MissionCrew[[#This Row],[Spacecraft (Return)]],Tbl_Missions[Spacecraft],Tbl_Missions[Status])</f>
        <v>Returned</v>
      </c>
    </row>
    <row r="265" spans="1:10" ht="18.75" customHeight="1">
      <c r="A265" t="s">
        <v>1092</v>
      </c>
      <c r="B265" t="s">
        <v>139</v>
      </c>
      <c r="C265" t="s">
        <v>139</v>
      </c>
      <c r="D265" t="b">
        <f>NOT(Tbl_MissionCrew[[#This Row],[Spacecraft (Return)]]=Tbl_MissionCrew[[#This Row],[Spacecraft (Launch)]])</f>
        <v>0</v>
      </c>
      <c r="E265" s="2">
        <f ca="1">IF(Tbl_MissionCrew[[#This Row],[Return date]]="",NOW(),Tbl_MissionCrew[[#This Row],[Return date]])-Tbl_MissionCrew[[#This Row],[Launch date]]</f>
        <v>7.0069444444452529</v>
      </c>
      <c r="F265" s="1">
        <f>_xlfn.XLOOKUP(Tbl_MissionCrew[[#This Row],[Spacecraft (Launch)]],Tbl_Missions[Spacecraft],Tbl_Missions[Launch])</f>
        <v>31166.668263888889</v>
      </c>
      <c r="G265" s="1">
        <f>IF(_xlfn.XLOOKUP(Tbl_MissionCrew[[#This Row],[Spacecraft (Return)]],Tbl_Missions[Spacecraft],Tbl_Missions[Return])="","",_xlfn.XLOOKUP(Tbl_MissionCrew[[#This Row],[Spacecraft (Return)]],Tbl_Missions[Spacecraft],Tbl_Missions[Return]))</f>
        <v>31173.675208333334</v>
      </c>
      <c r="H265" t="str">
        <f>_xlfn.XLOOKUP(Tbl_MissionCrew[[#This Row],[Spacecraft (Launch)]],Tbl_Missions[Spacecraft],Tbl_Missions[Destination])</f>
        <v>Earth Orbit</v>
      </c>
      <c r="I26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65" t="str">
        <f>_xlfn.XLOOKUP(Tbl_MissionCrew[[#This Row],[Spacecraft (Return)]],Tbl_Missions[Spacecraft],Tbl_Missions[Status])</f>
        <v>Returned</v>
      </c>
    </row>
    <row r="266" spans="1:10" ht="18.75" customHeight="1">
      <c r="A266" t="s">
        <v>1093</v>
      </c>
      <c r="B266" t="s">
        <v>139</v>
      </c>
      <c r="C266" t="s">
        <v>139</v>
      </c>
      <c r="D266" t="b">
        <f>NOT(Tbl_MissionCrew[[#This Row],[Spacecraft (Return)]]=Tbl_MissionCrew[[#This Row],[Spacecraft (Launch)]])</f>
        <v>0</v>
      </c>
      <c r="E266" s="2">
        <f ca="1">IF(Tbl_MissionCrew[[#This Row],[Return date]]="",NOW(),Tbl_MissionCrew[[#This Row],[Return date]])-Tbl_MissionCrew[[#This Row],[Launch date]]</f>
        <v>7.0069444444452529</v>
      </c>
      <c r="F266" s="1">
        <f>_xlfn.XLOOKUP(Tbl_MissionCrew[[#This Row],[Spacecraft (Launch)]],Tbl_Missions[Spacecraft],Tbl_Missions[Launch])</f>
        <v>31166.668263888889</v>
      </c>
      <c r="G266" s="1">
        <f>IF(_xlfn.XLOOKUP(Tbl_MissionCrew[[#This Row],[Spacecraft (Return)]],Tbl_Missions[Spacecraft],Tbl_Missions[Return])="","",_xlfn.XLOOKUP(Tbl_MissionCrew[[#This Row],[Spacecraft (Return)]],Tbl_Missions[Spacecraft],Tbl_Missions[Return]))</f>
        <v>31173.675208333334</v>
      </c>
      <c r="H266" t="str">
        <f>_xlfn.XLOOKUP(Tbl_MissionCrew[[#This Row],[Spacecraft (Launch)]],Tbl_Missions[Spacecraft],Tbl_Missions[Destination])</f>
        <v>Earth Orbit</v>
      </c>
      <c r="I26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66" t="str">
        <f>_xlfn.XLOOKUP(Tbl_MissionCrew[[#This Row],[Spacecraft (Return)]],Tbl_Missions[Spacecraft],Tbl_Missions[Status])</f>
        <v>Returned</v>
      </c>
    </row>
    <row r="267" spans="1:10" ht="18.75" customHeight="1">
      <c r="A267" t="s">
        <v>1058</v>
      </c>
      <c r="B267" t="s">
        <v>139</v>
      </c>
      <c r="C267" t="s">
        <v>139</v>
      </c>
      <c r="D267" t="b">
        <f>NOT(Tbl_MissionCrew[[#This Row],[Spacecraft (Return)]]=Tbl_MissionCrew[[#This Row],[Spacecraft (Launch)]])</f>
        <v>0</v>
      </c>
      <c r="E267" s="2">
        <f ca="1">IF(Tbl_MissionCrew[[#This Row],[Return date]]="",NOW(),Tbl_MissionCrew[[#This Row],[Return date]])-Tbl_MissionCrew[[#This Row],[Launch date]]</f>
        <v>7.0069444444452529</v>
      </c>
      <c r="F267" s="1">
        <f>_xlfn.XLOOKUP(Tbl_MissionCrew[[#This Row],[Spacecraft (Launch)]],Tbl_Missions[Spacecraft],Tbl_Missions[Launch])</f>
        <v>31166.668263888889</v>
      </c>
      <c r="G267" s="1">
        <f>IF(_xlfn.XLOOKUP(Tbl_MissionCrew[[#This Row],[Spacecraft (Return)]],Tbl_Missions[Spacecraft],Tbl_Missions[Return])="","",_xlfn.XLOOKUP(Tbl_MissionCrew[[#This Row],[Spacecraft (Return)]],Tbl_Missions[Spacecraft],Tbl_Missions[Return]))</f>
        <v>31173.675208333334</v>
      </c>
      <c r="H267" t="str">
        <f>_xlfn.XLOOKUP(Tbl_MissionCrew[[#This Row],[Spacecraft (Launch)]],Tbl_Missions[Spacecraft],Tbl_Missions[Destination])</f>
        <v>Earth Orbit</v>
      </c>
      <c r="I26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67" t="str">
        <f>_xlfn.XLOOKUP(Tbl_MissionCrew[[#This Row],[Spacecraft (Return)]],Tbl_Missions[Spacecraft],Tbl_Missions[Status])</f>
        <v>Returned</v>
      </c>
    </row>
    <row r="268" spans="1:10" ht="18.75" customHeight="1">
      <c r="A268" t="s">
        <v>1053</v>
      </c>
      <c r="B268" t="s">
        <v>139</v>
      </c>
      <c r="C268" t="s">
        <v>139</v>
      </c>
      <c r="D268" t="b">
        <f>NOT(Tbl_MissionCrew[[#This Row],[Spacecraft (Return)]]=Tbl_MissionCrew[[#This Row],[Spacecraft (Launch)]])</f>
        <v>0</v>
      </c>
      <c r="E268" s="2">
        <f ca="1">IF(Tbl_MissionCrew[[#This Row],[Return date]]="",NOW(),Tbl_MissionCrew[[#This Row],[Return date]])-Tbl_MissionCrew[[#This Row],[Launch date]]</f>
        <v>7.0069444444452529</v>
      </c>
      <c r="F268" s="1">
        <f>_xlfn.XLOOKUP(Tbl_MissionCrew[[#This Row],[Spacecraft (Launch)]],Tbl_Missions[Spacecraft],Tbl_Missions[Launch])</f>
        <v>31166.668263888889</v>
      </c>
      <c r="G268" s="1">
        <f>IF(_xlfn.XLOOKUP(Tbl_MissionCrew[[#This Row],[Spacecraft (Return)]],Tbl_Missions[Spacecraft],Tbl_Missions[Return])="","",_xlfn.XLOOKUP(Tbl_MissionCrew[[#This Row],[Spacecraft (Return)]],Tbl_Missions[Spacecraft],Tbl_Missions[Return]))</f>
        <v>31173.675208333334</v>
      </c>
      <c r="H268" t="str">
        <f>_xlfn.XLOOKUP(Tbl_MissionCrew[[#This Row],[Spacecraft (Launch)]],Tbl_Missions[Spacecraft],Tbl_Missions[Destination])</f>
        <v>Earth Orbit</v>
      </c>
      <c r="I26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68" t="str">
        <f>_xlfn.XLOOKUP(Tbl_MissionCrew[[#This Row],[Spacecraft (Return)]],Tbl_Missions[Spacecraft],Tbl_Missions[Status])</f>
        <v>Returned</v>
      </c>
    </row>
    <row r="269" spans="1:10" ht="18.75" customHeight="1">
      <c r="A269" t="s">
        <v>1094</v>
      </c>
      <c r="B269" t="s">
        <v>139</v>
      </c>
      <c r="C269" t="s">
        <v>139</v>
      </c>
      <c r="D269" t="b">
        <f>NOT(Tbl_MissionCrew[[#This Row],[Spacecraft (Return)]]=Tbl_MissionCrew[[#This Row],[Spacecraft (Launch)]])</f>
        <v>0</v>
      </c>
      <c r="E269" s="2">
        <f ca="1">IF(Tbl_MissionCrew[[#This Row],[Return date]]="",NOW(),Tbl_MissionCrew[[#This Row],[Return date]])-Tbl_MissionCrew[[#This Row],[Launch date]]</f>
        <v>7.0069444444452529</v>
      </c>
      <c r="F269" s="1">
        <f>_xlfn.XLOOKUP(Tbl_MissionCrew[[#This Row],[Spacecraft (Launch)]],Tbl_Missions[Spacecraft],Tbl_Missions[Launch])</f>
        <v>31166.668263888889</v>
      </c>
      <c r="G269" s="1">
        <f>IF(_xlfn.XLOOKUP(Tbl_MissionCrew[[#This Row],[Spacecraft (Return)]],Tbl_Missions[Spacecraft],Tbl_Missions[Return])="","",_xlfn.XLOOKUP(Tbl_MissionCrew[[#This Row],[Spacecraft (Return)]],Tbl_Missions[Spacecraft],Tbl_Missions[Return]))</f>
        <v>31173.675208333334</v>
      </c>
      <c r="H269" t="str">
        <f>_xlfn.XLOOKUP(Tbl_MissionCrew[[#This Row],[Spacecraft (Launch)]],Tbl_Missions[Spacecraft],Tbl_Missions[Destination])</f>
        <v>Earth Orbit</v>
      </c>
      <c r="I26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69" t="str">
        <f>_xlfn.XLOOKUP(Tbl_MissionCrew[[#This Row],[Spacecraft (Return)]],Tbl_Missions[Spacecraft],Tbl_Missions[Status])</f>
        <v>Returned</v>
      </c>
    </row>
    <row r="270" spans="1:10" ht="18.75" customHeight="1">
      <c r="A270" t="s">
        <v>1062</v>
      </c>
      <c r="B270" t="s">
        <v>139</v>
      </c>
      <c r="C270" t="s">
        <v>139</v>
      </c>
      <c r="D270" t="b">
        <f>NOT(Tbl_MissionCrew[[#This Row],[Spacecraft (Return)]]=Tbl_MissionCrew[[#This Row],[Spacecraft (Launch)]])</f>
        <v>0</v>
      </c>
      <c r="E270" s="2">
        <f ca="1">IF(Tbl_MissionCrew[[#This Row],[Return date]]="",NOW(),Tbl_MissionCrew[[#This Row],[Return date]])-Tbl_MissionCrew[[#This Row],[Launch date]]</f>
        <v>7.0069444444452529</v>
      </c>
      <c r="F270" s="1">
        <f>_xlfn.XLOOKUP(Tbl_MissionCrew[[#This Row],[Spacecraft (Launch)]],Tbl_Missions[Spacecraft],Tbl_Missions[Launch])</f>
        <v>31166.668263888889</v>
      </c>
      <c r="G270" s="1">
        <f>IF(_xlfn.XLOOKUP(Tbl_MissionCrew[[#This Row],[Spacecraft (Return)]],Tbl_Missions[Spacecraft],Tbl_Missions[Return])="","",_xlfn.XLOOKUP(Tbl_MissionCrew[[#This Row],[Spacecraft (Return)]],Tbl_Missions[Spacecraft],Tbl_Missions[Return]))</f>
        <v>31173.675208333334</v>
      </c>
      <c r="H270" t="str">
        <f>_xlfn.XLOOKUP(Tbl_MissionCrew[[#This Row],[Spacecraft (Launch)]],Tbl_Missions[Spacecraft],Tbl_Missions[Destination])</f>
        <v>Earth Orbit</v>
      </c>
      <c r="I27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70" t="str">
        <f>_xlfn.XLOOKUP(Tbl_MissionCrew[[#This Row],[Spacecraft (Return)]],Tbl_Missions[Spacecraft],Tbl_Missions[Status])</f>
        <v>Returned</v>
      </c>
    </row>
    <row r="271" spans="1:10" ht="18.75" customHeight="1">
      <c r="A271" t="s">
        <v>454</v>
      </c>
      <c r="B271" t="s">
        <v>140</v>
      </c>
      <c r="C271" t="s">
        <v>144</v>
      </c>
      <c r="D271" t="b">
        <f>NOT(Tbl_MissionCrew[[#This Row],[Spacecraft (Return)]]=Tbl_MissionCrew[[#This Row],[Spacecraft (Launch)]])</f>
        <v>1</v>
      </c>
      <c r="E271" s="2">
        <f ca="1">IF(Tbl_MissionCrew[[#This Row],[Return date]]="",NOW(),Tbl_MissionCrew[[#This Row],[Return date]])-Tbl_MissionCrew[[#This Row],[Launch date]]</f>
        <v>168.15981481481504</v>
      </c>
      <c r="F271" s="1">
        <f>_xlfn.XLOOKUP(Tbl_MissionCrew[[#This Row],[Spacecraft (Launch)]],Tbl_Missions[Spacecraft],Tbl_Missions[Launch])</f>
        <v>31204.277685185185</v>
      </c>
      <c r="G271" s="1">
        <f>IF(_xlfn.XLOOKUP(Tbl_MissionCrew[[#This Row],[Spacecraft (Return)]],Tbl_Missions[Spacecraft],Tbl_Missions[Return])="","",_xlfn.XLOOKUP(Tbl_MissionCrew[[#This Row],[Spacecraft (Return)]],Tbl_Missions[Spacecraft],Tbl_Missions[Return]))</f>
        <v>31372.4375</v>
      </c>
      <c r="H271" t="str">
        <f>_xlfn.XLOOKUP(Tbl_MissionCrew[[#This Row],[Spacecraft (Launch)]],Tbl_Missions[Spacecraft],Tbl_Missions[Destination])</f>
        <v>Other Space station</v>
      </c>
      <c r="I27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7</v>
      </c>
      <c r="J271" t="str">
        <f>_xlfn.XLOOKUP(Tbl_MissionCrew[[#This Row],[Spacecraft (Return)]],Tbl_Missions[Spacecraft],Tbl_Missions[Status])</f>
        <v>Returned</v>
      </c>
    </row>
    <row r="272" spans="1:10" ht="18.75" customHeight="1">
      <c r="A272" t="s">
        <v>444</v>
      </c>
      <c r="B272" t="s">
        <v>140</v>
      </c>
      <c r="C272" t="s">
        <v>140</v>
      </c>
      <c r="D272" t="b">
        <f>NOT(Tbl_MissionCrew[[#This Row],[Spacecraft (Return)]]=Tbl_MissionCrew[[#This Row],[Spacecraft (Launch)]])</f>
        <v>0</v>
      </c>
      <c r="E272" s="2">
        <f ca="1">IF(Tbl_MissionCrew[[#This Row],[Return date]]="",NOW(),Tbl_MissionCrew[[#This Row],[Return date]])-Tbl_MissionCrew[[#This Row],[Launch date]]</f>
        <v>112.13333333333503</v>
      </c>
      <c r="F272" s="1">
        <f>_xlfn.XLOOKUP(Tbl_MissionCrew[[#This Row],[Spacecraft (Launch)]],Tbl_Missions[Spacecraft],Tbl_Missions[Launch])</f>
        <v>31204.277685185185</v>
      </c>
      <c r="G272" s="1">
        <f>IF(_xlfn.XLOOKUP(Tbl_MissionCrew[[#This Row],[Spacecraft (Return)]],Tbl_Missions[Spacecraft],Tbl_Missions[Return])="","",_xlfn.XLOOKUP(Tbl_MissionCrew[[#This Row],[Spacecraft (Return)]],Tbl_Missions[Spacecraft],Tbl_Missions[Return]))</f>
        <v>31316.41101851852</v>
      </c>
      <c r="H272" t="str">
        <f>_xlfn.XLOOKUP(Tbl_MissionCrew[[#This Row],[Spacecraft (Launch)]],Tbl_Missions[Spacecraft],Tbl_Missions[Destination])</f>
        <v>Other Space station</v>
      </c>
      <c r="I27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7</v>
      </c>
      <c r="J272" t="str">
        <f>_xlfn.XLOOKUP(Tbl_MissionCrew[[#This Row],[Spacecraft (Return)]],Tbl_Missions[Spacecraft],Tbl_Missions[Status])</f>
        <v>Returned</v>
      </c>
    </row>
    <row r="273" spans="1:10" ht="18.75" customHeight="1">
      <c r="A273" t="s">
        <v>1060</v>
      </c>
      <c r="B273" t="s">
        <v>141</v>
      </c>
      <c r="C273" t="s">
        <v>141</v>
      </c>
      <c r="D273" t="b">
        <f>NOT(Tbl_MissionCrew[[#This Row],[Spacecraft (Return)]]=Tbl_MissionCrew[[#This Row],[Spacecraft (Launch)]])</f>
        <v>0</v>
      </c>
      <c r="E273" s="2">
        <f ca="1">IF(Tbl_MissionCrew[[#This Row],[Return date]]="",NOW(),Tbl_MissionCrew[[#This Row],[Return date]])-Tbl_MissionCrew[[#This Row],[Launch date]]</f>
        <v>7.0694444444452529</v>
      </c>
      <c r="F273" s="1">
        <f>_xlfn.XLOOKUP(Tbl_MissionCrew[[#This Row],[Spacecraft (Launch)]],Tbl_Missions[Spacecraft],Tbl_Missions[Launch])</f>
        <v>31215.481250000001</v>
      </c>
      <c r="G273" s="1">
        <f>IF(_xlfn.XLOOKUP(Tbl_MissionCrew[[#This Row],[Spacecraft (Return)]],Tbl_Missions[Spacecraft],Tbl_Missions[Return])="","",_xlfn.XLOOKUP(Tbl_MissionCrew[[#This Row],[Spacecraft (Return)]],Tbl_Missions[Spacecraft],Tbl_Missions[Return]))</f>
        <v>31222.550694444446</v>
      </c>
      <c r="H273" t="str">
        <f>_xlfn.XLOOKUP(Tbl_MissionCrew[[#This Row],[Spacecraft (Launch)]],Tbl_Missions[Spacecraft],Tbl_Missions[Destination])</f>
        <v>Earth Orbit</v>
      </c>
      <c r="I27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73" t="str">
        <f>_xlfn.XLOOKUP(Tbl_MissionCrew[[#This Row],[Spacecraft (Return)]],Tbl_Missions[Spacecraft],Tbl_Missions[Status])</f>
        <v>Returned</v>
      </c>
    </row>
    <row r="274" spans="1:10" ht="18.75" customHeight="1">
      <c r="A274" t="s">
        <v>1095</v>
      </c>
      <c r="B274" t="s">
        <v>141</v>
      </c>
      <c r="C274" t="s">
        <v>141</v>
      </c>
      <c r="D274" t="b">
        <f>NOT(Tbl_MissionCrew[[#This Row],[Spacecraft (Return)]]=Tbl_MissionCrew[[#This Row],[Spacecraft (Launch)]])</f>
        <v>0</v>
      </c>
      <c r="E274" s="2">
        <f ca="1">IF(Tbl_MissionCrew[[#This Row],[Return date]]="",NOW(),Tbl_MissionCrew[[#This Row],[Return date]])-Tbl_MissionCrew[[#This Row],[Launch date]]</f>
        <v>7.0694444444452529</v>
      </c>
      <c r="F274" s="1">
        <f>_xlfn.XLOOKUP(Tbl_MissionCrew[[#This Row],[Spacecraft (Launch)]],Tbl_Missions[Spacecraft],Tbl_Missions[Launch])</f>
        <v>31215.481250000001</v>
      </c>
      <c r="G274" s="1">
        <f>IF(_xlfn.XLOOKUP(Tbl_MissionCrew[[#This Row],[Spacecraft (Return)]],Tbl_Missions[Spacecraft],Tbl_Missions[Return])="","",_xlfn.XLOOKUP(Tbl_MissionCrew[[#This Row],[Spacecraft (Return)]],Tbl_Missions[Spacecraft],Tbl_Missions[Return]))</f>
        <v>31222.550694444446</v>
      </c>
      <c r="H274" t="str">
        <f>_xlfn.XLOOKUP(Tbl_MissionCrew[[#This Row],[Spacecraft (Launch)]],Tbl_Missions[Spacecraft],Tbl_Missions[Destination])</f>
        <v>Earth Orbit</v>
      </c>
      <c r="I27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74" t="str">
        <f>_xlfn.XLOOKUP(Tbl_MissionCrew[[#This Row],[Spacecraft (Return)]],Tbl_Missions[Spacecraft],Tbl_Missions[Status])</f>
        <v>Returned</v>
      </c>
    </row>
    <row r="275" spans="1:10" ht="18.75" customHeight="1">
      <c r="A275" t="s">
        <v>1057</v>
      </c>
      <c r="B275" t="s">
        <v>141</v>
      </c>
      <c r="C275" t="s">
        <v>141</v>
      </c>
      <c r="D275" t="b">
        <f>NOT(Tbl_MissionCrew[[#This Row],[Spacecraft (Return)]]=Tbl_MissionCrew[[#This Row],[Spacecraft (Launch)]])</f>
        <v>0</v>
      </c>
      <c r="E275" s="2">
        <f ca="1">IF(Tbl_MissionCrew[[#This Row],[Return date]]="",NOW(),Tbl_MissionCrew[[#This Row],[Return date]])-Tbl_MissionCrew[[#This Row],[Launch date]]</f>
        <v>7.0694444444452529</v>
      </c>
      <c r="F275" s="1">
        <f>_xlfn.XLOOKUP(Tbl_MissionCrew[[#This Row],[Spacecraft (Launch)]],Tbl_Missions[Spacecraft],Tbl_Missions[Launch])</f>
        <v>31215.481250000001</v>
      </c>
      <c r="G275" s="1">
        <f>IF(_xlfn.XLOOKUP(Tbl_MissionCrew[[#This Row],[Spacecraft (Return)]],Tbl_Missions[Spacecraft],Tbl_Missions[Return])="","",_xlfn.XLOOKUP(Tbl_MissionCrew[[#This Row],[Spacecraft (Return)]],Tbl_Missions[Spacecraft],Tbl_Missions[Return]))</f>
        <v>31222.550694444446</v>
      </c>
      <c r="H275" t="str">
        <f>_xlfn.XLOOKUP(Tbl_MissionCrew[[#This Row],[Spacecraft (Launch)]],Tbl_Missions[Spacecraft],Tbl_Missions[Destination])</f>
        <v>Earth Orbit</v>
      </c>
      <c r="I27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75" t="str">
        <f>_xlfn.XLOOKUP(Tbl_MissionCrew[[#This Row],[Spacecraft (Return)]],Tbl_Missions[Spacecraft],Tbl_Missions[Status])</f>
        <v>Returned</v>
      </c>
    </row>
    <row r="276" spans="1:10" ht="18.75" customHeight="1">
      <c r="A276" t="s">
        <v>1096</v>
      </c>
      <c r="B276" t="s">
        <v>141</v>
      </c>
      <c r="C276" t="s">
        <v>141</v>
      </c>
      <c r="D276" t="b">
        <f>NOT(Tbl_MissionCrew[[#This Row],[Spacecraft (Return)]]=Tbl_MissionCrew[[#This Row],[Spacecraft (Launch)]])</f>
        <v>0</v>
      </c>
      <c r="E276" s="2">
        <f ca="1">IF(Tbl_MissionCrew[[#This Row],[Return date]]="",NOW(),Tbl_MissionCrew[[#This Row],[Return date]])-Tbl_MissionCrew[[#This Row],[Launch date]]</f>
        <v>7.0694444444452529</v>
      </c>
      <c r="F276" s="1">
        <f>_xlfn.XLOOKUP(Tbl_MissionCrew[[#This Row],[Spacecraft (Launch)]],Tbl_Missions[Spacecraft],Tbl_Missions[Launch])</f>
        <v>31215.481250000001</v>
      </c>
      <c r="G276" s="1">
        <f>IF(_xlfn.XLOOKUP(Tbl_MissionCrew[[#This Row],[Spacecraft (Return)]],Tbl_Missions[Spacecraft],Tbl_Missions[Return])="","",_xlfn.XLOOKUP(Tbl_MissionCrew[[#This Row],[Spacecraft (Return)]],Tbl_Missions[Spacecraft],Tbl_Missions[Return]))</f>
        <v>31222.550694444446</v>
      </c>
      <c r="H276" t="str">
        <f>_xlfn.XLOOKUP(Tbl_MissionCrew[[#This Row],[Spacecraft (Launch)]],Tbl_Missions[Spacecraft],Tbl_Missions[Destination])</f>
        <v>Earth Orbit</v>
      </c>
      <c r="I27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76" t="str">
        <f>_xlfn.XLOOKUP(Tbl_MissionCrew[[#This Row],[Spacecraft (Return)]],Tbl_Missions[Spacecraft],Tbl_Missions[Status])</f>
        <v>Returned</v>
      </c>
    </row>
    <row r="277" spans="1:10" ht="18.75" customHeight="1">
      <c r="A277" t="s">
        <v>1097</v>
      </c>
      <c r="B277" t="s">
        <v>141</v>
      </c>
      <c r="C277" t="s">
        <v>141</v>
      </c>
      <c r="D277" t="b">
        <f>NOT(Tbl_MissionCrew[[#This Row],[Spacecraft (Return)]]=Tbl_MissionCrew[[#This Row],[Spacecraft (Launch)]])</f>
        <v>0</v>
      </c>
      <c r="E277" s="2">
        <f ca="1">IF(Tbl_MissionCrew[[#This Row],[Return date]]="",NOW(),Tbl_MissionCrew[[#This Row],[Return date]])-Tbl_MissionCrew[[#This Row],[Launch date]]</f>
        <v>7.0694444444452529</v>
      </c>
      <c r="F277" s="1">
        <f>_xlfn.XLOOKUP(Tbl_MissionCrew[[#This Row],[Spacecraft (Launch)]],Tbl_Missions[Spacecraft],Tbl_Missions[Launch])</f>
        <v>31215.481250000001</v>
      </c>
      <c r="G277" s="1">
        <f>IF(_xlfn.XLOOKUP(Tbl_MissionCrew[[#This Row],[Spacecraft (Return)]],Tbl_Missions[Spacecraft],Tbl_Missions[Return])="","",_xlfn.XLOOKUP(Tbl_MissionCrew[[#This Row],[Spacecraft (Return)]],Tbl_Missions[Spacecraft],Tbl_Missions[Return]))</f>
        <v>31222.550694444446</v>
      </c>
      <c r="H277" t="str">
        <f>_xlfn.XLOOKUP(Tbl_MissionCrew[[#This Row],[Spacecraft (Launch)]],Tbl_Missions[Spacecraft],Tbl_Missions[Destination])</f>
        <v>Earth Orbit</v>
      </c>
      <c r="I27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77" t="str">
        <f>_xlfn.XLOOKUP(Tbl_MissionCrew[[#This Row],[Spacecraft (Return)]],Tbl_Missions[Spacecraft],Tbl_Missions[Status])</f>
        <v>Returned</v>
      </c>
    </row>
    <row r="278" spans="1:10" ht="18.75" customHeight="1">
      <c r="A278" t="s">
        <v>1098</v>
      </c>
      <c r="B278" t="s">
        <v>141</v>
      </c>
      <c r="C278" t="s">
        <v>141</v>
      </c>
      <c r="D278" t="b">
        <f>NOT(Tbl_MissionCrew[[#This Row],[Spacecraft (Return)]]=Tbl_MissionCrew[[#This Row],[Spacecraft (Launch)]])</f>
        <v>0</v>
      </c>
      <c r="E278" s="2">
        <f ca="1">IF(Tbl_MissionCrew[[#This Row],[Return date]]="",NOW(),Tbl_MissionCrew[[#This Row],[Return date]])-Tbl_MissionCrew[[#This Row],[Launch date]]</f>
        <v>7.0694444444452529</v>
      </c>
      <c r="F278" s="1">
        <f>_xlfn.XLOOKUP(Tbl_MissionCrew[[#This Row],[Spacecraft (Launch)]],Tbl_Missions[Spacecraft],Tbl_Missions[Launch])</f>
        <v>31215.481250000001</v>
      </c>
      <c r="G278" s="1">
        <f>IF(_xlfn.XLOOKUP(Tbl_MissionCrew[[#This Row],[Spacecraft (Return)]],Tbl_Missions[Spacecraft],Tbl_Missions[Return])="","",_xlfn.XLOOKUP(Tbl_MissionCrew[[#This Row],[Spacecraft (Return)]],Tbl_Missions[Spacecraft],Tbl_Missions[Return]))</f>
        <v>31222.550694444446</v>
      </c>
      <c r="H278" t="str">
        <f>_xlfn.XLOOKUP(Tbl_MissionCrew[[#This Row],[Spacecraft (Launch)]],Tbl_Missions[Spacecraft],Tbl_Missions[Destination])</f>
        <v>Earth Orbit</v>
      </c>
      <c r="I27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78" t="str">
        <f>_xlfn.XLOOKUP(Tbl_MissionCrew[[#This Row],[Spacecraft (Return)]],Tbl_Missions[Spacecraft],Tbl_Missions[Status])</f>
        <v>Returned</v>
      </c>
    </row>
    <row r="279" spans="1:10" ht="18.75" customHeight="1">
      <c r="A279" t="s">
        <v>1099</v>
      </c>
      <c r="B279" t="s">
        <v>141</v>
      </c>
      <c r="C279" t="s">
        <v>141</v>
      </c>
      <c r="D279" t="b">
        <f>NOT(Tbl_MissionCrew[[#This Row],[Spacecraft (Return)]]=Tbl_MissionCrew[[#This Row],[Spacecraft (Launch)]])</f>
        <v>0</v>
      </c>
      <c r="E279" s="2">
        <f ca="1">IF(Tbl_MissionCrew[[#This Row],[Return date]]="",NOW(),Tbl_MissionCrew[[#This Row],[Return date]])-Tbl_MissionCrew[[#This Row],[Launch date]]</f>
        <v>7.0694444444452529</v>
      </c>
      <c r="F279" s="1">
        <f>_xlfn.XLOOKUP(Tbl_MissionCrew[[#This Row],[Spacecraft (Launch)]],Tbl_Missions[Spacecraft],Tbl_Missions[Launch])</f>
        <v>31215.481250000001</v>
      </c>
      <c r="G279" s="1">
        <f>IF(_xlfn.XLOOKUP(Tbl_MissionCrew[[#This Row],[Spacecraft (Return)]],Tbl_Missions[Spacecraft],Tbl_Missions[Return])="","",_xlfn.XLOOKUP(Tbl_MissionCrew[[#This Row],[Spacecraft (Return)]],Tbl_Missions[Spacecraft],Tbl_Missions[Return]))</f>
        <v>31222.550694444446</v>
      </c>
      <c r="H279" t="str">
        <f>_xlfn.XLOOKUP(Tbl_MissionCrew[[#This Row],[Spacecraft (Launch)]],Tbl_Missions[Spacecraft],Tbl_Missions[Destination])</f>
        <v>Earth Orbit</v>
      </c>
      <c r="I27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79" t="str">
        <f>_xlfn.XLOOKUP(Tbl_MissionCrew[[#This Row],[Spacecraft (Return)]],Tbl_Missions[Spacecraft],Tbl_Missions[Status])</f>
        <v>Returned</v>
      </c>
    </row>
    <row r="280" spans="1:10" ht="18.75" customHeight="1">
      <c r="A280" t="s">
        <v>1100</v>
      </c>
      <c r="B280" t="s">
        <v>142</v>
      </c>
      <c r="C280" t="s">
        <v>142</v>
      </c>
      <c r="D280" t="b">
        <f>NOT(Tbl_MissionCrew[[#This Row],[Spacecraft (Return)]]=Tbl_MissionCrew[[#This Row],[Spacecraft (Launch)]])</f>
        <v>0</v>
      </c>
      <c r="E280" s="2">
        <f ca="1">IF(Tbl_MissionCrew[[#This Row],[Return date]]="",NOW(),Tbl_MissionCrew[[#This Row],[Return date]])-Tbl_MissionCrew[[#This Row],[Launch date]]</f>
        <v>7.9486111111109494</v>
      </c>
      <c r="F280" s="1">
        <f>_xlfn.XLOOKUP(Tbl_MissionCrew[[#This Row],[Spacecraft (Launch)]],Tbl_Missions[Spacecraft],Tbl_Missions[Launch])</f>
        <v>31257.916666666668</v>
      </c>
      <c r="G280" s="1">
        <f>IF(_xlfn.XLOOKUP(Tbl_MissionCrew[[#This Row],[Spacecraft (Return)]],Tbl_Missions[Spacecraft],Tbl_Missions[Return])="","",_xlfn.XLOOKUP(Tbl_MissionCrew[[#This Row],[Spacecraft (Return)]],Tbl_Missions[Spacecraft],Tbl_Missions[Return]))</f>
        <v>31265.865277777779</v>
      </c>
      <c r="H280" t="str">
        <f>_xlfn.XLOOKUP(Tbl_MissionCrew[[#This Row],[Spacecraft (Launch)]],Tbl_Missions[Spacecraft],Tbl_Missions[Destination])</f>
        <v>Earth Orbit</v>
      </c>
      <c r="I28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80" t="str">
        <f>_xlfn.XLOOKUP(Tbl_MissionCrew[[#This Row],[Spacecraft (Return)]],Tbl_Missions[Spacecraft],Tbl_Missions[Status])</f>
        <v>Returned</v>
      </c>
    </row>
    <row r="281" spans="1:10" ht="18.75" customHeight="1">
      <c r="A281" t="s">
        <v>1051</v>
      </c>
      <c r="B281" t="s">
        <v>142</v>
      </c>
      <c r="C281" t="s">
        <v>142</v>
      </c>
      <c r="D281" t="b">
        <f>NOT(Tbl_MissionCrew[[#This Row],[Spacecraft (Return)]]=Tbl_MissionCrew[[#This Row],[Spacecraft (Launch)]])</f>
        <v>0</v>
      </c>
      <c r="E281" s="2">
        <f ca="1">IF(Tbl_MissionCrew[[#This Row],[Return date]]="",NOW(),Tbl_MissionCrew[[#This Row],[Return date]])-Tbl_MissionCrew[[#This Row],[Launch date]]</f>
        <v>7.9486111111109494</v>
      </c>
      <c r="F281" s="1">
        <f>_xlfn.XLOOKUP(Tbl_MissionCrew[[#This Row],[Spacecraft (Launch)]],Tbl_Missions[Spacecraft],Tbl_Missions[Launch])</f>
        <v>31257.916666666668</v>
      </c>
      <c r="G281" s="1">
        <f>IF(_xlfn.XLOOKUP(Tbl_MissionCrew[[#This Row],[Spacecraft (Return)]],Tbl_Missions[Spacecraft],Tbl_Missions[Return])="","",_xlfn.XLOOKUP(Tbl_MissionCrew[[#This Row],[Spacecraft (Return)]],Tbl_Missions[Spacecraft],Tbl_Missions[Return]))</f>
        <v>31265.865277777779</v>
      </c>
      <c r="H281" t="str">
        <f>_xlfn.XLOOKUP(Tbl_MissionCrew[[#This Row],[Spacecraft (Launch)]],Tbl_Missions[Spacecraft],Tbl_Missions[Destination])</f>
        <v>Earth Orbit</v>
      </c>
      <c r="I28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81" t="str">
        <f>_xlfn.XLOOKUP(Tbl_MissionCrew[[#This Row],[Spacecraft (Return)]],Tbl_Missions[Spacecraft],Tbl_Missions[Status])</f>
        <v>Returned</v>
      </c>
    </row>
    <row r="282" spans="1:10" ht="18.75" customHeight="1">
      <c r="A282" t="s">
        <v>1101</v>
      </c>
      <c r="B282" t="s">
        <v>142</v>
      </c>
      <c r="C282" t="s">
        <v>142</v>
      </c>
      <c r="D282" t="b">
        <f>NOT(Tbl_MissionCrew[[#This Row],[Spacecraft (Return)]]=Tbl_MissionCrew[[#This Row],[Spacecraft (Launch)]])</f>
        <v>0</v>
      </c>
      <c r="E282" s="2">
        <f ca="1">IF(Tbl_MissionCrew[[#This Row],[Return date]]="",NOW(),Tbl_MissionCrew[[#This Row],[Return date]])-Tbl_MissionCrew[[#This Row],[Launch date]]</f>
        <v>7.9486111111109494</v>
      </c>
      <c r="F282" s="1">
        <f>_xlfn.XLOOKUP(Tbl_MissionCrew[[#This Row],[Spacecraft (Launch)]],Tbl_Missions[Spacecraft],Tbl_Missions[Launch])</f>
        <v>31257.916666666668</v>
      </c>
      <c r="G282" s="1">
        <f>IF(_xlfn.XLOOKUP(Tbl_MissionCrew[[#This Row],[Spacecraft (Return)]],Tbl_Missions[Spacecraft],Tbl_Missions[Return])="","",_xlfn.XLOOKUP(Tbl_MissionCrew[[#This Row],[Spacecraft (Return)]],Tbl_Missions[Spacecraft],Tbl_Missions[Return]))</f>
        <v>31265.865277777779</v>
      </c>
      <c r="H282" t="str">
        <f>_xlfn.XLOOKUP(Tbl_MissionCrew[[#This Row],[Spacecraft (Launch)]],Tbl_Missions[Spacecraft],Tbl_Missions[Destination])</f>
        <v>Earth Orbit</v>
      </c>
      <c r="I28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82" t="str">
        <f>_xlfn.XLOOKUP(Tbl_MissionCrew[[#This Row],[Spacecraft (Return)]],Tbl_Missions[Spacecraft],Tbl_Missions[Status])</f>
        <v>Returned</v>
      </c>
    </row>
    <row r="283" spans="1:10" ht="18.75" customHeight="1">
      <c r="A283" t="s">
        <v>1102</v>
      </c>
      <c r="B283" t="s">
        <v>142</v>
      </c>
      <c r="C283" t="s">
        <v>142</v>
      </c>
      <c r="D283" t="b">
        <f>NOT(Tbl_MissionCrew[[#This Row],[Spacecraft (Return)]]=Tbl_MissionCrew[[#This Row],[Spacecraft (Launch)]])</f>
        <v>0</v>
      </c>
      <c r="E283" s="2">
        <f ca="1">IF(Tbl_MissionCrew[[#This Row],[Return date]]="",NOW(),Tbl_MissionCrew[[#This Row],[Return date]])-Tbl_MissionCrew[[#This Row],[Launch date]]</f>
        <v>7.9486111111109494</v>
      </c>
      <c r="F283" s="1">
        <f>_xlfn.XLOOKUP(Tbl_MissionCrew[[#This Row],[Spacecraft (Launch)]],Tbl_Missions[Spacecraft],Tbl_Missions[Launch])</f>
        <v>31257.916666666668</v>
      </c>
      <c r="G283" s="1">
        <f>IF(_xlfn.XLOOKUP(Tbl_MissionCrew[[#This Row],[Spacecraft (Return)]],Tbl_Missions[Spacecraft],Tbl_Missions[Return])="","",_xlfn.XLOOKUP(Tbl_MissionCrew[[#This Row],[Spacecraft (Return)]],Tbl_Missions[Spacecraft],Tbl_Missions[Return]))</f>
        <v>31265.865277777779</v>
      </c>
      <c r="H283" t="str">
        <f>_xlfn.XLOOKUP(Tbl_MissionCrew[[#This Row],[Spacecraft (Launch)]],Tbl_Missions[Spacecraft],Tbl_Missions[Destination])</f>
        <v>Earth Orbit</v>
      </c>
      <c r="I28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83" t="str">
        <f>_xlfn.XLOOKUP(Tbl_MissionCrew[[#This Row],[Spacecraft (Return)]],Tbl_Missions[Spacecraft],Tbl_Missions[Status])</f>
        <v>Returned</v>
      </c>
    </row>
    <row r="284" spans="1:10" ht="18.75" customHeight="1">
      <c r="A284" t="s">
        <v>1103</v>
      </c>
      <c r="B284" t="s">
        <v>142</v>
      </c>
      <c r="C284" t="s">
        <v>142</v>
      </c>
      <c r="D284" t="b">
        <f>NOT(Tbl_MissionCrew[[#This Row],[Spacecraft (Return)]]=Tbl_MissionCrew[[#This Row],[Spacecraft (Launch)]])</f>
        <v>0</v>
      </c>
      <c r="E284" s="2">
        <f ca="1">IF(Tbl_MissionCrew[[#This Row],[Return date]]="",NOW(),Tbl_MissionCrew[[#This Row],[Return date]])-Tbl_MissionCrew[[#This Row],[Launch date]]</f>
        <v>7.9486111111109494</v>
      </c>
      <c r="F284" s="1">
        <f>_xlfn.XLOOKUP(Tbl_MissionCrew[[#This Row],[Spacecraft (Launch)]],Tbl_Missions[Spacecraft],Tbl_Missions[Launch])</f>
        <v>31257.916666666668</v>
      </c>
      <c r="G284" s="1">
        <f>IF(_xlfn.XLOOKUP(Tbl_MissionCrew[[#This Row],[Spacecraft (Return)]],Tbl_Missions[Spacecraft],Tbl_Missions[Return])="","",_xlfn.XLOOKUP(Tbl_MissionCrew[[#This Row],[Spacecraft (Return)]],Tbl_Missions[Spacecraft],Tbl_Missions[Return]))</f>
        <v>31265.865277777779</v>
      </c>
      <c r="H284" t="str">
        <f>_xlfn.XLOOKUP(Tbl_MissionCrew[[#This Row],[Spacecraft (Launch)]],Tbl_Missions[Spacecraft],Tbl_Missions[Destination])</f>
        <v>Earth Orbit</v>
      </c>
      <c r="I28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84" t="str">
        <f>_xlfn.XLOOKUP(Tbl_MissionCrew[[#This Row],[Spacecraft (Return)]],Tbl_Missions[Spacecraft],Tbl_Missions[Status])</f>
        <v>Returned</v>
      </c>
    </row>
    <row r="285" spans="1:10" ht="18.75" customHeight="1">
      <c r="A285" t="s">
        <v>1104</v>
      </c>
      <c r="B285" t="s">
        <v>142</v>
      </c>
      <c r="C285" t="s">
        <v>142</v>
      </c>
      <c r="D285" t="b">
        <f>NOT(Tbl_MissionCrew[[#This Row],[Spacecraft (Return)]]=Tbl_MissionCrew[[#This Row],[Spacecraft (Launch)]])</f>
        <v>0</v>
      </c>
      <c r="E285" s="2">
        <f ca="1">IF(Tbl_MissionCrew[[#This Row],[Return date]]="",NOW(),Tbl_MissionCrew[[#This Row],[Return date]])-Tbl_MissionCrew[[#This Row],[Launch date]]</f>
        <v>7.9486111111109494</v>
      </c>
      <c r="F285" s="1">
        <f>_xlfn.XLOOKUP(Tbl_MissionCrew[[#This Row],[Spacecraft (Launch)]],Tbl_Missions[Spacecraft],Tbl_Missions[Launch])</f>
        <v>31257.916666666668</v>
      </c>
      <c r="G285" s="1">
        <f>IF(_xlfn.XLOOKUP(Tbl_MissionCrew[[#This Row],[Spacecraft (Return)]],Tbl_Missions[Spacecraft],Tbl_Missions[Return])="","",_xlfn.XLOOKUP(Tbl_MissionCrew[[#This Row],[Spacecraft (Return)]],Tbl_Missions[Spacecraft],Tbl_Missions[Return]))</f>
        <v>31265.865277777779</v>
      </c>
      <c r="H285" t="str">
        <f>_xlfn.XLOOKUP(Tbl_MissionCrew[[#This Row],[Spacecraft (Launch)]],Tbl_Missions[Spacecraft],Tbl_Missions[Destination])</f>
        <v>Earth Orbit</v>
      </c>
      <c r="I28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85" t="str">
        <f>_xlfn.XLOOKUP(Tbl_MissionCrew[[#This Row],[Spacecraft (Return)]],Tbl_Missions[Spacecraft],Tbl_Missions[Status])</f>
        <v>Returned</v>
      </c>
    </row>
    <row r="286" spans="1:10" ht="18.75" customHeight="1">
      <c r="A286" t="s">
        <v>429</v>
      </c>
      <c r="B286" t="s">
        <v>142</v>
      </c>
      <c r="C286" t="s">
        <v>142</v>
      </c>
      <c r="D286" t="b">
        <f>NOT(Tbl_MissionCrew[[#This Row],[Spacecraft (Return)]]=Tbl_MissionCrew[[#This Row],[Spacecraft (Launch)]])</f>
        <v>0</v>
      </c>
      <c r="E286" s="2">
        <f ca="1">IF(Tbl_MissionCrew[[#This Row],[Return date]]="",NOW(),Tbl_MissionCrew[[#This Row],[Return date]])-Tbl_MissionCrew[[#This Row],[Launch date]]</f>
        <v>7.9486111111109494</v>
      </c>
      <c r="F286" s="1">
        <f>_xlfn.XLOOKUP(Tbl_MissionCrew[[#This Row],[Spacecraft (Launch)]],Tbl_Missions[Spacecraft],Tbl_Missions[Launch])</f>
        <v>31257.916666666668</v>
      </c>
      <c r="G286" s="1">
        <f>IF(_xlfn.XLOOKUP(Tbl_MissionCrew[[#This Row],[Spacecraft (Return)]],Tbl_Missions[Spacecraft],Tbl_Missions[Return])="","",_xlfn.XLOOKUP(Tbl_MissionCrew[[#This Row],[Spacecraft (Return)]],Tbl_Missions[Spacecraft],Tbl_Missions[Return]))</f>
        <v>31265.865277777779</v>
      </c>
      <c r="H286" t="str">
        <f>_xlfn.XLOOKUP(Tbl_MissionCrew[[#This Row],[Spacecraft (Launch)]],Tbl_Missions[Spacecraft],Tbl_Missions[Destination])</f>
        <v>Earth Orbit</v>
      </c>
      <c r="I28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86" t="str">
        <f>_xlfn.XLOOKUP(Tbl_MissionCrew[[#This Row],[Spacecraft (Return)]],Tbl_Missions[Spacecraft],Tbl_Missions[Status])</f>
        <v>Returned</v>
      </c>
    </row>
    <row r="287" spans="1:10" ht="18.75" customHeight="1">
      <c r="A287" t="s">
        <v>438</v>
      </c>
      <c r="B287" t="s">
        <v>143</v>
      </c>
      <c r="C287" t="s">
        <v>143</v>
      </c>
      <c r="D287" t="b">
        <f>NOT(Tbl_MissionCrew[[#This Row],[Spacecraft (Return)]]=Tbl_MissionCrew[[#This Row],[Spacecraft (Launch)]])</f>
        <v>0</v>
      </c>
      <c r="E287" s="2">
        <f ca="1">IF(Tbl_MissionCrew[[#This Row],[Return date]]="",NOW(),Tbl_MissionCrew[[#This Row],[Return date]])-Tbl_MissionCrew[[#This Row],[Launch date]]</f>
        <v>7.0958333333328483</v>
      </c>
      <c r="F287" s="1">
        <f>_xlfn.XLOOKUP(Tbl_MissionCrew[[#This Row],[Spacecraft (Launch)]],Tbl_Missions[Spacecraft],Tbl_Missions[Launch])</f>
        <v>31286.456956018519</v>
      </c>
      <c r="G287" s="1">
        <f>IF(_xlfn.XLOOKUP(Tbl_MissionCrew[[#This Row],[Spacecraft (Return)]],Tbl_Missions[Spacecraft],Tbl_Missions[Return])="","",_xlfn.XLOOKUP(Tbl_MissionCrew[[#This Row],[Spacecraft (Return)]],Tbl_Missions[Spacecraft],Tbl_Missions[Return]))</f>
        <v>31293.552789351852</v>
      </c>
      <c r="H287" t="str">
        <f>_xlfn.XLOOKUP(Tbl_MissionCrew[[#This Row],[Spacecraft (Launch)]],Tbl_Missions[Spacecraft],Tbl_Missions[Destination])</f>
        <v>Earth Orbit</v>
      </c>
      <c r="I28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87" t="str">
        <f>_xlfn.XLOOKUP(Tbl_MissionCrew[[#This Row],[Spacecraft (Return)]],Tbl_Missions[Spacecraft],Tbl_Missions[Status])</f>
        <v>Returned</v>
      </c>
    </row>
    <row r="288" spans="1:10" ht="18.75" customHeight="1">
      <c r="A288" t="s">
        <v>1105</v>
      </c>
      <c r="B288" t="s">
        <v>143</v>
      </c>
      <c r="C288" t="s">
        <v>143</v>
      </c>
      <c r="D288" t="b">
        <f>NOT(Tbl_MissionCrew[[#This Row],[Spacecraft (Return)]]=Tbl_MissionCrew[[#This Row],[Spacecraft (Launch)]])</f>
        <v>0</v>
      </c>
      <c r="E288" s="2">
        <f ca="1">IF(Tbl_MissionCrew[[#This Row],[Return date]]="",NOW(),Tbl_MissionCrew[[#This Row],[Return date]])-Tbl_MissionCrew[[#This Row],[Launch date]]</f>
        <v>7.0958333333328483</v>
      </c>
      <c r="F288" s="1">
        <f>_xlfn.XLOOKUP(Tbl_MissionCrew[[#This Row],[Spacecraft (Launch)]],Tbl_Missions[Spacecraft],Tbl_Missions[Launch])</f>
        <v>31286.456956018519</v>
      </c>
      <c r="G288" s="1">
        <f>IF(_xlfn.XLOOKUP(Tbl_MissionCrew[[#This Row],[Spacecraft (Return)]],Tbl_Missions[Spacecraft],Tbl_Missions[Return])="","",_xlfn.XLOOKUP(Tbl_MissionCrew[[#This Row],[Spacecraft (Return)]],Tbl_Missions[Spacecraft],Tbl_Missions[Return]))</f>
        <v>31293.552789351852</v>
      </c>
      <c r="H288" t="str">
        <f>_xlfn.XLOOKUP(Tbl_MissionCrew[[#This Row],[Spacecraft (Launch)]],Tbl_Missions[Spacecraft],Tbl_Missions[Destination])</f>
        <v>Earth Orbit</v>
      </c>
      <c r="I28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88" t="str">
        <f>_xlfn.XLOOKUP(Tbl_MissionCrew[[#This Row],[Spacecraft (Return)]],Tbl_Missions[Spacecraft],Tbl_Missions[Status])</f>
        <v>Returned</v>
      </c>
    </row>
    <row r="289" spans="1:10" ht="18.75" customHeight="1">
      <c r="A289" t="s">
        <v>1049</v>
      </c>
      <c r="B289" t="s">
        <v>143</v>
      </c>
      <c r="C289" t="s">
        <v>143</v>
      </c>
      <c r="D289" t="b">
        <f>NOT(Tbl_MissionCrew[[#This Row],[Spacecraft (Return)]]=Tbl_MissionCrew[[#This Row],[Spacecraft (Launch)]])</f>
        <v>0</v>
      </c>
      <c r="E289" s="2">
        <f ca="1">IF(Tbl_MissionCrew[[#This Row],[Return date]]="",NOW(),Tbl_MissionCrew[[#This Row],[Return date]])-Tbl_MissionCrew[[#This Row],[Launch date]]</f>
        <v>7.0958333333328483</v>
      </c>
      <c r="F289" s="1">
        <f>_xlfn.XLOOKUP(Tbl_MissionCrew[[#This Row],[Spacecraft (Launch)]],Tbl_Missions[Spacecraft],Tbl_Missions[Launch])</f>
        <v>31286.456956018519</v>
      </c>
      <c r="G289" s="1">
        <f>IF(_xlfn.XLOOKUP(Tbl_MissionCrew[[#This Row],[Spacecraft (Return)]],Tbl_Missions[Spacecraft],Tbl_Missions[Return])="","",_xlfn.XLOOKUP(Tbl_MissionCrew[[#This Row],[Spacecraft (Return)]],Tbl_Missions[Spacecraft],Tbl_Missions[Return]))</f>
        <v>31293.552789351852</v>
      </c>
      <c r="H289" t="str">
        <f>_xlfn.XLOOKUP(Tbl_MissionCrew[[#This Row],[Spacecraft (Launch)]],Tbl_Missions[Spacecraft],Tbl_Missions[Destination])</f>
        <v>Earth Orbit</v>
      </c>
      <c r="I28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89" t="str">
        <f>_xlfn.XLOOKUP(Tbl_MissionCrew[[#This Row],[Spacecraft (Return)]],Tbl_Missions[Spacecraft],Tbl_Missions[Status])</f>
        <v>Returned</v>
      </c>
    </row>
    <row r="290" spans="1:10" ht="18.75" customHeight="1">
      <c r="A290" t="s">
        <v>1106</v>
      </c>
      <c r="B290" t="s">
        <v>143</v>
      </c>
      <c r="C290" t="s">
        <v>143</v>
      </c>
      <c r="D290" t="b">
        <f>NOT(Tbl_MissionCrew[[#This Row],[Spacecraft (Return)]]=Tbl_MissionCrew[[#This Row],[Spacecraft (Launch)]])</f>
        <v>0</v>
      </c>
      <c r="E290" s="2">
        <f ca="1">IF(Tbl_MissionCrew[[#This Row],[Return date]]="",NOW(),Tbl_MissionCrew[[#This Row],[Return date]])-Tbl_MissionCrew[[#This Row],[Launch date]]</f>
        <v>7.0958333333328483</v>
      </c>
      <c r="F290" s="1">
        <f>_xlfn.XLOOKUP(Tbl_MissionCrew[[#This Row],[Spacecraft (Launch)]],Tbl_Missions[Spacecraft],Tbl_Missions[Launch])</f>
        <v>31286.456956018519</v>
      </c>
      <c r="G290" s="1">
        <f>IF(_xlfn.XLOOKUP(Tbl_MissionCrew[[#This Row],[Spacecraft (Return)]],Tbl_Missions[Spacecraft],Tbl_Missions[Return])="","",_xlfn.XLOOKUP(Tbl_MissionCrew[[#This Row],[Spacecraft (Return)]],Tbl_Missions[Spacecraft],Tbl_Missions[Return]))</f>
        <v>31293.552789351852</v>
      </c>
      <c r="H290" t="str">
        <f>_xlfn.XLOOKUP(Tbl_MissionCrew[[#This Row],[Spacecraft (Launch)]],Tbl_Missions[Spacecraft],Tbl_Missions[Destination])</f>
        <v>Earth Orbit</v>
      </c>
      <c r="I29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90" t="str">
        <f>_xlfn.XLOOKUP(Tbl_MissionCrew[[#This Row],[Spacecraft (Return)]],Tbl_Missions[Spacecraft],Tbl_Missions[Status])</f>
        <v>Returned</v>
      </c>
    </row>
    <row r="291" spans="1:10" ht="18.75" customHeight="1">
      <c r="A291" t="s">
        <v>456</v>
      </c>
      <c r="B291" t="s">
        <v>143</v>
      </c>
      <c r="C291" t="s">
        <v>143</v>
      </c>
      <c r="D291" t="b">
        <f>NOT(Tbl_MissionCrew[[#This Row],[Spacecraft (Return)]]=Tbl_MissionCrew[[#This Row],[Spacecraft (Launch)]])</f>
        <v>0</v>
      </c>
      <c r="E291" s="2">
        <f ca="1">IF(Tbl_MissionCrew[[#This Row],[Return date]]="",NOW(),Tbl_MissionCrew[[#This Row],[Return date]])-Tbl_MissionCrew[[#This Row],[Launch date]]</f>
        <v>7.0958333333328483</v>
      </c>
      <c r="F291" s="1">
        <f>_xlfn.XLOOKUP(Tbl_MissionCrew[[#This Row],[Spacecraft (Launch)]],Tbl_Missions[Spacecraft],Tbl_Missions[Launch])</f>
        <v>31286.456956018519</v>
      </c>
      <c r="G291" s="1">
        <f>IF(_xlfn.XLOOKUP(Tbl_MissionCrew[[#This Row],[Spacecraft (Return)]],Tbl_Missions[Spacecraft],Tbl_Missions[Return])="","",_xlfn.XLOOKUP(Tbl_MissionCrew[[#This Row],[Spacecraft (Return)]],Tbl_Missions[Spacecraft],Tbl_Missions[Return]))</f>
        <v>31293.552789351852</v>
      </c>
      <c r="H291" t="str">
        <f>_xlfn.XLOOKUP(Tbl_MissionCrew[[#This Row],[Spacecraft (Launch)]],Tbl_Missions[Spacecraft],Tbl_Missions[Destination])</f>
        <v>Earth Orbit</v>
      </c>
      <c r="I29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91" t="str">
        <f>_xlfn.XLOOKUP(Tbl_MissionCrew[[#This Row],[Spacecraft (Return)]],Tbl_Missions[Spacecraft],Tbl_Missions[Status])</f>
        <v>Returned</v>
      </c>
    </row>
    <row r="292" spans="1:10" ht="18.75" customHeight="1">
      <c r="A292" t="s">
        <v>467</v>
      </c>
      <c r="B292" t="s">
        <v>144</v>
      </c>
      <c r="C292" t="s">
        <v>144</v>
      </c>
      <c r="D292" t="b">
        <f>NOT(Tbl_MissionCrew[[#This Row],[Spacecraft (Return)]]=Tbl_MissionCrew[[#This Row],[Spacecraft (Launch)]])</f>
        <v>0</v>
      </c>
      <c r="E292" s="2">
        <f ca="1">IF(Tbl_MissionCrew[[#This Row],[Return date]]="",NOW(),Tbl_MissionCrew[[#This Row],[Return date]])-Tbl_MissionCrew[[#This Row],[Launch date]]</f>
        <v>64.911111111112405</v>
      </c>
      <c r="F292" s="1">
        <f>_xlfn.XLOOKUP(Tbl_MissionCrew[[#This Row],[Spacecraft (Launch)]],Tbl_Missions[Spacecraft],Tbl_Missions[Launch])</f>
        <v>31307.526388888888</v>
      </c>
      <c r="G292" s="1">
        <f>IF(_xlfn.XLOOKUP(Tbl_MissionCrew[[#This Row],[Spacecraft (Return)]],Tbl_Missions[Spacecraft],Tbl_Missions[Return])="","",_xlfn.XLOOKUP(Tbl_MissionCrew[[#This Row],[Spacecraft (Return)]],Tbl_Missions[Spacecraft],Tbl_Missions[Return]))</f>
        <v>31372.4375</v>
      </c>
      <c r="H292" t="str">
        <f>_xlfn.XLOOKUP(Tbl_MissionCrew[[#This Row],[Spacecraft (Launch)]],Tbl_Missions[Spacecraft],Tbl_Missions[Destination])</f>
        <v>Other Space station</v>
      </c>
      <c r="I29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7</v>
      </c>
      <c r="J292" t="str">
        <f>_xlfn.XLOOKUP(Tbl_MissionCrew[[#This Row],[Spacecraft (Return)]],Tbl_Missions[Spacecraft],Tbl_Missions[Status])</f>
        <v>Returned</v>
      </c>
    </row>
    <row r="293" spans="1:10" ht="18.75" customHeight="1">
      <c r="A293" t="s">
        <v>418</v>
      </c>
      <c r="B293" t="s">
        <v>144</v>
      </c>
      <c r="C293" t="s">
        <v>140</v>
      </c>
      <c r="D293" t="b">
        <f>NOT(Tbl_MissionCrew[[#This Row],[Spacecraft (Return)]]=Tbl_MissionCrew[[#This Row],[Spacecraft (Launch)]])</f>
        <v>1</v>
      </c>
      <c r="E293" s="2">
        <f ca="1">IF(Tbl_MissionCrew[[#This Row],[Return date]]="",NOW(),Tbl_MissionCrew[[#This Row],[Return date]])-Tbl_MissionCrew[[#This Row],[Launch date]]</f>
        <v>8.8846296296323999</v>
      </c>
      <c r="F293" s="1">
        <f>_xlfn.XLOOKUP(Tbl_MissionCrew[[#This Row],[Spacecraft (Launch)]],Tbl_Missions[Spacecraft],Tbl_Missions[Launch])</f>
        <v>31307.526388888888</v>
      </c>
      <c r="G293" s="1">
        <f>IF(_xlfn.XLOOKUP(Tbl_MissionCrew[[#This Row],[Spacecraft (Return)]],Tbl_Missions[Spacecraft],Tbl_Missions[Return])="","",_xlfn.XLOOKUP(Tbl_MissionCrew[[#This Row],[Spacecraft (Return)]],Tbl_Missions[Spacecraft],Tbl_Missions[Return]))</f>
        <v>31316.41101851852</v>
      </c>
      <c r="H293" t="str">
        <f>_xlfn.XLOOKUP(Tbl_MissionCrew[[#This Row],[Spacecraft (Launch)]],Tbl_Missions[Spacecraft],Tbl_Missions[Destination])</f>
        <v>Other Space station</v>
      </c>
      <c r="I29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7</v>
      </c>
      <c r="J293" t="str">
        <f>_xlfn.XLOOKUP(Tbl_MissionCrew[[#This Row],[Spacecraft (Return)]],Tbl_Missions[Spacecraft],Tbl_Missions[Status])</f>
        <v>Returned</v>
      </c>
    </row>
    <row r="294" spans="1:10" ht="18.75" customHeight="1">
      <c r="A294" t="s">
        <v>1107</v>
      </c>
      <c r="B294" t="s">
        <v>144</v>
      </c>
      <c r="C294" t="s">
        <v>144</v>
      </c>
      <c r="D294" t="b">
        <f>NOT(Tbl_MissionCrew[[#This Row],[Spacecraft (Return)]]=Tbl_MissionCrew[[#This Row],[Spacecraft (Launch)]])</f>
        <v>0</v>
      </c>
      <c r="E294" s="2">
        <f ca="1">IF(Tbl_MissionCrew[[#This Row],[Return date]]="",NOW(),Tbl_MissionCrew[[#This Row],[Return date]])-Tbl_MissionCrew[[#This Row],[Launch date]]</f>
        <v>64.911111111112405</v>
      </c>
      <c r="F294" s="1">
        <f>_xlfn.XLOOKUP(Tbl_MissionCrew[[#This Row],[Spacecraft (Launch)]],Tbl_Missions[Spacecraft],Tbl_Missions[Launch])</f>
        <v>31307.526388888888</v>
      </c>
      <c r="G294" s="1">
        <f>IF(_xlfn.XLOOKUP(Tbl_MissionCrew[[#This Row],[Spacecraft (Return)]],Tbl_Missions[Spacecraft],Tbl_Missions[Return])="","",_xlfn.XLOOKUP(Tbl_MissionCrew[[#This Row],[Spacecraft (Return)]],Tbl_Missions[Spacecraft],Tbl_Missions[Return]))</f>
        <v>31372.4375</v>
      </c>
      <c r="H294" t="str">
        <f>_xlfn.XLOOKUP(Tbl_MissionCrew[[#This Row],[Spacecraft (Launch)]],Tbl_Missions[Spacecraft],Tbl_Missions[Destination])</f>
        <v>Other Space station</v>
      </c>
      <c r="I29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Salyut 7</v>
      </c>
      <c r="J294" t="str">
        <f>_xlfn.XLOOKUP(Tbl_MissionCrew[[#This Row],[Spacecraft (Return)]],Tbl_Missions[Spacecraft],Tbl_Missions[Status])</f>
        <v>Returned</v>
      </c>
    </row>
    <row r="295" spans="1:10" ht="18.75" customHeight="1">
      <c r="A295" t="s">
        <v>1108</v>
      </c>
      <c r="B295" t="s">
        <v>145</v>
      </c>
      <c r="C295" t="s">
        <v>145</v>
      </c>
      <c r="D295" t="b">
        <f>NOT(Tbl_MissionCrew[[#This Row],[Spacecraft (Return)]]=Tbl_MissionCrew[[#This Row],[Spacecraft (Launch)]])</f>
        <v>0</v>
      </c>
      <c r="E295" s="2">
        <f ca="1">IF(Tbl_MissionCrew[[#This Row],[Return date]]="",NOW(),Tbl_MissionCrew[[#This Row],[Return date]])-Tbl_MissionCrew[[#This Row],[Launch date]]</f>
        <v>4.0736111111109494</v>
      </c>
      <c r="F295" s="1">
        <f>_xlfn.XLOOKUP(Tbl_MissionCrew[[#This Row],[Spacecraft (Launch)]],Tbl_Missions[Spacecraft],Tbl_Missions[Launch])</f>
        <v>31323.635763888888</v>
      </c>
      <c r="G295" s="1">
        <f>IF(_xlfn.XLOOKUP(Tbl_MissionCrew[[#This Row],[Spacecraft (Return)]],Tbl_Missions[Spacecraft],Tbl_Missions[Return])="","",_xlfn.XLOOKUP(Tbl_MissionCrew[[#This Row],[Spacecraft (Return)]],Tbl_Missions[Spacecraft],Tbl_Missions[Return]))</f>
        <v>31327.709374999999</v>
      </c>
      <c r="H295" t="str">
        <f>_xlfn.XLOOKUP(Tbl_MissionCrew[[#This Row],[Spacecraft (Launch)]],Tbl_Missions[Spacecraft],Tbl_Missions[Destination])</f>
        <v>Earth Orbit</v>
      </c>
      <c r="I29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95" t="str">
        <f>_xlfn.XLOOKUP(Tbl_MissionCrew[[#This Row],[Spacecraft (Return)]],Tbl_Missions[Spacecraft],Tbl_Missions[Status])</f>
        <v>Returned</v>
      </c>
    </row>
    <row r="296" spans="1:10" ht="18.75" customHeight="1">
      <c r="A296" t="s">
        <v>1055</v>
      </c>
      <c r="B296" t="s">
        <v>145</v>
      </c>
      <c r="C296" t="s">
        <v>145</v>
      </c>
      <c r="D296" t="b">
        <f>NOT(Tbl_MissionCrew[[#This Row],[Spacecraft (Return)]]=Tbl_MissionCrew[[#This Row],[Spacecraft (Launch)]])</f>
        <v>0</v>
      </c>
      <c r="E296" s="2">
        <f ca="1">IF(Tbl_MissionCrew[[#This Row],[Return date]]="",NOW(),Tbl_MissionCrew[[#This Row],[Return date]])-Tbl_MissionCrew[[#This Row],[Launch date]]</f>
        <v>4.0736111111109494</v>
      </c>
      <c r="F296" s="1">
        <f>_xlfn.XLOOKUP(Tbl_MissionCrew[[#This Row],[Spacecraft (Launch)]],Tbl_Missions[Spacecraft],Tbl_Missions[Launch])</f>
        <v>31323.635763888888</v>
      </c>
      <c r="G296" s="1">
        <f>IF(_xlfn.XLOOKUP(Tbl_MissionCrew[[#This Row],[Spacecraft (Return)]],Tbl_Missions[Spacecraft],Tbl_Missions[Return])="","",_xlfn.XLOOKUP(Tbl_MissionCrew[[#This Row],[Spacecraft (Return)]],Tbl_Missions[Spacecraft],Tbl_Missions[Return]))</f>
        <v>31327.709374999999</v>
      </c>
      <c r="H296" t="str">
        <f>_xlfn.XLOOKUP(Tbl_MissionCrew[[#This Row],[Spacecraft (Launch)]],Tbl_Missions[Spacecraft],Tbl_Missions[Destination])</f>
        <v>Earth Orbit</v>
      </c>
      <c r="I29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96" t="str">
        <f>_xlfn.XLOOKUP(Tbl_MissionCrew[[#This Row],[Spacecraft (Return)]],Tbl_Missions[Spacecraft],Tbl_Missions[Status])</f>
        <v>Returned</v>
      </c>
    </row>
    <row r="297" spans="1:10" ht="18.75" customHeight="1">
      <c r="A297" t="s">
        <v>435</v>
      </c>
      <c r="B297" t="s">
        <v>145</v>
      </c>
      <c r="C297" t="s">
        <v>145</v>
      </c>
      <c r="D297" t="b">
        <f>NOT(Tbl_MissionCrew[[#This Row],[Spacecraft (Return)]]=Tbl_MissionCrew[[#This Row],[Spacecraft (Launch)]])</f>
        <v>0</v>
      </c>
      <c r="E297" s="2">
        <f ca="1">IF(Tbl_MissionCrew[[#This Row],[Return date]]="",NOW(),Tbl_MissionCrew[[#This Row],[Return date]])-Tbl_MissionCrew[[#This Row],[Launch date]]</f>
        <v>4.0736111111109494</v>
      </c>
      <c r="F297" s="1">
        <f>_xlfn.XLOOKUP(Tbl_MissionCrew[[#This Row],[Spacecraft (Launch)]],Tbl_Missions[Spacecraft],Tbl_Missions[Launch])</f>
        <v>31323.635763888888</v>
      </c>
      <c r="G297" s="1">
        <f>IF(_xlfn.XLOOKUP(Tbl_MissionCrew[[#This Row],[Spacecraft (Return)]],Tbl_Missions[Spacecraft],Tbl_Missions[Return])="","",_xlfn.XLOOKUP(Tbl_MissionCrew[[#This Row],[Spacecraft (Return)]],Tbl_Missions[Spacecraft],Tbl_Missions[Return]))</f>
        <v>31327.709374999999</v>
      </c>
      <c r="H297" t="str">
        <f>_xlfn.XLOOKUP(Tbl_MissionCrew[[#This Row],[Spacecraft (Launch)]],Tbl_Missions[Spacecraft],Tbl_Missions[Destination])</f>
        <v>Earth Orbit</v>
      </c>
      <c r="I29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97" t="str">
        <f>_xlfn.XLOOKUP(Tbl_MissionCrew[[#This Row],[Spacecraft (Return)]],Tbl_Missions[Spacecraft],Tbl_Missions[Status])</f>
        <v>Returned</v>
      </c>
    </row>
    <row r="298" spans="1:10" ht="18.75" customHeight="1">
      <c r="A298" t="s">
        <v>1109</v>
      </c>
      <c r="B298" t="s">
        <v>145</v>
      </c>
      <c r="C298" t="s">
        <v>145</v>
      </c>
      <c r="D298" t="b">
        <f>NOT(Tbl_MissionCrew[[#This Row],[Spacecraft (Return)]]=Tbl_MissionCrew[[#This Row],[Spacecraft (Launch)]])</f>
        <v>0</v>
      </c>
      <c r="E298" s="2">
        <f ca="1">IF(Tbl_MissionCrew[[#This Row],[Return date]]="",NOW(),Tbl_MissionCrew[[#This Row],[Return date]])-Tbl_MissionCrew[[#This Row],[Launch date]]</f>
        <v>4.0736111111109494</v>
      </c>
      <c r="F298" s="1">
        <f>_xlfn.XLOOKUP(Tbl_MissionCrew[[#This Row],[Spacecraft (Launch)]],Tbl_Missions[Spacecraft],Tbl_Missions[Launch])</f>
        <v>31323.635763888888</v>
      </c>
      <c r="G298" s="1">
        <f>IF(_xlfn.XLOOKUP(Tbl_MissionCrew[[#This Row],[Spacecraft (Return)]],Tbl_Missions[Spacecraft],Tbl_Missions[Return])="","",_xlfn.XLOOKUP(Tbl_MissionCrew[[#This Row],[Spacecraft (Return)]],Tbl_Missions[Spacecraft],Tbl_Missions[Return]))</f>
        <v>31327.709374999999</v>
      </c>
      <c r="H298" t="str">
        <f>_xlfn.XLOOKUP(Tbl_MissionCrew[[#This Row],[Spacecraft (Launch)]],Tbl_Missions[Spacecraft],Tbl_Missions[Destination])</f>
        <v>Earth Orbit</v>
      </c>
      <c r="I29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98" t="str">
        <f>_xlfn.XLOOKUP(Tbl_MissionCrew[[#This Row],[Spacecraft (Return)]],Tbl_Missions[Spacecraft],Tbl_Missions[Status])</f>
        <v>Returned</v>
      </c>
    </row>
    <row r="299" spans="1:10" ht="18.75" customHeight="1">
      <c r="A299" t="s">
        <v>1110</v>
      </c>
      <c r="B299" t="s">
        <v>145</v>
      </c>
      <c r="C299" t="s">
        <v>145</v>
      </c>
      <c r="D299" t="b">
        <f>NOT(Tbl_MissionCrew[[#This Row],[Spacecraft (Return)]]=Tbl_MissionCrew[[#This Row],[Spacecraft (Launch)]])</f>
        <v>0</v>
      </c>
      <c r="E299" s="2">
        <f ca="1">IF(Tbl_MissionCrew[[#This Row],[Return date]]="",NOW(),Tbl_MissionCrew[[#This Row],[Return date]])-Tbl_MissionCrew[[#This Row],[Launch date]]</f>
        <v>4.0736111111109494</v>
      </c>
      <c r="F299" s="1">
        <f>_xlfn.XLOOKUP(Tbl_MissionCrew[[#This Row],[Spacecraft (Launch)]],Tbl_Missions[Spacecraft],Tbl_Missions[Launch])</f>
        <v>31323.635763888888</v>
      </c>
      <c r="G299" s="1">
        <f>IF(_xlfn.XLOOKUP(Tbl_MissionCrew[[#This Row],[Spacecraft (Return)]],Tbl_Missions[Spacecraft],Tbl_Missions[Return])="","",_xlfn.XLOOKUP(Tbl_MissionCrew[[#This Row],[Spacecraft (Return)]],Tbl_Missions[Spacecraft],Tbl_Missions[Return]))</f>
        <v>31327.709374999999</v>
      </c>
      <c r="H299" t="str">
        <f>_xlfn.XLOOKUP(Tbl_MissionCrew[[#This Row],[Spacecraft (Launch)]],Tbl_Missions[Spacecraft],Tbl_Missions[Destination])</f>
        <v>Earth Orbit</v>
      </c>
      <c r="I29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299" t="str">
        <f>_xlfn.XLOOKUP(Tbl_MissionCrew[[#This Row],[Spacecraft (Return)]],Tbl_Missions[Spacecraft],Tbl_Missions[Status])</f>
        <v>Returned</v>
      </c>
    </row>
    <row r="300" spans="1:10" ht="18.75" customHeight="1">
      <c r="A300" t="s">
        <v>1111</v>
      </c>
      <c r="B300" t="s">
        <v>146</v>
      </c>
      <c r="C300" t="s">
        <v>146</v>
      </c>
      <c r="D300" t="b">
        <f>NOT(Tbl_MissionCrew[[#This Row],[Spacecraft (Return)]]=Tbl_MissionCrew[[#This Row],[Spacecraft (Launch)]])</f>
        <v>0</v>
      </c>
      <c r="E300" s="2">
        <f ca="1">IF(Tbl_MissionCrew[[#This Row],[Return date]]="",NOW(),Tbl_MissionCrew[[#This Row],[Return date]])-Tbl_MissionCrew[[#This Row],[Launch date]]</f>
        <v>7.0319444444430701</v>
      </c>
      <c r="F300" s="1">
        <f>_xlfn.XLOOKUP(Tbl_MissionCrew[[#This Row],[Spacecraft (Launch)]],Tbl_Missions[Spacecraft],Tbl_Missions[Launch])</f>
        <v>31350.708333333332</v>
      </c>
      <c r="G300" s="1">
        <f>IF(_xlfn.XLOOKUP(Tbl_MissionCrew[[#This Row],[Spacecraft (Return)]],Tbl_Missions[Spacecraft],Tbl_Missions[Return])="","",_xlfn.XLOOKUP(Tbl_MissionCrew[[#This Row],[Spacecraft (Return)]],Tbl_Missions[Spacecraft],Tbl_Missions[Return]))</f>
        <v>31357.740277777775</v>
      </c>
      <c r="H300" t="str">
        <f>_xlfn.XLOOKUP(Tbl_MissionCrew[[#This Row],[Spacecraft (Launch)]],Tbl_Missions[Spacecraft],Tbl_Missions[Destination])</f>
        <v>Earth Orbit</v>
      </c>
      <c r="I30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00" t="str">
        <f>_xlfn.XLOOKUP(Tbl_MissionCrew[[#This Row],[Spacecraft (Return)]],Tbl_Missions[Spacecraft],Tbl_Missions[Status])</f>
        <v>Returned</v>
      </c>
    </row>
    <row r="301" spans="1:10" ht="18.75" customHeight="1">
      <c r="A301" t="s">
        <v>1112</v>
      </c>
      <c r="B301" t="s">
        <v>146</v>
      </c>
      <c r="C301" t="s">
        <v>146</v>
      </c>
      <c r="D301" t="b">
        <f>NOT(Tbl_MissionCrew[[#This Row],[Spacecraft (Return)]]=Tbl_MissionCrew[[#This Row],[Spacecraft (Launch)]])</f>
        <v>0</v>
      </c>
      <c r="E301" s="2">
        <f ca="1">IF(Tbl_MissionCrew[[#This Row],[Return date]]="",NOW(),Tbl_MissionCrew[[#This Row],[Return date]])-Tbl_MissionCrew[[#This Row],[Launch date]]</f>
        <v>7.0319444444430701</v>
      </c>
      <c r="F301" s="1">
        <f>_xlfn.XLOOKUP(Tbl_MissionCrew[[#This Row],[Spacecraft (Launch)]],Tbl_Missions[Spacecraft],Tbl_Missions[Launch])</f>
        <v>31350.708333333332</v>
      </c>
      <c r="G301" s="1">
        <f>IF(_xlfn.XLOOKUP(Tbl_MissionCrew[[#This Row],[Spacecraft (Return)]],Tbl_Missions[Spacecraft],Tbl_Missions[Return])="","",_xlfn.XLOOKUP(Tbl_MissionCrew[[#This Row],[Spacecraft (Return)]],Tbl_Missions[Spacecraft],Tbl_Missions[Return]))</f>
        <v>31357.740277777775</v>
      </c>
      <c r="H301" t="str">
        <f>_xlfn.XLOOKUP(Tbl_MissionCrew[[#This Row],[Spacecraft (Launch)]],Tbl_Missions[Spacecraft],Tbl_Missions[Destination])</f>
        <v>Earth Orbit</v>
      </c>
      <c r="I30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01" t="str">
        <f>_xlfn.XLOOKUP(Tbl_MissionCrew[[#This Row],[Spacecraft (Return)]],Tbl_Missions[Spacecraft],Tbl_Missions[Status])</f>
        <v>Returned</v>
      </c>
    </row>
    <row r="302" spans="1:10" ht="18.75" customHeight="1">
      <c r="A302" t="s">
        <v>1061</v>
      </c>
      <c r="B302" t="s">
        <v>146</v>
      </c>
      <c r="C302" t="s">
        <v>146</v>
      </c>
      <c r="D302" t="b">
        <f>NOT(Tbl_MissionCrew[[#This Row],[Spacecraft (Return)]]=Tbl_MissionCrew[[#This Row],[Spacecraft (Launch)]])</f>
        <v>0</v>
      </c>
      <c r="E302" s="2">
        <f ca="1">IF(Tbl_MissionCrew[[#This Row],[Return date]]="",NOW(),Tbl_MissionCrew[[#This Row],[Return date]])-Tbl_MissionCrew[[#This Row],[Launch date]]</f>
        <v>7.0319444444430701</v>
      </c>
      <c r="F302" s="1">
        <f>_xlfn.XLOOKUP(Tbl_MissionCrew[[#This Row],[Spacecraft (Launch)]],Tbl_Missions[Spacecraft],Tbl_Missions[Launch])</f>
        <v>31350.708333333332</v>
      </c>
      <c r="G302" s="1">
        <f>IF(_xlfn.XLOOKUP(Tbl_MissionCrew[[#This Row],[Spacecraft (Return)]],Tbl_Missions[Spacecraft],Tbl_Missions[Return])="","",_xlfn.XLOOKUP(Tbl_MissionCrew[[#This Row],[Spacecraft (Return)]],Tbl_Missions[Spacecraft],Tbl_Missions[Return]))</f>
        <v>31357.740277777775</v>
      </c>
      <c r="H302" t="str">
        <f>_xlfn.XLOOKUP(Tbl_MissionCrew[[#This Row],[Spacecraft (Launch)]],Tbl_Missions[Spacecraft],Tbl_Missions[Destination])</f>
        <v>Earth Orbit</v>
      </c>
      <c r="I30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02" t="str">
        <f>_xlfn.XLOOKUP(Tbl_MissionCrew[[#This Row],[Spacecraft (Return)]],Tbl_Missions[Spacecraft],Tbl_Missions[Status])</f>
        <v>Returned</v>
      </c>
    </row>
    <row r="303" spans="1:10" ht="18.75" customHeight="1">
      <c r="A303" t="s">
        <v>1052</v>
      </c>
      <c r="B303" t="s">
        <v>146</v>
      </c>
      <c r="C303" t="s">
        <v>146</v>
      </c>
      <c r="D303" t="b">
        <f>NOT(Tbl_MissionCrew[[#This Row],[Spacecraft (Return)]]=Tbl_MissionCrew[[#This Row],[Spacecraft (Launch)]])</f>
        <v>0</v>
      </c>
      <c r="E303" s="2">
        <f ca="1">IF(Tbl_MissionCrew[[#This Row],[Return date]]="",NOW(),Tbl_MissionCrew[[#This Row],[Return date]])-Tbl_MissionCrew[[#This Row],[Launch date]]</f>
        <v>7.0319444444430701</v>
      </c>
      <c r="F303" s="1">
        <f>_xlfn.XLOOKUP(Tbl_MissionCrew[[#This Row],[Spacecraft (Launch)]],Tbl_Missions[Spacecraft],Tbl_Missions[Launch])</f>
        <v>31350.708333333332</v>
      </c>
      <c r="G303" s="1">
        <f>IF(_xlfn.XLOOKUP(Tbl_MissionCrew[[#This Row],[Spacecraft (Return)]],Tbl_Missions[Spacecraft],Tbl_Missions[Return])="","",_xlfn.XLOOKUP(Tbl_MissionCrew[[#This Row],[Spacecraft (Return)]],Tbl_Missions[Spacecraft],Tbl_Missions[Return]))</f>
        <v>31357.740277777775</v>
      </c>
      <c r="H303" t="str">
        <f>_xlfn.XLOOKUP(Tbl_MissionCrew[[#This Row],[Spacecraft (Launch)]],Tbl_Missions[Spacecraft],Tbl_Missions[Destination])</f>
        <v>Earth Orbit</v>
      </c>
      <c r="I30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03" t="str">
        <f>_xlfn.XLOOKUP(Tbl_MissionCrew[[#This Row],[Spacecraft (Return)]],Tbl_Missions[Spacecraft],Tbl_Missions[Status])</f>
        <v>Returned</v>
      </c>
    </row>
    <row r="304" spans="1:10" ht="18.75" customHeight="1">
      <c r="A304" t="s">
        <v>1086</v>
      </c>
      <c r="B304" t="s">
        <v>146</v>
      </c>
      <c r="C304" t="s">
        <v>146</v>
      </c>
      <c r="D304" t="b">
        <f>NOT(Tbl_MissionCrew[[#This Row],[Spacecraft (Return)]]=Tbl_MissionCrew[[#This Row],[Spacecraft (Launch)]])</f>
        <v>0</v>
      </c>
      <c r="E304" s="2">
        <f ca="1">IF(Tbl_MissionCrew[[#This Row],[Return date]]="",NOW(),Tbl_MissionCrew[[#This Row],[Return date]])-Tbl_MissionCrew[[#This Row],[Launch date]]</f>
        <v>7.0319444444430701</v>
      </c>
      <c r="F304" s="1">
        <f>_xlfn.XLOOKUP(Tbl_MissionCrew[[#This Row],[Spacecraft (Launch)]],Tbl_Missions[Spacecraft],Tbl_Missions[Launch])</f>
        <v>31350.708333333332</v>
      </c>
      <c r="G304" s="1">
        <f>IF(_xlfn.XLOOKUP(Tbl_MissionCrew[[#This Row],[Spacecraft (Return)]],Tbl_Missions[Spacecraft],Tbl_Missions[Return])="","",_xlfn.XLOOKUP(Tbl_MissionCrew[[#This Row],[Spacecraft (Return)]],Tbl_Missions[Spacecraft],Tbl_Missions[Return]))</f>
        <v>31357.740277777775</v>
      </c>
      <c r="H304" t="str">
        <f>_xlfn.XLOOKUP(Tbl_MissionCrew[[#This Row],[Spacecraft (Launch)]],Tbl_Missions[Spacecraft],Tbl_Missions[Destination])</f>
        <v>Earth Orbit</v>
      </c>
      <c r="I30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04" t="str">
        <f>_xlfn.XLOOKUP(Tbl_MissionCrew[[#This Row],[Spacecraft (Return)]],Tbl_Missions[Spacecraft],Tbl_Missions[Status])</f>
        <v>Returned</v>
      </c>
    </row>
    <row r="305" spans="1:10" ht="18.75" customHeight="1">
      <c r="A305" t="s">
        <v>1113</v>
      </c>
      <c r="B305" t="s">
        <v>146</v>
      </c>
      <c r="C305" t="s">
        <v>146</v>
      </c>
      <c r="D305" t="b">
        <f>NOT(Tbl_MissionCrew[[#This Row],[Spacecraft (Return)]]=Tbl_MissionCrew[[#This Row],[Spacecraft (Launch)]])</f>
        <v>0</v>
      </c>
      <c r="E305" s="2">
        <f ca="1">IF(Tbl_MissionCrew[[#This Row],[Return date]]="",NOW(),Tbl_MissionCrew[[#This Row],[Return date]])-Tbl_MissionCrew[[#This Row],[Launch date]]</f>
        <v>7.0319444444430701</v>
      </c>
      <c r="F305" s="1">
        <f>_xlfn.XLOOKUP(Tbl_MissionCrew[[#This Row],[Spacecraft (Launch)]],Tbl_Missions[Spacecraft],Tbl_Missions[Launch])</f>
        <v>31350.708333333332</v>
      </c>
      <c r="G305" s="1">
        <f>IF(_xlfn.XLOOKUP(Tbl_MissionCrew[[#This Row],[Spacecraft (Return)]],Tbl_Missions[Spacecraft],Tbl_Missions[Return])="","",_xlfn.XLOOKUP(Tbl_MissionCrew[[#This Row],[Spacecraft (Return)]],Tbl_Missions[Spacecraft],Tbl_Missions[Return]))</f>
        <v>31357.740277777775</v>
      </c>
      <c r="H305" t="str">
        <f>_xlfn.XLOOKUP(Tbl_MissionCrew[[#This Row],[Spacecraft (Launch)]],Tbl_Missions[Spacecraft],Tbl_Missions[Destination])</f>
        <v>Earth Orbit</v>
      </c>
      <c r="I30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05" t="str">
        <f>_xlfn.XLOOKUP(Tbl_MissionCrew[[#This Row],[Spacecraft (Return)]],Tbl_Missions[Spacecraft],Tbl_Missions[Status])</f>
        <v>Returned</v>
      </c>
    </row>
    <row r="306" spans="1:10" ht="18.75" customHeight="1">
      <c r="A306" t="s">
        <v>1098</v>
      </c>
      <c r="B306" t="s">
        <v>146</v>
      </c>
      <c r="C306" t="s">
        <v>146</v>
      </c>
      <c r="D306" t="b">
        <f>NOT(Tbl_MissionCrew[[#This Row],[Spacecraft (Return)]]=Tbl_MissionCrew[[#This Row],[Spacecraft (Launch)]])</f>
        <v>0</v>
      </c>
      <c r="E306" s="2">
        <f ca="1">IF(Tbl_MissionCrew[[#This Row],[Return date]]="",NOW(),Tbl_MissionCrew[[#This Row],[Return date]])-Tbl_MissionCrew[[#This Row],[Launch date]]</f>
        <v>7.0319444444430701</v>
      </c>
      <c r="F306" s="1">
        <f>_xlfn.XLOOKUP(Tbl_MissionCrew[[#This Row],[Spacecraft (Launch)]],Tbl_Missions[Spacecraft],Tbl_Missions[Launch])</f>
        <v>31350.708333333332</v>
      </c>
      <c r="G306" s="1">
        <f>IF(_xlfn.XLOOKUP(Tbl_MissionCrew[[#This Row],[Spacecraft (Return)]],Tbl_Missions[Spacecraft],Tbl_Missions[Return])="","",_xlfn.XLOOKUP(Tbl_MissionCrew[[#This Row],[Spacecraft (Return)]],Tbl_Missions[Spacecraft],Tbl_Missions[Return]))</f>
        <v>31357.740277777775</v>
      </c>
      <c r="H306" t="str">
        <f>_xlfn.XLOOKUP(Tbl_MissionCrew[[#This Row],[Spacecraft (Launch)]],Tbl_Missions[Spacecraft],Tbl_Missions[Destination])</f>
        <v>Earth Orbit</v>
      </c>
      <c r="I30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06" t="str">
        <f>_xlfn.XLOOKUP(Tbl_MissionCrew[[#This Row],[Spacecraft (Return)]],Tbl_Missions[Spacecraft],Tbl_Missions[Status])</f>
        <v>Returned</v>
      </c>
    </row>
    <row r="307" spans="1:10" ht="18.75" customHeight="1">
      <c r="A307" t="s">
        <v>1114</v>
      </c>
      <c r="B307" t="s">
        <v>146</v>
      </c>
      <c r="C307" t="s">
        <v>146</v>
      </c>
      <c r="D307" t="b">
        <f>NOT(Tbl_MissionCrew[[#This Row],[Spacecraft (Return)]]=Tbl_MissionCrew[[#This Row],[Spacecraft (Launch)]])</f>
        <v>0</v>
      </c>
      <c r="E307" s="2">
        <f ca="1">IF(Tbl_MissionCrew[[#This Row],[Return date]]="",NOW(),Tbl_MissionCrew[[#This Row],[Return date]])-Tbl_MissionCrew[[#This Row],[Launch date]]</f>
        <v>7.0319444444430701</v>
      </c>
      <c r="F307" s="1">
        <f>_xlfn.XLOOKUP(Tbl_MissionCrew[[#This Row],[Spacecraft (Launch)]],Tbl_Missions[Spacecraft],Tbl_Missions[Launch])</f>
        <v>31350.708333333332</v>
      </c>
      <c r="G307" s="1">
        <f>IF(_xlfn.XLOOKUP(Tbl_MissionCrew[[#This Row],[Spacecraft (Return)]],Tbl_Missions[Spacecraft],Tbl_Missions[Return])="","",_xlfn.XLOOKUP(Tbl_MissionCrew[[#This Row],[Spacecraft (Return)]],Tbl_Missions[Spacecraft],Tbl_Missions[Return]))</f>
        <v>31357.740277777775</v>
      </c>
      <c r="H307" t="str">
        <f>_xlfn.XLOOKUP(Tbl_MissionCrew[[#This Row],[Spacecraft (Launch)]],Tbl_Missions[Spacecraft],Tbl_Missions[Destination])</f>
        <v>Earth Orbit</v>
      </c>
      <c r="I30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07" t="str">
        <f>_xlfn.XLOOKUP(Tbl_MissionCrew[[#This Row],[Spacecraft (Return)]],Tbl_Missions[Spacecraft],Tbl_Missions[Status])</f>
        <v>Returned</v>
      </c>
    </row>
    <row r="308" spans="1:10" ht="18.75" customHeight="1">
      <c r="A308" t="s">
        <v>1063</v>
      </c>
      <c r="B308" t="s">
        <v>147</v>
      </c>
      <c r="C308" t="s">
        <v>147</v>
      </c>
      <c r="D308" t="b">
        <f>NOT(Tbl_MissionCrew[[#This Row],[Spacecraft (Return)]]=Tbl_MissionCrew[[#This Row],[Spacecraft (Launch)]])</f>
        <v>0</v>
      </c>
      <c r="E308" s="2">
        <f ca="1">IF(Tbl_MissionCrew[[#This Row],[Return date]]="",NOW(),Tbl_MissionCrew[[#This Row],[Return date]])-Tbl_MissionCrew[[#This Row],[Launch date]]</f>
        <v>6.8791666666656965</v>
      </c>
      <c r="F308" s="1">
        <f>_xlfn.XLOOKUP(Tbl_MissionCrew[[#This Row],[Spacecraft (Launch)]],Tbl_Missions[Spacecraft],Tbl_Missions[Launch])</f>
        <v>31378.020138888889</v>
      </c>
      <c r="G308" s="1">
        <f>IF(_xlfn.XLOOKUP(Tbl_MissionCrew[[#This Row],[Spacecraft (Return)]],Tbl_Missions[Spacecraft],Tbl_Missions[Return])="","",_xlfn.XLOOKUP(Tbl_MissionCrew[[#This Row],[Spacecraft (Return)]],Tbl_Missions[Spacecraft],Tbl_Missions[Return]))</f>
        <v>31384.899305555555</v>
      </c>
      <c r="H308" t="str">
        <f>_xlfn.XLOOKUP(Tbl_MissionCrew[[#This Row],[Spacecraft (Launch)]],Tbl_Missions[Spacecraft],Tbl_Missions[Destination])</f>
        <v>Earth Orbit</v>
      </c>
      <c r="I30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08" t="str">
        <f>_xlfn.XLOOKUP(Tbl_MissionCrew[[#This Row],[Spacecraft (Return)]],Tbl_Missions[Spacecraft],Tbl_Missions[Status])</f>
        <v>Returned</v>
      </c>
    </row>
    <row r="309" spans="1:10" ht="18.75" customHeight="1">
      <c r="A309" t="s">
        <v>1115</v>
      </c>
      <c r="B309" t="s">
        <v>147</v>
      </c>
      <c r="C309" t="s">
        <v>147</v>
      </c>
      <c r="D309" t="b">
        <f>NOT(Tbl_MissionCrew[[#This Row],[Spacecraft (Return)]]=Tbl_MissionCrew[[#This Row],[Spacecraft (Launch)]])</f>
        <v>0</v>
      </c>
      <c r="E309" s="2">
        <f ca="1">IF(Tbl_MissionCrew[[#This Row],[Return date]]="",NOW(),Tbl_MissionCrew[[#This Row],[Return date]])-Tbl_MissionCrew[[#This Row],[Launch date]]</f>
        <v>6.8791666666656965</v>
      </c>
      <c r="F309" s="1">
        <f>_xlfn.XLOOKUP(Tbl_MissionCrew[[#This Row],[Spacecraft (Launch)]],Tbl_Missions[Spacecraft],Tbl_Missions[Launch])</f>
        <v>31378.020138888889</v>
      </c>
      <c r="G309" s="1">
        <f>IF(_xlfn.XLOOKUP(Tbl_MissionCrew[[#This Row],[Spacecraft (Return)]],Tbl_Missions[Spacecraft],Tbl_Missions[Return])="","",_xlfn.XLOOKUP(Tbl_MissionCrew[[#This Row],[Spacecraft (Return)]],Tbl_Missions[Spacecraft],Tbl_Missions[Return]))</f>
        <v>31384.899305555555</v>
      </c>
      <c r="H309" t="str">
        <f>_xlfn.XLOOKUP(Tbl_MissionCrew[[#This Row],[Spacecraft (Launch)]],Tbl_Missions[Spacecraft],Tbl_Missions[Destination])</f>
        <v>Earth Orbit</v>
      </c>
      <c r="I30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09" t="str">
        <f>_xlfn.XLOOKUP(Tbl_MissionCrew[[#This Row],[Spacecraft (Return)]],Tbl_Missions[Spacecraft],Tbl_Missions[Status])</f>
        <v>Returned</v>
      </c>
    </row>
    <row r="310" spans="1:10" ht="18.75" customHeight="1">
      <c r="A310" t="s">
        <v>1074</v>
      </c>
      <c r="B310" t="s">
        <v>147</v>
      </c>
      <c r="C310" t="s">
        <v>147</v>
      </c>
      <c r="D310" t="b">
        <f>NOT(Tbl_MissionCrew[[#This Row],[Spacecraft (Return)]]=Tbl_MissionCrew[[#This Row],[Spacecraft (Launch)]])</f>
        <v>0</v>
      </c>
      <c r="E310" s="2">
        <f ca="1">IF(Tbl_MissionCrew[[#This Row],[Return date]]="",NOW(),Tbl_MissionCrew[[#This Row],[Return date]])-Tbl_MissionCrew[[#This Row],[Launch date]]</f>
        <v>6.8791666666656965</v>
      </c>
      <c r="F310" s="1">
        <f>_xlfn.XLOOKUP(Tbl_MissionCrew[[#This Row],[Spacecraft (Launch)]],Tbl_Missions[Spacecraft],Tbl_Missions[Launch])</f>
        <v>31378.020138888889</v>
      </c>
      <c r="G310" s="1">
        <f>IF(_xlfn.XLOOKUP(Tbl_MissionCrew[[#This Row],[Spacecraft (Return)]],Tbl_Missions[Spacecraft],Tbl_Missions[Return])="","",_xlfn.XLOOKUP(Tbl_MissionCrew[[#This Row],[Spacecraft (Return)]],Tbl_Missions[Spacecraft],Tbl_Missions[Return]))</f>
        <v>31384.899305555555</v>
      </c>
      <c r="H310" t="str">
        <f>_xlfn.XLOOKUP(Tbl_MissionCrew[[#This Row],[Spacecraft (Launch)]],Tbl_Missions[Spacecraft],Tbl_Missions[Destination])</f>
        <v>Earth Orbit</v>
      </c>
      <c r="I31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10" t="str">
        <f>_xlfn.XLOOKUP(Tbl_MissionCrew[[#This Row],[Spacecraft (Return)]],Tbl_Missions[Spacecraft],Tbl_Missions[Status])</f>
        <v>Returned</v>
      </c>
    </row>
    <row r="311" spans="1:10" ht="18.75" customHeight="1">
      <c r="A311" t="s">
        <v>458</v>
      </c>
      <c r="B311" t="s">
        <v>147</v>
      </c>
      <c r="C311" t="s">
        <v>147</v>
      </c>
      <c r="D311" t="b">
        <f>NOT(Tbl_MissionCrew[[#This Row],[Spacecraft (Return)]]=Tbl_MissionCrew[[#This Row],[Spacecraft (Launch)]])</f>
        <v>0</v>
      </c>
      <c r="E311" s="2">
        <f ca="1">IF(Tbl_MissionCrew[[#This Row],[Return date]]="",NOW(),Tbl_MissionCrew[[#This Row],[Return date]])-Tbl_MissionCrew[[#This Row],[Launch date]]</f>
        <v>6.8791666666656965</v>
      </c>
      <c r="F311" s="1">
        <f>_xlfn.XLOOKUP(Tbl_MissionCrew[[#This Row],[Spacecraft (Launch)]],Tbl_Missions[Spacecraft],Tbl_Missions[Launch])</f>
        <v>31378.020138888889</v>
      </c>
      <c r="G311" s="1">
        <f>IF(_xlfn.XLOOKUP(Tbl_MissionCrew[[#This Row],[Spacecraft (Return)]],Tbl_Missions[Spacecraft],Tbl_Missions[Return])="","",_xlfn.XLOOKUP(Tbl_MissionCrew[[#This Row],[Spacecraft (Return)]],Tbl_Missions[Spacecraft],Tbl_Missions[Return]))</f>
        <v>31384.899305555555</v>
      </c>
      <c r="H311" t="str">
        <f>_xlfn.XLOOKUP(Tbl_MissionCrew[[#This Row],[Spacecraft (Launch)]],Tbl_Missions[Spacecraft],Tbl_Missions[Destination])</f>
        <v>Earth Orbit</v>
      </c>
      <c r="I31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11" t="str">
        <f>_xlfn.XLOOKUP(Tbl_MissionCrew[[#This Row],[Spacecraft (Return)]],Tbl_Missions[Spacecraft],Tbl_Missions[Status])</f>
        <v>Returned</v>
      </c>
    </row>
    <row r="312" spans="1:10" ht="18.75" customHeight="1">
      <c r="A312" t="s">
        <v>1116</v>
      </c>
      <c r="B312" t="s">
        <v>147</v>
      </c>
      <c r="C312" t="s">
        <v>147</v>
      </c>
      <c r="D312" t="b">
        <f>NOT(Tbl_MissionCrew[[#This Row],[Spacecraft (Return)]]=Tbl_MissionCrew[[#This Row],[Spacecraft (Launch)]])</f>
        <v>0</v>
      </c>
      <c r="E312" s="2">
        <f ca="1">IF(Tbl_MissionCrew[[#This Row],[Return date]]="",NOW(),Tbl_MissionCrew[[#This Row],[Return date]])-Tbl_MissionCrew[[#This Row],[Launch date]]</f>
        <v>6.8791666666656965</v>
      </c>
      <c r="F312" s="1">
        <f>_xlfn.XLOOKUP(Tbl_MissionCrew[[#This Row],[Spacecraft (Launch)]],Tbl_Missions[Spacecraft],Tbl_Missions[Launch])</f>
        <v>31378.020138888889</v>
      </c>
      <c r="G312" s="1">
        <f>IF(_xlfn.XLOOKUP(Tbl_MissionCrew[[#This Row],[Spacecraft (Return)]],Tbl_Missions[Spacecraft],Tbl_Missions[Return])="","",_xlfn.XLOOKUP(Tbl_MissionCrew[[#This Row],[Spacecraft (Return)]],Tbl_Missions[Spacecraft],Tbl_Missions[Return]))</f>
        <v>31384.899305555555</v>
      </c>
      <c r="H312" t="str">
        <f>_xlfn.XLOOKUP(Tbl_MissionCrew[[#This Row],[Spacecraft (Launch)]],Tbl_Missions[Spacecraft],Tbl_Missions[Destination])</f>
        <v>Earth Orbit</v>
      </c>
      <c r="I31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12" t="str">
        <f>_xlfn.XLOOKUP(Tbl_MissionCrew[[#This Row],[Spacecraft (Return)]],Tbl_Missions[Spacecraft],Tbl_Missions[Status])</f>
        <v>Returned</v>
      </c>
    </row>
    <row r="313" spans="1:10" ht="18.75" customHeight="1">
      <c r="A313" t="s">
        <v>1117</v>
      </c>
      <c r="B313" t="s">
        <v>147</v>
      </c>
      <c r="C313" t="s">
        <v>147</v>
      </c>
      <c r="D313" t="b">
        <f>NOT(Tbl_MissionCrew[[#This Row],[Spacecraft (Return)]]=Tbl_MissionCrew[[#This Row],[Spacecraft (Launch)]])</f>
        <v>0</v>
      </c>
      <c r="E313" s="2">
        <f ca="1">IF(Tbl_MissionCrew[[#This Row],[Return date]]="",NOW(),Tbl_MissionCrew[[#This Row],[Return date]])-Tbl_MissionCrew[[#This Row],[Launch date]]</f>
        <v>6.8791666666656965</v>
      </c>
      <c r="F313" s="1">
        <f>_xlfn.XLOOKUP(Tbl_MissionCrew[[#This Row],[Spacecraft (Launch)]],Tbl_Missions[Spacecraft],Tbl_Missions[Launch])</f>
        <v>31378.020138888889</v>
      </c>
      <c r="G313" s="1">
        <f>IF(_xlfn.XLOOKUP(Tbl_MissionCrew[[#This Row],[Spacecraft (Return)]],Tbl_Missions[Spacecraft],Tbl_Missions[Return])="","",_xlfn.XLOOKUP(Tbl_MissionCrew[[#This Row],[Spacecraft (Return)]],Tbl_Missions[Spacecraft],Tbl_Missions[Return]))</f>
        <v>31384.899305555555</v>
      </c>
      <c r="H313" t="str">
        <f>_xlfn.XLOOKUP(Tbl_MissionCrew[[#This Row],[Spacecraft (Launch)]],Tbl_Missions[Spacecraft],Tbl_Missions[Destination])</f>
        <v>Earth Orbit</v>
      </c>
      <c r="I31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13" t="str">
        <f>_xlfn.XLOOKUP(Tbl_MissionCrew[[#This Row],[Spacecraft (Return)]],Tbl_Missions[Spacecraft],Tbl_Missions[Status])</f>
        <v>Returned</v>
      </c>
    </row>
    <row r="314" spans="1:10" ht="18.75" customHeight="1">
      <c r="A314" t="s">
        <v>459</v>
      </c>
      <c r="B314" t="s">
        <v>147</v>
      </c>
      <c r="C314" t="s">
        <v>147</v>
      </c>
      <c r="D314" t="b">
        <f>NOT(Tbl_MissionCrew[[#This Row],[Spacecraft (Return)]]=Tbl_MissionCrew[[#This Row],[Spacecraft (Launch)]])</f>
        <v>0</v>
      </c>
      <c r="E314" s="2">
        <f ca="1">IF(Tbl_MissionCrew[[#This Row],[Return date]]="",NOW(),Tbl_MissionCrew[[#This Row],[Return date]])-Tbl_MissionCrew[[#This Row],[Launch date]]</f>
        <v>6.8791666666656965</v>
      </c>
      <c r="F314" s="1">
        <f>_xlfn.XLOOKUP(Tbl_MissionCrew[[#This Row],[Spacecraft (Launch)]],Tbl_Missions[Spacecraft],Tbl_Missions[Launch])</f>
        <v>31378.020138888889</v>
      </c>
      <c r="G314" s="1">
        <f>IF(_xlfn.XLOOKUP(Tbl_MissionCrew[[#This Row],[Spacecraft (Return)]],Tbl_Missions[Spacecraft],Tbl_Missions[Return])="","",_xlfn.XLOOKUP(Tbl_MissionCrew[[#This Row],[Spacecraft (Return)]],Tbl_Missions[Spacecraft],Tbl_Missions[Return]))</f>
        <v>31384.899305555555</v>
      </c>
      <c r="H314" t="str">
        <f>_xlfn.XLOOKUP(Tbl_MissionCrew[[#This Row],[Spacecraft (Launch)]],Tbl_Missions[Spacecraft],Tbl_Missions[Destination])</f>
        <v>Earth Orbit</v>
      </c>
      <c r="I31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14" t="str">
        <f>_xlfn.XLOOKUP(Tbl_MissionCrew[[#This Row],[Spacecraft (Return)]],Tbl_Missions[Spacecraft],Tbl_Missions[Status])</f>
        <v>Returned</v>
      </c>
    </row>
    <row r="315" spans="1:10" ht="18.75" customHeight="1">
      <c r="A315" t="s">
        <v>1118</v>
      </c>
      <c r="B315" t="s">
        <v>148</v>
      </c>
      <c r="C315" t="s">
        <v>148</v>
      </c>
      <c r="D315" t="b">
        <f>NOT(Tbl_MissionCrew[[#This Row],[Spacecraft (Return)]]=Tbl_MissionCrew[[#This Row],[Spacecraft (Launch)]])</f>
        <v>0</v>
      </c>
      <c r="E315" s="2">
        <f ca="1">IF(Tbl_MissionCrew[[#This Row],[Return date]]="",NOW(),Tbl_MissionCrew[[#This Row],[Return date]])-Tbl_MissionCrew[[#This Row],[Launch date]]</f>
        <v>6.0868055555547471</v>
      </c>
      <c r="F315" s="1">
        <f>_xlfn.XLOOKUP(Tbl_MissionCrew[[#This Row],[Spacecraft (Launch)]],Tbl_Missions[Spacecraft],Tbl_Missions[Launch])</f>
        <v>31424.496527777777</v>
      </c>
      <c r="G315" s="1">
        <f>IF(_xlfn.XLOOKUP(Tbl_MissionCrew[[#This Row],[Spacecraft (Return)]],Tbl_Missions[Spacecraft],Tbl_Missions[Return])="","",_xlfn.XLOOKUP(Tbl_MissionCrew[[#This Row],[Spacecraft (Return)]],Tbl_Missions[Spacecraft],Tbl_Missions[Return]))</f>
        <v>31430.583333333332</v>
      </c>
      <c r="H315" t="str">
        <f>_xlfn.XLOOKUP(Tbl_MissionCrew[[#This Row],[Spacecraft (Launch)]],Tbl_Missions[Spacecraft],Tbl_Missions[Destination])</f>
        <v>Earth Orbit</v>
      </c>
      <c r="I31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15" t="str">
        <f>_xlfn.XLOOKUP(Tbl_MissionCrew[[#This Row],[Spacecraft (Return)]],Tbl_Missions[Spacecraft],Tbl_Missions[Status])</f>
        <v>Returned</v>
      </c>
    </row>
    <row r="316" spans="1:10" ht="18.75" customHeight="1">
      <c r="A316" t="s">
        <v>1119</v>
      </c>
      <c r="B316" t="s">
        <v>148</v>
      </c>
      <c r="C316" t="s">
        <v>148</v>
      </c>
      <c r="D316" t="b">
        <f>NOT(Tbl_MissionCrew[[#This Row],[Spacecraft (Return)]]=Tbl_MissionCrew[[#This Row],[Spacecraft (Launch)]])</f>
        <v>0</v>
      </c>
      <c r="E316" s="2">
        <f ca="1">IF(Tbl_MissionCrew[[#This Row],[Return date]]="",NOW(),Tbl_MissionCrew[[#This Row],[Return date]])-Tbl_MissionCrew[[#This Row],[Launch date]]</f>
        <v>6.0868055555547471</v>
      </c>
      <c r="F316" s="1">
        <f>_xlfn.XLOOKUP(Tbl_MissionCrew[[#This Row],[Spacecraft (Launch)]],Tbl_Missions[Spacecraft],Tbl_Missions[Launch])</f>
        <v>31424.496527777777</v>
      </c>
      <c r="G316" s="1">
        <f>IF(_xlfn.XLOOKUP(Tbl_MissionCrew[[#This Row],[Spacecraft (Return)]],Tbl_Missions[Spacecraft],Tbl_Missions[Return])="","",_xlfn.XLOOKUP(Tbl_MissionCrew[[#This Row],[Spacecraft (Return)]],Tbl_Missions[Spacecraft],Tbl_Missions[Return]))</f>
        <v>31430.583333333332</v>
      </c>
      <c r="H316" t="str">
        <f>_xlfn.XLOOKUP(Tbl_MissionCrew[[#This Row],[Spacecraft (Launch)]],Tbl_Missions[Spacecraft],Tbl_Missions[Destination])</f>
        <v>Earth Orbit</v>
      </c>
      <c r="I31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16" t="str">
        <f>_xlfn.XLOOKUP(Tbl_MissionCrew[[#This Row],[Spacecraft (Return)]],Tbl_Missions[Spacecraft],Tbl_Missions[Status])</f>
        <v>Returned</v>
      </c>
    </row>
    <row r="317" spans="1:10" ht="18.75" customHeight="1">
      <c r="A317" t="s">
        <v>602</v>
      </c>
      <c r="B317" t="s">
        <v>148</v>
      </c>
      <c r="C317" t="s">
        <v>148</v>
      </c>
      <c r="D317" t="b">
        <f>NOT(Tbl_MissionCrew[[#This Row],[Spacecraft (Return)]]=Tbl_MissionCrew[[#This Row],[Spacecraft (Launch)]])</f>
        <v>0</v>
      </c>
      <c r="E317" s="2">
        <f ca="1">IF(Tbl_MissionCrew[[#This Row],[Return date]]="",NOW(),Tbl_MissionCrew[[#This Row],[Return date]])-Tbl_MissionCrew[[#This Row],[Launch date]]</f>
        <v>6.0868055555547471</v>
      </c>
      <c r="F317" s="1">
        <f>_xlfn.XLOOKUP(Tbl_MissionCrew[[#This Row],[Spacecraft (Launch)]],Tbl_Missions[Spacecraft],Tbl_Missions[Launch])</f>
        <v>31424.496527777777</v>
      </c>
      <c r="G317" s="1">
        <f>IF(_xlfn.XLOOKUP(Tbl_MissionCrew[[#This Row],[Spacecraft (Return)]],Tbl_Missions[Spacecraft],Tbl_Missions[Return])="","",_xlfn.XLOOKUP(Tbl_MissionCrew[[#This Row],[Spacecraft (Return)]],Tbl_Missions[Spacecraft],Tbl_Missions[Return]))</f>
        <v>31430.583333333332</v>
      </c>
      <c r="H317" t="str">
        <f>_xlfn.XLOOKUP(Tbl_MissionCrew[[#This Row],[Spacecraft (Launch)]],Tbl_Missions[Spacecraft],Tbl_Missions[Destination])</f>
        <v>Earth Orbit</v>
      </c>
      <c r="I31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17" t="str">
        <f>_xlfn.XLOOKUP(Tbl_MissionCrew[[#This Row],[Spacecraft (Return)]],Tbl_Missions[Spacecraft],Tbl_Missions[Status])</f>
        <v>Returned</v>
      </c>
    </row>
    <row r="318" spans="1:10" ht="18.75" customHeight="1">
      <c r="A318" t="s">
        <v>437</v>
      </c>
      <c r="B318" t="s">
        <v>148</v>
      </c>
      <c r="C318" t="s">
        <v>148</v>
      </c>
      <c r="D318" t="b">
        <f>NOT(Tbl_MissionCrew[[#This Row],[Spacecraft (Return)]]=Tbl_MissionCrew[[#This Row],[Spacecraft (Launch)]])</f>
        <v>0</v>
      </c>
      <c r="E318" s="2">
        <f ca="1">IF(Tbl_MissionCrew[[#This Row],[Return date]]="",NOW(),Tbl_MissionCrew[[#This Row],[Return date]])-Tbl_MissionCrew[[#This Row],[Launch date]]</f>
        <v>6.0868055555547471</v>
      </c>
      <c r="F318" s="1">
        <f>_xlfn.XLOOKUP(Tbl_MissionCrew[[#This Row],[Spacecraft (Launch)]],Tbl_Missions[Spacecraft],Tbl_Missions[Launch])</f>
        <v>31424.496527777777</v>
      </c>
      <c r="G318" s="1">
        <f>IF(_xlfn.XLOOKUP(Tbl_MissionCrew[[#This Row],[Spacecraft (Return)]],Tbl_Missions[Spacecraft],Tbl_Missions[Return])="","",_xlfn.XLOOKUP(Tbl_MissionCrew[[#This Row],[Spacecraft (Return)]],Tbl_Missions[Spacecraft],Tbl_Missions[Return]))</f>
        <v>31430.583333333332</v>
      </c>
      <c r="H318" t="str">
        <f>_xlfn.XLOOKUP(Tbl_MissionCrew[[#This Row],[Spacecraft (Launch)]],Tbl_Missions[Spacecraft],Tbl_Missions[Destination])</f>
        <v>Earth Orbit</v>
      </c>
      <c r="I31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18" t="str">
        <f>_xlfn.XLOOKUP(Tbl_MissionCrew[[#This Row],[Spacecraft (Return)]],Tbl_Missions[Spacecraft],Tbl_Missions[Status])</f>
        <v>Returned</v>
      </c>
    </row>
    <row r="319" spans="1:10" ht="18.75" customHeight="1">
      <c r="A319" t="s">
        <v>1120</v>
      </c>
      <c r="B319" t="s">
        <v>148</v>
      </c>
      <c r="C319" t="s">
        <v>148</v>
      </c>
      <c r="D319" t="b">
        <f>NOT(Tbl_MissionCrew[[#This Row],[Spacecraft (Return)]]=Tbl_MissionCrew[[#This Row],[Spacecraft (Launch)]])</f>
        <v>0</v>
      </c>
      <c r="E319" s="2">
        <f ca="1">IF(Tbl_MissionCrew[[#This Row],[Return date]]="",NOW(),Tbl_MissionCrew[[#This Row],[Return date]])-Tbl_MissionCrew[[#This Row],[Launch date]]</f>
        <v>6.0868055555547471</v>
      </c>
      <c r="F319" s="1">
        <f>_xlfn.XLOOKUP(Tbl_MissionCrew[[#This Row],[Spacecraft (Launch)]],Tbl_Missions[Spacecraft],Tbl_Missions[Launch])</f>
        <v>31424.496527777777</v>
      </c>
      <c r="G319" s="1">
        <f>IF(_xlfn.XLOOKUP(Tbl_MissionCrew[[#This Row],[Spacecraft (Return)]],Tbl_Missions[Spacecraft],Tbl_Missions[Return])="","",_xlfn.XLOOKUP(Tbl_MissionCrew[[#This Row],[Spacecraft (Return)]],Tbl_Missions[Spacecraft],Tbl_Missions[Return]))</f>
        <v>31430.583333333332</v>
      </c>
      <c r="H319" t="str">
        <f>_xlfn.XLOOKUP(Tbl_MissionCrew[[#This Row],[Spacecraft (Launch)]],Tbl_Missions[Spacecraft],Tbl_Missions[Destination])</f>
        <v>Earth Orbit</v>
      </c>
      <c r="I31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19" t="str">
        <f>_xlfn.XLOOKUP(Tbl_MissionCrew[[#This Row],[Spacecraft (Return)]],Tbl_Missions[Spacecraft],Tbl_Missions[Status])</f>
        <v>Returned</v>
      </c>
    </row>
    <row r="320" spans="1:10" ht="18.75" customHeight="1">
      <c r="A320" t="s">
        <v>1067</v>
      </c>
      <c r="B320" t="s">
        <v>148</v>
      </c>
      <c r="C320" t="s">
        <v>148</v>
      </c>
      <c r="D320" t="b">
        <f>NOT(Tbl_MissionCrew[[#This Row],[Spacecraft (Return)]]=Tbl_MissionCrew[[#This Row],[Spacecraft (Launch)]])</f>
        <v>0</v>
      </c>
      <c r="E320" s="2">
        <f ca="1">IF(Tbl_MissionCrew[[#This Row],[Return date]]="",NOW(),Tbl_MissionCrew[[#This Row],[Return date]])-Tbl_MissionCrew[[#This Row],[Launch date]]</f>
        <v>6.0868055555547471</v>
      </c>
      <c r="F320" s="1">
        <f>_xlfn.XLOOKUP(Tbl_MissionCrew[[#This Row],[Spacecraft (Launch)]],Tbl_Missions[Spacecraft],Tbl_Missions[Launch])</f>
        <v>31424.496527777777</v>
      </c>
      <c r="G320" s="1">
        <f>IF(_xlfn.XLOOKUP(Tbl_MissionCrew[[#This Row],[Spacecraft (Return)]],Tbl_Missions[Spacecraft],Tbl_Missions[Return])="","",_xlfn.XLOOKUP(Tbl_MissionCrew[[#This Row],[Spacecraft (Return)]],Tbl_Missions[Spacecraft],Tbl_Missions[Return]))</f>
        <v>31430.583333333332</v>
      </c>
      <c r="H320" t="str">
        <f>_xlfn.XLOOKUP(Tbl_MissionCrew[[#This Row],[Spacecraft (Launch)]],Tbl_Missions[Spacecraft],Tbl_Missions[Destination])</f>
        <v>Earth Orbit</v>
      </c>
      <c r="I32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20" t="str">
        <f>_xlfn.XLOOKUP(Tbl_MissionCrew[[#This Row],[Spacecraft (Return)]],Tbl_Missions[Spacecraft],Tbl_Missions[Status])</f>
        <v>Returned</v>
      </c>
    </row>
    <row r="321" spans="1:10" ht="18.75" customHeight="1">
      <c r="A321" t="s">
        <v>1078</v>
      </c>
      <c r="B321" t="s">
        <v>148</v>
      </c>
      <c r="C321" t="s">
        <v>148</v>
      </c>
      <c r="D321" t="b">
        <f>NOT(Tbl_MissionCrew[[#This Row],[Spacecraft (Return)]]=Tbl_MissionCrew[[#This Row],[Spacecraft (Launch)]])</f>
        <v>0</v>
      </c>
      <c r="E321" s="2">
        <f ca="1">IF(Tbl_MissionCrew[[#This Row],[Return date]]="",NOW(),Tbl_MissionCrew[[#This Row],[Return date]])-Tbl_MissionCrew[[#This Row],[Launch date]]</f>
        <v>6.0868055555547471</v>
      </c>
      <c r="F321" s="1">
        <f>_xlfn.XLOOKUP(Tbl_MissionCrew[[#This Row],[Spacecraft (Launch)]],Tbl_Missions[Spacecraft],Tbl_Missions[Launch])</f>
        <v>31424.496527777777</v>
      </c>
      <c r="G321" s="1">
        <f>IF(_xlfn.XLOOKUP(Tbl_MissionCrew[[#This Row],[Spacecraft (Return)]],Tbl_Missions[Spacecraft],Tbl_Missions[Return])="","",_xlfn.XLOOKUP(Tbl_MissionCrew[[#This Row],[Spacecraft (Return)]],Tbl_Missions[Spacecraft],Tbl_Missions[Return]))</f>
        <v>31430.583333333332</v>
      </c>
      <c r="H321" t="str">
        <f>_xlfn.XLOOKUP(Tbl_MissionCrew[[#This Row],[Spacecraft (Launch)]],Tbl_Missions[Spacecraft],Tbl_Missions[Destination])</f>
        <v>Earth Orbit</v>
      </c>
      <c r="I32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21" t="str">
        <f>_xlfn.XLOOKUP(Tbl_MissionCrew[[#This Row],[Spacecraft (Return)]],Tbl_Missions[Spacecraft],Tbl_Missions[Status])</f>
        <v>Returned</v>
      </c>
    </row>
    <row r="322" spans="1:10" ht="18.75" customHeight="1">
      <c r="A322" t="s">
        <v>1121</v>
      </c>
      <c r="B322" t="s">
        <v>149</v>
      </c>
      <c r="C322" t="s">
        <v>149</v>
      </c>
      <c r="D322" t="b">
        <f>NOT(Tbl_MissionCrew[[#This Row],[Spacecraft (Return)]]=Tbl_MissionCrew[[#This Row],[Spacecraft (Launch)]])</f>
        <v>0</v>
      </c>
      <c r="E322" s="2">
        <f ca="1">IF(Tbl_MissionCrew[[#This Row],[Return date]]="",NOW(),Tbl_MissionCrew[[#This Row],[Return date]])-Tbl_MissionCrew[[#This Row],[Launch date]]</f>
        <v>6.944444430700969E-4</v>
      </c>
      <c r="F322" s="1">
        <f>_xlfn.XLOOKUP(Tbl_MissionCrew[[#This Row],[Spacecraft (Launch)]],Tbl_Missions[Spacecraft],Tbl_Missions[Launch])</f>
        <v>31440.693055555555</v>
      </c>
      <c r="G322" s="1">
        <f>IF(_xlfn.XLOOKUP(Tbl_MissionCrew[[#This Row],[Spacecraft (Return)]],Tbl_Missions[Spacecraft],Tbl_Missions[Return])="","",_xlfn.XLOOKUP(Tbl_MissionCrew[[#This Row],[Spacecraft (Return)]],Tbl_Missions[Spacecraft],Tbl_Missions[Return]))</f>
        <v>31440.693749999999</v>
      </c>
      <c r="H322" t="str">
        <f>_xlfn.XLOOKUP(Tbl_MissionCrew[[#This Row],[Spacecraft (Launch)]],Tbl_Missions[Spacecraft],Tbl_Missions[Destination])</f>
        <v>Non-orbital space</v>
      </c>
      <c r="I32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22" t="str">
        <f>_xlfn.XLOOKUP(Tbl_MissionCrew[[#This Row],[Spacecraft (Return)]],Tbl_Missions[Spacecraft],Tbl_Missions[Status])</f>
        <v>Fail-to-land</v>
      </c>
    </row>
    <row r="323" spans="1:10" ht="18.75" customHeight="1">
      <c r="A323" t="s">
        <v>1084</v>
      </c>
      <c r="B323" t="s">
        <v>149</v>
      </c>
      <c r="C323" t="s">
        <v>149</v>
      </c>
      <c r="D323" t="b">
        <f>NOT(Tbl_MissionCrew[[#This Row],[Spacecraft (Return)]]=Tbl_MissionCrew[[#This Row],[Spacecraft (Launch)]])</f>
        <v>0</v>
      </c>
      <c r="E323" s="2">
        <f ca="1">IF(Tbl_MissionCrew[[#This Row],[Return date]]="",NOW(),Tbl_MissionCrew[[#This Row],[Return date]])-Tbl_MissionCrew[[#This Row],[Launch date]]</f>
        <v>6.944444430700969E-4</v>
      </c>
      <c r="F323" s="1">
        <f>_xlfn.XLOOKUP(Tbl_MissionCrew[[#This Row],[Spacecraft (Launch)]],Tbl_Missions[Spacecraft],Tbl_Missions[Launch])</f>
        <v>31440.693055555555</v>
      </c>
      <c r="G323" s="1">
        <f>IF(_xlfn.XLOOKUP(Tbl_MissionCrew[[#This Row],[Spacecraft (Return)]],Tbl_Missions[Spacecraft],Tbl_Missions[Return])="","",_xlfn.XLOOKUP(Tbl_MissionCrew[[#This Row],[Spacecraft (Return)]],Tbl_Missions[Spacecraft],Tbl_Missions[Return]))</f>
        <v>31440.693749999999</v>
      </c>
      <c r="H323" t="str">
        <f>_xlfn.XLOOKUP(Tbl_MissionCrew[[#This Row],[Spacecraft (Launch)]],Tbl_Missions[Spacecraft],Tbl_Missions[Destination])</f>
        <v>Non-orbital space</v>
      </c>
      <c r="I32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23" t="str">
        <f>_xlfn.XLOOKUP(Tbl_MissionCrew[[#This Row],[Spacecraft (Return)]],Tbl_Missions[Spacecraft],Tbl_Missions[Status])</f>
        <v>Fail-to-land</v>
      </c>
    </row>
    <row r="324" spans="1:10" ht="18.75" customHeight="1">
      <c r="A324" t="s">
        <v>1071</v>
      </c>
      <c r="B324" t="s">
        <v>149</v>
      </c>
      <c r="C324" t="s">
        <v>149</v>
      </c>
      <c r="D324" t="b">
        <f>NOT(Tbl_MissionCrew[[#This Row],[Spacecraft (Return)]]=Tbl_MissionCrew[[#This Row],[Spacecraft (Launch)]])</f>
        <v>0</v>
      </c>
      <c r="E324" s="2">
        <f ca="1">IF(Tbl_MissionCrew[[#This Row],[Return date]]="",NOW(),Tbl_MissionCrew[[#This Row],[Return date]])-Tbl_MissionCrew[[#This Row],[Launch date]]</f>
        <v>6.944444430700969E-4</v>
      </c>
      <c r="F324" s="1">
        <f>_xlfn.XLOOKUP(Tbl_MissionCrew[[#This Row],[Spacecraft (Launch)]],Tbl_Missions[Spacecraft],Tbl_Missions[Launch])</f>
        <v>31440.693055555555</v>
      </c>
      <c r="G324" s="1">
        <f>IF(_xlfn.XLOOKUP(Tbl_MissionCrew[[#This Row],[Spacecraft (Return)]],Tbl_Missions[Spacecraft],Tbl_Missions[Return])="","",_xlfn.XLOOKUP(Tbl_MissionCrew[[#This Row],[Spacecraft (Return)]],Tbl_Missions[Spacecraft],Tbl_Missions[Return]))</f>
        <v>31440.693749999999</v>
      </c>
      <c r="H324" t="str">
        <f>_xlfn.XLOOKUP(Tbl_MissionCrew[[#This Row],[Spacecraft (Launch)]],Tbl_Missions[Spacecraft],Tbl_Missions[Destination])</f>
        <v>Non-orbital space</v>
      </c>
      <c r="I32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24" t="str">
        <f>_xlfn.XLOOKUP(Tbl_MissionCrew[[#This Row],[Spacecraft (Return)]],Tbl_Missions[Spacecraft],Tbl_Missions[Status])</f>
        <v>Fail-to-land</v>
      </c>
    </row>
    <row r="325" spans="1:10" ht="18.75" customHeight="1">
      <c r="A325" t="s">
        <v>1122</v>
      </c>
      <c r="B325" t="s">
        <v>149</v>
      </c>
      <c r="C325" t="s">
        <v>149</v>
      </c>
      <c r="D325" t="b">
        <f>NOT(Tbl_MissionCrew[[#This Row],[Spacecraft (Return)]]=Tbl_MissionCrew[[#This Row],[Spacecraft (Launch)]])</f>
        <v>0</v>
      </c>
      <c r="E325" s="2">
        <f ca="1">IF(Tbl_MissionCrew[[#This Row],[Return date]]="",NOW(),Tbl_MissionCrew[[#This Row],[Return date]])-Tbl_MissionCrew[[#This Row],[Launch date]]</f>
        <v>6.944444430700969E-4</v>
      </c>
      <c r="F325" s="1">
        <f>_xlfn.XLOOKUP(Tbl_MissionCrew[[#This Row],[Spacecraft (Launch)]],Tbl_Missions[Spacecraft],Tbl_Missions[Launch])</f>
        <v>31440.693055555555</v>
      </c>
      <c r="G325" s="1">
        <f>IF(_xlfn.XLOOKUP(Tbl_MissionCrew[[#This Row],[Spacecraft (Return)]],Tbl_Missions[Spacecraft],Tbl_Missions[Return])="","",_xlfn.XLOOKUP(Tbl_MissionCrew[[#This Row],[Spacecraft (Return)]],Tbl_Missions[Spacecraft],Tbl_Missions[Return]))</f>
        <v>31440.693749999999</v>
      </c>
      <c r="H325" t="str">
        <f>_xlfn.XLOOKUP(Tbl_MissionCrew[[#This Row],[Spacecraft (Launch)]],Tbl_Missions[Spacecraft],Tbl_Missions[Destination])</f>
        <v>Non-orbital space</v>
      </c>
      <c r="I32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25" t="str">
        <f>_xlfn.XLOOKUP(Tbl_MissionCrew[[#This Row],[Spacecraft (Return)]],Tbl_Missions[Spacecraft],Tbl_Missions[Status])</f>
        <v>Fail-to-land</v>
      </c>
    </row>
    <row r="326" spans="1:10" ht="18.75" customHeight="1">
      <c r="A326" t="s">
        <v>1075</v>
      </c>
      <c r="B326" t="s">
        <v>149</v>
      </c>
      <c r="C326" t="s">
        <v>149</v>
      </c>
      <c r="D326" t="b">
        <f>NOT(Tbl_MissionCrew[[#This Row],[Spacecraft (Return)]]=Tbl_MissionCrew[[#This Row],[Spacecraft (Launch)]])</f>
        <v>0</v>
      </c>
      <c r="E326" s="2">
        <f ca="1">IF(Tbl_MissionCrew[[#This Row],[Return date]]="",NOW(),Tbl_MissionCrew[[#This Row],[Return date]])-Tbl_MissionCrew[[#This Row],[Launch date]]</f>
        <v>6.944444430700969E-4</v>
      </c>
      <c r="F326" s="1">
        <f>_xlfn.XLOOKUP(Tbl_MissionCrew[[#This Row],[Spacecraft (Launch)]],Tbl_Missions[Spacecraft],Tbl_Missions[Launch])</f>
        <v>31440.693055555555</v>
      </c>
      <c r="G326" s="1">
        <f>IF(_xlfn.XLOOKUP(Tbl_MissionCrew[[#This Row],[Spacecraft (Return)]],Tbl_Missions[Spacecraft],Tbl_Missions[Return])="","",_xlfn.XLOOKUP(Tbl_MissionCrew[[#This Row],[Spacecraft (Return)]],Tbl_Missions[Spacecraft],Tbl_Missions[Return]))</f>
        <v>31440.693749999999</v>
      </c>
      <c r="H326" t="str">
        <f>_xlfn.XLOOKUP(Tbl_MissionCrew[[#This Row],[Spacecraft (Launch)]],Tbl_Missions[Spacecraft],Tbl_Missions[Destination])</f>
        <v>Non-orbital space</v>
      </c>
      <c r="I32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26" t="str">
        <f>_xlfn.XLOOKUP(Tbl_MissionCrew[[#This Row],[Spacecraft (Return)]],Tbl_Missions[Spacecraft],Tbl_Missions[Status])</f>
        <v>Fail-to-land</v>
      </c>
    </row>
    <row r="327" spans="1:10" ht="18.75" customHeight="1">
      <c r="A327" t="s">
        <v>1123</v>
      </c>
      <c r="B327" t="s">
        <v>149</v>
      </c>
      <c r="C327" t="s">
        <v>149</v>
      </c>
      <c r="D327" t="b">
        <f>NOT(Tbl_MissionCrew[[#This Row],[Spacecraft (Return)]]=Tbl_MissionCrew[[#This Row],[Spacecraft (Launch)]])</f>
        <v>0</v>
      </c>
      <c r="E327" s="2">
        <f ca="1">IF(Tbl_MissionCrew[[#This Row],[Return date]]="",NOW(),Tbl_MissionCrew[[#This Row],[Return date]])-Tbl_MissionCrew[[#This Row],[Launch date]]</f>
        <v>6.944444430700969E-4</v>
      </c>
      <c r="F327" s="1">
        <f>_xlfn.XLOOKUP(Tbl_MissionCrew[[#This Row],[Spacecraft (Launch)]],Tbl_Missions[Spacecraft],Tbl_Missions[Launch])</f>
        <v>31440.693055555555</v>
      </c>
      <c r="G327" s="1">
        <f>IF(_xlfn.XLOOKUP(Tbl_MissionCrew[[#This Row],[Spacecraft (Return)]],Tbl_Missions[Spacecraft],Tbl_Missions[Return])="","",_xlfn.XLOOKUP(Tbl_MissionCrew[[#This Row],[Spacecraft (Return)]],Tbl_Missions[Spacecraft],Tbl_Missions[Return]))</f>
        <v>31440.693749999999</v>
      </c>
      <c r="H327" t="str">
        <f>_xlfn.XLOOKUP(Tbl_MissionCrew[[#This Row],[Spacecraft (Launch)]],Tbl_Missions[Spacecraft],Tbl_Missions[Destination])</f>
        <v>Non-orbital space</v>
      </c>
      <c r="I32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27" t="str">
        <f>_xlfn.XLOOKUP(Tbl_MissionCrew[[#This Row],[Spacecraft (Return)]],Tbl_Missions[Spacecraft],Tbl_Missions[Status])</f>
        <v>Fail-to-land</v>
      </c>
    </row>
    <row r="328" spans="1:10" ht="18.75" customHeight="1">
      <c r="A328" t="s">
        <v>1068</v>
      </c>
      <c r="B328" t="s">
        <v>149</v>
      </c>
      <c r="C328" t="s">
        <v>149</v>
      </c>
      <c r="D328" t="b">
        <f>NOT(Tbl_MissionCrew[[#This Row],[Spacecraft (Return)]]=Tbl_MissionCrew[[#This Row],[Spacecraft (Launch)]])</f>
        <v>0</v>
      </c>
      <c r="E328" s="2">
        <f ca="1">IF(Tbl_MissionCrew[[#This Row],[Return date]]="",NOW(),Tbl_MissionCrew[[#This Row],[Return date]])-Tbl_MissionCrew[[#This Row],[Launch date]]</f>
        <v>6.944444430700969E-4</v>
      </c>
      <c r="F328" s="1">
        <f>_xlfn.XLOOKUP(Tbl_MissionCrew[[#This Row],[Spacecraft (Launch)]],Tbl_Missions[Spacecraft],Tbl_Missions[Launch])</f>
        <v>31440.693055555555</v>
      </c>
      <c r="G328" s="1">
        <f>IF(_xlfn.XLOOKUP(Tbl_MissionCrew[[#This Row],[Spacecraft (Return)]],Tbl_Missions[Spacecraft],Tbl_Missions[Return])="","",_xlfn.XLOOKUP(Tbl_MissionCrew[[#This Row],[Spacecraft (Return)]],Tbl_Missions[Spacecraft],Tbl_Missions[Return]))</f>
        <v>31440.693749999999</v>
      </c>
      <c r="H328" t="str">
        <f>_xlfn.XLOOKUP(Tbl_MissionCrew[[#This Row],[Spacecraft (Launch)]],Tbl_Missions[Spacecraft],Tbl_Missions[Destination])</f>
        <v>Non-orbital space</v>
      </c>
      <c r="I32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28" t="str">
        <f>_xlfn.XLOOKUP(Tbl_MissionCrew[[#This Row],[Spacecraft (Return)]],Tbl_Missions[Spacecraft],Tbl_Missions[Status])</f>
        <v>Fail-to-land</v>
      </c>
    </row>
    <row r="329" spans="1:10" ht="18.75" customHeight="1">
      <c r="A329" t="s">
        <v>440</v>
      </c>
      <c r="B329" t="s">
        <v>150</v>
      </c>
      <c r="C329" t="s">
        <v>150</v>
      </c>
      <c r="D329" t="b">
        <f>NOT(Tbl_MissionCrew[[#This Row],[Spacecraft (Return)]]=Tbl_MissionCrew[[#This Row],[Spacecraft (Launch)]])</f>
        <v>0</v>
      </c>
      <c r="E329" s="2">
        <f ca="1">IF(Tbl_MissionCrew[[#This Row],[Return date]]="",NOW(),Tbl_MissionCrew[[#This Row],[Return date]])-Tbl_MissionCrew[[#This Row],[Launch date]]</f>
        <v>125.00069444444307</v>
      </c>
      <c r="F329" s="1">
        <f>_xlfn.XLOOKUP(Tbl_MissionCrew[[#This Row],[Spacecraft (Launch)]],Tbl_Missions[Spacecraft],Tbl_Missions[Launch])</f>
        <v>31484.522916666665</v>
      </c>
      <c r="G329" s="1">
        <f>IF(_xlfn.XLOOKUP(Tbl_MissionCrew[[#This Row],[Spacecraft (Return)]],Tbl_Missions[Spacecraft],Tbl_Missions[Return])="","",_xlfn.XLOOKUP(Tbl_MissionCrew[[#This Row],[Spacecraft (Return)]],Tbl_Missions[Spacecraft],Tbl_Missions[Return]))</f>
        <v>31609.523611111108</v>
      </c>
      <c r="H329" t="str">
        <f>_xlfn.XLOOKUP(Tbl_MissionCrew[[#This Row],[Spacecraft (Launch)]],Tbl_Missions[Spacecraft],Tbl_Missions[Destination])</f>
        <v>Mir</v>
      </c>
      <c r="I32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Mir, Salyut 7</v>
      </c>
      <c r="J329" t="str">
        <f>_xlfn.XLOOKUP(Tbl_MissionCrew[[#This Row],[Spacecraft (Return)]],Tbl_Missions[Spacecraft],Tbl_Missions[Status])</f>
        <v>Returned</v>
      </c>
    </row>
    <row r="330" spans="1:10" ht="18.75" customHeight="1">
      <c r="A330" t="s">
        <v>441</v>
      </c>
      <c r="B330" t="s">
        <v>150</v>
      </c>
      <c r="C330" t="s">
        <v>150</v>
      </c>
      <c r="D330" t="b">
        <f>NOT(Tbl_MissionCrew[[#This Row],[Spacecraft (Return)]]=Tbl_MissionCrew[[#This Row],[Spacecraft (Launch)]])</f>
        <v>0</v>
      </c>
      <c r="E330" s="2">
        <f ca="1">IF(Tbl_MissionCrew[[#This Row],[Return date]]="",NOW(),Tbl_MissionCrew[[#This Row],[Return date]])-Tbl_MissionCrew[[#This Row],[Launch date]]</f>
        <v>125.00069444444307</v>
      </c>
      <c r="F330" s="1">
        <f>_xlfn.XLOOKUP(Tbl_MissionCrew[[#This Row],[Spacecraft (Launch)]],Tbl_Missions[Spacecraft],Tbl_Missions[Launch])</f>
        <v>31484.522916666665</v>
      </c>
      <c r="G330" s="1">
        <f>IF(_xlfn.XLOOKUP(Tbl_MissionCrew[[#This Row],[Spacecraft (Return)]],Tbl_Missions[Spacecraft],Tbl_Missions[Return])="","",_xlfn.XLOOKUP(Tbl_MissionCrew[[#This Row],[Spacecraft (Return)]],Tbl_Missions[Spacecraft],Tbl_Missions[Return]))</f>
        <v>31609.523611111108</v>
      </c>
      <c r="H330" t="str">
        <f>_xlfn.XLOOKUP(Tbl_MissionCrew[[#This Row],[Spacecraft (Launch)]],Tbl_Missions[Spacecraft],Tbl_Missions[Destination])</f>
        <v>Mir</v>
      </c>
      <c r="I33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Mir, Salyut 7</v>
      </c>
      <c r="J330" t="str">
        <f>_xlfn.XLOOKUP(Tbl_MissionCrew[[#This Row],[Spacecraft (Return)]],Tbl_Missions[Spacecraft],Tbl_Missions[Status])</f>
        <v>Returned</v>
      </c>
    </row>
    <row r="331" spans="1:10" ht="18.75" customHeight="1">
      <c r="A331" t="s">
        <v>462</v>
      </c>
      <c r="B331" t="s">
        <v>152</v>
      </c>
      <c r="C331" t="s">
        <v>152</v>
      </c>
      <c r="D331" t="b">
        <f>NOT(Tbl_MissionCrew[[#This Row],[Spacecraft (Return)]]=Tbl_MissionCrew[[#This Row],[Spacecraft (Launch)]])</f>
        <v>0</v>
      </c>
      <c r="E331" s="2">
        <f ca="1">IF(Tbl_MissionCrew[[#This Row],[Return date]]="",NOW(),Tbl_MissionCrew[[#This Row],[Return date]])-Tbl_MissionCrew[[#This Row],[Launch date]]</f>
        <v>174.1430555555562</v>
      </c>
      <c r="F331" s="1">
        <f>_xlfn.XLOOKUP(Tbl_MissionCrew[[#This Row],[Spacecraft (Launch)]],Tbl_Missions[Spacecraft],Tbl_Missions[Launch])</f>
        <v>31813.901574074072</v>
      </c>
      <c r="G331" s="1">
        <f>IF(_xlfn.XLOOKUP(Tbl_MissionCrew[[#This Row],[Spacecraft (Return)]],Tbl_Missions[Spacecraft],Tbl_Missions[Return])="","",_xlfn.XLOOKUP(Tbl_MissionCrew[[#This Row],[Spacecraft (Return)]],Tbl_Missions[Spacecraft],Tbl_Missions[Return]))</f>
        <v>31988.044629629629</v>
      </c>
      <c r="H331" t="str">
        <f>_xlfn.XLOOKUP(Tbl_MissionCrew[[#This Row],[Spacecraft (Launch)]],Tbl_Missions[Spacecraft],Tbl_Missions[Destination])</f>
        <v>Mir</v>
      </c>
      <c r="I33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331" t="str">
        <f>_xlfn.XLOOKUP(Tbl_MissionCrew[[#This Row],[Spacecraft (Return)]],Tbl_Missions[Spacecraft],Tbl_Missions[Status])</f>
        <v>Returned</v>
      </c>
    </row>
    <row r="332" spans="1:10" ht="18.75" customHeight="1">
      <c r="A332" t="s">
        <v>417</v>
      </c>
      <c r="B332" t="s">
        <v>152</v>
      </c>
      <c r="C332" t="s">
        <v>154</v>
      </c>
      <c r="D332" t="b">
        <f>NOT(Tbl_MissionCrew[[#This Row],[Spacecraft (Return)]]=Tbl_MissionCrew[[#This Row],[Spacecraft (Launch)]])</f>
        <v>1</v>
      </c>
      <c r="E332" s="2">
        <f ca="1">IF(Tbl_MissionCrew[[#This Row],[Return date]]="",NOW(),Tbl_MissionCrew[[#This Row],[Return date]])-Tbl_MissionCrew[[#This Row],[Launch date]]</f>
        <v>326.4847337962965</v>
      </c>
      <c r="F332" s="1">
        <f>_xlfn.XLOOKUP(Tbl_MissionCrew[[#This Row],[Spacecraft (Launch)]],Tbl_Missions[Spacecraft],Tbl_Missions[Launch])</f>
        <v>31813.901574074072</v>
      </c>
      <c r="G332" s="1">
        <f>IF(_xlfn.XLOOKUP(Tbl_MissionCrew[[#This Row],[Spacecraft (Return)]],Tbl_Missions[Spacecraft],Tbl_Missions[Return])="","",_xlfn.XLOOKUP(Tbl_MissionCrew[[#This Row],[Spacecraft (Return)]],Tbl_Missions[Spacecraft],Tbl_Missions[Return]))</f>
        <v>32140.386307870369</v>
      </c>
      <c r="H332" t="str">
        <f>_xlfn.XLOOKUP(Tbl_MissionCrew[[#This Row],[Spacecraft (Launch)]],Tbl_Missions[Spacecraft],Tbl_Missions[Destination])</f>
        <v>Mir</v>
      </c>
      <c r="I33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332" t="str">
        <f>_xlfn.XLOOKUP(Tbl_MissionCrew[[#This Row],[Spacecraft (Return)]],Tbl_Missions[Spacecraft],Tbl_Missions[Status])</f>
        <v>Returned</v>
      </c>
    </row>
    <row r="333" spans="1:10" ht="18.75" customHeight="1">
      <c r="A333" t="s">
        <v>432</v>
      </c>
      <c r="B333" t="s">
        <v>154</v>
      </c>
      <c r="C333" t="s">
        <v>154</v>
      </c>
      <c r="D333" t="b">
        <f>NOT(Tbl_MissionCrew[[#This Row],[Spacecraft (Return)]]=Tbl_MissionCrew[[#This Row],[Spacecraft (Launch)]])</f>
        <v>0</v>
      </c>
      <c r="E333" s="2">
        <f ca="1">IF(Tbl_MissionCrew[[#This Row],[Return date]]="",NOW(),Tbl_MissionCrew[[#This Row],[Return date]])-Tbl_MissionCrew[[#This Row],[Launch date]]</f>
        <v>160.3034722222219</v>
      </c>
      <c r="F333" s="1">
        <f>_xlfn.XLOOKUP(Tbl_MissionCrew[[#This Row],[Spacecraft (Launch)]],Tbl_Missions[Spacecraft],Tbl_Missions[Launch])</f>
        <v>31980.082835648147</v>
      </c>
      <c r="G333" s="1">
        <f>IF(_xlfn.XLOOKUP(Tbl_MissionCrew[[#This Row],[Spacecraft (Return)]],Tbl_Missions[Spacecraft],Tbl_Missions[Return])="","",_xlfn.XLOOKUP(Tbl_MissionCrew[[#This Row],[Spacecraft (Return)]],Tbl_Missions[Spacecraft],Tbl_Missions[Return]))</f>
        <v>32140.386307870369</v>
      </c>
      <c r="H333" t="str">
        <f>_xlfn.XLOOKUP(Tbl_MissionCrew[[#This Row],[Spacecraft (Launch)]],Tbl_Missions[Spacecraft],Tbl_Missions[Destination])</f>
        <v>Mir</v>
      </c>
      <c r="I33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333" t="str">
        <f>_xlfn.XLOOKUP(Tbl_MissionCrew[[#This Row],[Spacecraft (Return)]],Tbl_Missions[Spacecraft],Tbl_Missions[Status])</f>
        <v>Returned</v>
      </c>
    </row>
    <row r="334" spans="1:10" ht="18.75" customHeight="1">
      <c r="A334" t="s">
        <v>470</v>
      </c>
      <c r="B334" t="s">
        <v>154</v>
      </c>
      <c r="C334" t="s">
        <v>152</v>
      </c>
      <c r="D334" t="b">
        <f>NOT(Tbl_MissionCrew[[#This Row],[Spacecraft (Return)]]=Tbl_MissionCrew[[#This Row],[Spacecraft (Launch)]])</f>
        <v>1</v>
      </c>
      <c r="E334" s="2">
        <f ca="1">IF(Tbl_MissionCrew[[#This Row],[Return date]]="",NOW(),Tbl_MissionCrew[[#This Row],[Return date]])-Tbl_MissionCrew[[#This Row],[Launch date]]</f>
        <v>7.9617939814816054</v>
      </c>
      <c r="F334" s="1">
        <f>_xlfn.XLOOKUP(Tbl_MissionCrew[[#This Row],[Spacecraft (Launch)]],Tbl_Missions[Spacecraft],Tbl_Missions[Launch])</f>
        <v>31980.082835648147</v>
      </c>
      <c r="G334" s="1">
        <f>IF(_xlfn.XLOOKUP(Tbl_MissionCrew[[#This Row],[Spacecraft (Return)]],Tbl_Missions[Spacecraft],Tbl_Missions[Return])="","",_xlfn.XLOOKUP(Tbl_MissionCrew[[#This Row],[Spacecraft (Return)]],Tbl_Missions[Spacecraft],Tbl_Missions[Return]))</f>
        <v>31988.044629629629</v>
      </c>
      <c r="H334" t="str">
        <f>_xlfn.XLOOKUP(Tbl_MissionCrew[[#This Row],[Spacecraft (Launch)]],Tbl_Missions[Spacecraft],Tbl_Missions[Destination])</f>
        <v>Mir</v>
      </c>
      <c r="I33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334" t="str">
        <f>_xlfn.XLOOKUP(Tbl_MissionCrew[[#This Row],[Spacecraft (Return)]],Tbl_Missions[Spacecraft],Tbl_Missions[Status])</f>
        <v>Returned</v>
      </c>
    </row>
    <row r="335" spans="1:10" ht="18.75" customHeight="1">
      <c r="A335" t="s">
        <v>1124</v>
      </c>
      <c r="B335" t="s">
        <v>154</v>
      </c>
      <c r="C335" t="s">
        <v>152</v>
      </c>
      <c r="D335" t="b">
        <f>NOT(Tbl_MissionCrew[[#This Row],[Spacecraft (Return)]]=Tbl_MissionCrew[[#This Row],[Spacecraft (Launch)]])</f>
        <v>1</v>
      </c>
      <c r="E335" s="2">
        <f ca="1">IF(Tbl_MissionCrew[[#This Row],[Return date]]="",NOW(),Tbl_MissionCrew[[#This Row],[Return date]])-Tbl_MissionCrew[[#This Row],[Launch date]]</f>
        <v>7.9617939814816054</v>
      </c>
      <c r="F335" s="1">
        <f>_xlfn.XLOOKUP(Tbl_MissionCrew[[#This Row],[Spacecraft (Launch)]],Tbl_Missions[Spacecraft],Tbl_Missions[Launch])</f>
        <v>31980.082835648147</v>
      </c>
      <c r="G335" s="1">
        <f>IF(_xlfn.XLOOKUP(Tbl_MissionCrew[[#This Row],[Spacecraft (Return)]],Tbl_Missions[Spacecraft],Tbl_Missions[Return])="","",_xlfn.XLOOKUP(Tbl_MissionCrew[[#This Row],[Spacecraft (Return)]],Tbl_Missions[Spacecraft],Tbl_Missions[Return]))</f>
        <v>31988.044629629629</v>
      </c>
      <c r="H335" t="str">
        <f>_xlfn.XLOOKUP(Tbl_MissionCrew[[#This Row],[Spacecraft (Launch)]],Tbl_Missions[Spacecraft],Tbl_Missions[Destination])</f>
        <v>Mir</v>
      </c>
      <c r="I33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335" t="str">
        <f>_xlfn.XLOOKUP(Tbl_MissionCrew[[#This Row],[Spacecraft (Return)]],Tbl_Missions[Spacecraft],Tbl_Missions[Status])</f>
        <v>Returned</v>
      </c>
    </row>
    <row r="336" spans="1:10" ht="18.75" customHeight="1">
      <c r="A336" t="s">
        <v>1125</v>
      </c>
      <c r="B336" t="s">
        <v>155</v>
      </c>
      <c r="C336" t="s">
        <v>154</v>
      </c>
      <c r="D336" t="b">
        <f>NOT(Tbl_MissionCrew[[#This Row],[Spacecraft (Return)]]=Tbl_MissionCrew[[#This Row],[Spacecraft (Launch)]])</f>
        <v>1</v>
      </c>
      <c r="E336" s="2">
        <f ca="1">IF(Tbl_MissionCrew[[#This Row],[Return date]]="",NOW(),Tbl_MissionCrew[[#This Row],[Return date]])-Tbl_MissionCrew[[#This Row],[Launch date]]</f>
        <v>7.9154398148129985</v>
      </c>
      <c r="F336" s="1">
        <f>_xlfn.XLOOKUP(Tbl_MissionCrew[[#This Row],[Spacecraft (Launch)]],Tbl_Missions[Spacecraft],Tbl_Missions[Launch])</f>
        <v>32132.470868055556</v>
      </c>
      <c r="G336" s="1">
        <f>IF(_xlfn.XLOOKUP(Tbl_MissionCrew[[#This Row],[Spacecraft (Return)]],Tbl_Missions[Spacecraft],Tbl_Missions[Return])="","",_xlfn.XLOOKUP(Tbl_MissionCrew[[#This Row],[Spacecraft (Return)]],Tbl_Missions[Spacecraft],Tbl_Missions[Return]))</f>
        <v>32140.386307870369</v>
      </c>
      <c r="H336" t="str">
        <f>_xlfn.XLOOKUP(Tbl_MissionCrew[[#This Row],[Spacecraft (Launch)]],Tbl_Missions[Spacecraft],Tbl_Missions[Destination])</f>
        <v>Mir</v>
      </c>
      <c r="I33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336" t="str">
        <f>_xlfn.XLOOKUP(Tbl_MissionCrew[[#This Row],[Spacecraft (Return)]],Tbl_Missions[Spacecraft],Tbl_Missions[Status])</f>
        <v>Returned</v>
      </c>
    </row>
    <row r="337" spans="1:10" ht="18.75" customHeight="1">
      <c r="A337" t="s">
        <v>465</v>
      </c>
      <c r="B337" t="s">
        <v>155</v>
      </c>
      <c r="C337" t="s">
        <v>157</v>
      </c>
      <c r="D337" t="b">
        <f>NOT(Tbl_MissionCrew[[#This Row],[Spacecraft (Return)]]=Tbl_MissionCrew[[#This Row],[Spacecraft (Launch)]])</f>
        <v>1</v>
      </c>
      <c r="E337" s="2">
        <f ca="1">IF(Tbl_MissionCrew[[#This Row],[Return date]]="",NOW(),Tbl_MissionCrew[[#This Row],[Return date]])-Tbl_MissionCrew[[#This Row],[Launch date]]</f>
        <v>365.94384259259095</v>
      </c>
      <c r="F337" s="1">
        <f>_xlfn.XLOOKUP(Tbl_MissionCrew[[#This Row],[Spacecraft (Launch)]],Tbl_Missions[Spacecraft],Tbl_Missions[Launch])</f>
        <v>32132.470868055556</v>
      </c>
      <c r="G337" s="1">
        <f>IF(_xlfn.XLOOKUP(Tbl_MissionCrew[[#This Row],[Spacecraft (Return)]],Tbl_Missions[Spacecraft],Tbl_Missions[Return])="","",_xlfn.XLOOKUP(Tbl_MissionCrew[[#This Row],[Spacecraft (Return)]],Tbl_Missions[Spacecraft],Tbl_Missions[Return]))</f>
        <v>32498.414710648147</v>
      </c>
      <c r="H337" t="str">
        <f>_xlfn.XLOOKUP(Tbl_MissionCrew[[#This Row],[Spacecraft (Launch)]],Tbl_Missions[Spacecraft],Tbl_Missions[Destination])</f>
        <v>Mir</v>
      </c>
      <c r="I33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337" t="str">
        <f>_xlfn.XLOOKUP(Tbl_MissionCrew[[#This Row],[Spacecraft (Return)]],Tbl_Missions[Spacecraft],Tbl_Missions[Status])</f>
        <v>Returned</v>
      </c>
    </row>
    <row r="338" spans="1:10" ht="18.75" customHeight="1">
      <c r="A338" t="s">
        <v>464</v>
      </c>
      <c r="B338" t="s">
        <v>155</v>
      </c>
      <c r="C338" t="s">
        <v>157</v>
      </c>
      <c r="D338" t="b">
        <f>NOT(Tbl_MissionCrew[[#This Row],[Spacecraft (Return)]]=Tbl_MissionCrew[[#This Row],[Spacecraft (Launch)]])</f>
        <v>1</v>
      </c>
      <c r="E338" s="2">
        <f ca="1">IF(Tbl_MissionCrew[[#This Row],[Return date]]="",NOW(),Tbl_MissionCrew[[#This Row],[Return date]])-Tbl_MissionCrew[[#This Row],[Launch date]]</f>
        <v>365.94384259259095</v>
      </c>
      <c r="F338" s="1">
        <f>_xlfn.XLOOKUP(Tbl_MissionCrew[[#This Row],[Spacecraft (Launch)]],Tbl_Missions[Spacecraft],Tbl_Missions[Launch])</f>
        <v>32132.470868055556</v>
      </c>
      <c r="G338" s="1">
        <f>IF(_xlfn.XLOOKUP(Tbl_MissionCrew[[#This Row],[Spacecraft (Return)]],Tbl_Missions[Spacecraft],Tbl_Missions[Return])="","",_xlfn.XLOOKUP(Tbl_MissionCrew[[#This Row],[Spacecraft (Return)]],Tbl_Missions[Spacecraft],Tbl_Missions[Return]))</f>
        <v>32498.414710648147</v>
      </c>
      <c r="H338" t="str">
        <f>_xlfn.XLOOKUP(Tbl_MissionCrew[[#This Row],[Spacecraft (Launch)]],Tbl_Missions[Spacecraft],Tbl_Missions[Destination])</f>
        <v>Mir</v>
      </c>
      <c r="I33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338" t="str">
        <f>_xlfn.XLOOKUP(Tbl_MissionCrew[[#This Row],[Spacecraft (Return)]],Tbl_Missions[Spacecraft],Tbl_Missions[Status])</f>
        <v>Returned</v>
      </c>
    </row>
    <row r="339" spans="1:10" ht="18.75" customHeight="1">
      <c r="A339" t="s">
        <v>1126</v>
      </c>
      <c r="B339" t="s">
        <v>156</v>
      </c>
      <c r="C339" t="s">
        <v>155</v>
      </c>
      <c r="D339" t="b">
        <f>NOT(Tbl_MissionCrew[[#This Row],[Spacecraft (Return)]]=Tbl_MissionCrew[[#This Row],[Spacecraft (Launch)]])</f>
        <v>1</v>
      </c>
      <c r="E339" s="2">
        <f ca="1">IF(Tbl_MissionCrew[[#This Row],[Return date]]="",NOW(),Tbl_MissionCrew[[#This Row],[Return date]])-Tbl_MissionCrew[[#This Row],[Launch date]]</f>
        <v>9.5234606481499213</v>
      </c>
      <c r="F339" s="1">
        <f>_xlfn.XLOOKUP(Tbl_MissionCrew[[#This Row],[Spacecraft (Launch)]],Tbl_Missions[Spacecraft],Tbl_Missions[Launch])</f>
        <v>32301.901574074072</v>
      </c>
      <c r="G339" s="1">
        <f>IF(_xlfn.XLOOKUP(Tbl_MissionCrew[[#This Row],[Spacecraft (Return)]],Tbl_Missions[Spacecraft],Tbl_Missions[Return])="","",_xlfn.XLOOKUP(Tbl_MissionCrew[[#This Row],[Spacecraft (Return)]],Tbl_Missions[Spacecraft],Tbl_Missions[Return]))</f>
        <v>32311.425034722222</v>
      </c>
      <c r="H339" t="str">
        <f>_xlfn.XLOOKUP(Tbl_MissionCrew[[#This Row],[Spacecraft (Launch)]],Tbl_Missions[Spacecraft],Tbl_Missions[Destination])</f>
        <v>Mir</v>
      </c>
      <c r="I33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339" t="str">
        <f>_xlfn.XLOOKUP(Tbl_MissionCrew[[#This Row],[Spacecraft (Return)]],Tbl_Missions[Spacecraft],Tbl_Missions[Status])</f>
        <v>Returned</v>
      </c>
    </row>
    <row r="340" spans="1:10" ht="18.75" customHeight="1">
      <c r="A340" t="s">
        <v>473</v>
      </c>
      <c r="B340" t="s">
        <v>156</v>
      </c>
      <c r="C340" t="s">
        <v>155</v>
      </c>
      <c r="D340" t="b">
        <f>NOT(Tbl_MissionCrew[[#This Row],[Spacecraft (Return)]]=Tbl_MissionCrew[[#This Row],[Spacecraft (Launch)]])</f>
        <v>1</v>
      </c>
      <c r="E340" s="2">
        <f ca="1">IF(Tbl_MissionCrew[[#This Row],[Return date]]="",NOW(),Tbl_MissionCrew[[#This Row],[Return date]])-Tbl_MissionCrew[[#This Row],[Launch date]]</f>
        <v>9.5234606481499213</v>
      </c>
      <c r="F340" s="1">
        <f>_xlfn.XLOOKUP(Tbl_MissionCrew[[#This Row],[Spacecraft (Launch)]],Tbl_Missions[Spacecraft],Tbl_Missions[Launch])</f>
        <v>32301.901574074072</v>
      </c>
      <c r="G340" s="1">
        <f>IF(_xlfn.XLOOKUP(Tbl_MissionCrew[[#This Row],[Spacecraft (Return)]],Tbl_Missions[Spacecraft],Tbl_Missions[Return])="","",_xlfn.XLOOKUP(Tbl_MissionCrew[[#This Row],[Spacecraft (Return)]],Tbl_Missions[Spacecraft],Tbl_Missions[Return]))</f>
        <v>32311.425034722222</v>
      </c>
      <c r="H340" t="str">
        <f>_xlfn.XLOOKUP(Tbl_MissionCrew[[#This Row],[Spacecraft (Launch)]],Tbl_Missions[Spacecraft],Tbl_Missions[Destination])</f>
        <v>Mir</v>
      </c>
      <c r="I34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340" t="str">
        <f>_xlfn.XLOOKUP(Tbl_MissionCrew[[#This Row],[Spacecraft (Return)]],Tbl_Missions[Spacecraft],Tbl_Missions[Status])</f>
        <v>Returned</v>
      </c>
    </row>
    <row r="341" spans="1:10" ht="18.75" customHeight="1">
      <c r="A341" t="s">
        <v>454</v>
      </c>
      <c r="B341" t="s">
        <v>156</v>
      </c>
      <c r="C341" t="s">
        <v>155</v>
      </c>
      <c r="D341" t="b">
        <f>NOT(Tbl_MissionCrew[[#This Row],[Spacecraft (Return)]]=Tbl_MissionCrew[[#This Row],[Spacecraft (Launch)]])</f>
        <v>1</v>
      </c>
      <c r="E341" s="2">
        <f ca="1">IF(Tbl_MissionCrew[[#This Row],[Return date]]="",NOW(),Tbl_MissionCrew[[#This Row],[Return date]])-Tbl_MissionCrew[[#This Row],[Launch date]]</f>
        <v>9.5234606481499213</v>
      </c>
      <c r="F341" s="1">
        <f>_xlfn.XLOOKUP(Tbl_MissionCrew[[#This Row],[Spacecraft (Launch)]],Tbl_Missions[Spacecraft],Tbl_Missions[Launch])</f>
        <v>32301.901574074072</v>
      </c>
      <c r="G341" s="1">
        <f>IF(_xlfn.XLOOKUP(Tbl_MissionCrew[[#This Row],[Spacecraft (Return)]],Tbl_Missions[Spacecraft],Tbl_Missions[Return])="","",_xlfn.XLOOKUP(Tbl_MissionCrew[[#This Row],[Spacecraft (Return)]],Tbl_Missions[Spacecraft],Tbl_Missions[Return]))</f>
        <v>32311.425034722222</v>
      </c>
      <c r="H341" t="str">
        <f>_xlfn.XLOOKUP(Tbl_MissionCrew[[#This Row],[Spacecraft (Launch)]],Tbl_Missions[Spacecraft],Tbl_Missions[Destination])</f>
        <v>Mir</v>
      </c>
      <c r="I34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341" t="str">
        <f>_xlfn.XLOOKUP(Tbl_MissionCrew[[#This Row],[Spacecraft (Return)]],Tbl_Missions[Spacecraft],Tbl_Missions[Status])</f>
        <v>Returned</v>
      </c>
    </row>
    <row r="342" spans="1:10" ht="18.75" customHeight="1">
      <c r="A342" t="s">
        <v>1127</v>
      </c>
      <c r="B342" t="s">
        <v>157</v>
      </c>
      <c r="C342" t="s">
        <v>156</v>
      </c>
      <c r="D342" t="b">
        <f>NOT(Tbl_MissionCrew[[#This Row],[Spacecraft (Return)]]=Tbl_MissionCrew[[#This Row],[Spacecraft (Launch)]])</f>
        <v>1</v>
      </c>
      <c r="E342" s="2">
        <f ca="1">IF(Tbl_MissionCrew[[#This Row],[Return date]]="",NOW(),Tbl_MissionCrew[[#This Row],[Return date]])-Tbl_MissionCrew[[#This Row],[Launch date]]</f>
        <v>9.1674189814802958</v>
      </c>
      <c r="F342" s="1">
        <f>_xlfn.XLOOKUP(Tbl_MissionCrew[[#This Row],[Spacecraft (Launch)]],Tbl_Missions[Spacecraft],Tbl_Missions[Launch])</f>
        <v>32384.182766203703</v>
      </c>
      <c r="G342" s="1">
        <f>IF(_xlfn.XLOOKUP(Tbl_MissionCrew[[#This Row],[Spacecraft (Return)]],Tbl_Missions[Spacecraft],Tbl_Missions[Return])="","",_xlfn.XLOOKUP(Tbl_MissionCrew[[#This Row],[Spacecraft (Return)]],Tbl_Missions[Spacecraft],Tbl_Missions[Return]))</f>
        <v>32393.350185185183</v>
      </c>
      <c r="H342" t="str">
        <f>_xlfn.XLOOKUP(Tbl_MissionCrew[[#This Row],[Spacecraft (Launch)]],Tbl_Missions[Spacecraft],Tbl_Missions[Destination])</f>
        <v>Mir</v>
      </c>
      <c r="I34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342" t="str">
        <f>_xlfn.XLOOKUP(Tbl_MissionCrew[[#This Row],[Spacecraft (Return)]],Tbl_Missions[Spacecraft],Tbl_Missions[Status])</f>
        <v>Returned</v>
      </c>
    </row>
    <row r="343" spans="1:10" ht="18.75" customHeight="1">
      <c r="A343" t="s">
        <v>1128</v>
      </c>
      <c r="B343" t="s">
        <v>157</v>
      </c>
      <c r="C343" t="s">
        <v>159</v>
      </c>
      <c r="D343" t="b">
        <f>NOT(Tbl_MissionCrew[[#This Row],[Spacecraft (Return)]]=Tbl_MissionCrew[[#This Row],[Spacecraft (Launch)]])</f>
        <v>1</v>
      </c>
      <c r="E343" s="2">
        <f ca="1">IF(Tbl_MissionCrew[[#This Row],[Return date]]="",NOW(),Tbl_MissionCrew[[#This Row],[Return date]])-Tbl_MissionCrew[[#This Row],[Launch date]]</f>
        <v>240.89887731481576</v>
      </c>
      <c r="F343" s="1">
        <f>_xlfn.XLOOKUP(Tbl_MissionCrew[[#This Row],[Spacecraft (Launch)]],Tbl_Missions[Spacecraft],Tbl_Missions[Launch])</f>
        <v>32384.182766203703</v>
      </c>
      <c r="G343" s="1">
        <f>IF(_xlfn.XLOOKUP(Tbl_MissionCrew[[#This Row],[Spacecraft (Return)]],Tbl_Missions[Spacecraft],Tbl_Missions[Return])="","",_xlfn.XLOOKUP(Tbl_MissionCrew[[#This Row],[Spacecraft (Return)]],Tbl_Missions[Spacecraft],Tbl_Missions[Return]))</f>
        <v>32625.081643518519</v>
      </c>
      <c r="H343" t="str">
        <f>_xlfn.XLOOKUP(Tbl_MissionCrew[[#This Row],[Spacecraft (Launch)]],Tbl_Missions[Spacecraft],Tbl_Missions[Destination])</f>
        <v>Mir</v>
      </c>
      <c r="I34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343" t="str">
        <f>_xlfn.XLOOKUP(Tbl_MissionCrew[[#This Row],[Spacecraft (Return)]],Tbl_Missions[Spacecraft],Tbl_Missions[Status])</f>
        <v>Returned</v>
      </c>
    </row>
    <row r="344" spans="1:10" ht="18.75" customHeight="1">
      <c r="A344" t="s">
        <v>424</v>
      </c>
      <c r="B344" t="s">
        <v>157</v>
      </c>
      <c r="C344" t="s">
        <v>156</v>
      </c>
      <c r="D344" t="b">
        <f>NOT(Tbl_MissionCrew[[#This Row],[Spacecraft (Return)]]=Tbl_MissionCrew[[#This Row],[Spacecraft (Launch)]])</f>
        <v>1</v>
      </c>
      <c r="E344" s="2">
        <f ca="1">IF(Tbl_MissionCrew[[#This Row],[Return date]]="",NOW(),Tbl_MissionCrew[[#This Row],[Return date]])-Tbl_MissionCrew[[#This Row],[Launch date]]</f>
        <v>9.1674189814802958</v>
      </c>
      <c r="F344" s="1">
        <f>_xlfn.XLOOKUP(Tbl_MissionCrew[[#This Row],[Spacecraft (Launch)]],Tbl_Missions[Spacecraft],Tbl_Missions[Launch])</f>
        <v>32384.182766203703</v>
      </c>
      <c r="G344" s="1">
        <f>IF(_xlfn.XLOOKUP(Tbl_MissionCrew[[#This Row],[Spacecraft (Return)]],Tbl_Missions[Spacecraft],Tbl_Missions[Return])="","",_xlfn.XLOOKUP(Tbl_MissionCrew[[#This Row],[Spacecraft (Return)]],Tbl_Missions[Spacecraft],Tbl_Missions[Return]))</f>
        <v>32393.350185185183</v>
      </c>
      <c r="H344" t="str">
        <f>_xlfn.XLOOKUP(Tbl_MissionCrew[[#This Row],[Spacecraft (Launch)]],Tbl_Missions[Spacecraft],Tbl_Missions[Destination])</f>
        <v>Mir</v>
      </c>
      <c r="I34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344" t="str">
        <f>_xlfn.XLOOKUP(Tbl_MissionCrew[[#This Row],[Spacecraft (Return)]],Tbl_Missions[Spacecraft],Tbl_Missions[Status])</f>
        <v>Returned</v>
      </c>
    </row>
    <row r="345" spans="1:10" ht="18.75" customHeight="1">
      <c r="A345" t="s">
        <v>1108</v>
      </c>
      <c r="B345" t="s">
        <v>158</v>
      </c>
      <c r="C345" t="s">
        <v>158</v>
      </c>
      <c r="D345" t="b">
        <f>NOT(Tbl_MissionCrew[[#This Row],[Spacecraft (Return)]]=Tbl_MissionCrew[[#This Row],[Spacecraft (Launch)]])</f>
        <v>0</v>
      </c>
      <c r="E345" s="2">
        <f ca="1">IF(Tbl_MissionCrew[[#This Row],[Return date]]="",NOW(),Tbl_MissionCrew[[#This Row],[Return date]])-Tbl_MissionCrew[[#This Row],[Launch date]]</f>
        <v>4.0423611111109494</v>
      </c>
      <c r="F345" s="1">
        <f>_xlfn.XLOOKUP(Tbl_MissionCrew[[#This Row],[Spacecraft (Launch)]],Tbl_Missions[Spacecraft],Tbl_Missions[Launch])</f>
        <v>32415.650694444445</v>
      </c>
      <c r="G345" s="1">
        <f>IF(_xlfn.XLOOKUP(Tbl_MissionCrew[[#This Row],[Spacecraft (Return)]],Tbl_Missions[Spacecraft],Tbl_Missions[Return])="","",_xlfn.XLOOKUP(Tbl_MissionCrew[[#This Row],[Spacecraft (Return)]],Tbl_Missions[Spacecraft],Tbl_Missions[Return]))</f>
        <v>32419.693055555555</v>
      </c>
      <c r="H345" t="str">
        <f>_xlfn.XLOOKUP(Tbl_MissionCrew[[#This Row],[Spacecraft (Launch)]],Tbl_Missions[Spacecraft],Tbl_Missions[Destination])</f>
        <v>Earth Orbit</v>
      </c>
      <c r="I34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45" t="str">
        <f>_xlfn.XLOOKUP(Tbl_MissionCrew[[#This Row],[Spacecraft (Return)]],Tbl_Missions[Spacecraft],Tbl_Missions[Status])</f>
        <v>Returned</v>
      </c>
    </row>
    <row r="346" spans="1:10" ht="18.75" customHeight="1">
      <c r="A346" t="s">
        <v>1056</v>
      </c>
      <c r="B346" t="s">
        <v>158</v>
      </c>
      <c r="C346" t="s">
        <v>158</v>
      </c>
      <c r="D346" t="b">
        <f>NOT(Tbl_MissionCrew[[#This Row],[Spacecraft (Return)]]=Tbl_MissionCrew[[#This Row],[Spacecraft (Launch)]])</f>
        <v>0</v>
      </c>
      <c r="E346" s="2">
        <f ca="1">IF(Tbl_MissionCrew[[#This Row],[Return date]]="",NOW(),Tbl_MissionCrew[[#This Row],[Return date]])-Tbl_MissionCrew[[#This Row],[Launch date]]</f>
        <v>4.0423611111109494</v>
      </c>
      <c r="F346" s="1">
        <f>_xlfn.XLOOKUP(Tbl_MissionCrew[[#This Row],[Spacecraft (Launch)]],Tbl_Missions[Spacecraft],Tbl_Missions[Launch])</f>
        <v>32415.650694444445</v>
      </c>
      <c r="G346" s="1">
        <f>IF(_xlfn.XLOOKUP(Tbl_MissionCrew[[#This Row],[Spacecraft (Return)]],Tbl_Missions[Spacecraft],Tbl_Missions[Return])="","",_xlfn.XLOOKUP(Tbl_MissionCrew[[#This Row],[Spacecraft (Return)]],Tbl_Missions[Spacecraft],Tbl_Missions[Return]))</f>
        <v>32419.693055555555</v>
      </c>
      <c r="H346" t="str">
        <f>_xlfn.XLOOKUP(Tbl_MissionCrew[[#This Row],[Spacecraft (Launch)]],Tbl_Missions[Spacecraft],Tbl_Missions[Destination])</f>
        <v>Earth Orbit</v>
      </c>
      <c r="I34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46" t="str">
        <f>_xlfn.XLOOKUP(Tbl_MissionCrew[[#This Row],[Spacecraft (Return)]],Tbl_Missions[Spacecraft],Tbl_Missions[Status])</f>
        <v>Returned</v>
      </c>
    </row>
    <row r="347" spans="1:10" ht="18.75" customHeight="1">
      <c r="A347" t="s">
        <v>437</v>
      </c>
      <c r="B347" t="s">
        <v>158</v>
      </c>
      <c r="C347" t="s">
        <v>158</v>
      </c>
      <c r="D347" t="b">
        <f>NOT(Tbl_MissionCrew[[#This Row],[Spacecraft (Return)]]=Tbl_MissionCrew[[#This Row],[Spacecraft (Launch)]])</f>
        <v>0</v>
      </c>
      <c r="E347" s="2">
        <f ca="1">IF(Tbl_MissionCrew[[#This Row],[Return date]]="",NOW(),Tbl_MissionCrew[[#This Row],[Return date]])-Tbl_MissionCrew[[#This Row],[Launch date]]</f>
        <v>4.0423611111109494</v>
      </c>
      <c r="F347" s="1">
        <f>_xlfn.XLOOKUP(Tbl_MissionCrew[[#This Row],[Spacecraft (Launch)]],Tbl_Missions[Spacecraft],Tbl_Missions[Launch])</f>
        <v>32415.650694444445</v>
      </c>
      <c r="G347" s="1">
        <f>IF(_xlfn.XLOOKUP(Tbl_MissionCrew[[#This Row],[Spacecraft (Return)]],Tbl_Missions[Spacecraft],Tbl_Missions[Return])="","",_xlfn.XLOOKUP(Tbl_MissionCrew[[#This Row],[Spacecraft (Return)]],Tbl_Missions[Spacecraft],Tbl_Missions[Return]))</f>
        <v>32419.693055555555</v>
      </c>
      <c r="H347" t="str">
        <f>_xlfn.XLOOKUP(Tbl_MissionCrew[[#This Row],[Spacecraft (Launch)]],Tbl_Missions[Spacecraft],Tbl_Missions[Destination])</f>
        <v>Earth Orbit</v>
      </c>
      <c r="I34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47" t="str">
        <f>_xlfn.XLOOKUP(Tbl_MissionCrew[[#This Row],[Spacecraft (Return)]],Tbl_Missions[Spacecraft],Tbl_Missions[Status])</f>
        <v>Returned</v>
      </c>
    </row>
    <row r="348" spans="1:10" ht="18.75" customHeight="1">
      <c r="A348" t="s">
        <v>1105</v>
      </c>
      <c r="B348" t="s">
        <v>158</v>
      </c>
      <c r="C348" t="s">
        <v>158</v>
      </c>
      <c r="D348" t="b">
        <f>NOT(Tbl_MissionCrew[[#This Row],[Spacecraft (Return)]]=Tbl_MissionCrew[[#This Row],[Spacecraft (Launch)]])</f>
        <v>0</v>
      </c>
      <c r="E348" s="2">
        <f ca="1">IF(Tbl_MissionCrew[[#This Row],[Return date]]="",NOW(),Tbl_MissionCrew[[#This Row],[Return date]])-Tbl_MissionCrew[[#This Row],[Launch date]]</f>
        <v>4.0423611111109494</v>
      </c>
      <c r="F348" s="1">
        <f>_xlfn.XLOOKUP(Tbl_MissionCrew[[#This Row],[Spacecraft (Launch)]],Tbl_Missions[Spacecraft],Tbl_Missions[Launch])</f>
        <v>32415.650694444445</v>
      </c>
      <c r="G348" s="1">
        <f>IF(_xlfn.XLOOKUP(Tbl_MissionCrew[[#This Row],[Spacecraft (Return)]],Tbl_Missions[Spacecraft],Tbl_Missions[Return])="","",_xlfn.XLOOKUP(Tbl_MissionCrew[[#This Row],[Spacecraft (Return)]],Tbl_Missions[Spacecraft],Tbl_Missions[Return]))</f>
        <v>32419.693055555555</v>
      </c>
      <c r="H348" t="str">
        <f>_xlfn.XLOOKUP(Tbl_MissionCrew[[#This Row],[Spacecraft (Launch)]],Tbl_Missions[Spacecraft],Tbl_Missions[Destination])</f>
        <v>Earth Orbit</v>
      </c>
      <c r="I34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48" t="str">
        <f>_xlfn.XLOOKUP(Tbl_MissionCrew[[#This Row],[Spacecraft (Return)]],Tbl_Missions[Spacecraft],Tbl_Missions[Status])</f>
        <v>Returned</v>
      </c>
    </row>
    <row r="349" spans="1:10" ht="18.75" customHeight="1">
      <c r="A349" t="s">
        <v>1106</v>
      </c>
      <c r="B349" t="s">
        <v>158</v>
      </c>
      <c r="C349" t="s">
        <v>158</v>
      </c>
      <c r="D349" t="b">
        <f>NOT(Tbl_MissionCrew[[#This Row],[Spacecraft (Return)]]=Tbl_MissionCrew[[#This Row],[Spacecraft (Launch)]])</f>
        <v>0</v>
      </c>
      <c r="E349" s="2">
        <f ca="1">IF(Tbl_MissionCrew[[#This Row],[Return date]]="",NOW(),Tbl_MissionCrew[[#This Row],[Return date]])-Tbl_MissionCrew[[#This Row],[Launch date]]</f>
        <v>4.0423611111109494</v>
      </c>
      <c r="F349" s="1">
        <f>_xlfn.XLOOKUP(Tbl_MissionCrew[[#This Row],[Spacecraft (Launch)]],Tbl_Missions[Spacecraft],Tbl_Missions[Launch])</f>
        <v>32415.650694444445</v>
      </c>
      <c r="G349" s="1">
        <f>IF(_xlfn.XLOOKUP(Tbl_MissionCrew[[#This Row],[Spacecraft (Return)]],Tbl_Missions[Spacecraft],Tbl_Missions[Return])="","",_xlfn.XLOOKUP(Tbl_MissionCrew[[#This Row],[Spacecraft (Return)]],Tbl_Missions[Spacecraft],Tbl_Missions[Return]))</f>
        <v>32419.693055555555</v>
      </c>
      <c r="H349" t="str">
        <f>_xlfn.XLOOKUP(Tbl_MissionCrew[[#This Row],[Spacecraft (Launch)]],Tbl_Missions[Spacecraft],Tbl_Missions[Destination])</f>
        <v>Earth Orbit</v>
      </c>
      <c r="I34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49" t="str">
        <f>_xlfn.XLOOKUP(Tbl_MissionCrew[[#This Row],[Spacecraft (Return)]],Tbl_Missions[Spacecraft],Tbl_Missions[Status])</f>
        <v>Returned</v>
      </c>
    </row>
    <row r="350" spans="1:10" ht="18.75" customHeight="1">
      <c r="A350" t="s">
        <v>467</v>
      </c>
      <c r="B350" t="s">
        <v>159</v>
      </c>
      <c r="C350" t="s">
        <v>159</v>
      </c>
      <c r="D350" t="b">
        <f>NOT(Tbl_MissionCrew[[#This Row],[Spacecraft (Return)]]=Tbl_MissionCrew[[#This Row],[Spacecraft (Launch)]])</f>
        <v>0</v>
      </c>
      <c r="E350" s="2">
        <f ca="1">IF(Tbl_MissionCrew[[#This Row],[Return date]]="",NOW(),Tbl_MissionCrew[[#This Row],[Return date]])-Tbl_MissionCrew[[#This Row],[Launch date]]</f>
        <v>151.4638888888876</v>
      </c>
      <c r="F350" s="1">
        <f>_xlfn.XLOOKUP(Tbl_MissionCrew[[#This Row],[Spacecraft (Launch)]],Tbl_Missions[Spacecraft],Tbl_Missions[Launch])</f>
        <v>32473.617754629631</v>
      </c>
      <c r="G350" s="1">
        <f>IF(_xlfn.XLOOKUP(Tbl_MissionCrew[[#This Row],[Spacecraft (Return)]],Tbl_Missions[Spacecraft],Tbl_Missions[Return])="","",_xlfn.XLOOKUP(Tbl_MissionCrew[[#This Row],[Spacecraft (Return)]],Tbl_Missions[Spacecraft],Tbl_Missions[Return]))</f>
        <v>32625.081643518519</v>
      </c>
      <c r="H350" t="str">
        <f>_xlfn.XLOOKUP(Tbl_MissionCrew[[#This Row],[Spacecraft (Launch)]],Tbl_Missions[Spacecraft],Tbl_Missions[Destination])</f>
        <v>Mir</v>
      </c>
      <c r="I35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350" t="str">
        <f>_xlfn.XLOOKUP(Tbl_MissionCrew[[#This Row],[Spacecraft (Return)]],Tbl_Missions[Spacecraft],Tbl_Missions[Status])</f>
        <v>Returned</v>
      </c>
    </row>
    <row r="351" spans="1:10" ht="18.75" customHeight="1">
      <c r="A351" t="s">
        <v>468</v>
      </c>
      <c r="B351" t="s">
        <v>159</v>
      </c>
      <c r="C351" t="s">
        <v>157</v>
      </c>
      <c r="D351" t="b">
        <f>NOT(Tbl_MissionCrew[[#This Row],[Spacecraft (Return)]]=Tbl_MissionCrew[[#This Row],[Spacecraft (Launch)]])</f>
        <v>1</v>
      </c>
      <c r="E351" s="2">
        <f ca="1">IF(Tbl_MissionCrew[[#This Row],[Return date]]="",NOW(),Tbl_MissionCrew[[#This Row],[Return date]])-Tbl_MissionCrew[[#This Row],[Launch date]]</f>
        <v>24.79695601851563</v>
      </c>
      <c r="F351" s="1">
        <f>_xlfn.XLOOKUP(Tbl_MissionCrew[[#This Row],[Spacecraft (Launch)]],Tbl_Missions[Spacecraft],Tbl_Missions[Launch])</f>
        <v>32473.617754629631</v>
      </c>
      <c r="G351" s="1">
        <f>IF(_xlfn.XLOOKUP(Tbl_MissionCrew[[#This Row],[Spacecraft (Return)]],Tbl_Missions[Spacecraft],Tbl_Missions[Return])="","",_xlfn.XLOOKUP(Tbl_MissionCrew[[#This Row],[Spacecraft (Return)]],Tbl_Missions[Spacecraft],Tbl_Missions[Return]))</f>
        <v>32498.414710648147</v>
      </c>
      <c r="H351" t="str">
        <f>_xlfn.XLOOKUP(Tbl_MissionCrew[[#This Row],[Spacecraft (Launch)]],Tbl_Missions[Spacecraft],Tbl_Missions[Destination])</f>
        <v>Mir</v>
      </c>
      <c r="I35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351" t="str">
        <f>_xlfn.XLOOKUP(Tbl_MissionCrew[[#This Row],[Spacecraft (Return)]],Tbl_Missions[Spacecraft],Tbl_Missions[Status])</f>
        <v>Returned</v>
      </c>
    </row>
    <row r="352" spans="1:10" ht="18.75" customHeight="1">
      <c r="A352" t="s">
        <v>484</v>
      </c>
      <c r="B352" t="s">
        <v>159</v>
      </c>
      <c r="C352" t="s">
        <v>159</v>
      </c>
      <c r="D352" t="b">
        <f>NOT(Tbl_MissionCrew[[#This Row],[Spacecraft (Return)]]=Tbl_MissionCrew[[#This Row],[Spacecraft (Launch)]])</f>
        <v>0</v>
      </c>
      <c r="E352" s="2">
        <f ca="1">IF(Tbl_MissionCrew[[#This Row],[Return date]]="",NOW(),Tbl_MissionCrew[[#This Row],[Return date]])-Tbl_MissionCrew[[#This Row],[Launch date]]</f>
        <v>151.4638888888876</v>
      </c>
      <c r="F352" s="1">
        <f>_xlfn.XLOOKUP(Tbl_MissionCrew[[#This Row],[Spacecraft (Launch)]],Tbl_Missions[Spacecraft],Tbl_Missions[Launch])</f>
        <v>32473.617754629631</v>
      </c>
      <c r="G352" s="1">
        <f>IF(_xlfn.XLOOKUP(Tbl_MissionCrew[[#This Row],[Spacecraft (Return)]],Tbl_Missions[Spacecraft],Tbl_Missions[Return])="","",_xlfn.XLOOKUP(Tbl_MissionCrew[[#This Row],[Spacecraft (Return)]],Tbl_Missions[Spacecraft],Tbl_Missions[Return]))</f>
        <v>32625.081643518519</v>
      </c>
      <c r="H352" t="str">
        <f>_xlfn.XLOOKUP(Tbl_MissionCrew[[#This Row],[Spacecraft (Launch)]],Tbl_Missions[Spacecraft],Tbl_Missions[Destination])</f>
        <v>Mir</v>
      </c>
      <c r="I35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352" t="str">
        <f>_xlfn.XLOOKUP(Tbl_MissionCrew[[#This Row],[Spacecraft (Return)]],Tbl_Missions[Spacecraft],Tbl_Missions[Status])</f>
        <v>Returned</v>
      </c>
    </row>
    <row r="353" spans="1:10" ht="18.75" customHeight="1">
      <c r="A353" t="s">
        <v>1129</v>
      </c>
      <c r="B353" t="s">
        <v>160</v>
      </c>
      <c r="C353" t="s">
        <v>160</v>
      </c>
      <c r="D353" t="b">
        <f>NOT(Tbl_MissionCrew[[#This Row],[Spacecraft (Return)]]=Tbl_MissionCrew[[#This Row],[Spacecraft (Launch)]])</f>
        <v>0</v>
      </c>
      <c r="E353" s="2">
        <f ca="1">IF(Tbl_MissionCrew[[#This Row],[Return date]]="",NOW(),Tbl_MissionCrew[[#This Row],[Return date]])-Tbl_MissionCrew[[#This Row],[Launch date]]</f>
        <v>4.3791666666656965</v>
      </c>
      <c r="F353" s="1">
        <f>_xlfn.XLOOKUP(Tbl_MissionCrew[[#This Row],[Spacecraft (Launch)]],Tbl_Missions[Spacecraft],Tbl_Missions[Launch])</f>
        <v>32479.604560185184</v>
      </c>
      <c r="G353" s="1">
        <f>IF(_xlfn.XLOOKUP(Tbl_MissionCrew[[#This Row],[Spacecraft (Return)]],Tbl_Missions[Spacecraft],Tbl_Missions[Return])="","",_xlfn.XLOOKUP(Tbl_MissionCrew[[#This Row],[Spacecraft (Return)]],Tbl_Missions[Spacecraft],Tbl_Missions[Return]))</f>
        <v>32483.983726851849</v>
      </c>
      <c r="H353" t="str">
        <f>_xlfn.XLOOKUP(Tbl_MissionCrew[[#This Row],[Spacecraft (Launch)]],Tbl_Missions[Spacecraft],Tbl_Missions[Destination])</f>
        <v>Earth Orbit</v>
      </c>
      <c r="I35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53" t="str">
        <f>_xlfn.XLOOKUP(Tbl_MissionCrew[[#This Row],[Spacecraft (Return)]],Tbl_Missions[Spacecraft],Tbl_Missions[Status])</f>
        <v>Returned</v>
      </c>
    </row>
    <row r="354" spans="1:10" ht="18.75" customHeight="1">
      <c r="A354" t="s">
        <v>458</v>
      </c>
      <c r="B354" t="s">
        <v>160</v>
      </c>
      <c r="C354" t="s">
        <v>160</v>
      </c>
      <c r="D354" t="b">
        <f>NOT(Tbl_MissionCrew[[#This Row],[Spacecraft (Return)]]=Tbl_MissionCrew[[#This Row],[Spacecraft (Launch)]])</f>
        <v>0</v>
      </c>
      <c r="E354" s="2">
        <f ca="1">IF(Tbl_MissionCrew[[#This Row],[Return date]]="",NOW(),Tbl_MissionCrew[[#This Row],[Return date]])-Tbl_MissionCrew[[#This Row],[Launch date]]</f>
        <v>4.3791666666656965</v>
      </c>
      <c r="F354" s="1">
        <f>_xlfn.XLOOKUP(Tbl_MissionCrew[[#This Row],[Spacecraft (Launch)]],Tbl_Missions[Spacecraft],Tbl_Missions[Launch])</f>
        <v>32479.604560185184</v>
      </c>
      <c r="G354" s="1">
        <f>IF(_xlfn.XLOOKUP(Tbl_MissionCrew[[#This Row],[Spacecraft (Return)]],Tbl_Missions[Spacecraft],Tbl_Missions[Return])="","",_xlfn.XLOOKUP(Tbl_MissionCrew[[#This Row],[Spacecraft (Return)]],Tbl_Missions[Spacecraft],Tbl_Missions[Return]))</f>
        <v>32483.983726851849</v>
      </c>
      <c r="H354" t="str">
        <f>_xlfn.XLOOKUP(Tbl_MissionCrew[[#This Row],[Spacecraft (Launch)]],Tbl_Missions[Spacecraft],Tbl_Missions[Destination])</f>
        <v>Earth Orbit</v>
      </c>
      <c r="I35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54" t="str">
        <f>_xlfn.XLOOKUP(Tbl_MissionCrew[[#This Row],[Spacecraft (Return)]],Tbl_Missions[Spacecraft],Tbl_Missions[Status])</f>
        <v>Returned</v>
      </c>
    </row>
    <row r="355" spans="1:10" ht="18.75" customHeight="1">
      <c r="A355" t="s">
        <v>1077</v>
      </c>
      <c r="B355" t="s">
        <v>160</v>
      </c>
      <c r="C355" t="s">
        <v>160</v>
      </c>
      <c r="D355" t="b">
        <f>NOT(Tbl_MissionCrew[[#This Row],[Spacecraft (Return)]]=Tbl_MissionCrew[[#This Row],[Spacecraft (Launch)]])</f>
        <v>0</v>
      </c>
      <c r="E355" s="2">
        <f ca="1">IF(Tbl_MissionCrew[[#This Row],[Return date]]="",NOW(),Tbl_MissionCrew[[#This Row],[Return date]])-Tbl_MissionCrew[[#This Row],[Launch date]]</f>
        <v>4.3791666666656965</v>
      </c>
      <c r="F355" s="1">
        <f>_xlfn.XLOOKUP(Tbl_MissionCrew[[#This Row],[Spacecraft (Launch)]],Tbl_Missions[Spacecraft],Tbl_Missions[Launch])</f>
        <v>32479.604560185184</v>
      </c>
      <c r="G355" s="1">
        <f>IF(_xlfn.XLOOKUP(Tbl_MissionCrew[[#This Row],[Spacecraft (Return)]],Tbl_Missions[Spacecraft],Tbl_Missions[Return])="","",_xlfn.XLOOKUP(Tbl_MissionCrew[[#This Row],[Spacecraft (Return)]],Tbl_Missions[Spacecraft],Tbl_Missions[Return]))</f>
        <v>32483.983726851849</v>
      </c>
      <c r="H355" t="str">
        <f>_xlfn.XLOOKUP(Tbl_MissionCrew[[#This Row],[Spacecraft (Launch)]],Tbl_Missions[Spacecraft],Tbl_Missions[Destination])</f>
        <v>Earth Orbit</v>
      </c>
      <c r="I35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55" t="str">
        <f>_xlfn.XLOOKUP(Tbl_MissionCrew[[#This Row],[Spacecraft (Return)]],Tbl_Missions[Spacecraft],Tbl_Missions[Status])</f>
        <v>Returned</v>
      </c>
    </row>
    <row r="356" spans="1:10" ht="18.75" customHeight="1">
      <c r="A356" t="s">
        <v>1067</v>
      </c>
      <c r="B356" t="s">
        <v>160</v>
      </c>
      <c r="C356" t="s">
        <v>160</v>
      </c>
      <c r="D356" t="b">
        <f>NOT(Tbl_MissionCrew[[#This Row],[Spacecraft (Return)]]=Tbl_MissionCrew[[#This Row],[Spacecraft (Launch)]])</f>
        <v>0</v>
      </c>
      <c r="E356" s="2">
        <f ca="1">IF(Tbl_MissionCrew[[#This Row],[Return date]]="",NOW(),Tbl_MissionCrew[[#This Row],[Return date]])-Tbl_MissionCrew[[#This Row],[Launch date]]</f>
        <v>4.3791666666656965</v>
      </c>
      <c r="F356" s="1">
        <f>_xlfn.XLOOKUP(Tbl_MissionCrew[[#This Row],[Spacecraft (Launch)]],Tbl_Missions[Spacecraft],Tbl_Missions[Launch])</f>
        <v>32479.604560185184</v>
      </c>
      <c r="G356" s="1">
        <f>IF(_xlfn.XLOOKUP(Tbl_MissionCrew[[#This Row],[Spacecraft (Return)]],Tbl_Missions[Spacecraft],Tbl_Missions[Return])="","",_xlfn.XLOOKUP(Tbl_MissionCrew[[#This Row],[Spacecraft (Return)]],Tbl_Missions[Spacecraft],Tbl_Missions[Return]))</f>
        <v>32483.983726851849</v>
      </c>
      <c r="H356" t="str">
        <f>_xlfn.XLOOKUP(Tbl_MissionCrew[[#This Row],[Spacecraft (Launch)]],Tbl_Missions[Spacecraft],Tbl_Missions[Destination])</f>
        <v>Earth Orbit</v>
      </c>
      <c r="I35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56" t="str">
        <f>_xlfn.XLOOKUP(Tbl_MissionCrew[[#This Row],[Spacecraft (Return)]],Tbl_Missions[Spacecraft],Tbl_Missions[Status])</f>
        <v>Returned</v>
      </c>
    </row>
    <row r="357" spans="1:10" ht="18.75" customHeight="1">
      <c r="A357" t="s">
        <v>1130</v>
      </c>
      <c r="B357" t="s">
        <v>160</v>
      </c>
      <c r="C357" t="s">
        <v>160</v>
      </c>
      <c r="D357" t="b">
        <f>NOT(Tbl_MissionCrew[[#This Row],[Spacecraft (Return)]]=Tbl_MissionCrew[[#This Row],[Spacecraft (Launch)]])</f>
        <v>0</v>
      </c>
      <c r="E357" s="2">
        <f ca="1">IF(Tbl_MissionCrew[[#This Row],[Return date]]="",NOW(),Tbl_MissionCrew[[#This Row],[Return date]])-Tbl_MissionCrew[[#This Row],[Launch date]]</f>
        <v>4.3791666666656965</v>
      </c>
      <c r="F357" s="1">
        <f>_xlfn.XLOOKUP(Tbl_MissionCrew[[#This Row],[Spacecraft (Launch)]],Tbl_Missions[Spacecraft],Tbl_Missions[Launch])</f>
        <v>32479.604560185184</v>
      </c>
      <c r="G357" s="1">
        <f>IF(_xlfn.XLOOKUP(Tbl_MissionCrew[[#This Row],[Spacecraft (Return)]],Tbl_Missions[Spacecraft],Tbl_Missions[Return])="","",_xlfn.XLOOKUP(Tbl_MissionCrew[[#This Row],[Spacecraft (Return)]],Tbl_Missions[Spacecraft],Tbl_Missions[Return]))</f>
        <v>32483.983726851849</v>
      </c>
      <c r="H357" t="str">
        <f>_xlfn.XLOOKUP(Tbl_MissionCrew[[#This Row],[Spacecraft (Launch)]],Tbl_Missions[Spacecraft],Tbl_Missions[Destination])</f>
        <v>Earth Orbit</v>
      </c>
      <c r="I35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57" t="str">
        <f>_xlfn.XLOOKUP(Tbl_MissionCrew[[#This Row],[Spacecraft (Return)]],Tbl_Missions[Spacecraft],Tbl_Missions[Status])</f>
        <v>Returned</v>
      </c>
    </row>
    <row r="358" spans="1:10" ht="18.75" customHeight="1">
      <c r="A358" t="s">
        <v>1131</v>
      </c>
      <c r="B358" t="s">
        <v>161</v>
      </c>
      <c r="C358" t="s">
        <v>161</v>
      </c>
      <c r="D358" t="b">
        <f>NOT(Tbl_MissionCrew[[#This Row],[Spacecraft (Return)]]=Tbl_MissionCrew[[#This Row],[Spacecraft (Launch)]])</f>
        <v>0</v>
      </c>
      <c r="E358" s="2">
        <f ca="1">IF(Tbl_MissionCrew[[#This Row],[Return date]]="",NOW(),Tbl_MissionCrew[[#This Row],[Return date]])-Tbl_MissionCrew[[#This Row],[Launch date]]</f>
        <v>4.9861111111094942</v>
      </c>
      <c r="F358" s="1">
        <f>_xlfn.XLOOKUP(Tbl_MissionCrew[[#This Row],[Spacecraft (Launch)]],Tbl_Missions[Spacecraft],Tbl_Missions[Launch])</f>
        <v>32580.622916666667</v>
      </c>
      <c r="G358" s="1">
        <f>IF(_xlfn.XLOOKUP(Tbl_MissionCrew[[#This Row],[Spacecraft (Return)]],Tbl_Missions[Spacecraft],Tbl_Missions[Return])="","",_xlfn.XLOOKUP(Tbl_MissionCrew[[#This Row],[Spacecraft (Return)]],Tbl_Missions[Spacecraft],Tbl_Missions[Return]))</f>
        <v>32585.609027777777</v>
      </c>
      <c r="H358" t="str">
        <f>_xlfn.XLOOKUP(Tbl_MissionCrew[[#This Row],[Spacecraft (Launch)]],Tbl_Missions[Spacecraft],Tbl_Missions[Destination])</f>
        <v>Earth Orbit</v>
      </c>
      <c r="I35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58" t="str">
        <f>_xlfn.XLOOKUP(Tbl_MissionCrew[[#This Row],[Spacecraft (Return)]],Tbl_Missions[Spacecraft],Tbl_Missions[Status])</f>
        <v>Returned</v>
      </c>
    </row>
    <row r="359" spans="1:10" ht="18.75" customHeight="1">
      <c r="A359" t="s">
        <v>1086</v>
      </c>
      <c r="B359" t="s">
        <v>161</v>
      </c>
      <c r="C359" t="s">
        <v>161</v>
      </c>
      <c r="D359" t="b">
        <f>NOT(Tbl_MissionCrew[[#This Row],[Spacecraft (Return)]]=Tbl_MissionCrew[[#This Row],[Spacecraft (Launch)]])</f>
        <v>0</v>
      </c>
      <c r="E359" s="2">
        <f ca="1">IF(Tbl_MissionCrew[[#This Row],[Return date]]="",NOW(),Tbl_MissionCrew[[#This Row],[Return date]])-Tbl_MissionCrew[[#This Row],[Launch date]]</f>
        <v>4.9861111111094942</v>
      </c>
      <c r="F359" s="1">
        <f>_xlfn.XLOOKUP(Tbl_MissionCrew[[#This Row],[Spacecraft (Launch)]],Tbl_Missions[Spacecraft],Tbl_Missions[Launch])</f>
        <v>32580.622916666667</v>
      </c>
      <c r="G359" s="1">
        <f>IF(_xlfn.XLOOKUP(Tbl_MissionCrew[[#This Row],[Spacecraft (Return)]],Tbl_Missions[Spacecraft],Tbl_Missions[Return])="","",_xlfn.XLOOKUP(Tbl_MissionCrew[[#This Row],[Spacecraft (Return)]],Tbl_Missions[Spacecraft],Tbl_Missions[Return]))</f>
        <v>32585.609027777777</v>
      </c>
      <c r="H359" t="str">
        <f>_xlfn.XLOOKUP(Tbl_MissionCrew[[#This Row],[Spacecraft (Launch)]],Tbl_Missions[Spacecraft],Tbl_Missions[Destination])</f>
        <v>Earth Orbit</v>
      </c>
      <c r="I35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59" t="str">
        <f>_xlfn.XLOOKUP(Tbl_MissionCrew[[#This Row],[Spacecraft (Return)]],Tbl_Missions[Spacecraft],Tbl_Missions[Status])</f>
        <v>Returned</v>
      </c>
    </row>
    <row r="360" spans="1:10" ht="18.75" customHeight="1">
      <c r="A360" t="s">
        <v>1132</v>
      </c>
      <c r="B360" t="s">
        <v>161</v>
      </c>
      <c r="C360" t="s">
        <v>161</v>
      </c>
      <c r="D360" t="b">
        <f>NOT(Tbl_MissionCrew[[#This Row],[Spacecraft (Return)]]=Tbl_MissionCrew[[#This Row],[Spacecraft (Launch)]])</f>
        <v>0</v>
      </c>
      <c r="E360" s="2">
        <f ca="1">IF(Tbl_MissionCrew[[#This Row],[Return date]]="",NOW(),Tbl_MissionCrew[[#This Row],[Return date]])-Tbl_MissionCrew[[#This Row],[Launch date]]</f>
        <v>4.9861111111094942</v>
      </c>
      <c r="F360" s="1">
        <f>_xlfn.XLOOKUP(Tbl_MissionCrew[[#This Row],[Spacecraft (Launch)]],Tbl_Missions[Spacecraft],Tbl_Missions[Launch])</f>
        <v>32580.622916666667</v>
      </c>
      <c r="G360" s="1">
        <f>IF(_xlfn.XLOOKUP(Tbl_MissionCrew[[#This Row],[Spacecraft (Return)]],Tbl_Missions[Spacecraft],Tbl_Missions[Return])="","",_xlfn.XLOOKUP(Tbl_MissionCrew[[#This Row],[Spacecraft (Return)]],Tbl_Missions[Spacecraft],Tbl_Missions[Return]))</f>
        <v>32585.609027777777</v>
      </c>
      <c r="H360" t="str">
        <f>_xlfn.XLOOKUP(Tbl_MissionCrew[[#This Row],[Spacecraft (Launch)]],Tbl_Missions[Spacecraft],Tbl_Missions[Destination])</f>
        <v>Earth Orbit</v>
      </c>
      <c r="I36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60" t="str">
        <f>_xlfn.XLOOKUP(Tbl_MissionCrew[[#This Row],[Spacecraft (Return)]],Tbl_Missions[Spacecraft],Tbl_Missions[Status])</f>
        <v>Returned</v>
      </c>
    </row>
    <row r="361" spans="1:10" ht="18.75" customHeight="1">
      <c r="A361" t="s">
        <v>1076</v>
      </c>
      <c r="B361" t="s">
        <v>161</v>
      </c>
      <c r="C361" t="s">
        <v>161</v>
      </c>
      <c r="D361" t="b">
        <f>NOT(Tbl_MissionCrew[[#This Row],[Spacecraft (Return)]]=Tbl_MissionCrew[[#This Row],[Spacecraft (Launch)]])</f>
        <v>0</v>
      </c>
      <c r="E361" s="2">
        <f ca="1">IF(Tbl_MissionCrew[[#This Row],[Return date]]="",NOW(),Tbl_MissionCrew[[#This Row],[Return date]])-Tbl_MissionCrew[[#This Row],[Launch date]]</f>
        <v>4.9861111111094942</v>
      </c>
      <c r="F361" s="1">
        <f>_xlfn.XLOOKUP(Tbl_MissionCrew[[#This Row],[Spacecraft (Launch)]],Tbl_Missions[Spacecraft],Tbl_Missions[Launch])</f>
        <v>32580.622916666667</v>
      </c>
      <c r="G361" s="1">
        <f>IF(_xlfn.XLOOKUP(Tbl_MissionCrew[[#This Row],[Spacecraft (Return)]],Tbl_Missions[Spacecraft],Tbl_Missions[Return])="","",_xlfn.XLOOKUP(Tbl_MissionCrew[[#This Row],[Spacecraft (Return)]],Tbl_Missions[Spacecraft],Tbl_Missions[Return]))</f>
        <v>32585.609027777777</v>
      </c>
      <c r="H361" t="str">
        <f>_xlfn.XLOOKUP(Tbl_MissionCrew[[#This Row],[Spacecraft (Launch)]],Tbl_Missions[Spacecraft],Tbl_Missions[Destination])</f>
        <v>Earth Orbit</v>
      </c>
      <c r="I36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61" t="str">
        <f>_xlfn.XLOOKUP(Tbl_MissionCrew[[#This Row],[Spacecraft (Return)]],Tbl_Missions[Spacecraft],Tbl_Missions[Status])</f>
        <v>Returned</v>
      </c>
    </row>
    <row r="362" spans="1:10" ht="18.75" customHeight="1">
      <c r="A362" t="s">
        <v>1133</v>
      </c>
      <c r="B362" t="s">
        <v>161</v>
      </c>
      <c r="C362" t="s">
        <v>161</v>
      </c>
      <c r="D362" t="b">
        <f>NOT(Tbl_MissionCrew[[#This Row],[Spacecraft (Return)]]=Tbl_MissionCrew[[#This Row],[Spacecraft (Launch)]])</f>
        <v>0</v>
      </c>
      <c r="E362" s="2">
        <f ca="1">IF(Tbl_MissionCrew[[#This Row],[Return date]]="",NOW(),Tbl_MissionCrew[[#This Row],[Return date]])-Tbl_MissionCrew[[#This Row],[Launch date]]</f>
        <v>4.9861111111094942</v>
      </c>
      <c r="F362" s="1">
        <f>_xlfn.XLOOKUP(Tbl_MissionCrew[[#This Row],[Spacecraft (Launch)]],Tbl_Missions[Spacecraft],Tbl_Missions[Launch])</f>
        <v>32580.622916666667</v>
      </c>
      <c r="G362" s="1">
        <f>IF(_xlfn.XLOOKUP(Tbl_MissionCrew[[#This Row],[Spacecraft (Return)]],Tbl_Missions[Spacecraft],Tbl_Missions[Return])="","",_xlfn.XLOOKUP(Tbl_MissionCrew[[#This Row],[Spacecraft (Return)]],Tbl_Missions[Spacecraft],Tbl_Missions[Return]))</f>
        <v>32585.609027777777</v>
      </c>
      <c r="H362" t="str">
        <f>_xlfn.XLOOKUP(Tbl_MissionCrew[[#This Row],[Spacecraft (Launch)]],Tbl_Missions[Spacecraft],Tbl_Missions[Destination])</f>
        <v>Earth Orbit</v>
      </c>
      <c r="I36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62" t="str">
        <f>_xlfn.XLOOKUP(Tbl_MissionCrew[[#This Row],[Spacecraft (Return)]],Tbl_Missions[Spacecraft],Tbl_Missions[Status])</f>
        <v>Returned</v>
      </c>
    </row>
    <row r="363" spans="1:10" ht="18.75" customHeight="1">
      <c r="A363" t="s">
        <v>1083</v>
      </c>
      <c r="B363" t="s">
        <v>162</v>
      </c>
      <c r="C363" t="s">
        <v>162</v>
      </c>
      <c r="D363" t="b">
        <f>NOT(Tbl_MissionCrew[[#This Row],[Spacecraft (Return)]]=Tbl_MissionCrew[[#This Row],[Spacecraft (Launch)]])</f>
        <v>0</v>
      </c>
      <c r="E363" s="2">
        <f ca="1">IF(Tbl_MissionCrew[[#This Row],[Return date]]="",NOW(),Tbl_MissionCrew[[#This Row],[Return date]])-Tbl_MissionCrew[[#This Row],[Launch date]]</f>
        <v>4.0402777777781012</v>
      </c>
      <c r="F363" s="1">
        <f>_xlfn.XLOOKUP(Tbl_MissionCrew[[#This Row],[Spacecraft (Launch)]],Tbl_Missions[Spacecraft],Tbl_Missions[Launch])</f>
        <v>32632.782627314813</v>
      </c>
      <c r="G363" s="1">
        <f>IF(_xlfn.XLOOKUP(Tbl_MissionCrew[[#This Row],[Spacecraft (Return)]],Tbl_Missions[Spacecraft],Tbl_Missions[Return])="","",_xlfn.XLOOKUP(Tbl_MissionCrew[[#This Row],[Spacecraft (Return)]],Tbl_Missions[Spacecraft],Tbl_Missions[Return]))</f>
        <v>32636.822905092591</v>
      </c>
      <c r="H363" t="str">
        <f>_xlfn.XLOOKUP(Tbl_MissionCrew[[#This Row],[Spacecraft (Launch)]],Tbl_Missions[Spacecraft],Tbl_Missions[Destination])</f>
        <v>Earth Orbit</v>
      </c>
      <c r="I36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63" t="str">
        <f>_xlfn.XLOOKUP(Tbl_MissionCrew[[#This Row],[Spacecraft (Return)]],Tbl_Missions[Spacecraft],Tbl_Missions[Status])</f>
        <v>Returned</v>
      </c>
    </row>
    <row r="364" spans="1:10" ht="18.75" customHeight="1">
      <c r="A364" t="s">
        <v>512</v>
      </c>
      <c r="B364" t="s">
        <v>162</v>
      </c>
      <c r="C364" t="s">
        <v>162</v>
      </c>
      <c r="D364" t="b">
        <f>NOT(Tbl_MissionCrew[[#This Row],[Spacecraft (Return)]]=Tbl_MissionCrew[[#This Row],[Spacecraft (Launch)]])</f>
        <v>0</v>
      </c>
      <c r="E364" s="2">
        <f ca="1">IF(Tbl_MissionCrew[[#This Row],[Return date]]="",NOW(),Tbl_MissionCrew[[#This Row],[Return date]])-Tbl_MissionCrew[[#This Row],[Launch date]]</f>
        <v>4.0402777777781012</v>
      </c>
      <c r="F364" s="1">
        <f>_xlfn.XLOOKUP(Tbl_MissionCrew[[#This Row],[Spacecraft (Launch)]],Tbl_Missions[Spacecraft],Tbl_Missions[Launch])</f>
        <v>32632.782627314813</v>
      </c>
      <c r="G364" s="1">
        <f>IF(_xlfn.XLOOKUP(Tbl_MissionCrew[[#This Row],[Spacecraft (Return)]],Tbl_Missions[Spacecraft],Tbl_Missions[Return])="","",_xlfn.XLOOKUP(Tbl_MissionCrew[[#This Row],[Spacecraft (Return)]],Tbl_Missions[Spacecraft],Tbl_Missions[Return]))</f>
        <v>32636.822905092591</v>
      </c>
      <c r="H364" t="str">
        <f>_xlfn.XLOOKUP(Tbl_MissionCrew[[#This Row],[Spacecraft (Launch)]],Tbl_Missions[Spacecraft],Tbl_Missions[Destination])</f>
        <v>Earth Orbit</v>
      </c>
      <c r="I36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64" t="str">
        <f>_xlfn.XLOOKUP(Tbl_MissionCrew[[#This Row],[Spacecraft (Return)]],Tbl_Missions[Spacecraft],Tbl_Missions[Status])</f>
        <v>Returned</v>
      </c>
    </row>
    <row r="365" spans="1:10" ht="18.75" customHeight="1">
      <c r="A365" t="s">
        <v>1116</v>
      </c>
      <c r="B365" t="s">
        <v>162</v>
      </c>
      <c r="C365" t="s">
        <v>162</v>
      </c>
      <c r="D365" t="b">
        <f>NOT(Tbl_MissionCrew[[#This Row],[Spacecraft (Return)]]=Tbl_MissionCrew[[#This Row],[Spacecraft (Launch)]])</f>
        <v>0</v>
      </c>
      <c r="E365" s="2">
        <f ca="1">IF(Tbl_MissionCrew[[#This Row],[Return date]]="",NOW(),Tbl_MissionCrew[[#This Row],[Return date]])-Tbl_MissionCrew[[#This Row],[Launch date]]</f>
        <v>4.0402777777781012</v>
      </c>
      <c r="F365" s="1">
        <f>_xlfn.XLOOKUP(Tbl_MissionCrew[[#This Row],[Spacecraft (Launch)]],Tbl_Missions[Spacecraft],Tbl_Missions[Launch])</f>
        <v>32632.782627314813</v>
      </c>
      <c r="G365" s="1">
        <f>IF(_xlfn.XLOOKUP(Tbl_MissionCrew[[#This Row],[Spacecraft (Return)]],Tbl_Missions[Spacecraft],Tbl_Missions[Return])="","",_xlfn.XLOOKUP(Tbl_MissionCrew[[#This Row],[Spacecraft (Return)]],Tbl_Missions[Spacecraft],Tbl_Missions[Return]))</f>
        <v>32636.822905092591</v>
      </c>
      <c r="H365" t="str">
        <f>_xlfn.XLOOKUP(Tbl_MissionCrew[[#This Row],[Spacecraft (Launch)]],Tbl_Missions[Spacecraft],Tbl_Missions[Destination])</f>
        <v>Earth Orbit</v>
      </c>
      <c r="I36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65" t="str">
        <f>_xlfn.XLOOKUP(Tbl_MissionCrew[[#This Row],[Spacecraft (Return)]],Tbl_Missions[Spacecraft],Tbl_Missions[Status])</f>
        <v>Returned</v>
      </c>
    </row>
    <row r="366" spans="1:10" ht="18.75" customHeight="1">
      <c r="A366" t="s">
        <v>1058</v>
      </c>
      <c r="B366" t="s">
        <v>162</v>
      </c>
      <c r="C366" t="s">
        <v>162</v>
      </c>
      <c r="D366" t="b">
        <f>NOT(Tbl_MissionCrew[[#This Row],[Spacecraft (Return)]]=Tbl_MissionCrew[[#This Row],[Spacecraft (Launch)]])</f>
        <v>0</v>
      </c>
      <c r="E366" s="2">
        <f ca="1">IF(Tbl_MissionCrew[[#This Row],[Return date]]="",NOW(),Tbl_MissionCrew[[#This Row],[Return date]])-Tbl_MissionCrew[[#This Row],[Launch date]]</f>
        <v>4.0402777777781012</v>
      </c>
      <c r="F366" s="1">
        <f>_xlfn.XLOOKUP(Tbl_MissionCrew[[#This Row],[Spacecraft (Launch)]],Tbl_Missions[Spacecraft],Tbl_Missions[Launch])</f>
        <v>32632.782627314813</v>
      </c>
      <c r="G366" s="1">
        <f>IF(_xlfn.XLOOKUP(Tbl_MissionCrew[[#This Row],[Spacecraft (Return)]],Tbl_Missions[Spacecraft],Tbl_Missions[Return])="","",_xlfn.XLOOKUP(Tbl_MissionCrew[[#This Row],[Spacecraft (Return)]],Tbl_Missions[Spacecraft],Tbl_Missions[Return]))</f>
        <v>32636.822905092591</v>
      </c>
      <c r="H366" t="str">
        <f>_xlfn.XLOOKUP(Tbl_MissionCrew[[#This Row],[Spacecraft (Launch)]],Tbl_Missions[Spacecraft],Tbl_Missions[Destination])</f>
        <v>Earth Orbit</v>
      </c>
      <c r="I36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66" t="str">
        <f>_xlfn.XLOOKUP(Tbl_MissionCrew[[#This Row],[Spacecraft (Return)]],Tbl_Missions[Spacecraft],Tbl_Missions[Status])</f>
        <v>Returned</v>
      </c>
    </row>
    <row r="367" spans="1:10" ht="18.75" customHeight="1">
      <c r="A367" t="s">
        <v>1109</v>
      </c>
      <c r="B367" t="s">
        <v>162</v>
      </c>
      <c r="C367" t="s">
        <v>162</v>
      </c>
      <c r="D367" t="b">
        <f>NOT(Tbl_MissionCrew[[#This Row],[Spacecraft (Return)]]=Tbl_MissionCrew[[#This Row],[Spacecraft (Launch)]])</f>
        <v>0</v>
      </c>
      <c r="E367" s="2">
        <f ca="1">IF(Tbl_MissionCrew[[#This Row],[Return date]]="",NOW(),Tbl_MissionCrew[[#This Row],[Return date]])-Tbl_MissionCrew[[#This Row],[Launch date]]</f>
        <v>4.0402777777781012</v>
      </c>
      <c r="F367" s="1">
        <f>_xlfn.XLOOKUP(Tbl_MissionCrew[[#This Row],[Spacecraft (Launch)]],Tbl_Missions[Spacecraft],Tbl_Missions[Launch])</f>
        <v>32632.782627314813</v>
      </c>
      <c r="G367" s="1">
        <f>IF(_xlfn.XLOOKUP(Tbl_MissionCrew[[#This Row],[Spacecraft (Return)]],Tbl_Missions[Spacecraft],Tbl_Missions[Return])="","",_xlfn.XLOOKUP(Tbl_MissionCrew[[#This Row],[Spacecraft (Return)]],Tbl_Missions[Spacecraft],Tbl_Missions[Return]))</f>
        <v>32636.822905092591</v>
      </c>
      <c r="H367" t="str">
        <f>_xlfn.XLOOKUP(Tbl_MissionCrew[[#This Row],[Spacecraft (Launch)]],Tbl_Missions[Spacecraft],Tbl_Missions[Destination])</f>
        <v>Earth Orbit</v>
      </c>
      <c r="I36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67" t="str">
        <f>_xlfn.XLOOKUP(Tbl_MissionCrew[[#This Row],[Spacecraft (Return)]],Tbl_Missions[Spacecraft],Tbl_Missions[Status])</f>
        <v>Returned</v>
      </c>
    </row>
    <row r="368" spans="1:10" ht="18.75" customHeight="1">
      <c r="A368" t="s">
        <v>1063</v>
      </c>
      <c r="B368" t="s">
        <v>163</v>
      </c>
      <c r="C368" t="s">
        <v>163</v>
      </c>
      <c r="D368" t="b">
        <f>NOT(Tbl_MissionCrew[[#This Row],[Spacecraft (Return)]]=Tbl_MissionCrew[[#This Row],[Spacecraft (Launch)]])</f>
        <v>0</v>
      </c>
      <c r="E368" s="2">
        <f ca="1">IF(Tbl_MissionCrew[[#This Row],[Return date]]="",NOW(),Tbl_MissionCrew[[#This Row],[Return date]])-Tbl_MissionCrew[[#This Row],[Launch date]]</f>
        <v>5.0423611111109494</v>
      </c>
      <c r="F368" s="1">
        <f>_xlfn.XLOOKUP(Tbl_MissionCrew[[#This Row],[Spacecraft (Launch)]],Tbl_Missions[Spacecraft],Tbl_Missions[Launch])</f>
        <v>32728.525694444445</v>
      </c>
      <c r="G368" s="1">
        <f>IF(_xlfn.XLOOKUP(Tbl_MissionCrew[[#This Row],[Spacecraft (Return)]],Tbl_Missions[Spacecraft],Tbl_Missions[Return])="","",_xlfn.XLOOKUP(Tbl_MissionCrew[[#This Row],[Spacecraft (Return)]],Tbl_Missions[Spacecraft],Tbl_Missions[Return]))</f>
        <v>32733.568055555555</v>
      </c>
      <c r="H368" t="str">
        <f>_xlfn.XLOOKUP(Tbl_MissionCrew[[#This Row],[Spacecraft (Launch)]],Tbl_Missions[Spacecraft],Tbl_Missions[Destination])</f>
        <v>Earth Orbit</v>
      </c>
      <c r="I36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68" t="str">
        <f>_xlfn.XLOOKUP(Tbl_MissionCrew[[#This Row],[Spacecraft (Return)]],Tbl_Missions[Spacecraft],Tbl_Missions[Status])</f>
        <v>Returned</v>
      </c>
    </row>
    <row r="369" spans="1:10" ht="18.75" customHeight="1">
      <c r="A369" t="s">
        <v>446</v>
      </c>
      <c r="B369" t="s">
        <v>163</v>
      </c>
      <c r="C369" t="s">
        <v>163</v>
      </c>
      <c r="D369" t="b">
        <f>NOT(Tbl_MissionCrew[[#This Row],[Spacecraft (Return)]]=Tbl_MissionCrew[[#This Row],[Spacecraft (Launch)]])</f>
        <v>0</v>
      </c>
      <c r="E369" s="2">
        <f ca="1">IF(Tbl_MissionCrew[[#This Row],[Return date]]="",NOW(),Tbl_MissionCrew[[#This Row],[Return date]])-Tbl_MissionCrew[[#This Row],[Launch date]]</f>
        <v>5.0423611111109494</v>
      </c>
      <c r="F369" s="1">
        <f>_xlfn.XLOOKUP(Tbl_MissionCrew[[#This Row],[Spacecraft (Launch)]],Tbl_Missions[Spacecraft],Tbl_Missions[Launch])</f>
        <v>32728.525694444445</v>
      </c>
      <c r="G369" s="1">
        <f>IF(_xlfn.XLOOKUP(Tbl_MissionCrew[[#This Row],[Spacecraft (Return)]],Tbl_Missions[Spacecraft],Tbl_Missions[Return])="","",_xlfn.XLOOKUP(Tbl_MissionCrew[[#This Row],[Spacecraft (Return)]],Tbl_Missions[Spacecraft],Tbl_Missions[Return]))</f>
        <v>32733.568055555555</v>
      </c>
      <c r="H369" t="str">
        <f>_xlfn.XLOOKUP(Tbl_MissionCrew[[#This Row],[Spacecraft (Launch)]],Tbl_Missions[Spacecraft],Tbl_Missions[Destination])</f>
        <v>Earth Orbit</v>
      </c>
      <c r="I36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69" t="str">
        <f>_xlfn.XLOOKUP(Tbl_MissionCrew[[#This Row],[Spacecraft (Return)]],Tbl_Missions[Spacecraft],Tbl_Missions[Status])</f>
        <v>Returned</v>
      </c>
    </row>
    <row r="370" spans="1:10" ht="18.75" customHeight="1">
      <c r="A370" t="s">
        <v>1134</v>
      </c>
      <c r="B370" t="s">
        <v>163</v>
      </c>
      <c r="C370" t="s">
        <v>163</v>
      </c>
      <c r="D370" t="b">
        <f>NOT(Tbl_MissionCrew[[#This Row],[Spacecraft (Return)]]=Tbl_MissionCrew[[#This Row],[Spacecraft (Launch)]])</f>
        <v>0</v>
      </c>
      <c r="E370" s="2">
        <f ca="1">IF(Tbl_MissionCrew[[#This Row],[Return date]]="",NOW(),Tbl_MissionCrew[[#This Row],[Return date]])-Tbl_MissionCrew[[#This Row],[Launch date]]</f>
        <v>5.0423611111109494</v>
      </c>
      <c r="F370" s="1">
        <f>_xlfn.XLOOKUP(Tbl_MissionCrew[[#This Row],[Spacecraft (Launch)]],Tbl_Missions[Spacecraft],Tbl_Missions[Launch])</f>
        <v>32728.525694444445</v>
      </c>
      <c r="G370" s="1">
        <f>IF(_xlfn.XLOOKUP(Tbl_MissionCrew[[#This Row],[Spacecraft (Return)]],Tbl_Missions[Spacecraft],Tbl_Missions[Return])="","",_xlfn.XLOOKUP(Tbl_MissionCrew[[#This Row],[Spacecraft (Return)]],Tbl_Missions[Spacecraft],Tbl_Missions[Return]))</f>
        <v>32733.568055555555</v>
      </c>
      <c r="H370" t="str">
        <f>_xlfn.XLOOKUP(Tbl_MissionCrew[[#This Row],[Spacecraft (Launch)]],Tbl_Missions[Spacecraft],Tbl_Missions[Destination])</f>
        <v>Earth Orbit</v>
      </c>
      <c r="I37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70" t="str">
        <f>_xlfn.XLOOKUP(Tbl_MissionCrew[[#This Row],[Spacecraft (Return)]],Tbl_Missions[Spacecraft],Tbl_Missions[Status])</f>
        <v>Returned</v>
      </c>
    </row>
    <row r="371" spans="1:10" ht="18.75" customHeight="1">
      <c r="A371" t="s">
        <v>1135</v>
      </c>
      <c r="B371" t="s">
        <v>163</v>
      </c>
      <c r="C371" t="s">
        <v>163</v>
      </c>
      <c r="D371" t="b">
        <f>NOT(Tbl_MissionCrew[[#This Row],[Spacecraft (Return)]]=Tbl_MissionCrew[[#This Row],[Spacecraft (Launch)]])</f>
        <v>0</v>
      </c>
      <c r="E371" s="2">
        <f ca="1">IF(Tbl_MissionCrew[[#This Row],[Return date]]="",NOW(),Tbl_MissionCrew[[#This Row],[Return date]])-Tbl_MissionCrew[[#This Row],[Launch date]]</f>
        <v>5.0423611111109494</v>
      </c>
      <c r="F371" s="1">
        <f>_xlfn.XLOOKUP(Tbl_MissionCrew[[#This Row],[Spacecraft (Launch)]],Tbl_Missions[Spacecraft],Tbl_Missions[Launch])</f>
        <v>32728.525694444445</v>
      </c>
      <c r="G371" s="1">
        <f>IF(_xlfn.XLOOKUP(Tbl_MissionCrew[[#This Row],[Spacecraft (Return)]],Tbl_Missions[Spacecraft],Tbl_Missions[Return])="","",_xlfn.XLOOKUP(Tbl_MissionCrew[[#This Row],[Spacecraft (Return)]],Tbl_Missions[Spacecraft],Tbl_Missions[Return]))</f>
        <v>32733.568055555555</v>
      </c>
      <c r="H371" t="str">
        <f>_xlfn.XLOOKUP(Tbl_MissionCrew[[#This Row],[Spacecraft (Launch)]],Tbl_Missions[Spacecraft],Tbl_Missions[Destination])</f>
        <v>Earth Orbit</v>
      </c>
      <c r="I37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71" t="str">
        <f>_xlfn.XLOOKUP(Tbl_MissionCrew[[#This Row],[Spacecraft (Return)]],Tbl_Missions[Spacecraft],Tbl_Missions[Status])</f>
        <v>Returned</v>
      </c>
    </row>
    <row r="372" spans="1:10" ht="18.75" customHeight="1">
      <c r="A372" t="s">
        <v>1136</v>
      </c>
      <c r="B372" t="s">
        <v>163</v>
      </c>
      <c r="C372" t="s">
        <v>163</v>
      </c>
      <c r="D372" t="b">
        <f>NOT(Tbl_MissionCrew[[#This Row],[Spacecraft (Return)]]=Tbl_MissionCrew[[#This Row],[Spacecraft (Launch)]])</f>
        <v>0</v>
      </c>
      <c r="E372" s="2">
        <f ca="1">IF(Tbl_MissionCrew[[#This Row],[Return date]]="",NOW(),Tbl_MissionCrew[[#This Row],[Return date]])-Tbl_MissionCrew[[#This Row],[Launch date]]</f>
        <v>5.0423611111109494</v>
      </c>
      <c r="F372" s="1">
        <f>_xlfn.XLOOKUP(Tbl_MissionCrew[[#This Row],[Spacecraft (Launch)]],Tbl_Missions[Spacecraft],Tbl_Missions[Launch])</f>
        <v>32728.525694444445</v>
      </c>
      <c r="G372" s="1">
        <f>IF(_xlfn.XLOOKUP(Tbl_MissionCrew[[#This Row],[Spacecraft (Return)]],Tbl_Missions[Spacecraft],Tbl_Missions[Return])="","",_xlfn.XLOOKUP(Tbl_MissionCrew[[#This Row],[Spacecraft (Return)]],Tbl_Missions[Spacecraft],Tbl_Missions[Return]))</f>
        <v>32733.568055555555</v>
      </c>
      <c r="H372" t="str">
        <f>_xlfn.XLOOKUP(Tbl_MissionCrew[[#This Row],[Spacecraft (Launch)]],Tbl_Missions[Spacecraft],Tbl_Missions[Destination])</f>
        <v>Earth Orbit</v>
      </c>
      <c r="I37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72" t="str">
        <f>_xlfn.XLOOKUP(Tbl_MissionCrew[[#This Row],[Spacecraft (Return)]],Tbl_Missions[Spacecraft],Tbl_Missions[Status])</f>
        <v>Returned</v>
      </c>
    </row>
    <row r="373" spans="1:10" ht="18.75" customHeight="1">
      <c r="A373" t="s">
        <v>471</v>
      </c>
      <c r="B373" t="s">
        <v>164</v>
      </c>
      <c r="C373" t="s">
        <v>164</v>
      </c>
      <c r="D373" t="b">
        <f>NOT(Tbl_MissionCrew[[#This Row],[Spacecraft (Return)]]=Tbl_MissionCrew[[#This Row],[Spacecraft (Launch)]])</f>
        <v>0</v>
      </c>
      <c r="E373" s="2">
        <f ca="1">IF(Tbl_MissionCrew[[#This Row],[Return date]]="",NOW(),Tbl_MissionCrew[[#This Row],[Return date]])-Tbl_MissionCrew[[#This Row],[Launch date]]</f>
        <v>166.2902777777781</v>
      </c>
      <c r="F373" s="1">
        <f>_xlfn.XLOOKUP(Tbl_MissionCrew[[#This Row],[Spacecraft (Launch)]],Tbl_Missions[Spacecraft],Tbl_Missions[Launch])</f>
        <v>32756.901388888888</v>
      </c>
      <c r="G373" s="1">
        <f>IF(_xlfn.XLOOKUP(Tbl_MissionCrew[[#This Row],[Spacecraft (Return)]],Tbl_Missions[Spacecraft],Tbl_Missions[Return])="","",_xlfn.XLOOKUP(Tbl_MissionCrew[[#This Row],[Spacecraft (Return)]],Tbl_Missions[Spacecraft],Tbl_Missions[Return]))</f>
        <v>32923.191666666666</v>
      </c>
      <c r="H373" t="str">
        <f>_xlfn.XLOOKUP(Tbl_MissionCrew[[#This Row],[Spacecraft (Launch)]],Tbl_Missions[Spacecraft],Tbl_Missions[Destination])</f>
        <v>Mir</v>
      </c>
      <c r="I37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373" t="str">
        <f>_xlfn.XLOOKUP(Tbl_MissionCrew[[#This Row],[Spacecraft (Return)]],Tbl_Missions[Spacecraft],Tbl_Missions[Status])</f>
        <v>Returned</v>
      </c>
    </row>
    <row r="374" spans="1:10" ht="18.75" customHeight="1">
      <c r="A374" t="s">
        <v>470</v>
      </c>
      <c r="B374" t="s">
        <v>164</v>
      </c>
      <c r="C374" t="s">
        <v>164</v>
      </c>
      <c r="D374" t="b">
        <f>NOT(Tbl_MissionCrew[[#This Row],[Spacecraft (Return)]]=Tbl_MissionCrew[[#This Row],[Spacecraft (Launch)]])</f>
        <v>0</v>
      </c>
      <c r="E374" s="2">
        <f ca="1">IF(Tbl_MissionCrew[[#This Row],[Return date]]="",NOW(),Tbl_MissionCrew[[#This Row],[Return date]])-Tbl_MissionCrew[[#This Row],[Launch date]]</f>
        <v>166.2902777777781</v>
      </c>
      <c r="F374" s="1">
        <f>_xlfn.XLOOKUP(Tbl_MissionCrew[[#This Row],[Spacecraft (Launch)]],Tbl_Missions[Spacecraft],Tbl_Missions[Launch])</f>
        <v>32756.901388888888</v>
      </c>
      <c r="G374" s="1">
        <f>IF(_xlfn.XLOOKUP(Tbl_MissionCrew[[#This Row],[Spacecraft (Return)]],Tbl_Missions[Spacecraft],Tbl_Missions[Return])="","",_xlfn.XLOOKUP(Tbl_MissionCrew[[#This Row],[Spacecraft (Return)]],Tbl_Missions[Spacecraft],Tbl_Missions[Return]))</f>
        <v>32923.191666666666</v>
      </c>
      <c r="H374" t="str">
        <f>_xlfn.XLOOKUP(Tbl_MissionCrew[[#This Row],[Spacecraft (Launch)]],Tbl_Missions[Spacecraft],Tbl_Missions[Destination])</f>
        <v>Mir</v>
      </c>
      <c r="I37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374" t="str">
        <f>_xlfn.XLOOKUP(Tbl_MissionCrew[[#This Row],[Spacecraft (Return)]],Tbl_Missions[Spacecraft],Tbl_Missions[Status])</f>
        <v>Returned</v>
      </c>
    </row>
    <row r="375" spans="1:10" ht="18.75" customHeight="1">
      <c r="A375" t="s">
        <v>1088</v>
      </c>
      <c r="B375" t="s">
        <v>165</v>
      </c>
      <c r="C375" t="s">
        <v>165</v>
      </c>
      <c r="D375" t="b">
        <f>NOT(Tbl_MissionCrew[[#This Row],[Spacecraft (Return)]]=Tbl_MissionCrew[[#This Row],[Spacecraft (Launch)]])</f>
        <v>0</v>
      </c>
      <c r="E375" s="2">
        <f ca="1">IF(Tbl_MissionCrew[[#This Row],[Return date]]="",NOW(),Tbl_MissionCrew[[#This Row],[Return date]])-Tbl_MissionCrew[[#This Row],[Launch date]]</f>
        <v>4.9861111111094942</v>
      </c>
      <c r="F375" s="1">
        <f>_xlfn.XLOOKUP(Tbl_MissionCrew[[#This Row],[Spacecraft (Launch)]],Tbl_Missions[Spacecraft],Tbl_Missions[Launch])</f>
        <v>32799.703935185185</v>
      </c>
      <c r="G375" s="1">
        <f>IF(_xlfn.XLOOKUP(Tbl_MissionCrew[[#This Row],[Spacecraft (Return)]],Tbl_Missions[Spacecraft],Tbl_Missions[Return])="","",_xlfn.XLOOKUP(Tbl_MissionCrew[[#This Row],[Spacecraft (Return)]],Tbl_Missions[Spacecraft],Tbl_Missions[Return]))</f>
        <v>32804.690046296295</v>
      </c>
      <c r="H375" t="str">
        <f>_xlfn.XLOOKUP(Tbl_MissionCrew[[#This Row],[Spacecraft (Launch)]],Tbl_Missions[Spacecraft],Tbl_Missions[Destination])</f>
        <v>Earth Orbit</v>
      </c>
      <c r="I37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75" t="str">
        <f>_xlfn.XLOOKUP(Tbl_MissionCrew[[#This Row],[Spacecraft (Return)]],Tbl_Missions[Spacecraft],Tbl_Missions[Status])</f>
        <v>Returned</v>
      </c>
    </row>
    <row r="376" spans="1:10" ht="18.75" customHeight="1">
      <c r="A376" t="s">
        <v>1137</v>
      </c>
      <c r="B376" t="s">
        <v>165</v>
      </c>
      <c r="C376" t="s">
        <v>165</v>
      </c>
      <c r="D376" t="b">
        <f>NOT(Tbl_MissionCrew[[#This Row],[Spacecraft (Return)]]=Tbl_MissionCrew[[#This Row],[Spacecraft (Launch)]])</f>
        <v>0</v>
      </c>
      <c r="E376" s="2">
        <f ca="1">IF(Tbl_MissionCrew[[#This Row],[Return date]]="",NOW(),Tbl_MissionCrew[[#This Row],[Return date]])-Tbl_MissionCrew[[#This Row],[Launch date]]</f>
        <v>4.9861111111094942</v>
      </c>
      <c r="F376" s="1">
        <f>_xlfn.XLOOKUP(Tbl_MissionCrew[[#This Row],[Spacecraft (Launch)]],Tbl_Missions[Spacecraft],Tbl_Missions[Launch])</f>
        <v>32799.703935185185</v>
      </c>
      <c r="G376" s="1">
        <f>IF(_xlfn.XLOOKUP(Tbl_MissionCrew[[#This Row],[Spacecraft (Return)]],Tbl_Missions[Spacecraft],Tbl_Missions[Return])="","",_xlfn.XLOOKUP(Tbl_MissionCrew[[#This Row],[Spacecraft (Return)]],Tbl_Missions[Spacecraft],Tbl_Missions[Return]))</f>
        <v>32804.690046296295</v>
      </c>
      <c r="H376" t="str">
        <f>_xlfn.XLOOKUP(Tbl_MissionCrew[[#This Row],[Spacecraft (Launch)]],Tbl_Missions[Spacecraft],Tbl_Missions[Destination])</f>
        <v>Earth Orbit</v>
      </c>
      <c r="I37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76" t="str">
        <f>_xlfn.XLOOKUP(Tbl_MissionCrew[[#This Row],[Spacecraft (Return)]],Tbl_Missions[Spacecraft],Tbl_Missions[Status])</f>
        <v>Returned</v>
      </c>
    </row>
    <row r="377" spans="1:10" ht="18.75" customHeight="1">
      <c r="A377" t="s">
        <v>602</v>
      </c>
      <c r="B377" t="s">
        <v>165</v>
      </c>
      <c r="C377" t="s">
        <v>165</v>
      </c>
      <c r="D377" t="b">
        <f>NOT(Tbl_MissionCrew[[#This Row],[Spacecraft (Return)]]=Tbl_MissionCrew[[#This Row],[Spacecraft (Launch)]])</f>
        <v>0</v>
      </c>
      <c r="E377" s="2">
        <f ca="1">IF(Tbl_MissionCrew[[#This Row],[Return date]]="",NOW(),Tbl_MissionCrew[[#This Row],[Return date]])-Tbl_MissionCrew[[#This Row],[Launch date]]</f>
        <v>4.9861111111094942</v>
      </c>
      <c r="F377" s="1">
        <f>_xlfn.XLOOKUP(Tbl_MissionCrew[[#This Row],[Spacecraft (Launch)]],Tbl_Missions[Spacecraft],Tbl_Missions[Launch])</f>
        <v>32799.703935185185</v>
      </c>
      <c r="G377" s="1">
        <f>IF(_xlfn.XLOOKUP(Tbl_MissionCrew[[#This Row],[Spacecraft (Return)]],Tbl_Missions[Spacecraft],Tbl_Missions[Return])="","",_xlfn.XLOOKUP(Tbl_MissionCrew[[#This Row],[Spacecraft (Return)]],Tbl_Missions[Spacecraft],Tbl_Missions[Return]))</f>
        <v>32804.690046296295</v>
      </c>
      <c r="H377" t="str">
        <f>_xlfn.XLOOKUP(Tbl_MissionCrew[[#This Row],[Spacecraft (Launch)]],Tbl_Missions[Spacecraft],Tbl_Missions[Destination])</f>
        <v>Earth Orbit</v>
      </c>
      <c r="I37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77" t="str">
        <f>_xlfn.XLOOKUP(Tbl_MissionCrew[[#This Row],[Spacecraft (Return)]],Tbl_Missions[Spacecraft],Tbl_Missions[Status])</f>
        <v>Returned</v>
      </c>
    </row>
    <row r="378" spans="1:10" ht="18.75" customHeight="1">
      <c r="A378" t="s">
        <v>1138</v>
      </c>
      <c r="B378" t="s">
        <v>165</v>
      </c>
      <c r="C378" t="s">
        <v>165</v>
      </c>
      <c r="D378" t="b">
        <f>NOT(Tbl_MissionCrew[[#This Row],[Spacecraft (Return)]]=Tbl_MissionCrew[[#This Row],[Spacecraft (Launch)]])</f>
        <v>0</v>
      </c>
      <c r="E378" s="2">
        <f ca="1">IF(Tbl_MissionCrew[[#This Row],[Return date]]="",NOW(),Tbl_MissionCrew[[#This Row],[Return date]])-Tbl_MissionCrew[[#This Row],[Launch date]]</f>
        <v>4.9861111111094942</v>
      </c>
      <c r="F378" s="1">
        <f>_xlfn.XLOOKUP(Tbl_MissionCrew[[#This Row],[Spacecraft (Launch)]],Tbl_Missions[Spacecraft],Tbl_Missions[Launch])</f>
        <v>32799.703935185185</v>
      </c>
      <c r="G378" s="1">
        <f>IF(_xlfn.XLOOKUP(Tbl_MissionCrew[[#This Row],[Spacecraft (Return)]],Tbl_Missions[Spacecraft],Tbl_Missions[Return])="","",_xlfn.XLOOKUP(Tbl_MissionCrew[[#This Row],[Spacecraft (Return)]],Tbl_Missions[Spacecraft],Tbl_Missions[Return]))</f>
        <v>32804.690046296295</v>
      </c>
      <c r="H378" t="str">
        <f>_xlfn.XLOOKUP(Tbl_MissionCrew[[#This Row],[Spacecraft (Launch)]],Tbl_Missions[Spacecraft],Tbl_Missions[Destination])</f>
        <v>Earth Orbit</v>
      </c>
      <c r="I37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78" t="str">
        <f>_xlfn.XLOOKUP(Tbl_MissionCrew[[#This Row],[Spacecraft (Return)]],Tbl_Missions[Spacecraft],Tbl_Missions[Status])</f>
        <v>Returned</v>
      </c>
    </row>
    <row r="379" spans="1:10" ht="18.75" customHeight="1">
      <c r="A379" t="s">
        <v>1097</v>
      </c>
      <c r="B379" t="s">
        <v>165</v>
      </c>
      <c r="C379" t="s">
        <v>165</v>
      </c>
      <c r="D379" t="b">
        <f>NOT(Tbl_MissionCrew[[#This Row],[Spacecraft (Return)]]=Tbl_MissionCrew[[#This Row],[Spacecraft (Launch)]])</f>
        <v>0</v>
      </c>
      <c r="E379" s="2">
        <f ca="1">IF(Tbl_MissionCrew[[#This Row],[Return date]]="",NOW(),Tbl_MissionCrew[[#This Row],[Return date]])-Tbl_MissionCrew[[#This Row],[Launch date]]</f>
        <v>4.9861111111094942</v>
      </c>
      <c r="F379" s="1">
        <f>_xlfn.XLOOKUP(Tbl_MissionCrew[[#This Row],[Spacecraft (Launch)]],Tbl_Missions[Spacecraft],Tbl_Missions[Launch])</f>
        <v>32799.703935185185</v>
      </c>
      <c r="G379" s="1">
        <f>IF(_xlfn.XLOOKUP(Tbl_MissionCrew[[#This Row],[Spacecraft (Return)]],Tbl_Missions[Spacecraft],Tbl_Missions[Return])="","",_xlfn.XLOOKUP(Tbl_MissionCrew[[#This Row],[Spacecraft (Return)]],Tbl_Missions[Spacecraft],Tbl_Missions[Return]))</f>
        <v>32804.690046296295</v>
      </c>
      <c r="H379" t="str">
        <f>_xlfn.XLOOKUP(Tbl_MissionCrew[[#This Row],[Spacecraft (Launch)]],Tbl_Missions[Spacecraft],Tbl_Missions[Destination])</f>
        <v>Earth Orbit</v>
      </c>
      <c r="I37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79" t="str">
        <f>_xlfn.XLOOKUP(Tbl_MissionCrew[[#This Row],[Spacecraft (Return)]],Tbl_Missions[Spacecraft],Tbl_Missions[Status])</f>
        <v>Returned</v>
      </c>
    </row>
    <row r="380" spans="1:10" ht="18.75" customHeight="1">
      <c r="A380" t="s">
        <v>1092</v>
      </c>
      <c r="B380" t="s">
        <v>166</v>
      </c>
      <c r="C380" t="s">
        <v>166</v>
      </c>
      <c r="D380" t="b">
        <f>NOT(Tbl_MissionCrew[[#This Row],[Spacecraft (Return)]]=Tbl_MissionCrew[[#This Row],[Spacecraft (Launch)]])</f>
        <v>0</v>
      </c>
      <c r="E380" s="2">
        <f ca="1">IF(Tbl_MissionCrew[[#This Row],[Return date]]="",NOW(),Tbl_MissionCrew[[#This Row],[Return date]])-Tbl_MissionCrew[[#This Row],[Launch date]]</f>
        <v>5.0055555555591127</v>
      </c>
      <c r="F380" s="1">
        <f>_xlfn.XLOOKUP(Tbl_MissionCrew[[#This Row],[Spacecraft (Launch)]],Tbl_Missions[Spacecraft],Tbl_Missions[Launch])</f>
        <v>32835.016319444447</v>
      </c>
      <c r="G380" s="1">
        <f>IF(_xlfn.XLOOKUP(Tbl_MissionCrew[[#This Row],[Spacecraft (Return)]],Tbl_Missions[Spacecraft],Tbl_Missions[Return])="","",_xlfn.XLOOKUP(Tbl_MissionCrew[[#This Row],[Spacecraft (Return)]],Tbl_Missions[Spacecraft],Tbl_Missions[Return]))</f>
        <v>32840.021875000006</v>
      </c>
      <c r="H380" t="str">
        <f>_xlfn.XLOOKUP(Tbl_MissionCrew[[#This Row],[Spacecraft (Launch)]],Tbl_Missions[Spacecraft],Tbl_Missions[Destination])</f>
        <v>Earth Orbit</v>
      </c>
      <c r="I38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80" t="str">
        <f>_xlfn.XLOOKUP(Tbl_MissionCrew[[#This Row],[Spacecraft (Return)]],Tbl_Missions[Spacecraft],Tbl_Missions[Status])</f>
        <v>Returned</v>
      </c>
    </row>
    <row r="381" spans="1:10" ht="18.75" customHeight="1">
      <c r="A381" t="s">
        <v>1132</v>
      </c>
      <c r="B381" t="s">
        <v>166</v>
      </c>
      <c r="C381" t="s">
        <v>166</v>
      </c>
      <c r="D381" t="b">
        <f>NOT(Tbl_MissionCrew[[#This Row],[Spacecraft (Return)]]=Tbl_MissionCrew[[#This Row],[Spacecraft (Launch)]])</f>
        <v>0</v>
      </c>
      <c r="E381" s="2">
        <f ca="1">IF(Tbl_MissionCrew[[#This Row],[Return date]]="",NOW(),Tbl_MissionCrew[[#This Row],[Return date]])-Tbl_MissionCrew[[#This Row],[Launch date]]</f>
        <v>5.0055555555591127</v>
      </c>
      <c r="F381" s="1">
        <f>_xlfn.XLOOKUP(Tbl_MissionCrew[[#This Row],[Spacecraft (Launch)]],Tbl_Missions[Spacecraft],Tbl_Missions[Launch])</f>
        <v>32835.016319444447</v>
      </c>
      <c r="G381" s="1">
        <f>IF(_xlfn.XLOOKUP(Tbl_MissionCrew[[#This Row],[Spacecraft (Return)]],Tbl_Missions[Spacecraft],Tbl_Missions[Return])="","",_xlfn.XLOOKUP(Tbl_MissionCrew[[#This Row],[Spacecraft (Return)]],Tbl_Missions[Spacecraft],Tbl_Missions[Return]))</f>
        <v>32840.021875000006</v>
      </c>
      <c r="H381" t="str">
        <f>_xlfn.XLOOKUP(Tbl_MissionCrew[[#This Row],[Spacecraft (Launch)]],Tbl_Missions[Spacecraft],Tbl_Missions[Destination])</f>
        <v>Earth Orbit</v>
      </c>
      <c r="I38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81" t="str">
        <f>_xlfn.XLOOKUP(Tbl_MissionCrew[[#This Row],[Spacecraft (Return)]],Tbl_Missions[Spacecraft],Tbl_Missions[Status])</f>
        <v>Returned</v>
      </c>
    </row>
    <row r="382" spans="1:10" ht="18.75" customHeight="1">
      <c r="A382" t="s">
        <v>490</v>
      </c>
      <c r="B382" t="s">
        <v>166</v>
      </c>
      <c r="C382" t="s">
        <v>166</v>
      </c>
      <c r="D382" t="b">
        <f>NOT(Tbl_MissionCrew[[#This Row],[Spacecraft (Return)]]=Tbl_MissionCrew[[#This Row],[Spacecraft (Launch)]])</f>
        <v>0</v>
      </c>
      <c r="E382" s="2">
        <f ca="1">IF(Tbl_MissionCrew[[#This Row],[Return date]]="",NOW(),Tbl_MissionCrew[[#This Row],[Return date]])-Tbl_MissionCrew[[#This Row],[Launch date]]</f>
        <v>5.0055555555591127</v>
      </c>
      <c r="F382" s="1">
        <f>_xlfn.XLOOKUP(Tbl_MissionCrew[[#This Row],[Spacecraft (Launch)]],Tbl_Missions[Spacecraft],Tbl_Missions[Launch])</f>
        <v>32835.016319444447</v>
      </c>
      <c r="G382" s="1">
        <f>IF(_xlfn.XLOOKUP(Tbl_MissionCrew[[#This Row],[Spacecraft (Return)]],Tbl_Missions[Spacecraft],Tbl_Missions[Return])="","",_xlfn.XLOOKUP(Tbl_MissionCrew[[#This Row],[Spacecraft (Return)]],Tbl_Missions[Spacecraft],Tbl_Missions[Return]))</f>
        <v>32840.021875000006</v>
      </c>
      <c r="H382" t="str">
        <f>_xlfn.XLOOKUP(Tbl_MissionCrew[[#This Row],[Spacecraft (Launch)]],Tbl_Missions[Spacecraft],Tbl_Missions[Destination])</f>
        <v>Earth Orbit</v>
      </c>
      <c r="I38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82" t="str">
        <f>_xlfn.XLOOKUP(Tbl_MissionCrew[[#This Row],[Spacecraft (Return)]],Tbl_Missions[Spacecraft],Tbl_Missions[Status])</f>
        <v>Returned</v>
      </c>
    </row>
    <row r="383" spans="1:10" ht="18.75" customHeight="1">
      <c r="A383" t="s">
        <v>1139</v>
      </c>
      <c r="B383" t="s">
        <v>166</v>
      </c>
      <c r="C383" t="s">
        <v>166</v>
      </c>
      <c r="D383" t="b">
        <f>NOT(Tbl_MissionCrew[[#This Row],[Spacecraft (Return)]]=Tbl_MissionCrew[[#This Row],[Spacecraft (Launch)]])</f>
        <v>0</v>
      </c>
      <c r="E383" s="2">
        <f ca="1">IF(Tbl_MissionCrew[[#This Row],[Return date]]="",NOW(),Tbl_MissionCrew[[#This Row],[Return date]])-Tbl_MissionCrew[[#This Row],[Launch date]]</f>
        <v>5.0055555555591127</v>
      </c>
      <c r="F383" s="1">
        <f>_xlfn.XLOOKUP(Tbl_MissionCrew[[#This Row],[Spacecraft (Launch)]],Tbl_Missions[Spacecraft],Tbl_Missions[Launch])</f>
        <v>32835.016319444447</v>
      </c>
      <c r="G383" s="1">
        <f>IF(_xlfn.XLOOKUP(Tbl_MissionCrew[[#This Row],[Spacecraft (Return)]],Tbl_Missions[Spacecraft],Tbl_Missions[Return])="","",_xlfn.XLOOKUP(Tbl_MissionCrew[[#This Row],[Spacecraft (Return)]],Tbl_Missions[Spacecraft],Tbl_Missions[Return]))</f>
        <v>32840.021875000006</v>
      </c>
      <c r="H383" t="str">
        <f>_xlfn.XLOOKUP(Tbl_MissionCrew[[#This Row],[Spacecraft (Launch)]],Tbl_Missions[Spacecraft],Tbl_Missions[Destination])</f>
        <v>Earth Orbit</v>
      </c>
      <c r="I38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83" t="str">
        <f>_xlfn.XLOOKUP(Tbl_MissionCrew[[#This Row],[Spacecraft (Return)]],Tbl_Missions[Spacecraft],Tbl_Missions[Status])</f>
        <v>Returned</v>
      </c>
    </row>
    <row r="384" spans="1:10" ht="18.75" customHeight="1">
      <c r="A384" t="s">
        <v>429</v>
      </c>
      <c r="B384" t="s">
        <v>166</v>
      </c>
      <c r="C384" t="s">
        <v>166</v>
      </c>
      <c r="D384" t="b">
        <f>NOT(Tbl_MissionCrew[[#This Row],[Spacecraft (Return)]]=Tbl_MissionCrew[[#This Row],[Spacecraft (Launch)]])</f>
        <v>0</v>
      </c>
      <c r="E384" s="2">
        <f ca="1">IF(Tbl_MissionCrew[[#This Row],[Return date]]="",NOW(),Tbl_MissionCrew[[#This Row],[Return date]])-Tbl_MissionCrew[[#This Row],[Launch date]]</f>
        <v>5.0055555555591127</v>
      </c>
      <c r="F384" s="1">
        <f>_xlfn.XLOOKUP(Tbl_MissionCrew[[#This Row],[Spacecraft (Launch)]],Tbl_Missions[Spacecraft],Tbl_Missions[Launch])</f>
        <v>32835.016319444447</v>
      </c>
      <c r="G384" s="1">
        <f>IF(_xlfn.XLOOKUP(Tbl_MissionCrew[[#This Row],[Spacecraft (Return)]],Tbl_Missions[Spacecraft],Tbl_Missions[Return])="","",_xlfn.XLOOKUP(Tbl_MissionCrew[[#This Row],[Spacecraft (Return)]],Tbl_Missions[Spacecraft],Tbl_Missions[Return]))</f>
        <v>32840.021875000006</v>
      </c>
      <c r="H384" t="str">
        <f>_xlfn.XLOOKUP(Tbl_MissionCrew[[#This Row],[Spacecraft (Launch)]],Tbl_Missions[Spacecraft],Tbl_Missions[Destination])</f>
        <v>Earth Orbit</v>
      </c>
      <c r="I38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84" t="str">
        <f>_xlfn.XLOOKUP(Tbl_MissionCrew[[#This Row],[Spacecraft (Return)]],Tbl_Missions[Spacecraft],Tbl_Missions[Status])</f>
        <v>Returned</v>
      </c>
    </row>
    <row r="385" spans="1:10" ht="18.75" customHeight="1">
      <c r="A385" t="s">
        <v>1111</v>
      </c>
      <c r="B385" t="s">
        <v>167</v>
      </c>
      <c r="C385" t="s">
        <v>167</v>
      </c>
      <c r="D385" t="b">
        <f>NOT(Tbl_MissionCrew[[#This Row],[Spacecraft (Return)]]=Tbl_MissionCrew[[#This Row],[Spacecraft (Launch)]])</f>
        <v>0</v>
      </c>
      <c r="E385" s="2">
        <f ca="1">IF(Tbl_MissionCrew[[#This Row],[Return date]]="",NOW(),Tbl_MissionCrew[[#This Row],[Return date]])-Tbl_MissionCrew[[#This Row],[Launch date]]</f>
        <v>10.87638888888614</v>
      </c>
      <c r="F385" s="1">
        <f>_xlfn.XLOOKUP(Tbl_MissionCrew[[#This Row],[Spacecraft (Launch)]],Tbl_Missions[Spacecraft],Tbl_Missions[Launch])</f>
        <v>32882.524305555555</v>
      </c>
      <c r="G385" s="1">
        <f>IF(_xlfn.XLOOKUP(Tbl_MissionCrew[[#This Row],[Spacecraft (Return)]],Tbl_Missions[Spacecraft],Tbl_Missions[Return])="","",_xlfn.XLOOKUP(Tbl_MissionCrew[[#This Row],[Spacecraft (Return)]],Tbl_Missions[Spacecraft],Tbl_Missions[Return]))</f>
        <v>32893.400694444441</v>
      </c>
      <c r="H385" t="str">
        <f>_xlfn.XLOOKUP(Tbl_MissionCrew[[#This Row],[Spacecraft (Launch)]],Tbl_Missions[Spacecraft],Tbl_Missions[Destination])</f>
        <v>Earth Orbit</v>
      </c>
      <c r="I38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85" t="str">
        <f>_xlfn.XLOOKUP(Tbl_MissionCrew[[#This Row],[Spacecraft (Return)]],Tbl_Missions[Spacecraft],Tbl_Missions[Status])</f>
        <v>Returned</v>
      </c>
    </row>
    <row r="386" spans="1:10" ht="18.75" customHeight="1">
      <c r="A386" t="s">
        <v>1060</v>
      </c>
      <c r="B386" t="s">
        <v>167</v>
      </c>
      <c r="C386" t="s">
        <v>167</v>
      </c>
      <c r="D386" t="b">
        <f>NOT(Tbl_MissionCrew[[#This Row],[Spacecraft (Return)]]=Tbl_MissionCrew[[#This Row],[Spacecraft (Launch)]])</f>
        <v>0</v>
      </c>
      <c r="E386" s="2">
        <f ca="1">IF(Tbl_MissionCrew[[#This Row],[Return date]]="",NOW(),Tbl_MissionCrew[[#This Row],[Return date]])-Tbl_MissionCrew[[#This Row],[Launch date]]</f>
        <v>10.87638888888614</v>
      </c>
      <c r="F386" s="1">
        <f>_xlfn.XLOOKUP(Tbl_MissionCrew[[#This Row],[Spacecraft (Launch)]],Tbl_Missions[Spacecraft],Tbl_Missions[Launch])</f>
        <v>32882.524305555555</v>
      </c>
      <c r="G386" s="1">
        <f>IF(_xlfn.XLOOKUP(Tbl_MissionCrew[[#This Row],[Spacecraft (Return)]],Tbl_Missions[Spacecraft],Tbl_Missions[Return])="","",_xlfn.XLOOKUP(Tbl_MissionCrew[[#This Row],[Spacecraft (Return)]],Tbl_Missions[Spacecraft],Tbl_Missions[Return]))</f>
        <v>32893.400694444441</v>
      </c>
      <c r="H386" t="str">
        <f>_xlfn.XLOOKUP(Tbl_MissionCrew[[#This Row],[Spacecraft (Launch)]],Tbl_Missions[Spacecraft],Tbl_Missions[Destination])</f>
        <v>Earth Orbit</v>
      </c>
      <c r="I38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86" t="str">
        <f>_xlfn.XLOOKUP(Tbl_MissionCrew[[#This Row],[Spacecraft (Return)]],Tbl_Missions[Spacecraft],Tbl_Missions[Status])</f>
        <v>Returned</v>
      </c>
    </row>
    <row r="387" spans="1:10" ht="18.75" customHeight="1">
      <c r="A387" t="s">
        <v>501</v>
      </c>
      <c r="B387" t="s">
        <v>167</v>
      </c>
      <c r="C387" t="s">
        <v>167</v>
      </c>
      <c r="D387" t="b">
        <f>NOT(Tbl_MissionCrew[[#This Row],[Spacecraft (Return)]]=Tbl_MissionCrew[[#This Row],[Spacecraft (Launch)]])</f>
        <v>0</v>
      </c>
      <c r="E387" s="2">
        <f ca="1">IF(Tbl_MissionCrew[[#This Row],[Return date]]="",NOW(),Tbl_MissionCrew[[#This Row],[Return date]])-Tbl_MissionCrew[[#This Row],[Launch date]]</f>
        <v>10.87638888888614</v>
      </c>
      <c r="F387" s="1">
        <f>_xlfn.XLOOKUP(Tbl_MissionCrew[[#This Row],[Spacecraft (Launch)]],Tbl_Missions[Spacecraft],Tbl_Missions[Launch])</f>
        <v>32882.524305555555</v>
      </c>
      <c r="G387" s="1">
        <f>IF(_xlfn.XLOOKUP(Tbl_MissionCrew[[#This Row],[Spacecraft (Return)]],Tbl_Missions[Spacecraft],Tbl_Missions[Return])="","",_xlfn.XLOOKUP(Tbl_MissionCrew[[#This Row],[Spacecraft (Return)]],Tbl_Missions[Spacecraft],Tbl_Missions[Return]))</f>
        <v>32893.400694444441</v>
      </c>
      <c r="H387" t="str">
        <f>_xlfn.XLOOKUP(Tbl_MissionCrew[[#This Row],[Spacecraft (Launch)]],Tbl_Missions[Spacecraft],Tbl_Missions[Destination])</f>
        <v>Earth Orbit</v>
      </c>
      <c r="I38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87" t="str">
        <f>_xlfn.XLOOKUP(Tbl_MissionCrew[[#This Row],[Spacecraft (Return)]],Tbl_Missions[Spacecraft],Tbl_Missions[Status])</f>
        <v>Returned</v>
      </c>
    </row>
    <row r="388" spans="1:10" ht="18.75" customHeight="1">
      <c r="A388" t="s">
        <v>1140</v>
      </c>
      <c r="B388" t="s">
        <v>167</v>
      </c>
      <c r="C388" t="s">
        <v>167</v>
      </c>
      <c r="D388" t="b">
        <f>NOT(Tbl_MissionCrew[[#This Row],[Spacecraft (Return)]]=Tbl_MissionCrew[[#This Row],[Spacecraft (Launch)]])</f>
        <v>0</v>
      </c>
      <c r="E388" s="2">
        <f ca="1">IF(Tbl_MissionCrew[[#This Row],[Return date]]="",NOW(),Tbl_MissionCrew[[#This Row],[Return date]])-Tbl_MissionCrew[[#This Row],[Launch date]]</f>
        <v>10.87638888888614</v>
      </c>
      <c r="F388" s="1">
        <f>_xlfn.XLOOKUP(Tbl_MissionCrew[[#This Row],[Spacecraft (Launch)]],Tbl_Missions[Spacecraft],Tbl_Missions[Launch])</f>
        <v>32882.524305555555</v>
      </c>
      <c r="G388" s="1">
        <f>IF(_xlfn.XLOOKUP(Tbl_MissionCrew[[#This Row],[Spacecraft (Return)]],Tbl_Missions[Spacecraft],Tbl_Missions[Return])="","",_xlfn.XLOOKUP(Tbl_MissionCrew[[#This Row],[Spacecraft (Return)]],Tbl_Missions[Spacecraft],Tbl_Missions[Return]))</f>
        <v>32893.400694444441</v>
      </c>
      <c r="H388" t="str">
        <f>_xlfn.XLOOKUP(Tbl_MissionCrew[[#This Row],[Spacecraft (Launch)]],Tbl_Missions[Spacecraft],Tbl_Missions[Destination])</f>
        <v>Earth Orbit</v>
      </c>
      <c r="I38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88" t="str">
        <f>_xlfn.XLOOKUP(Tbl_MissionCrew[[#This Row],[Spacecraft (Return)]],Tbl_Missions[Spacecraft],Tbl_Missions[Status])</f>
        <v>Returned</v>
      </c>
    </row>
    <row r="389" spans="1:10" ht="18.75" customHeight="1">
      <c r="A389" t="s">
        <v>1141</v>
      </c>
      <c r="B389" t="s">
        <v>167</v>
      </c>
      <c r="C389" t="s">
        <v>167</v>
      </c>
      <c r="D389" t="b">
        <f>NOT(Tbl_MissionCrew[[#This Row],[Spacecraft (Return)]]=Tbl_MissionCrew[[#This Row],[Spacecraft (Launch)]])</f>
        <v>0</v>
      </c>
      <c r="E389" s="2">
        <f ca="1">IF(Tbl_MissionCrew[[#This Row],[Return date]]="",NOW(),Tbl_MissionCrew[[#This Row],[Return date]])-Tbl_MissionCrew[[#This Row],[Launch date]]</f>
        <v>10.87638888888614</v>
      </c>
      <c r="F389" s="1">
        <f>_xlfn.XLOOKUP(Tbl_MissionCrew[[#This Row],[Spacecraft (Launch)]],Tbl_Missions[Spacecraft],Tbl_Missions[Launch])</f>
        <v>32882.524305555555</v>
      </c>
      <c r="G389" s="1">
        <f>IF(_xlfn.XLOOKUP(Tbl_MissionCrew[[#This Row],[Spacecraft (Return)]],Tbl_Missions[Spacecraft],Tbl_Missions[Return])="","",_xlfn.XLOOKUP(Tbl_MissionCrew[[#This Row],[Spacecraft (Return)]],Tbl_Missions[Spacecraft],Tbl_Missions[Return]))</f>
        <v>32893.400694444441</v>
      </c>
      <c r="H389" t="str">
        <f>_xlfn.XLOOKUP(Tbl_MissionCrew[[#This Row],[Spacecraft (Launch)]],Tbl_Missions[Spacecraft],Tbl_Missions[Destination])</f>
        <v>Earth Orbit</v>
      </c>
      <c r="I38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89" t="str">
        <f>_xlfn.XLOOKUP(Tbl_MissionCrew[[#This Row],[Spacecraft (Return)]],Tbl_Missions[Spacecraft],Tbl_Missions[Status])</f>
        <v>Returned</v>
      </c>
    </row>
    <row r="390" spans="1:10" ht="18.75" customHeight="1">
      <c r="A390" t="s">
        <v>474</v>
      </c>
      <c r="B390" t="s">
        <v>168</v>
      </c>
      <c r="C390" t="s">
        <v>168</v>
      </c>
      <c r="D390" t="b">
        <f>NOT(Tbl_MissionCrew[[#This Row],[Spacecraft (Return)]]=Tbl_MissionCrew[[#This Row],[Spacecraft (Launch)]])</f>
        <v>0</v>
      </c>
      <c r="E390" s="2">
        <f ca="1">IF(Tbl_MissionCrew[[#This Row],[Return date]]="",NOW(),Tbl_MissionCrew[[#This Row],[Return date]])-Tbl_MissionCrew[[#This Row],[Launch date]]</f>
        <v>179.05416666666861</v>
      </c>
      <c r="F390" s="1">
        <f>_xlfn.XLOOKUP(Tbl_MissionCrew[[#This Row],[Spacecraft (Launch)]],Tbl_Missions[Spacecraft],Tbl_Missions[Launch])</f>
        <v>32915.261111111111</v>
      </c>
      <c r="G390" s="1">
        <f>IF(_xlfn.XLOOKUP(Tbl_MissionCrew[[#This Row],[Spacecraft (Return)]],Tbl_Missions[Spacecraft],Tbl_Missions[Return])="","",_xlfn.XLOOKUP(Tbl_MissionCrew[[#This Row],[Spacecraft (Return)]],Tbl_Missions[Spacecraft],Tbl_Missions[Return]))</f>
        <v>33094.31527777778</v>
      </c>
      <c r="H390" t="str">
        <f>_xlfn.XLOOKUP(Tbl_MissionCrew[[#This Row],[Spacecraft (Launch)]],Tbl_Missions[Spacecraft],Tbl_Missions[Destination])</f>
        <v>Mir</v>
      </c>
      <c r="I39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390" t="str">
        <f>_xlfn.XLOOKUP(Tbl_MissionCrew[[#This Row],[Spacecraft (Return)]],Tbl_Missions[Spacecraft],Tbl_Missions[Status])</f>
        <v>Returned</v>
      </c>
    </row>
    <row r="391" spans="1:10" ht="18.75" customHeight="1">
      <c r="A391" t="s">
        <v>473</v>
      </c>
      <c r="B391" t="s">
        <v>168</v>
      </c>
      <c r="C391" t="s">
        <v>168</v>
      </c>
      <c r="D391" t="b">
        <f>NOT(Tbl_MissionCrew[[#This Row],[Spacecraft (Return)]]=Tbl_MissionCrew[[#This Row],[Spacecraft (Launch)]])</f>
        <v>0</v>
      </c>
      <c r="E391" s="2">
        <f ca="1">IF(Tbl_MissionCrew[[#This Row],[Return date]]="",NOW(),Tbl_MissionCrew[[#This Row],[Return date]])-Tbl_MissionCrew[[#This Row],[Launch date]]</f>
        <v>179.05416666666861</v>
      </c>
      <c r="F391" s="1">
        <f>_xlfn.XLOOKUP(Tbl_MissionCrew[[#This Row],[Spacecraft (Launch)]],Tbl_Missions[Spacecraft],Tbl_Missions[Launch])</f>
        <v>32915.261111111111</v>
      </c>
      <c r="G391" s="1">
        <f>IF(_xlfn.XLOOKUP(Tbl_MissionCrew[[#This Row],[Spacecraft (Return)]],Tbl_Missions[Spacecraft],Tbl_Missions[Return])="","",_xlfn.XLOOKUP(Tbl_MissionCrew[[#This Row],[Spacecraft (Return)]],Tbl_Missions[Spacecraft],Tbl_Missions[Return]))</f>
        <v>33094.31527777778</v>
      </c>
      <c r="H391" t="str">
        <f>_xlfn.XLOOKUP(Tbl_MissionCrew[[#This Row],[Spacecraft (Launch)]],Tbl_Missions[Spacecraft],Tbl_Missions[Destination])</f>
        <v>Mir</v>
      </c>
      <c r="I39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391" t="str">
        <f>_xlfn.XLOOKUP(Tbl_MissionCrew[[#This Row],[Spacecraft (Return)]],Tbl_Missions[Spacecraft],Tbl_Missions[Status])</f>
        <v>Returned</v>
      </c>
    </row>
    <row r="392" spans="1:10" ht="18.75" customHeight="1">
      <c r="A392" t="s">
        <v>1108</v>
      </c>
      <c r="B392" t="s">
        <v>169</v>
      </c>
      <c r="C392" t="s">
        <v>169</v>
      </c>
      <c r="D392" t="b">
        <f>NOT(Tbl_MissionCrew[[#This Row],[Spacecraft (Return)]]=Tbl_MissionCrew[[#This Row],[Spacecraft (Launch)]])</f>
        <v>0</v>
      </c>
      <c r="E392" s="2">
        <f ca="1">IF(Tbl_MissionCrew[[#This Row],[Return date]]="",NOW(),Tbl_MissionCrew[[#This Row],[Return date]])-Tbl_MissionCrew[[#This Row],[Launch date]]</f>
        <v>4.429861111108039</v>
      </c>
      <c r="F392" s="1">
        <f>_xlfn.XLOOKUP(Tbl_MissionCrew[[#This Row],[Spacecraft (Launch)]],Tbl_Missions[Spacecraft],Tbl_Missions[Launch])</f>
        <v>32932.326643518521</v>
      </c>
      <c r="G392" s="1">
        <f>IF(_xlfn.XLOOKUP(Tbl_MissionCrew[[#This Row],[Spacecraft (Return)]],Tbl_Missions[Spacecraft],Tbl_Missions[Return])="","",_xlfn.XLOOKUP(Tbl_MissionCrew[[#This Row],[Spacecraft (Return)]],Tbl_Missions[Spacecraft],Tbl_Missions[Return]))</f>
        <v>32936.756504629629</v>
      </c>
      <c r="H392" t="str">
        <f>_xlfn.XLOOKUP(Tbl_MissionCrew[[#This Row],[Spacecraft (Launch)]],Tbl_Missions[Spacecraft],Tbl_Missions[Destination])</f>
        <v>Earth Orbit</v>
      </c>
      <c r="I39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92" t="str">
        <f>_xlfn.XLOOKUP(Tbl_MissionCrew[[#This Row],[Spacecraft (Return)]],Tbl_Missions[Spacecraft],Tbl_Missions[Status])</f>
        <v>Returned</v>
      </c>
    </row>
    <row r="393" spans="1:10" ht="18.75" customHeight="1">
      <c r="A393" t="s">
        <v>1142</v>
      </c>
      <c r="B393" t="s">
        <v>169</v>
      </c>
      <c r="C393" t="s">
        <v>169</v>
      </c>
      <c r="D393" t="b">
        <f>NOT(Tbl_MissionCrew[[#This Row],[Spacecraft (Return)]]=Tbl_MissionCrew[[#This Row],[Spacecraft (Launch)]])</f>
        <v>0</v>
      </c>
      <c r="E393" s="2">
        <f ca="1">IF(Tbl_MissionCrew[[#This Row],[Return date]]="",NOW(),Tbl_MissionCrew[[#This Row],[Return date]])-Tbl_MissionCrew[[#This Row],[Launch date]]</f>
        <v>4.429861111108039</v>
      </c>
      <c r="F393" s="1">
        <f>_xlfn.XLOOKUP(Tbl_MissionCrew[[#This Row],[Spacecraft (Launch)]],Tbl_Missions[Spacecraft],Tbl_Missions[Launch])</f>
        <v>32932.326643518521</v>
      </c>
      <c r="G393" s="1">
        <f>IF(_xlfn.XLOOKUP(Tbl_MissionCrew[[#This Row],[Spacecraft (Return)]],Tbl_Missions[Spacecraft],Tbl_Missions[Return])="","",_xlfn.XLOOKUP(Tbl_MissionCrew[[#This Row],[Spacecraft (Return)]],Tbl_Missions[Spacecraft],Tbl_Missions[Return]))</f>
        <v>32936.756504629629</v>
      </c>
      <c r="H393" t="str">
        <f>_xlfn.XLOOKUP(Tbl_MissionCrew[[#This Row],[Spacecraft (Launch)]],Tbl_Missions[Spacecraft],Tbl_Missions[Destination])</f>
        <v>Earth Orbit</v>
      </c>
      <c r="I39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93" t="str">
        <f>_xlfn.XLOOKUP(Tbl_MissionCrew[[#This Row],[Spacecraft (Return)]],Tbl_Missions[Spacecraft],Tbl_Missions[Status])</f>
        <v>Returned</v>
      </c>
    </row>
    <row r="394" spans="1:10" ht="18.75" customHeight="1">
      <c r="A394" t="s">
        <v>1095</v>
      </c>
      <c r="B394" t="s">
        <v>169</v>
      </c>
      <c r="C394" t="s">
        <v>169</v>
      </c>
      <c r="D394" t="b">
        <f>NOT(Tbl_MissionCrew[[#This Row],[Spacecraft (Return)]]=Tbl_MissionCrew[[#This Row],[Spacecraft (Launch)]])</f>
        <v>0</v>
      </c>
      <c r="E394" s="2">
        <f ca="1">IF(Tbl_MissionCrew[[#This Row],[Return date]]="",NOW(),Tbl_MissionCrew[[#This Row],[Return date]])-Tbl_MissionCrew[[#This Row],[Launch date]]</f>
        <v>4.429861111108039</v>
      </c>
      <c r="F394" s="1">
        <f>_xlfn.XLOOKUP(Tbl_MissionCrew[[#This Row],[Spacecraft (Launch)]],Tbl_Missions[Spacecraft],Tbl_Missions[Launch])</f>
        <v>32932.326643518521</v>
      </c>
      <c r="G394" s="1">
        <f>IF(_xlfn.XLOOKUP(Tbl_MissionCrew[[#This Row],[Spacecraft (Return)]],Tbl_Missions[Spacecraft],Tbl_Missions[Return])="","",_xlfn.XLOOKUP(Tbl_MissionCrew[[#This Row],[Spacecraft (Return)]],Tbl_Missions[Spacecraft],Tbl_Missions[Return]))</f>
        <v>32936.756504629629</v>
      </c>
      <c r="H394" t="str">
        <f>_xlfn.XLOOKUP(Tbl_MissionCrew[[#This Row],[Spacecraft (Launch)]],Tbl_Missions[Spacecraft],Tbl_Missions[Destination])</f>
        <v>Earth Orbit</v>
      </c>
      <c r="I39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94" t="str">
        <f>_xlfn.XLOOKUP(Tbl_MissionCrew[[#This Row],[Spacecraft (Return)]],Tbl_Missions[Spacecraft],Tbl_Missions[Status])</f>
        <v>Returned</v>
      </c>
    </row>
    <row r="395" spans="1:10" ht="18.75" customHeight="1">
      <c r="A395" t="s">
        <v>487</v>
      </c>
      <c r="B395" t="s">
        <v>169</v>
      </c>
      <c r="C395" t="s">
        <v>169</v>
      </c>
      <c r="D395" t="b">
        <f>NOT(Tbl_MissionCrew[[#This Row],[Spacecraft (Return)]]=Tbl_MissionCrew[[#This Row],[Spacecraft (Launch)]])</f>
        <v>0</v>
      </c>
      <c r="E395" s="2">
        <f ca="1">IF(Tbl_MissionCrew[[#This Row],[Return date]]="",NOW(),Tbl_MissionCrew[[#This Row],[Return date]])-Tbl_MissionCrew[[#This Row],[Launch date]]</f>
        <v>4.429861111108039</v>
      </c>
      <c r="F395" s="1">
        <f>_xlfn.XLOOKUP(Tbl_MissionCrew[[#This Row],[Spacecraft (Launch)]],Tbl_Missions[Spacecraft],Tbl_Missions[Launch])</f>
        <v>32932.326643518521</v>
      </c>
      <c r="G395" s="1">
        <f>IF(_xlfn.XLOOKUP(Tbl_MissionCrew[[#This Row],[Spacecraft (Return)]],Tbl_Missions[Spacecraft],Tbl_Missions[Return])="","",_xlfn.XLOOKUP(Tbl_MissionCrew[[#This Row],[Spacecraft (Return)]],Tbl_Missions[Spacecraft],Tbl_Missions[Return]))</f>
        <v>32936.756504629629</v>
      </c>
      <c r="H395" t="str">
        <f>_xlfn.XLOOKUP(Tbl_MissionCrew[[#This Row],[Spacecraft (Launch)]],Tbl_Missions[Spacecraft],Tbl_Missions[Destination])</f>
        <v>Earth Orbit</v>
      </c>
      <c r="I39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95" t="str">
        <f>_xlfn.XLOOKUP(Tbl_MissionCrew[[#This Row],[Spacecraft (Return)]],Tbl_Missions[Spacecraft],Tbl_Missions[Status])</f>
        <v>Returned</v>
      </c>
    </row>
    <row r="396" spans="1:10" ht="18.75" customHeight="1">
      <c r="A396" t="s">
        <v>1077</v>
      </c>
      <c r="B396" t="s">
        <v>169</v>
      </c>
      <c r="C396" t="s">
        <v>169</v>
      </c>
      <c r="D396" t="b">
        <f>NOT(Tbl_MissionCrew[[#This Row],[Spacecraft (Return)]]=Tbl_MissionCrew[[#This Row],[Spacecraft (Launch)]])</f>
        <v>0</v>
      </c>
      <c r="E396" s="2">
        <f ca="1">IF(Tbl_MissionCrew[[#This Row],[Return date]]="",NOW(),Tbl_MissionCrew[[#This Row],[Return date]])-Tbl_MissionCrew[[#This Row],[Launch date]]</f>
        <v>4.429861111108039</v>
      </c>
      <c r="F396" s="1">
        <f>_xlfn.XLOOKUP(Tbl_MissionCrew[[#This Row],[Spacecraft (Launch)]],Tbl_Missions[Spacecraft],Tbl_Missions[Launch])</f>
        <v>32932.326643518521</v>
      </c>
      <c r="G396" s="1">
        <f>IF(_xlfn.XLOOKUP(Tbl_MissionCrew[[#This Row],[Spacecraft (Return)]],Tbl_Missions[Spacecraft],Tbl_Missions[Return])="","",_xlfn.XLOOKUP(Tbl_MissionCrew[[#This Row],[Spacecraft (Return)]],Tbl_Missions[Spacecraft],Tbl_Missions[Return]))</f>
        <v>32936.756504629629</v>
      </c>
      <c r="H396" t="str">
        <f>_xlfn.XLOOKUP(Tbl_MissionCrew[[#This Row],[Spacecraft (Launch)]],Tbl_Missions[Spacecraft],Tbl_Missions[Destination])</f>
        <v>Earth Orbit</v>
      </c>
      <c r="I39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96" t="str">
        <f>_xlfn.XLOOKUP(Tbl_MissionCrew[[#This Row],[Spacecraft (Return)]],Tbl_Missions[Spacecraft],Tbl_Missions[Status])</f>
        <v>Returned</v>
      </c>
    </row>
    <row r="397" spans="1:10" ht="18.75" customHeight="1">
      <c r="A397" t="s">
        <v>434</v>
      </c>
      <c r="B397" t="s">
        <v>170</v>
      </c>
      <c r="C397" t="s">
        <v>170</v>
      </c>
      <c r="D397" t="b">
        <f>NOT(Tbl_MissionCrew[[#This Row],[Spacecraft (Return)]]=Tbl_MissionCrew[[#This Row],[Spacecraft (Launch)]])</f>
        <v>0</v>
      </c>
      <c r="E397" s="2">
        <f ca="1">IF(Tbl_MissionCrew[[#This Row],[Return date]]="",NOW(),Tbl_MissionCrew[[#This Row],[Return date]])-Tbl_MissionCrew[[#This Row],[Launch date]]</f>
        <v>5.0534722222218988</v>
      </c>
      <c r="F397" s="1">
        <f>_xlfn.XLOOKUP(Tbl_MissionCrew[[#This Row],[Spacecraft (Launch)]],Tbl_Missions[Spacecraft],Tbl_Missions[Launch])</f>
        <v>32987.523506944446</v>
      </c>
      <c r="G397" s="1">
        <f>IF(_xlfn.XLOOKUP(Tbl_MissionCrew[[#This Row],[Spacecraft (Return)]],Tbl_Missions[Spacecraft],Tbl_Missions[Return])="","",_xlfn.XLOOKUP(Tbl_MissionCrew[[#This Row],[Spacecraft (Return)]],Tbl_Missions[Spacecraft],Tbl_Missions[Return]))</f>
        <v>32992.576979166668</v>
      </c>
      <c r="H397" t="str">
        <f>_xlfn.XLOOKUP(Tbl_MissionCrew[[#This Row],[Spacecraft (Launch)]],Tbl_Missions[Spacecraft],Tbl_Missions[Destination])</f>
        <v>Earth Orbit</v>
      </c>
      <c r="I39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97" t="str">
        <f>_xlfn.XLOOKUP(Tbl_MissionCrew[[#This Row],[Spacecraft (Return)]],Tbl_Missions[Spacecraft],Tbl_Missions[Status])</f>
        <v>Returned</v>
      </c>
    </row>
    <row r="398" spans="1:10" ht="18.75" customHeight="1">
      <c r="A398" t="s">
        <v>1119</v>
      </c>
      <c r="B398" t="s">
        <v>170</v>
      </c>
      <c r="C398" t="s">
        <v>170</v>
      </c>
      <c r="D398" t="b">
        <f>NOT(Tbl_MissionCrew[[#This Row],[Spacecraft (Return)]]=Tbl_MissionCrew[[#This Row],[Spacecraft (Launch)]])</f>
        <v>0</v>
      </c>
      <c r="E398" s="2">
        <f ca="1">IF(Tbl_MissionCrew[[#This Row],[Return date]]="",NOW(),Tbl_MissionCrew[[#This Row],[Return date]])-Tbl_MissionCrew[[#This Row],[Launch date]]</f>
        <v>5.0534722222218988</v>
      </c>
      <c r="F398" s="1">
        <f>_xlfn.XLOOKUP(Tbl_MissionCrew[[#This Row],[Spacecraft (Launch)]],Tbl_Missions[Spacecraft],Tbl_Missions[Launch])</f>
        <v>32987.523506944446</v>
      </c>
      <c r="G398" s="1">
        <f>IF(_xlfn.XLOOKUP(Tbl_MissionCrew[[#This Row],[Spacecraft (Return)]],Tbl_Missions[Spacecraft],Tbl_Missions[Return])="","",_xlfn.XLOOKUP(Tbl_MissionCrew[[#This Row],[Spacecraft (Return)]],Tbl_Missions[Spacecraft],Tbl_Missions[Return]))</f>
        <v>32992.576979166668</v>
      </c>
      <c r="H398" t="str">
        <f>_xlfn.XLOOKUP(Tbl_MissionCrew[[#This Row],[Spacecraft (Launch)]],Tbl_Missions[Spacecraft],Tbl_Missions[Destination])</f>
        <v>Earth Orbit</v>
      </c>
      <c r="I39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98" t="str">
        <f>_xlfn.XLOOKUP(Tbl_MissionCrew[[#This Row],[Spacecraft (Return)]],Tbl_Missions[Spacecraft],Tbl_Missions[Status])</f>
        <v>Returned</v>
      </c>
    </row>
    <row r="399" spans="1:10" ht="18.75" customHeight="1">
      <c r="A399" t="s">
        <v>447</v>
      </c>
      <c r="B399" t="s">
        <v>170</v>
      </c>
      <c r="C399" t="s">
        <v>170</v>
      </c>
      <c r="D399" t="b">
        <f>NOT(Tbl_MissionCrew[[#This Row],[Spacecraft (Return)]]=Tbl_MissionCrew[[#This Row],[Spacecraft (Launch)]])</f>
        <v>0</v>
      </c>
      <c r="E399" s="2">
        <f ca="1">IF(Tbl_MissionCrew[[#This Row],[Return date]]="",NOW(),Tbl_MissionCrew[[#This Row],[Return date]])-Tbl_MissionCrew[[#This Row],[Launch date]]</f>
        <v>5.0534722222218988</v>
      </c>
      <c r="F399" s="1">
        <f>_xlfn.XLOOKUP(Tbl_MissionCrew[[#This Row],[Spacecraft (Launch)]],Tbl_Missions[Spacecraft],Tbl_Missions[Launch])</f>
        <v>32987.523506944446</v>
      </c>
      <c r="G399" s="1">
        <f>IF(_xlfn.XLOOKUP(Tbl_MissionCrew[[#This Row],[Spacecraft (Return)]],Tbl_Missions[Spacecraft],Tbl_Missions[Return])="","",_xlfn.XLOOKUP(Tbl_MissionCrew[[#This Row],[Spacecraft (Return)]],Tbl_Missions[Spacecraft],Tbl_Missions[Return]))</f>
        <v>32992.576979166668</v>
      </c>
      <c r="H399" t="str">
        <f>_xlfn.XLOOKUP(Tbl_MissionCrew[[#This Row],[Spacecraft (Launch)]],Tbl_Missions[Spacecraft],Tbl_Missions[Destination])</f>
        <v>Earth Orbit</v>
      </c>
      <c r="I39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399" t="str">
        <f>_xlfn.XLOOKUP(Tbl_MissionCrew[[#This Row],[Spacecraft (Return)]],Tbl_Missions[Spacecraft],Tbl_Missions[Status])</f>
        <v>Returned</v>
      </c>
    </row>
    <row r="400" spans="1:10" ht="18.75" customHeight="1">
      <c r="A400" t="s">
        <v>1087</v>
      </c>
      <c r="B400" t="s">
        <v>170</v>
      </c>
      <c r="C400" t="s">
        <v>170</v>
      </c>
      <c r="D400" t="b">
        <f>NOT(Tbl_MissionCrew[[#This Row],[Spacecraft (Return)]]=Tbl_MissionCrew[[#This Row],[Spacecraft (Launch)]])</f>
        <v>0</v>
      </c>
      <c r="E400" s="2">
        <f ca="1">IF(Tbl_MissionCrew[[#This Row],[Return date]]="",NOW(),Tbl_MissionCrew[[#This Row],[Return date]])-Tbl_MissionCrew[[#This Row],[Launch date]]</f>
        <v>5.0534722222218988</v>
      </c>
      <c r="F400" s="1">
        <f>_xlfn.XLOOKUP(Tbl_MissionCrew[[#This Row],[Spacecraft (Launch)]],Tbl_Missions[Spacecraft],Tbl_Missions[Launch])</f>
        <v>32987.523506944446</v>
      </c>
      <c r="G400" s="1">
        <f>IF(_xlfn.XLOOKUP(Tbl_MissionCrew[[#This Row],[Spacecraft (Return)]],Tbl_Missions[Spacecraft],Tbl_Missions[Return])="","",_xlfn.XLOOKUP(Tbl_MissionCrew[[#This Row],[Spacecraft (Return)]],Tbl_Missions[Spacecraft],Tbl_Missions[Return]))</f>
        <v>32992.576979166668</v>
      </c>
      <c r="H400" t="str">
        <f>_xlfn.XLOOKUP(Tbl_MissionCrew[[#This Row],[Spacecraft (Launch)]],Tbl_Missions[Spacecraft],Tbl_Missions[Destination])</f>
        <v>Earth Orbit</v>
      </c>
      <c r="I40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00" t="str">
        <f>_xlfn.XLOOKUP(Tbl_MissionCrew[[#This Row],[Spacecraft (Return)]],Tbl_Missions[Spacecraft],Tbl_Missions[Status])</f>
        <v>Returned</v>
      </c>
    </row>
    <row r="401" spans="1:10" ht="18.75" customHeight="1">
      <c r="A401" t="s">
        <v>1078</v>
      </c>
      <c r="B401" t="s">
        <v>170</v>
      </c>
      <c r="C401" t="s">
        <v>170</v>
      </c>
      <c r="D401" t="b">
        <f>NOT(Tbl_MissionCrew[[#This Row],[Spacecraft (Return)]]=Tbl_MissionCrew[[#This Row],[Spacecraft (Launch)]])</f>
        <v>0</v>
      </c>
      <c r="E401" s="2">
        <f ca="1">IF(Tbl_MissionCrew[[#This Row],[Return date]]="",NOW(),Tbl_MissionCrew[[#This Row],[Return date]])-Tbl_MissionCrew[[#This Row],[Launch date]]</f>
        <v>5.0534722222218988</v>
      </c>
      <c r="F401" s="1">
        <f>_xlfn.XLOOKUP(Tbl_MissionCrew[[#This Row],[Spacecraft (Launch)]],Tbl_Missions[Spacecraft],Tbl_Missions[Launch])</f>
        <v>32987.523506944446</v>
      </c>
      <c r="G401" s="1">
        <f>IF(_xlfn.XLOOKUP(Tbl_MissionCrew[[#This Row],[Spacecraft (Return)]],Tbl_Missions[Spacecraft],Tbl_Missions[Return])="","",_xlfn.XLOOKUP(Tbl_MissionCrew[[#This Row],[Spacecraft (Return)]],Tbl_Missions[Spacecraft],Tbl_Missions[Return]))</f>
        <v>32992.576979166668</v>
      </c>
      <c r="H401" t="str">
        <f>_xlfn.XLOOKUP(Tbl_MissionCrew[[#This Row],[Spacecraft (Launch)]],Tbl_Missions[Spacecraft],Tbl_Missions[Destination])</f>
        <v>Earth Orbit</v>
      </c>
      <c r="I40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01" t="str">
        <f>_xlfn.XLOOKUP(Tbl_MissionCrew[[#This Row],[Spacecraft (Return)]],Tbl_Missions[Spacecraft],Tbl_Missions[Status])</f>
        <v>Returned</v>
      </c>
    </row>
    <row r="402" spans="1:10" ht="18.75" customHeight="1">
      <c r="A402" t="s">
        <v>476</v>
      </c>
      <c r="B402" t="s">
        <v>171</v>
      </c>
      <c r="C402" t="s">
        <v>171</v>
      </c>
      <c r="D402" t="b">
        <f>NOT(Tbl_MissionCrew[[#This Row],[Spacecraft (Return)]]=Tbl_MissionCrew[[#This Row],[Spacecraft (Launch)]])</f>
        <v>0</v>
      </c>
      <c r="E402" s="2">
        <f ca="1">IF(Tbl_MissionCrew[[#This Row],[Return date]]="",NOW(),Tbl_MissionCrew[[#This Row],[Return date]])-Tbl_MissionCrew[[#This Row],[Launch date]]</f>
        <v>130.85833333332994</v>
      </c>
      <c r="F402" s="1">
        <f>_xlfn.XLOOKUP(Tbl_MissionCrew[[#This Row],[Spacecraft (Launch)]],Tbl_Missions[Spacecraft],Tbl_Missions[Launch])</f>
        <v>33086.397222222222</v>
      </c>
      <c r="G402" s="1">
        <f>IF(_xlfn.XLOOKUP(Tbl_MissionCrew[[#This Row],[Spacecraft (Return)]],Tbl_Missions[Spacecraft],Tbl_Missions[Return])="","",_xlfn.XLOOKUP(Tbl_MissionCrew[[#This Row],[Spacecraft (Return)]],Tbl_Missions[Spacecraft],Tbl_Missions[Return]))</f>
        <v>33217.255555555552</v>
      </c>
      <c r="H402" t="str">
        <f>_xlfn.XLOOKUP(Tbl_MissionCrew[[#This Row],[Spacecraft (Launch)]],Tbl_Missions[Spacecraft],Tbl_Missions[Destination])</f>
        <v>Mir</v>
      </c>
      <c r="I40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402" t="str">
        <f>_xlfn.XLOOKUP(Tbl_MissionCrew[[#This Row],[Spacecraft (Return)]],Tbl_Missions[Spacecraft],Tbl_Missions[Status])</f>
        <v>Returned</v>
      </c>
    </row>
    <row r="403" spans="1:10" ht="18.75" customHeight="1">
      <c r="A403" t="s">
        <v>477</v>
      </c>
      <c r="B403" t="s">
        <v>171</v>
      </c>
      <c r="C403" t="s">
        <v>171</v>
      </c>
      <c r="D403" t="b">
        <f>NOT(Tbl_MissionCrew[[#This Row],[Spacecraft (Return)]]=Tbl_MissionCrew[[#This Row],[Spacecraft (Launch)]])</f>
        <v>0</v>
      </c>
      <c r="E403" s="2">
        <f ca="1">IF(Tbl_MissionCrew[[#This Row],[Return date]]="",NOW(),Tbl_MissionCrew[[#This Row],[Return date]])-Tbl_MissionCrew[[#This Row],[Launch date]]</f>
        <v>130.85833333332994</v>
      </c>
      <c r="F403" s="1">
        <f>_xlfn.XLOOKUP(Tbl_MissionCrew[[#This Row],[Spacecraft (Launch)]],Tbl_Missions[Spacecraft],Tbl_Missions[Launch])</f>
        <v>33086.397222222222</v>
      </c>
      <c r="G403" s="1">
        <f>IF(_xlfn.XLOOKUP(Tbl_MissionCrew[[#This Row],[Spacecraft (Return)]],Tbl_Missions[Spacecraft],Tbl_Missions[Return])="","",_xlfn.XLOOKUP(Tbl_MissionCrew[[#This Row],[Spacecraft (Return)]],Tbl_Missions[Spacecraft],Tbl_Missions[Return]))</f>
        <v>33217.255555555552</v>
      </c>
      <c r="H403" t="str">
        <f>_xlfn.XLOOKUP(Tbl_MissionCrew[[#This Row],[Spacecraft (Launch)]],Tbl_Missions[Spacecraft],Tbl_Missions[Destination])</f>
        <v>Mir</v>
      </c>
      <c r="I40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403" t="str">
        <f>_xlfn.XLOOKUP(Tbl_MissionCrew[[#This Row],[Spacecraft (Return)]],Tbl_Missions[Spacecraft],Tbl_Missions[Status])</f>
        <v>Returned</v>
      </c>
    </row>
    <row r="404" spans="1:10" ht="18.75" customHeight="1">
      <c r="A404" t="s">
        <v>1143</v>
      </c>
      <c r="B404" t="s">
        <v>172</v>
      </c>
      <c r="C404" t="s">
        <v>172</v>
      </c>
      <c r="D404" t="b">
        <f>NOT(Tbl_MissionCrew[[#This Row],[Spacecraft (Return)]]=Tbl_MissionCrew[[#This Row],[Spacecraft (Launch)]])</f>
        <v>0</v>
      </c>
      <c r="E404" s="2">
        <f ca="1">IF(Tbl_MissionCrew[[#This Row],[Return date]]="",NOW(),Tbl_MissionCrew[[#This Row],[Return date]])-Tbl_MissionCrew[[#This Row],[Launch date]]</f>
        <v>4.0909722222204437</v>
      </c>
      <c r="F404" s="1">
        <f>_xlfn.XLOOKUP(Tbl_MissionCrew[[#This Row],[Spacecraft (Launch)]],Tbl_Missions[Spacecraft],Tbl_Missions[Launch])</f>
        <v>33152.49114583333</v>
      </c>
      <c r="G404" s="1">
        <f>IF(_xlfn.XLOOKUP(Tbl_MissionCrew[[#This Row],[Spacecraft (Return)]],Tbl_Missions[Spacecraft],Tbl_Missions[Return])="","",_xlfn.XLOOKUP(Tbl_MissionCrew[[#This Row],[Spacecraft (Return)]],Tbl_Missions[Spacecraft],Tbl_Missions[Return]))</f>
        <v>33156.58211805555</v>
      </c>
      <c r="H404" t="str">
        <f>_xlfn.XLOOKUP(Tbl_MissionCrew[[#This Row],[Spacecraft (Launch)]],Tbl_Missions[Spacecraft],Tbl_Missions[Destination])</f>
        <v>Earth Orbit</v>
      </c>
      <c r="I40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04" t="str">
        <f>_xlfn.XLOOKUP(Tbl_MissionCrew[[#This Row],[Spacecraft (Return)]],Tbl_Missions[Spacecraft],Tbl_Missions[Status])</f>
        <v>Returned</v>
      </c>
    </row>
    <row r="405" spans="1:10" ht="18.75" customHeight="1">
      <c r="A405" t="s">
        <v>1136</v>
      </c>
      <c r="B405" t="s">
        <v>172</v>
      </c>
      <c r="C405" t="s">
        <v>172</v>
      </c>
      <c r="D405" t="b">
        <f>NOT(Tbl_MissionCrew[[#This Row],[Spacecraft (Return)]]=Tbl_MissionCrew[[#This Row],[Spacecraft (Launch)]])</f>
        <v>0</v>
      </c>
      <c r="E405" s="2">
        <f ca="1">IF(Tbl_MissionCrew[[#This Row],[Return date]]="",NOW(),Tbl_MissionCrew[[#This Row],[Return date]])-Tbl_MissionCrew[[#This Row],[Launch date]]</f>
        <v>4.0909722222204437</v>
      </c>
      <c r="F405" s="1">
        <f>_xlfn.XLOOKUP(Tbl_MissionCrew[[#This Row],[Spacecraft (Launch)]],Tbl_Missions[Spacecraft],Tbl_Missions[Launch])</f>
        <v>33152.49114583333</v>
      </c>
      <c r="G405" s="1">
        <f>IF(_xlfn.XLOOKUP(Tbl_MissionCrew[[#This Row],[Spacecraft (Return)]],Tbl_Missions[Spacecraft],Tbl_Missions[Return])="","",_xlfn.XLOOKUP(Tbl_MissionCrew[[#This Row],[Spacecraft (Return)]],Tbl_Missions[Spacecraft],Tbl_Missions[Return]))</f>
        <v>33156.58211805555</v>
      </c>
      <c r="H405" t="str">
        <f>_xlfn.XLOOKUP(Tbl_MissionCrew[[#This Row],[Spacecraft (Launch)]],Tbl_Missions[Spacecraft],Tbl_Missions[Destination])</f>
        <v>Earth Orbit</v>
      </c>
      <c r="I40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05" t="str">
        <f>_xlfn.XLOOKUP(Tbl_MissionCrew[[#This Row],[Spacecraft (Return)]],Tbl_Missions[Spacecraft],Tbl_Missions[Status])</f>
        <v>Returned</v>
      </c>
    </row>
    <row r="406" spans="1:10" ht="18.75" customHeight="1">
      <c r="A406" t="s">
        <v>1144</v>
      </c>
      <c r="B406" t="s">
        <v>172</v>
      </c>
      <c r="C406" t="s">
        <v>172</v>
      </c>
      <c r="D406" t="b">
        <f>NOT(Tbl_MissionCrew[[#This Row],[Spacecraft (Return)]]=Tbl_MissionCrew[[#This Row],[Spacecraft (Launch)]])</f>
        <v>0</v>
      </c>
      <c r="E406" s="2">
        <f ca="1">IF(Tbl_MissionCrew[[#This Row],[Return date]]="",NOW(),Tbl_MissionCrew[[#This Row],[Return date]])-Tbl_MissionCrew[[#This Row],[Launch date]]</f>
        <v>4.0909722222204437</v>
      </c>
      <c r="F406" s="1">
        <f>_xlfn.XLOOKUP(Tbl_MissionCrew[[#This Row],[Spacecraft (Launch)]],Tbl_Missions[Spacecraft],Tbl_Missions[Launch])</f>
        <v>33152.49114583333</v>
      </c>
      <c r="G406" s="1">
        <f>IF(_xlfn.XLOOKUP(Tbl_MissionCrew[[#This Row],[Spacecraft (Return)]],Tbl_Missions[Spacecraft],Tbl_Missions[Return])="","",_xlfn.XLOOKUP(Tbl_MissionCrew[[#This Row],[Spacecraft (Return)]],Tbl_Missions[Spacecraft],Tbl_Missions[Return]))</f>
        <v>33156.58211805555</v>
      </c>
      <c r="H406" t="str">
        <f>_xlfn.XLOOKUP(Tbl_MissionCrew[[#This Row],[Spacecraft (Launch)]],Tbl_Missions[Spacecraft],Tbl_Missions[Destination])</f>
        <v>Earth Orbit</v>
      </c>
      <c r="I40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06" t="str">
        <f>_xlfn.XLOOKUP(Tbl_MissionCrew[[#This Row],[Spacecraft (Return)]],Tbl_Missions[Spacecraft],Tbl_Missions[Status])</f>
        <v>Returned</v>
      </c>
    </row>
    <row r="407" spans="1:10" ht="18.75" customHeight="1">
      <c r="A407" t="s">
        <v>489</v>
      </c>
      <c r="B407" t="s">
        <v>172</v>
      </c>
      <c r="C407" t="s">
        <v>172</v>
      </c>
      <c r="D407" t="b">
        <f>NOT(Tbl_MissionCrew[[#This Row],[Spacecraft (Return)]]=Tbl_MissionCrew[[#This Row],[Spacecraft (Launch)]])</f>
        <v>0</v>
      </c>
      <c r="E407" s="2">
        <f ca="1">IF(Tbl_MissionCrew[[#This Row],[Return date]]="",NOW(),Tbl_MissionCrew[[#This Row],[Return date]])-Tbl_MissionCrew[[#This Row],[Launch date]]</f>
        <v>4.0909722222204437</v>
      </c>
      <c r="F407" s="1">
        <f>_xlfn.XLOOKUP(Tbl_MissionCrew[[#This Row],[Spacecraft (Launch)]],Tbl_Missions[Spacecraft],Tbl_Missions[Launch])</f>
        <v>33152.49114583333</v>
      </c>
      <c r="G407" s="1">
        <f>IF(_xlfn.XLOOKUP(Tbl_MissionCrew[[#This Row],[Spacecraft (Return)]],Tbl_Missions[Spacecraft],Tbl_Missions[Return])="","",_xlfn.XLOOKUP(Tbl_MissionCrew[[#This Row],[Spacecraft (Return)]],Tbl_Missions[Spacecraft],Tbl_Missions[Return]))</f>
        <v>33156.58211805555</v>
      </c>
      <c r="H407" t="str">
        <f>_xlfn.XLOOKUP(Tbl_MissionCrew[[#This Row],[Spacecraft (Launch)]],Tbl_Missions[Spacecraft],Tbl_Missions[Destination])</f>
        <v>Earth Orbit</v>
      </c>
      <c r="I40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07" t="str">
        <f>_xlfn.XLOOKUP(Tbl_MissionCrew[[#This Row],[Spacecraft (Return)]],Tbl_Missions[Spacecraft],Tbl_Missions[Status])</f>
        <v>Returned</v>
      </c>
    </row>
    <row r="408" spans="1:10" ht="18.75" customHeight="1">
      <c r="A408" t="s">
        <v>1130</v>
      </c>
      <c r="B408" t="s">
        <v>172</v>
      </c>
      <c r="C408" t="s">
        <v>172</v>
      </c>
      <c r="D408" t="b">
        <f>NOT(Tbl_MissionCrew[[#This Row],[Spacecraft (Return)]]=Tbl_MissionCrew[[#This Row],[Spacecraft (Launch)]])</f>
        <v>0</v>
      </c>
      <c r="E408" s="2">
        <f ca="1">IF(Tbl_MissionCrew[[#This Row],[Return date]]="",NOW(),Tbl_MissionCrew[[#This Row],[Return date]])-Tbl_MissionCrew[[#This Row],[Launch date]]</f>
        <v>4.0909722222204437</v>
      </c>
      <c r="F408" s="1">
        <f>_xlfn.XLOOKUP(Tbl_MissionCrew[[#This Row],[Spacecraft (Launch)]],Tbl_Missions[Spacecraft],Tbl_Missions[Launch])</f>
        <v>33152.49114583333</v>
      </c>
      <c r="G408" s="1">
        <f>IF(_xlfn.XLOOKUP(Tbl_MissionCrew[[#This Row],[Spacecraft (Return)]],Tbl_Missions[Spacecraft],Tbl_Missions[Return])="","",_xlfn.XLOOKUP(Tbl_MissionCrew[[#This Row],[Spacecraft (Return)]],Tbl_Missions[Spacecraft],Tbl_Missions[Return]))</f>
        <v>33156.58211805555</v>
      </c>
      <c r="H408" t="str">
        <f>_xlfn.XLOOKUP(Tbl_MissionCrew[[#This Row],[Spacecraft (Launch)]],Tbl_Missions[Spacecraft],Tbl_Missions[Destination])</f>
        <v>Earth Orbit</v>
      </c>
      <c r="I40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08" t="str">
        <f>_xlfn.XLOOKUP(Tbl_MissionCrew[[#This Row],[Spacecraft (Return)]],Tbl_Missions[Spacecraft],Tbl_Missions[Status])</f>
        <v>Returned</v>
      </c>
    </row>
    <row r="409" spans="1:10" ht="18.75" customHeight="1">
      <c r="A409" t="s">
        <v>514</v>
      </c>
      <c r="B409" t="s">
        <v>173</v>
      </c>
      <c r="C409" t="s">
        <v>173</v>
      </c>
      <c r="D409" t="b">
        <f>NOT(Tbl_MissionCrew[[#This Row],[Spacecraft (Return)]]=Tbl_MissionCrew[[#This Row],[Spacecraft (Launch)]])</f>
        <v>0</v>
      </c>
      <c r="E409" s="2">
        <f ca="1">IF(Tbl_MissionCrew[[#This Row],[Return date]]="",NOW(),Tbl_MissionCrew[[#This Row],[Return date]])-Tbl_MissionCrew[[#This Row],[Launch date]]</f>
        <v>4.9131944444452529</v>
      </c>
      <c r="F409" s="1">
        <f>_xlfn.XLOOKUP(Tbl_MissionCrew[[#This Row],[Spacecraft (Launch)]],Tbl_Missions[Spacecraft],Tbl_Missions[Launch])</f>
        <v>33192.991840277777</v>
      </c>
      <c r="G409" s="1">
        <f>IF(_xlfn.XLOOKUP(Tbl_MissionCrew[[#This Row],[Spacecraft (Return)]],Tbl_Missions[Spacecraft],Tbl_Missions[Return])="","",_xlfn.XLOOKUP(Tbl_MissionCrew[[#This Row],[Spacecraft (Return)]],Tbl_Missions[Spacecraft],Tbl_Missions[Return]))</f>
        <v>33197.905034722222</v>
      </c>
      <c r="H409" t="str">
        <f>_xlfn.XLOOKUP(Tbl_MissionCrew[[#This Row],[Spacecraft (Launch)]],Tbl_Missions[Spacecraft],Tbl_Missions[Destination])</f>
        <v>Earth Orbit</v>
      </c>
      <c r="I40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09" t="str">
        <f>_xlfn.XLOOKUP(Tbl_MissionCrew[[#This Row],[Spacecraft (Return)]],Tbl_Missions[Spacecraft],Tbl_Missions[Status])</f>
        <v>Returned</v>
      </c>
    </row>
    <row r="410" spans="1:10" ht="18.75" customHeight="1">
      <c r="A410" t="s">
        <v>1145</v>
      </c>
      <c r="B410" t="s">
        <v>173</v>
      </c>
      <c r="C410" t="s">
        <v>173</v>
      </c>
      <c r="D410" t="b">
        <f>NOT(Tbl_MissionCrew[[#This Row],[Spacecraft (Return)]]=Tbl_MissionCrew[[#This Row],[Spacecraft (Launch)]])</f>
        <v>0</v>
      </c>
      <c r="E410" s="2">
        <f ca="1">IF(Tbl_MissionCrew[[#This Row],[Return date]]="",NOW(),Tbl_MissionCrew[[#This Row],[Return date]])-Tbl_MissionCrew[[#This Row],[Launch date]]</f>
        <v>4.9131944444452529</v>
      </c>
      <c r="F410" s="1">
        <f>_xlfn.XLOOKUP(Tbl_MissionCrew[[#This Row],[Spacecraft (Launch)]],Tbl_Missions[Spacecraft],Tbl_Missions[Launch])</f>
        <v>33192.991840277777</v>
      </c>
      <c r="G410" s="1">
        <f>IF(_xlfn.XLOOKUP(Tbl_MissionCrew[[#This Row],[Spacecraft (Return)]],Tbl_Missions[Spacecraft],Tbl_Missions[Return])="","",_xlfn.XLOOKUP(Tbl_MissionCrew[[#This Row],[Spacecraft (Return)]],Tbl_Missions[Spacecraft],Tbl_Missions[Return]))</f>
        <v>33197.905034722222</v>
      </c>
      <c r="H410" t="str">
        <f>_xlfn.XLOOKUP(Tbl_MissionCrew[[#This Row],[Spacecraft (Launch)]],Tbl_Missions[Spacecraft],Tbl_Missions[Destination])</f>
        <v>Earth Orbit</v>
      </c>
      <c r="I41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10" t="str">
        <f>_xlfn.XLOOKUP(Tbl_MissionCrew[[#This Row],[Spacecraft (Return)]],Tbl_Missions[Spacecraft],Tbl_Missions[Status])</f>
        <v>Returned</v>
      </c>
    </row>
    <row r="411" spans="1:10" ht="18.75" customHeight="1">
      <c r="A411" t="s">
        <v>590</v>
      </c>
      <c r="B411" t="s">
        <v>173</v>
      </c>
      <c r="C411" t="s">
        <v>173</v>
      </c>
      <c r="D411" t="b">
        <f>NOT(Tbl_MissionCrew[[#This Row],[Spacecraft (Return)]]=Tbl_MissionCrew[[#This Row],[Spacecraft (Launch)]])</f>
        <v>0</v>
      </c>
      <c r="E411" s="2">
        <f ca="1">IF(Tbl_MissionCrew[[#This Row],[Return date]]="",NOW(),Tbl_MissionCrew[[#This Row],[Return date]])-Tbl_MissionCrew[[#This Row],[Launch date]]</f>
        <v>4.9131944444452529</v>
      </c>
      <c r="F411" s="1">
        <f>_xlfn.XLOOKUP(Tbl_MissionCrew[[#This Row],[Spacecraft (Launch)]],Tbl_Missions[Spacecraft],Tbl_Missions[Launch])</f>
        <v>33192.991840277777</v>
      </c>
      <c r="G411" s="1">
        <f>IF(_xlfn.XLOOKUP(Tbl_MissionCrew[[#This Row],[Spacecraft (Return)]],Tbl_Missions[Spacecraft],Tbl_Missions[Return])="","",_xlfn.XLOOKUP(Tbl_MissionCrew[[#This Row],[Spacecraft (Return)]],Tbl_Missions[Spacecraft],Tbl_Missions[Return]))</f>
        <v>33197.905034722222</v>
      </c>
      <c r="H411" t="str">
        <f>_xlfn.XLOOKUP(Tbl_MissionCrew[[#This Row],[Spacecraft (Launch)]],Tbl_Missions[Spacecraft],Tbl_Missions[Destination])</f>
        <v>Earth Orbit</v>
      </c>
      <c r="I41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11" t="str">
        <f>_xlfn.XLOOKUP(Tbl_MissionCrew[[#This Row],[Spacecraft (Return)]],Tbl_Missions[Spacecraft],Tbl_Missions[Status])</f>
        <v>Returned</v>
      </c>
    </row>
    <row r="412" spans="1:10" ht="18.75" customHeight="1">
      <c r="A412" t="s">
        <v>1106</v>
      </c>
      <c r="B412" t="s">
        <v>173</v>
      </c>
      <c r="C412" t="s">
        <v>173</v>
      </c>
      <c r="D412" t="b">
        <f>NOT(Tbl_MissionCrew[[#This Row],[Spacecraft (Return)]]=Tbl_MissionCrew[[#This Row],[Spacecraft (Launch)]])</f>
        <v>0</v>
      </c>
      <c r="E412" s="2">
        <f ca="1">IF(Tbl_MissionCrew[[#This Row],[Return date]]="",NOW(),Tbl_MissionCrew[[#This Row],[Return date]])-Tbl_MissionCrew[[#This Row],[Launch date]]</f>
        <v>4.9131944444452529</v>
      </c>
      <c r="F412" s="1">
        <f>_xlfn.XLOOKUP(Tbl_MissionCrew[[#This Row],[Spacecraft (Launch)]],Tbl_Missions[Spacecraft],Tbl_Missions[Launch])</f>
        <v>33192.991840277777</v>
      </c>
      <c r="G412" s="1">
        <f>IF(_xlfn.XLOOKUP(Tbl_MissionCrew[[#This Row],[Spacecraft (Return)]],Tbl_Missions[Spacecraft],Tbl_Missions[Return])="","",_xlfn.XLOOKUP(Tbl_MissionCrew[[#This Row],[Spacecraft (Return)]],Tbl_Missions[Spacecraft],Tbl_Missions[Return]))</f>
        <v>33197.905034722222</v>
      </c>
      <c r="H412" t="str">
        <f>_xlfn.XLOOKUP(Tbl_MissionCrew[[#This Row],[Spacecraft (Launch)]],Tbl_Missions[Spacecraft],Tbl_Missions[Destination])</f>
        <v>Earth Orbit</v>
      </c>
      <c r="I41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12" t="str">
        <f>_xlfn.XLOOKUP(Tbl_MissionCrew[[#This Row],[Spacecraft (Return)]],Tbl_Missions[Spacecraft],Tbl_Missions[Status])</f>
        <v>Returned</v>
      </c>
    </row>
    <row r="413" spans="1:10" ht="18.75" customHeight="1">
      <c r="A413" t="s">
        <v>1133</v>
      </c>
      <c r="B413" t="s">
        <v>173</v>
      </c>
      <c r="C413" t="s">
        <v>173</v>
      </c>
      <c r="D413" t="b">
        <f>NOT(Tbl_MissionCrew[[#This Row],[Spacecraft (Return)]]=Tbl_MissionCrew[[#This Row],[Spacecraft (Launch)]])</f>
        <v>0</v>
      </c>
      <c r="E413" s="2">
        <f ca="1">IF(Tbl_MissionCrew[[#This Row],[Return date]]="",NOW(),Tbl_MissionCrew[[#This Row],[Return date]])-Tbl_MissionCrew[[#This Row],[Launch date]]</f>
        <v>4.9131944444452529</v>
      </c>
      <c r="F413" s="1">
        <f>_xlfn.XLOOKUP(Tbl_MissionCrew[[#This Row],[Spacecraft (Launch)]],Tbl_Missions[Spacecraft],Tbl_Missions[Launch])</f>
        <v>33192.991840277777</v>
      </c>
      <c r="G413" s="1">
        <f>IF(_xlfn.XLOOKUP(Tbl_MissionCrew[[#This Row],[Spacecraft (Return)]],Tbl_Missions[Spacecraft],Tbl_Missions[Return])="","",_xlfn.XLOOKUP(Tbl_MissionCrew[[#This Row],[Spacecraft (Return)]],Tbl_Missions[Spacecraft],Tbl_Missions[Return]))</f>
        <v>33197.905034722222</v>
      </c>
      <c r="H413" t="str">
        <f>_xlfn.XLOOKUP(Tbl_MissionCrew[[#This Row],[Spacecraft (Launch)]],Tbl_Missions[Spacecraft],Tbl_Missions[Destination])</f>
        <v>Earth Orbit</v>
      </c>
      <c r="I41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13" t="str">
        <f>_xlfn.XLOOKUP(Tbl_MissionCrew[[#This Row],[Spacecraft (Return)]],Tbl_Missions[Spacecraft],Tbl_Missions[Status])</f>
        <v>Returned</v>
      </c>
    </row>
    <row r="414" spans="1:10" ht="18.75" customHeight="1">
      <c r="A414" t="s">
        <v>1129</v>
      </c>
      <c r="B414" t="s">
        <v>174</v>
      </c>
      <c r="C414" t="s">
        <v>174</v>
      </c>
      <c r="D414" t="b">
        <f>NOT(Tbl_MissionCrew[[#This Row],[Spacecraft (Return)]]=Tbl_MissionCrew[[#This Row],[Spacecraft (Launch)]])</f>
        <v>0</v>
      </c>
      <c r="E414" s="2">
        <f ca="1">IF(Tbl_MissionCrew[[#This Row],[Return date]]="",NOW(),Tbl_MissionCrew[[#This Row],[Return date]])-Tbl_MissionCrew[[#This Row],[Launch date]]</f>
        <v>8.9625000000014552</v>
      </c>
      <c r="F414" s="1">
        <f>_xlfn.XLOOKUP(Tbl_MissionCrew[[#This Row],[Spacecraft (Launch)]],Tbl_Missions[Spacecraft],Tbl_Missions[Launch])</f>
        <v>33209.284039351849</v>
      </c>
      <c r="G414" s="1">
        <f>IF(_xlfn.XLOOKUP(Tbl_MissionCrew[[#This Row],[Spacecraft (Return)]],Tbl_Missions[Spacecraft],Tbl_Missions[Return])="","",_xlfn.XLOOKUP(Tbl_MissionCrew[[#This Row],[Spacecraft (Return)]],Tbl_Missions[Spacecraft],Tbl_Missions[Return]))</f>
        <v>33218.246539351851</v>
      </c>
      <c r="H414" t="str">
        <f>_xlfn.XLOOKUP(Tbl_MissionCrew[[#This Row],[Spacecraft (Launch)]],Tbl_Missions[Spacecraft],Tbl_Missions[Destination])</f>
        <v>Earth Orbit</v>
      </c>
      <c r="I41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14" t="str">
        <f>_xlfn.XLOOKUP(Tbl_MissionCrew[[#This Row],[Spacecraft (Return)]],Tbl_Missions[Spacecraft],Tbl_Missions[Status])</f>
        <v>Returned</v>
      </c>
    </row>
    <row r="415" spans="1:10" ht="18.75" customHeight="1">
      <c r="A415" t="s">
        <v>452</v>
      </c>
      <c r="B415" t="s">
        <v>174</v>
      </c>
      <c r="C415" t="s">
        <v>174</v>
      </c>
      <c r="D415" t="b">
        <f>NOT(Tbl_MissionCrew[[#This Row],[Spacecraft (Return)]]=Tbl_MissionCrew[[#This Row],[Spacecraft (Launch)]])</f>
        <v>0</v>
      </c>
      <c r="E415" s="2">
        <f ca="1">IF(Tbl_MissionCrew[[#This Row],[Return date]]="",NOW(),Tbl_MissionCrew[[#This Row],[Return date]])-Tbl_MissionCrew[[#This Row],[Launch date]]</f>
        <v>8.9625000000014552</v>
      </c>
      <c r="F415" s="1">
        <f>_xlfn.XLOOKUP(Tbl_MissionCrew[[#This Row],[Spacecraft (Launch)]],Tbl_Missions[Spacecraft],Tbl_Missions[Launch])</f>
        <v>33209.284039351849</v>
      </c>
      <c r="G415" s="1">
        <f>IF(_xlfn.XLOOKUP(Tbl_MissionCrew[[#This Row],[Spacecraft (Return)]],Tbl_Missions[Spacecraft],Tbl_Missions[Return])="","",_xlfn.XLOOKUP(Tbl_MissionCrew[[#This Row],[Spacecraft (Return)]],Tbl_Missions[Spacecraft],Tbl_Missions[Return]))</f>
        <v>33218.246539351851</v>
      </c>
      <c r="H415" t="str">
        <f>_xlfn.XLOOKUP(Tbl_MissionCrew[[#This Row],[Spacecraft (Launch)]],Tbl_Missions[Spacecraft],Tbl_Missions[Destination])</f>
        <v>Earth Orbit</v>
      </c>
      <c r="I41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15" t="str">
        <f>_xlfn.XLOOKUP(Tbl_MissionCrew[[#This Row],[Spacecraft (Return)]],Tbl_Missions[Spacecraft],Tbl_Missions[Status])</f>
        <v>Returned</v>
      </c>
    </row>
    <row r="416" spans="1:10" ht="18.75" customHeight="1">
      <c r="A416" t="s">
        <v>1105</v>
      </c>
      <c r="B416" t="s">
        <v>174</v>
      </c>
      <c r="C416" t="s">
        <v>174</v>
      </c>
      <c r="D416" t="b">
        <f>NOT(Tbl_MissionCrew[[#This Row],[Spacecraft (Return)]]=Tbl_MissionCrew[[#This Row],[Spacecraft (Launch)]])</f>
        <v>0</v>
      </c>
      <c r="E416" s="2">
        <f ca="1">IF(Tbl_MissionCrew[[#This Row],[Return date]]="",NOW(),Tbl_MissionCrew[[#This Row],[Return date]])-Tbl_MissionCrew[[#This Row],[Launch date]]</f>
        <v>8.9625000000014552</v>
      </c>
      <c r="F416" s="1">
        <f>_xlfn.XLOOKUP(Tbl_MissionCrew[[#This Row],[Spacecraft (Launch)]],Tbl_Missions[Spacecraft],Tbl_Missions[Launch])</f>
        <v>33209.284039351849</v>
      </c>
      <c r="G416" s="1">
        <f>IF(_xlfn.XLOOKUP(Tbl_MissionCrew[[#This Row],[Spacecraft (Return)]],Tbl_Missions[Spacecraft],Tbl_Missions[Return])="","",_xlfn.XLOOKUP(Tbl_MissionCrew[[#This Row],[Spacecraft (Return)]],Tbl_Missions[Spacecraft],Tbl_Missions[Return]))</f>
        <v>33218.246539351851</v>
      </c>
      <c r="H416" t="str">
        <f>_xlfn.XLOOKUP(Tbl_MissionCrew[[#This Row],[Spacecraft (Launch)]],Tbl_Missions[Spacecraft],Tbl_Missions[Destination])</f>
        <v>Earth Orbit</v>
      </c>
      <c r="I41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16" t="str">
        <f>_xlfn.XLOOKUP(Tbl_MissionCrew[[#This Row],[Spacecraft (Return)]],Tbl_Missions[Spacecraft],Tbl_Missions[Status])</f>
        <v>Returned</v>
      </c>
    </row>
    <row r="417" spans="1:10" ht="18.75" customHeight="1">
      <c r="A417" t="s">
        <v>1065</v>
      </c>
      <c r="B417" t="s">
        <v>174</v>
      </c>
      <c r="C417" t="s">
        <v>174</v>
      </c>
      <c r="D417" t="b">
        <f>NOT(Tbl_MissionCrew[[#This Row],[Spacecraft (Return)]]=Tbl_MissionCrew[[#This Row],[Spacecraft (Launch)]])</f>
        <v>0</v>
      </c>
      <c r="E417" s="2">
        <f ca="1">IF(Tbl_MissionCrew[[#This Row],[Return date]]="",NOW(),Tbl_MissionCrew[[#This Row],[Return date]])-Tbl_MissionCrew[[#This Row],[Launch date]]</f>
        <v>8.9625000000014552</v>
      </c>
      <c r="F417" s="1">
        <f>_xlfn.XLOOKUP(Tbl_MissionCrew[[#This Row],[Spacecraft (Launch)]],Tbl_Missions[Spacecraft],Tbl_Missions[Launch])</f>
        <v>33209.284039351849</v>
      </c>
      <c r="G417" s="1">
        <f>IF(_xlfn.XLOOKUP(Tbl_MissionCrew[[#This Row],[Spacecraft (Return)]],Tbl_Missions[Spacecraft],Tbl_Missions[Return])="","",_xlfn.XLOOKUP(Tbl_MissionCrew[[#This Row],[Spacecraft (Return)]],Tbl_Missions[Spacecraft],Tbl_Missions[Return]))</f>
        <v>33218.246539351851</v>
      </c>
      <c r="H417" t="str">
        <f>_xlfn.XLOOKUP(Tbl_MissionCrew[[#This Row],[Spacecraft (Launch)]],Tbl_Missions[Spacecraft],Tbl_Missions[Destination])</f>
        <v>Earth Orbit</v>
      </c>
      <c r="I41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17" t="str">
        <f>_xlfn.XLOOKUP(Tbl_MissionCrew[[#This Row],[Spacecraft (Return)]],Tbl_Missions[Spacecraft],Tbl_Missions[Status])</f>
        <v>Returned</v>
      </c>
    </row>
    <row r="418" spans="1:10" ht="18.75" customHeight="1">
      <c r="A418" t="s">
        <v>1146</v>
      </c>
      <c r="B418" t="s">
        <v>174</v>
      </c>
      <c r="C418" t="s">
        <v>174</v>
      </c>
      <c r="D418" t="b">
        <f>NOT(Tbl_MissionCrew[[#This Row],[Spacecraft (Return)]]=Tbl_MissionCrew[[#This Row],[Spacecraft (Launch)]])</f>
        <v>0</v>
      </c>
      <c r="E418" s="2">
        <f ca="1">IF(Tbl_MissionCrew[[#This Row],[Return date]]="",NOW(),Tbl_MissionCrew[[#This Row],[Return date]])-Tbl_MissionCrew[[#This Row],[Launch date]]</f>
        <v>8.9625000000014552</v>
      </c>
      <c r="F418" s="1">
        <f>_xlfn.XLOOKUP(Tbl_MissionCrew[[#This Row],[Spacecraft (Launch)]],Tbl_Missions[Spacecraft],Tbl_Missions[Launch])</f>
        <v>33209.284039351849</v>
      </c>
      <c r="G418" s="1">
        <f>IF(_xlfn.XLOOKUP(Tbl_MissionCrew[[#This Row],[Spacecraft (Return)]],Tbl_Missions[Spacecraft],Tbl_Missions[Return])="","",_xlfn.XLOOKUP(Tbl_MissionCrew[[#This Row],[Spacecraft (Return)]],Tbl_Missions[Spacecraft],Tbl_Missions[Return]))</f>
        <v>33218.246539351851</v>
      </c>
      <c r="H418" t="str">
        <f>_xlfn.XLOOKUP(Tbl_MissionCrew[[#This Row],[Spacecraft (Launch)]],Tbl_Missions[Spacecraft],Tbl_Missions[Destination])</f>
        <v>Earth Orbit</v>
      </c>
      <c r="I41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18" t="str">
        <f>_xlfn.XLOOKUP(Tbl_MissionCrew[[#This Row],[Spacecraft (Return)]],Tbl_Missions[Spacecraft],Tbl_Missions[Status])</f>
        <v>Returned</v>
      </c>
    </row>
    <row r="419" spans="1:10" ht="18.75" customHeight="1">
      <c r="A419" t="s">
        <v>1147</v>
      </c>
      <c r="B419" t="s">
        <v>174</v>
      </c>
      <c r="C419" t="s">
        <v>174</v>
      </c>
      <c r="D419" t="b">
        <f>NOT(Tbl_MissionCrew[[#This Row],[Spacecraft (Return)]]=Tbl_MissionCrew[[#This Row],[Spacecraft (Launch)]])</f>
        <v>0</v>
      </c>
      <c r="E419" s="2">
        <f ca="1">IF(Tbl_MissionCrew[[#This Row],[Return date]]="",NOW(),Tbl_MissionCrew[[#This Row],[Return date]])-Tbl_MissionCrew[[#This Row],[Launch date]]</f>
        <v>8.9625000000014552</v>
      </c>
      <c r="F419" s="1">
        <f>_xlfn.XLOOKUP(Tbl_MissionCrew[[#This Row],[Spacecraft (Launch)]],Tbl_Missions[Spacecraft],Tbl_Missions[Launch])</f>
        <v>33209.284039351849</v>
      </c>
      <c r="G419" s="1">
        <f>IF(_xlfn.XLOOKUP(Tbl_MissionCrew[[#This Row],[Spacecraft (Return)]],Tbl_Missions[Spacecraft],Tbl_Missions[Return])="","",_xlfn.XLOOKUP(Tbl_MissionCrew[[#This Row],[Spacecraft (Return)]],Tbl_Missions[Spacecraft],Tbl_Missions[Return]))</f>
        <v>33218.246539351851</v>
      </c>
      <c r="H419" t="str">
        <f>_xlfn.XLOOKUP(Tbl_MissionCrew[[#This Row],[Spacecraft (Launch)]],Tbl_Missions[Spacecraft],Tbl_Missions[Destination])</f>
        <v>Earth Orbit</v>
      </c>
      <c r="I41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19" t="str">
        <f>_xlfn.XLOOKUP(Tbl_MissionCrew[[#This Row],[Spacecraft (Return)]],Tbl_Missions[Spacecraft],Tbl_Missions[Status])</f>
        <v>Returned</v>
      </c>
    </row>
    <row r="420" spans="1:10" ht="18.75" customHeight="1">
      <c r="A420" t="s">
        <v>1031</v>
      </c>
      <c r="B420" t="s">
        <v>174</v>
      </c>
      <c r="C420" t="s">
        <v>174</v>
      </c>
      <c r="D420" t="b">
        <f>NOT(Tbl_MissionCrew[[#This Row],[Spacecraft (Return)]]=Tbl_MissionCrew[[#This Row],[Spacecraft (Launch)]])</f>
        <v>0</v>
      </c>
      <c r="E420" s="2">
        <f ca="1">IF(Tbl_MissionCrew[[#This Row],[Return date]]="",NOW(),Tbl_MissionCrew[[#This Row],[Return date]])-Tbl_MissionCrew[[#This Row],[Launch date]]</f>
        <v>8.9625000000014552</v>
      </c>
      <c r="F420" s="1">
        <f>_xlfn.XLOOKUP(Tbl_MissionCrew[[#This Row],[Spacecraft (Launch)]],Tbl_Missions[Spacecraft],Tbl_Missions[Launch])</f>
        <v>33209.284039351849</v>
      </c>
      <c r="G420" s="1">
        <f>IF(_xlfn.XLOOKUP(Tbl_MissionCrew[[#This Row],[Spacecraft (Return)]],Tbl_Missions[Spacecraft],Tbl_Missions[Return])="","",_xlfn.XLOOKUP(Tbl_MissionCrew[[#This Row],[Spacecraft (Return)]],Tbl_Missions[Spacecraft],Tbl_Missions[Return]))</f>
        <v>33218.246539351851</v>
      </c>
      <c r="H420" t="str">
        <f>_xlfn.XLOOKUP(Tbl_MissionCrew[[#This Row],[Spacecraft (Launch)]],Tbl_Missions[Spacecraft],Tbl_Missions[Destination])</f>
        <v>Earth Orbit</v>
      </c>
      <c r="I42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20" t="str">
        <f>_xlfn.XLOOKUP(Tbl_MissionCrew[[#This Row],[Spacecraft (Return)]],Tbl_Missions[Spacecraft],Tbl_Missions[Status])</f>
        <v>Returned</v>
      </c>
    </row>
    <row r="421" spans="1:10" ht="18.75" customHeight="1">
      <c r="A421" t="s">
        <v>465</v>
      </c>
      <c r="B421" t="s">
        <v>175</v>
      </c>
      <c r="C421" t="s">
        <v>175</v>
      </c>
      <c r="D421" t="b">
        <f>NOT(Tbl_MissionCrew[[#This Row],[Spacecraft (Return)]]=Tbl_MissionCrew[[#This Row],[Spacecraft (Launch)]])</f>
        <v>0</v>
      </c>
      <c r="E421" s="2">
        <f ca="1">IF(Tbl_MissionCrew[[#This Row],[Return date]]="",NOW(),Tbl_MissionCrew[[#This Row],[Return date]])-Tbl_MissionCrew[[#This Row],[Launch date]]</f>
        <v>175.07708333332994</v>
      </c>
      <c r="F421" s="1">
        <f>_xlfn.XLOOKUP(Tbl_MissionCrew[[#This Row],[Spacecraft (Launch)]],Tbl_Missions[Spacecraft],Tbl_Missions[Launch])</f>
        <v>33209.342361111114</v>
      </c>
      <c r="G421" s="1">
        <f>IF(_xlfn.XLOOKUP(Tbl_MissionCrew[[#This Row],[Spacecraft (Return)]],Tbl_Missions[Spacecraft],Tbl_Missions[Return])="","",_xlfn.XLOOKUP(Tbl_MissionCrew[[#This Row],[Spacecraft (Return)]],Tbl_Missions[Spacecraft],Tbl_Missions[Return]))</f>
        <v>33384.419444444444</v>
      </c>
      <c r="H421" t="str">
        <f>_xlfn.XLOOKUP(Tbl_MissionCrew[[#This Row],[Spacecraft (Launch)]],Tbl_Missions[Spacecraft],Tbl_Missions[Destination])</f>
        <v>Mir</v>
      </c>
      <c r="I42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421" t="str">
        <f>_xlfn.XLOOKUP(Tbl_MissionCrew[[#This Row],[Spacecraft (Return)]],Tbl_Missions[Spacecraft],Tbl_Missions[Status])</f>
        <v>Returned</v>
      </c>
    </row>
    <row r="422" spans="1:10" ht="18.75" customHeight="1">
      <c r="A422" t="s">
        <v>1148</v>
      </c>
      <c r="B422" t="s">
        <v>175</v>
      </c>
      <c r="C422" t="s">
        <v>171</v>
      </c>
      <c r="D422" t="b">
        <f>NOT(Tbl_MissionCrew[[#This Row],[Spacecraft (Return)]]=Tbl_MissionCrew[[#This Row],[Spacecraft (Launch)]])</f>
        <v>1</v>
      </c>
      <c r="E422" s="2">
        <f ca="1">IF(Tbl_MissionCrew[[#This Row],[Return date]]="",NOW(),Tbl_MissionCrew[[#This Row],[Return date]])-Tbl_MissionCrew[[#This Row],[Launch date]]</f>
        <v>7.9131944444379769</v>
      </c>
      <c r="F422" s="1">
        <f>_xlfn.XLOOKUP(Tbl_MissionCrew[[#This Row],[Spacecraft (Launch)]],Tbl_Missions[Spacecraft],Tbl_Missions[Launch])</f>
        <v>33209.342361111114</v>
      </c>
      <c r="G422" s="1">
        <f>IF(_xlfn.XLOOKUP(Tbl_MissionCrew[[#This Row],[Spacecraft (Return)]],Tbl_Missions[Spacecraft],Tbl_Missions[Return])="","",_xlfn.XLOOKUP(Tbl_MissionCrew[[#This Row],[Spacecraft (Return)]],Tbl_Missions[Spacecraft],Tbl_Missions[Return]))</f>
        <v>33217.255555555552</v>
      </c>
      <c r="H422" t="str">
        <f>_xlfn.XLOOKUP(Tbl_MissionCrew[[#This Row],[Spacecraft (Launch)]],Tbl_Missions[Spacecraft],Tbl_Missions[Destination])</f>
        <v>Mir</v>
      </c>
      <c r="I42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422" t="str">
        <f>_xlfn.XLOOKUP(Tbl_MissionCrew[[#This Row],[Spacecraft (Return)]],Tbl_Missions[Spacecraft],Tbl_Missions[Status])</f>
        <v>Returned</v>
      </c>
    </row>
    <row r="423" spans="1:10" ht="18.75" customHeight="1">
      <c r="A423" t="s">
        <v>479</v>
      </c>
      <c r="B423" t="s">
        <v>175</v>
      </c>
      <c r="C423" t="s">
        <v>175</v>
      </c>
      <c r="D423" t="b">
        <f>NOT(Tbl_MissionCrew[[#This Row],[Spacecraft (Return)]]=Tbl_MissionCrew[[#This Row],[Spacecraft (Launch)]])</f>
        <v>0</v>
      </c>
      <c r="E423" s="2">
        <f ca="1">IF(Tbl_MissionCrew[[#This Row],[Return date]]="",NOW(),Tbl_MissionCrew[[#This Row],[Return date]])-Tbl_MissionCrew[[#This Row],[Launch date]]</f>
        <v>175.07708333332994</v>
      </c>
      <c r="F423" s="1">
        <f>_xlfn.XLOOKUP(Tbl_MissionCrew[[#This Row],[Spacecraft (Launch)]],Tbl_Missions[Spacecraft],Tbl_Missions[Launch])</f>
        <v>33209.342361111114</v>
      </c>
      <c r="G423" s="1">
        <f>IF(_xlfn.XLOOKUP(Tbl_MissionCrew[[#This Row],[Spacecraft (Return)]],Tbl_Missions[Spacecraft],Tbl_Missions[Return])="","",_xlfn.XLOOKUP(Tbl_MissionCrew[[#This Row],[Spacecraft (Return)]],Tbl_Missions[Spacecraft],Tbl_Missions[Return]))</f>
        <v>33384.419444444444</v>
      </c>
      <c r="H423" t="str">
        <f>_xlfn.XLOOKUP(Tbl_MissionCrew[[#This Row],[Spacecraft (Launch)]],Tbl_Missions[Spacecraft],Tbl_Missions[Destination])</f>
        <v>Mir</v>
      </c>
      <c r="I42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423" t="str">
        <f>_xlfn.XLOOKUP(Tbl_MissionCrew[[#This Row],[Spacecraft (Return)]],Tbl_Missions[Spacecraft],Tbl_Missions[Status])</f>
        <v>Returned</v>
      </c>
    </row>
    <row r="424" spans="1:10" ht="18.75" customHeight="1">
      <c r="A424" t="s">
        <v>481</v>
      </c>
      <c r="B424" t="s">
        <v>176</v>
      </c>
      <c r="C424" t="s">
        <v>176</v>
      </c>
      <c r="D424" t="b">
        <f>NOT(Tbl_MissionCrew[[#This Row],[Spacecraft (Return)]]=Tbl_MissionCrew[[#This Row],[Spacecraft (Launch)]])</f>
        <v>0</v>
      </c>
      <c r="E424" s="2">
        <f ca="1">IF(Tbl_MissionCrew[[#This Row],[Return date]]="",NOW(),Tbl_MissionCrew[[#This Row],[Return date]])-Tbl_MissionCrew[[#This Row],[Launch date]]</f>
        <v>5.9819444444437977</v>
      </c>
      <c r="F424" s="1">
        <f>_xlfn.XLOOKUP(Tbl_MissionCrew[[#This Row],[Spacecraft (Launch)]],Tbl_Missions[Spacecraft],Tbl_Missions[Launch])</f>
        <v>33333.599131944444</v>
      </c>
      <c r="G424" s="1">
        <f>IF(_xlfn.XLOOKUP(Tbl_MissionCrew[[#This Row],[Spacecraft (Return)]],Tbl_Missions[Spacecraft],Tbl_Missions[Return])="","",_xlfn.XLOOKUP(Tbl_MissionCrew[[#This Row],[Spacecraft (Return)]],Tbl_Missions[Spacecraft],Tbl_Missions[Return]))</f>
        <v>33339.581076388888</v>
      </c>
      <c r="H424" t="str">
        <f>_xlfn.XLOOKUP(Tbl_MissionCrew[[#This Row],[Spacecraft (Launch)]],Tbl_Missions[Spacecraft],Tbl_Missions[Destination])</f>
        <v>Earth Orbit</v>
      </c>
      <c r="I42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24" t="str">
        <f>_xlfn.XLOOKUP(Tbl_MissionCrew[[#This Row],[Spacecraft (Return)]],Tbl_Missions[Spacecraft],Tbl_Missions[Status])</f>
        <v>Returned</v>
      </c>
    </row>
    <row r="425" spans="1:10" ht="18.75" customHeight="1">
      <c r="A425" t="s">
        <v>458</v>
      </c>
      <c r="B425" t="s">
        <v>176</v>
      </c>
      <c r="C425" t="s">
        <v>176</v>
      </c>
      <c r="D425" t="b">
        <f>NOT(Tbl_MissionCrew[[#This Row],[Spacecraft (Return)]]=Tbl_MissionCrew[[#This Row],[Spacecraft (Launch)]])</f>
        <v>0</v>
      </c>
      <c r="E425" s="2">
        <f ca="1">IF(Tbl_MissionCrew[[#This Row],[Return date]]="",NOW(),Tbl_MissionCrew[[#This Row],[Return date]])-Tbl_MissionCrew[[#This Row],[Launch date]]</f>
        <v>5.9819444444437977</v>
      </c>
      <c r="F425" s="1">
        <f>_xlfn.XLOOKUP(Tbl_MissionCrew[[#This Row],[Spacecraft (Launch)]],Tbl_Missions[Spacecraft],Tbl_Missions[Launch])</f>
        <v>33333.599131944444</v>
      </c>
      <c r="G425" s="1">
        <f>IF(_xlfn.XLOOKUP(Tbl_MissionCrew[[#This Row],[Spacecraft (Return)]],Tbl_Missions[Spacecraft],Tbl_Missions[Return])="","",_xlfn.XLOOKUP(Tbl_MissionCrew[[#This Row],[Spacecraft (Return)]],Tbl_Missions[Spacecraft],Tbl_Missions[Return]))</f>
        <v>33339.581076388888</v>
      </c>
      <c r="H425" t="str">
        <f>_xlfn.XLOOKUP(Tbl_MissionCrew[[#This Row],[Spacecraft (Launch)]],Tbl_Missions[Spacecraft],Tbl_Missions[Destination])</f>
        <v>Earth Orbit</v>
      </c>
      <c r="I42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25" t="str">
        <f>_xlfn.XLOOKUP(Tbl_MissionCrew[[#This Row],[Spacecraft (Return)]],Tbl_Missions[Spacecraft],Tbl_Missions[Status])</f>
        <v>Returned</v>
      </c>
    </row>
    <row r="426" spans="1:10" ht="18.75" customHeight="1">
      <c r="A426" t="s">
        <v>1149</v>
      </c>
      <c r="B426" t="s">
        <v>176</v>
      </c>
      <c r="C426" t="s">
        <v>176</v>
      </c>
      <c r="D426" t="b">
        <f>NOT(Tbl_MissionCrew[[#This Row],[Spacecraft (Return)]]=Tbl_MissionCrew[[#This Row],[Spacecraft (Launch)]])</f>
        <v>0</v>
      </c>
      <c r="E426" s="2">
        <f ca="1">IF(Tbl_MissionCrew[[#This Row],[Return date]]="",NOW(),Tbl_MissionCrew[[#This Row],[Return date]])-Tbl_MissionCrew[[#This Row],[Launch date]]</f>
        <v>5.9819444444437977</v>
      </c>
      <c r="F426" s="1">
        <f>_xlfn.XLOOKUP(Tbl_MissionCrew[[#This Row],[Spacecraft (Launch)]],Tbl_Missions[Spacecraft],Tbl_Missions[Launch])</f>
        <v>33333.599131944444</v>
      </c>
      <c r="G426" s="1">
        <f>IF(_xlfn.XLOOKUP(Tbl_MissionCrew[[#This Row],[Spacecraft (Return)]],Tbl_Missions[Spacecraft],Tbl_Missions[Return])="","",_xlfn.XLOOKUP(Tbl_MissionCrew[[#This Row],[Spacecraft (Return)]],Tbl_Missions[Spacecraft],Tbl_Missions[Return]))</f>
        <v>33339.581076388888</v>
      </c>
      <c r="H426" t="str">
        <f>_xlfn.XLOOKUP(Tbl_MissionCrew[[#This Row],[Spacecraft (Launch)]],Tbl_Missions[Spacecraft],Tbl_Missions[Destination])</f>
        <v>Earth Orbit</v>
      </c>
      <c r="I42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26" t="str">
        <f>_xlfn.XLOOKUP(Tbl_MissionCrew[[#This Row],[Spacecraft (Return)]],Tbl_Missions[Spacecraft],Tbl_Missions[Status])</f>
        <v>Returned</v>
      </c>
    </row>
    <row r="427" spans="1:10" ht="18.75" customHeight="1">
      <c r="A427" t="s">
        <v>537</v>
      </c>
      <c r="B427" t="s">
        <v>176</v>
      </c>
      <c r="C427" t="s">
        <v>176</v>
      </c>
      <c r="D427" t="b">
        <f>NOT(Tbl_MissionCrew[[#This Row],[Spacecraft (Return)]]=Tbl_MissionCrew[[#This Row],[Spacecraft (Launch)]])</f>
        <v>0</v>
      </c>
      <c r="E427" s="2">
        <f ca="1">IF(Tbl_MissionCrew[[#This Row],[Return date]]="",NOW(),Tbl_MissionCrew[[#This Row],[Return date]])-Tbl_MissionCrew[[#This Row],[Launch date]]</f>
        <v>5.9819444444437977</v>
      </c>
      <c r="F427" s="1">
        <f>_xlfn.XLOOKUP(Tbl_MissionCrew[[#This Row],[Spacecraft (Launch)]],Tbl_Missions[Spacecraft],Tbl_Missions[Launch])</f>
        <v>33333.599131944444</v>
      </c>
      <c r="G427" s="1">
        <f>IF(_xlfn.XLOOKUP(Tbl_MissionCrew[[#This Row],[Spacecraft (Return)]],Tbl_Missions[Spacecraft],Tbl_Missions[Return])="","",_xlfn.XLOOKUP(Tbl_MissionCrew[[#This Row],[Spacecraft (Return)]],Tbl_Missions[Spacecraft],Tbl_Missions[Return]))</f>
        <v>33339.581076388888</v>
      </c>
      <c r="H427" t="str">
        <f>_xlfn.XLOOKUP(Tbl_MissionCrew[[#This Row],[Spacecraft (Launch)]],Tbl_Missions[Spacecraft],Tbl_Missions[Destination])</f>
        <v>Earth Orbit</v>
      </c>
      <c r="I42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27" t="str">
        <f>_xlfn.XLOOKUP(Tbl_MissionCrew[[#This Row],[Spacecraft (Return)]],Tbl_Missions[Spacecraft],Tbl_Missions[Status])</f>
        <v>Returned</v>
      </c>
    </row>
    <row r="428" spans="1:10" ht="18.75" customHeight="1">
      <c r="A428" t="s">
        <v>1098</v>
      </c>
      <c r="B428" t="s">
        <v>176</v>
      </c>
      <c r="C428" t="s">
        <v>176</v>
      </c>
      <c r="D428" t="b">
        <f>NOT(Tbl_MissionCrew[[#This Row],[Spacecraft (Return)]]=Tbl_MissionCrew[[#This Row],[Spacecraft (Launch)]])</f>
        <v>0</v>
      </c>
      <c r="E428" s="2">
        <f ca="1">IF(Tbl_MissionCrew[[#This Row],[Return date]]="",NOW(),Tbl_MissionCrew[[#This Row],[Return date]])-Tbl_MissionCrew[[#This Row],[Launch date]]</f>
        <v>5.9819444444437977</v>
      </c>
      <c r="F428" s="1">
        <f>_xlfn.XLOOKUP(Tbl_MissionCrew[[#This Row],[Spacecraft (Launch)]],Tbl_Missions[Spacecraft],Tbl_Missions[Launch])</f>
        <v>33333.599131944444</v>
      </c>
      <c r="G428" s="1">
        <f>IF(_xlfn.XLOOKUP(Tbl_MissionCrew[[#This Row],[Spacecraft (Return)]],Tbl_Missions[Spacecraft],Tbl_Missions[Return])="","",_xlfn.XLOOKUP(Tbl_MissionCrew[[#This Row],[Spacecraft (Return)]],Tbl_Missions[Spacecraft],Tbl_Missions[Return]))</f>
        <v>33339.581076388888</v>
      </c>
      <c r="H428" t="str">
        <f>_xlfn.XLOOKUP(Tbl_MissionCrew[[#This Row],[Spacecraft (Launch)]],Tbl_Missions[Spacecraft],Tbl_Missions[Destination])</f>
        <v>Earth Orbit</v>
      </c>
      <c r="I42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28" t="str">
        <f>_xlfn.XLOOKUP(Tbl_MissionCrew[[#This Row],[Spacecraft (Return)]],Tbl_Missions[Spacecraft],Tbl_Missions[Status])</f>
        <v>Returned</v>
      </c>
    </row>
    <row r="429" spans="1:10" ht="18.75" customHeight="1">
      <c r="A429" t="s">
        <v>1150</v>
      </c>
      <c r="B429" t="s">
        <v>177</v>
      </c>
      <c r="C429" t="s">
        <v>177</v>
      </c>
      <c r="D429" t="b">
        <f>NOT(Tbl_MissionCrew[[#This Row],[Spacecraft (Return)]]=Tbl_MissionCrew[[#This Row],[Spacecraft (Launch)]])</f>
        <v>0</v>
      </c>
      <c r="E429" s="2">
        <f ca="1">IF(Tbl_MissionCrew[[#This Row],[Return date]]="",NOW(),Tbl_MissionCrew[[#This Row],[Return date]])-Tbl_MissionCrew[[#This Row],[Launch date]]</f>
        <v>8.3076388888875954</v>
      </c>
      <c r="F429" s="1">
        <f>_xlfn.XLOOKUP(Tbl_MissionCrew[[#This Row],[Spacecraft (Launch)]],Tbl_Missions[Spacecraft],Tbl_Missions[Launch])</f>
        <v>33356.481412037036</v>
      </c>
      <c r="G429" s="1">
        <f>IF(_xlfn.XLOOKUP(Tbl_MissionCrew[[#This Row],[Spacecraft (Return)]],Tbl_Missions[Spacecraft],Tbl_Missions[Return])="","",_xlfn.XLOOKUP(Tbl_MissionCrew[[#This Row],[Spacecraft (Return)]],Tbl_Missions[Spacecraft],Tbl_Missions[Return]))</f>
        <v>33364.789050925923</v>
      </c>
      <c r="H429" t="str">
        <f>_xlfn.XLOOKUP(Tbl_MissionCrew[[#This Row],[Spacecraft (Launch)]],Tbl_Missions[Spacecraft],Tbl_Missions[Destination])</f>
        <v>Earth Orbit</v>
      </c>
      <c r="I42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29" t="str">
        <f>_xlfn.XLOOKUP(Tbl_MissionCrew[[#This Row],[Spacecraft (Return)]],Tbl_Missions[Spacecraft],Tbl_Missions[Status])</f>
        <v>Returned</v>
      </c>
    </row>
    <row r="430" spans="1:10" ht="18.75" customHeight="1">
      <c r="A430" t="s">
        <v>1151</v>
      </c>
      <c r="B430" t="s">
        <v>177</v>
      </c>
      <c r="C430" t="s">
        <v>177</v>
      </c>
      <c r="D430" t="b">
        <f>NOT(Tbl_MissionCrew[[#This Row],[Spacecraft (Return)]]=Tbl_MissionCrew[[#This Row],[Spacecraft (Launch)]])</f>
        <v>0</v>
      </c>
      <c r="E430" s="2">
        <f ca="1">IF(Tbl_MissionCrew[[#This Row],[Return date]]="",NOW(),Tbl_MissionCrew[[#This Row],[Return date]])-Tbl_MissionCrew[[#This Row],[Launch date]]</f>
        <v>8.3076388888875954</v>
      </c>
      <c r="F430" s="1">
        <f>_xlfn.XLOOKUP(Tbl_MissionCrew[[#This Row],[Spacecraft (Launch)]],Tbl_Missions[Spacecraft],Tbl_Missions[Launch])</f>
        <v>33356.481412037036</v>
      </c>
      <c r="G430" s="1">
        <f>IF(_xlfn.XLOOKUP(Tbl_MissionCrew[[#This Row],[Spacecraft (Return)]],Tbl_Missions[Spacecraft],Tbl_Missions[Return])="","",_xlfn.XLOOKUP(Tbl_MissionCrew[[#This Row],[Spacecraft (Return)]],Tbl_Missions[Spacecraft],Tbl_Missions[Return]))</f>
        <v>33364.789050925923</v>
      </c>
      <c r="H430" t="str">
        <f>_xlfn.XLOOKUP(Tbl_MissionCrew[[#This Row],[Spacecraft (Launch)]],Tbl_Missions[Spacecraft],Tbl_Missions[Destination])</f>
        <v>Earth Orbit</v>
      </c>
      <c r="I43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30" t="str">
        <f>_xlfn.XLOOKUP(Tbl_MissionCrew[[#This Row],[Spacecraft (Return)]],Tbl_Missions[Spacecraft],Tbl_Missions[Status])</f>
        <v>Returned</v>
      </c>
    </row>
    <row r="431" spans="1:10" ht="18.75" customHeight="1">
      <c r="A431" t="s">
        <v>496</v>
      </c>
      <c r="B431" t="s">
        <v>177</v>
      </c>
      <c r="C431" t="s">
        <v>177</v>
      </c>
      <c r="D431" t="b">
        <f>NOT(Tbl_MissionCrew[[#This Row],[Spacecraft (Return)]]=Tbl_MissionCrew[[#This Row],[Spacecraft (Launch)]])</f>
        <v>0</v>
      </c>
      <c r="E431" s="2">
        <f ca="1">IF(Tbl_MissionCrew[[#This Row],[Return date]]="",NOW(),Tbl_MissionCrew[[#This Row],[Return date]])-Tbl_MissionCrew[[#This Row],[Launch date]]</f>
        <v>8.3076388888875954</v>
      </c>
      <c r="F431" s="1">
        <f>_xlfn.XLOOKUP(Tbl_MissionCrew[[#This Row],[Spacecraft (Launch)]],Tbl_Missions[Spacecraft],Tbl_Missions[Launch])</f>
        <v>33356.481412037036</v>
      </c>
      <c r="G431" s="1">
        <f>IF(_xlfn.XLOOKUP(Tbl_MissionCrew[[#This Row],[Spacecraft (Return)]],Tbl_Missions[Spacecraft],Tbl_Missions[Return])="","",_xlfn.XLOOKUP(Tbl_MissionCrew[[#This Row],[Spacecraft (Return)]],Tbl_Missions[Spacecraft],Tbl_Missions[Return]))</f>
        <v>33364.789050925923</v>
      </c>
      <c r="H431" t="str">
        <f>_xlfn.XLOOKUP(Tbl_MissionCrew[[#This Row],[Spacecraft (Launch)]],Tbl_Missions[Spacecraft],Tbl_Missions[Destination])</f>
        <v>Earth Orbit</v>
      </c>
      <c r="I43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31" t="str">
        <f>_xlfn.XLOOKUP(Tbl_MissionCrew[[#This Row],[Spacecraft (Return)]],Tbl_Missions[Spacecraft],Tbl_Missions[Status])</f>
        <v>Returned</v>
      </c>
    </row>
    <row r="432" spans="1:10" ht="18.75" customHeight="1">
      <c r="A432" t="s">
        <v>1061</v>
      </c>
      <c r="B432" t="s">
        <v>177</v>
      </c>
      <c r="C432" t="s">
        <v>177</v>
      </c>
      <c r="D432" t="b">
        <f>NOT(Tbl_MissionCrew[[#This Row],[Spacecraft (Return)]]=Tbl_MissionCrew[[#This Row],[Spacecraft (Launch)]])</f>
        <v>0</v>
      </c>
      <c r="E432" s="2">
        <f ca="1">IF(Tbl_MissionCrew[[#This Row],[Return date]]="",NOW(),Tbl_MissionCrew[[#This Row],[Return date]])-Tbl_MissionCrew[[#This Row],[Launch date]]</f>
        <v>8.3076388888875954</v>
      </c>
      <c r="F432" s="1">
        <f>_xlfn.XLOOKUP(Tbl_MissionCrew[[#This Row],[Spacecraft (Launch)]],Tbl_Missions[Spacecraft],Tbl_Missions[Launch])</f>
        <v>33356.481412037036</v>
      </c>
      <c r="G432" s="1">
        <f>IF(_xlfn.XLOOKUP(Tbl_MissionCrew[[#This Row],[Spacecraft (Return)]],Tbl_Missions[Spacecraft],Tbl_Missions[Return])="","",_xlfn.XLOOKUP(Tbl_MissionCrew[[#This Row],[Spacecraft (Return)]],Tbl_Missions[Spacecraft],Tbl_Missions[Return]))</f>
        <v>33364.789050925923</v>
      </c>
      <c r="H432" t="str">
        <f>_xlfn.XLOOKUP(Tbl_MissionCrew[[#This Row],[Spacecraft (Launch)]],Tbl_Missions[Spacecraft],Tbl_Missions[Destination])</f>
        <v>Earth Orbit</v>
      </c>
      <c r="I43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32" t="str">
        <f>_xlfn.XLOOKUP(Tbl_MissionCrew[[#This Row],[Spacecraft (Return)]],Tbl_Missions[Spacecraft],Tbl_Missions[Status])</f>
        <v>Returned</v>
      </c>
    </row>
    <row r="433" spans="1:10" ht="18.75" customHeight="1">
      <c r="A433" t="s">
        <v>1152</v>
      </c>
      <c r="B433" t="s">
        <v>177</v>
      </c>
      <c r="C433" t="s">
        <v>177</v>
      </c>
      <c r="D433" t="b">
        <f>NOT(Tbl_MissionCrew[[#This Row],[Spacecraft (Return)]]=Tbl_MissionCrew[[#This Row],[Spacecraft (Launch)]])</f>
        <v>0</v>
      </c>
      <c r="E433" s="2">
        <f ca="1">IF(Tbl_MissionCrew[[#This Row],[Return date]]="",NOW(),Tbl_MissionCrew[[#This Row],[Return date]])-Tbl_MissionCrew[[#This Row],[Launch date]]</f>
        <v>8.3076388888875954</v>
      </c>
      <c r="F433" s="1">
        <f>_xlfn.XLOOKUP(Tbl_MissionCrew[[#This Row],[Spacecraft (Launch)]],Tbl_Missions[Spacecraft],Tbl_Missions[Launch])</f>
        <v>33356.481412037036</v>
      </c>
      <c r="G433" s="1">
        <f>IF(_xlfn.XLOOKUP(Tbl_MissionCrew[[#This Row],[Spacecraft (Return)]],Tbl_Missions[Spacecraft],Tbl_Missions[Return])="","",_xlfn.XLOOKUP(Tbl_MissionCrew[[#This Row],[Spacecraft (Return)]],Tbl_Missions[Spacecraft],Tbl_Missions[Return]))</f>
        <v>33364.789050925923</v>
      </c>
      <c r="H433" t="str">
        <f>_xlfn.XLOOKUP(Tbl_MissionCrew[[#This Row],[Spacecraft (Launch)]],Tbl_Missions[Spacecraft],Tbl_Missions[Destination])</f>
        <v>Earth Orbit</v>
      </c>
      <c r="I43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33" t="str">
        <f>_xlfn.XLOOKUP(Tbl_MissionCrew[[#This Row],[Spacecraft (Return)]],Tbl_Missions[Spacecraft],Tbl_Missions[Status])</f>
        <v>Returned</v>
      </c>
    </row>
    <row r="434" spans="1:10" ht="18.75" customHeight="1">
      <c r="A434" t="s">
        <v>1076</v>
      </c>
      <c r="B434" t="s">
        <v>177</v>
      </c>
      <c r="C434" t="s">
        <v>177</v>
      </c>
      <c r="D434" t="b">
        <f>NOT(Tbl_MissionCrew[[#This Row],[Spacecraft (Return)]]=Tbl_MissionCrew[[#This Row],[Spacecraft (Launch)]])</f>
        <v>0</v>
      </c>
      <c r="E434" s="2">
        <f ca="1">IF(Tbl_MissionCrew[[#This Row],[Return date]]="",NOW(),Tbl_MissionCrew[[#This Row],[Return date]])-Tbl_MissionCrew[[#This Row],[Launch date]]</f>
        <v>8.3076388888875954</v>
      </c>
      <c r="F434" s="1">
        <f>_xlfn.XLOOKUP(Tbl_MissionCrew[[#This Row],[Spacecraft (Launch)]],Tbl_Missions[Spacecraft],Tbl_Missions[Launch])</f>
        <v>33356.481412037036</v>
      </c>
      <c r="G434" s="1">
        <f>IF(_xlfn.XLOOKUP(Tbl_MissionCrew[[#This Row],[Spacecraft (Return)]],Tbl_Missions[Spacecraft],Tbl_Missions[Return])="","",_xlfn.XLOOKUP(Tbl_MissionCrew[[#This Row],[Spacecraft (Return)]],Tbl_Missions[Spacecraft],Tbl_Missions[Return]))</f>
        <v>33364.789050925923</v>
      </c>
      <c r="H434" t="str">
        <f>_xlfn.XLOOKUP(Tbl_MissionCrew[[#This Row],[Spacecraft (Launch)]],Tbl_Missions[Spacecraft],Tbl_Missions[Destination])</f>
        <v>Earth Orbit</v>
      </c>
      <c r="I43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34" t="str">
        <f>_xlfn.XLOOKUP(Tbl_MissionCrew[[#This Row],[Spacecraft (Return)]],Tbl_Missions[Spacecraft],Tbl_Missions[Status])</f>
        <v>Returned</v>
      </c>
    </row>
    <row r="435" spans="1:10" ht="18.75" customHeight="1">
      <c r="A435" t="s">
        <v>488</v>
      </c>
      <c r="B435" t="s">
        <v>177</v>
      </c>
      <c r="C435" t="s">
        <v>177</v>
      </c>
      <c r="D435" t="b">
        <f>NOT(Tbl_MissionCrew[[#This Row],[Spacecraft (Return)]]=Tbl_MissionCrew[[#This Row],[Spacecraft (Launch)]])</f>
        <v>0</v>
      </c>
      <c r="E435" s="2">
        <f ca="1">IF(Tbl_MissionCrew[[#This Row],[Return date]]="",NOW(),Tbl_MissionCrew[[#This Row],[Return date]])-Tbl_MissionCrew[[#This Row],[Launch date]]</f>
        <v>8.3076388888875954</v>
      </c>
      <c r="F435" s="1">
        <f>_xlfn.XLOOKUP(Tbl_MissionCrew[[#This Row],[Spacecraft (Launch)]],Tbl_Missions[Spacecraft],Tbl_Missions[Launch])</f>
        <v>33356.481412037036</v>
      </c>
      <c r="G435" s="1">
        <f>IF(_xlfn.XLOOKUP(Tbl_MissionCrew[[#This Row],[Spacecraft (Return)]],Tbl_Missions[Spacecraft],Tbl_Missions[Return])="","",_xlfn.XLOOKUP(Tbl_MissionCrew[[#This Row],[Spacecraft (Return)]],Tbl_Missions[Spacecraft],Tbl_Missions[Return]))</f>
        <v>33364.789050925923</v>
      </c>
      <c r="H435" t="str">
        <f>_xlfn.XLOOKUP(Tbl_MissionCrew[[#This Row],[Spacecraft (Launch)]],Tbl_Missions[Spacecraft],Tbl_Missions[Destination])</f>
        <v>Earth Orbit</v>
      </c>
      <c r="I43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35" t="str">
        <f>_xlfn.XLOOKUP(Tbl_MissionCrew[[#This Row],[Spacecraft (Return)]],Tbl_Missions[Spacecraft],Tbl_Missions[Status])</f>
        <v>Returned</v>
      </c>
    </row>
    <row r="436" spans="1:10" ht="18.75" customHeight="1">
      <c r="A436" t="s">
        <v>483</v>
      </c>
      <c r="B436" t="s">
        <v>178</v>
      </c>
      <c r="C436" t="s">
        <v>178</v>
      </c>
      <c r="D436" t="b">
        <f>NOT(Tbl_MissionCrew[[#This Row],[Spacecraft (Return)]]=Tbl_MissionCrew[[#This Row],[Spacecraft (Launch)]])</f>
        <v>0</v>
      </c>
      <c r="E436" s="2">
        <f ca="1">IF(Tbl_MissionCrew[[#This Row],[Return date]]="",NOW(),Tbl_MissionCrew[[#This Row],[Return date]])-Tbl_MissionCrew[[#This Row],[Launch date]]</f>
        <v>144.64016203703795</v>
      </c>
      <c r="F436" s="1">
        <f>_xlfn.XLOOKUP(Tbl_MissionCrew[[#This Row],[Spacecraft (Launch)]],Tbl_Missions[Spacecraft],Tbl_Missions[Launch])</f>
        <v>33376.535046296296</v>
      </c>
      <c r="G436" s="1">
        <f>IF(_xlfn.XLOOKUP(Tbl_MissionCrew[[#This Row],[Spacecraft (Return)]],Tbl_Missions[Spacecraft],Tbl_Missions[Return])="","",_xlfn.XLOOKUP(Tbl_MissionCrew[[#This Row],[Spacecraft (Return)]],Tbl_Missions[Spacecraft],Tbl_Missions[Return]))</f>
        <v>33521.175208333334</v>
      </c>
      <c r="H436" t="str">
        <f>_xlfn.XLOOKUP(Tbl_MissionCrew[[#This Row],[Spacecraft (Launch)]],Tbl_Missions[Spacecraft],Tbl_Missions[Destination])</f>
        <v>Mir</v>
      </c>
      <c r="I43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436" t="str">
        <f>_xlfn.XLOOKUP(Tbl_MissionCrew[[#This Row],[Spacecraft (Return)]],Tbl_Missions[Spacecraft],Tbl_Missions[Status])</f>
        <v>Returned</v>
      </c>
    </row>
    <row r="437" spans="1:10" ht="18.75" customHeight="1">
      <c r="A437" t="s">
        <v>1153</v>
      </c>
      <c r="B437" t="s">
        <v>178</v>
      </c>
      <c r="C437" t="s">
        <v>175</v>
      </c>
      <c r="D437" t="b">
        <f>NOT(Tbl_MissionCrew[[#This Row],[Spacecraft (Return)]]=Tbl_MissionCrew[[#This Row],[Spacecraft (Launch)]])</f>
        <v>1</v>
      </c>
      <c r="E437" s="2">
        <f ca="1">IF(Tbl_MissionCrew[[#This Row],[Return date]]="",NOW(),Tbl_MissionCrew[[#This Row],[Return date]])-Tbl_MissionCrew[[#This Row],[Launch date]]</f>
        <v>7.8843981481477385</v>
      </c>
      <c r="F437" s="1">
        <f>_xlfn.XLOOKUP(Tbl_MissionCrew[[#This Row],[Spacecraft (Launch)]],Tbl_Missions[Spacecraft],Tbl_Missions[Launch])</f>
        <v>33376.535046296296</v>
      </c>
      <c r="G437" s="1">
        <f>IF(_xlfn.XLOOKUP(Tbl_MissionCrew[[#This Row],[Spacecraft (Return)]],Tbl_Missions[Spacecraft],Tbl_Missions[Return])="","",_xlfn.XLOOKUP(Tbl_MissionCrew[[#This Row],[Spacecraft (Return)]],Tbl_Missions[Spacecraft],Tbl_Missions[Return]))</f>
        <v>33384.419444444444</v>
      </c>
      <c r="H437" t="str">
        <f>_xlfn.XLOOKUP(Tbl_MissionCrew[[#This Row],[Spacecraft (Launch)]],Tbl_Missions[Spacecraft],Tbl_Missions[Destination])</f>
        <v>Mir</v>
      </c>
      <c r="I43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437" t="str">
        <f>_xlfn.XLOOKUP(Tbl_MissionCrew[[#This Row],[Spacecraft (Return)]],Tbl_Missions[Spacecraft],Tbl_Missions[Status])</f>
        <v>Returned</v>
      </c>
    </row>
    <row r="438" spans="1:10" ht="18.75" customHeight="1">
      <c r="A438" t="s">
        <v>484</v>
      </c>
      <c r="B438" t="s">
        <v>178</v>
      </c>
      <c r="C438" t="s">
        <v>182</v>
      </c>
      <c r="D438" t="b">
        <f>NOT(Tbl_MissionCrew[[#This Row],[Spacecraft (Return)]]=Tbl_MissionCrew[[#This Row],[Spacecraft (Launch)]])</f>
        <v>1</v>
      </c>
      <c r="E438" s="2">
        <f ca="1">IF(Tbl_MissionCrew[[#This Row],[Return date]]="",NOW(),Tbl_MissionCrew[[#This Row],[Return date]])-Tbl_MissionCrew[[#This Row],[Launch date]]</f>
        <v>311.83395833333634</v>
      </c>
      <c r="F438" s="1">
        <f>_xlfn.XLOOKUP(Tbl_MissionCrew[[#This Row],[Spacecraft (Launch)]],Tbl_Missions[Spacecraft],Tbl_Missions[Launch])</f>
        <v>33376.535046296296</v>
      </c>
      <c r="G438" s="1">
        <f>IF(_xlfn.XLOOKUP(Tbl_MissionCrew[[#This Row],[Spacecraft (Return)]],Tbl_Missions[Spacecraft],Tbl_Missions[Return])="","",_xlfn.XLOOKUP(Tbl_MissionCrew[[#This Row],[Spacecraft (Return)]],Tbl_Missions[Spacecraft],Tbl_Missions[Return]))</f>
        <v>33688.369004629632</v>
      </c>
      <c r="H438" t="str">
        <f>_xlfn.XLOOKUP(Tbl_MissionCrew[[#This Row],[Spacecraft (Launch)]],Tbl_Missions[Spacecraft],Tbl_Missions[Destination])</f>
        <v>Mir</v>
      </c>
      <c r="I43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438" t="str">
        <f>_xlfn.XLOOKUP(Tbl_MissionCrew[[#This Row],[Spacecraft (Return)]],Tbl_Missions[Spacecraft],Tbl_Missions[Status])</f>
        <v>Returned</v>
      </c>
    </row>
    <row r="439" spans="1:10" ht="18.75" customHeight="1">
      <c r="A439" t="s">
        <v>1115</v>
      </c>
      <c r="B439" t="s">
        <v>179</v>
      </c>
      <c r="C439" t="s">
        <v>179</v>
      </c>
      <c r="D439" t="b">
        <f>NOT(Tbl_MissionCrew[[#This Row],[Spacecraft (Return)]]=Tbl_MissionCrew[[#This Row],[Spacecraft (Launch)]])</f>
        <v>0</v>
      </c>
      <c r="E439" s="2">
        <f ca="1">IF(Tbl_MissionCrew[[#This Row],[Return date]]="",NOW(),Tbl_MissionCrew[[#This Row],[Return date]])-Tbl_MissionCrew[[#This Row],[Launch date]]</f>
        <v>9.09375</v>
      </c>
      <c r="F439" s="1">
        <f>_xlfn.XLOOKUP(Tbl_MissionCrew[[#This Row],[Spacecraft (Launch)]],Tbl_Missions[Spacecraft],Tbl_Missions[Launch])</f>
        <v>33394.558923611112</v>
      </c>
      <c r="G439" s="1">
        <f>IF(_xlfn.XLOOKUP(Tbl_MissionCrew[[#This Row],[Spacecraft (Return)]],Tbl_Missions[Spacecraft],Tbl_Missions[Return])="","",_xlfn.XLOOKUP(Tbl_MissionCrew[[#This Row],[Spacecraft (Return)]],Tbl_Missions[Spacecraft],Tbl_Missions[Return]))</f>
        <v>33403.652673611112</v>
      </c>
      <c r="H439" t="str">
        <f>_xlfn.XLOOKUP(Tbl_MissionCrew[[#This Row],[Spacecraft (Launch)]],Tbl_Missions[Spacecraft],Tbl_Missions[Destination])</f>
        <v>Earth Orbit</v>
      </c>
      <c r="I43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39" t="str">
        <f>_xlfn.XLOOKUP(Tbl_MissionCrew[[#This Row],[Spacecraft (Return)]],Tbl_Missions[Spacecraft],Tbl_Missions[Status])</f>
        <v>Returned</v>
      </c>
    </row>
    <row r="440" spans="1:10" ht="18.75" customHeight="1">
      <c r="A440" t="s">
        <v>1154</v>
      </c>
      <c r="B440" t="s">
        <v>179</v>
      </c>
      <c r="C440" t="s">
        <v>179</v>
      </c>
      <c r="D440" t="b">
        <f>NOT(Tbl_MissionCrew[[#This Row],[Spacecraft (Return)]]=Tbl_MissionCrew[[#This Row],[Spacecraft (Launch)]])</f>
        <v>0</v>
      </c>
      <c r="E440" s="2">
        <f ca="1">IF(Tbl_MissionCrew[[#This Row],[Return date]]="",NOW(),Tbl_MissionCrew[[#This Row],[Return date]])-Tbl_MissionCrew[[#This Row],[Launch date]]</f>
        <v>9.09375</v>
      </c>
      <c r="F440" s="1">
        <f>_xlfn.XLOOKUP(Tbl_MissionCrew[[#This Row],[Spacecraft (Launch)]],Tbl_Missions[Spacecraft],Tbl_Missions[Launch])</f>
        <v>33394.558923611112</v>
      </c>
      <c r="G440" s="1">
        <f>IF(_xlfn.XLOOKUP(Tbl_MissionCrew[[#This Row],[Spacecraft (Return)]],Tbl_Missions[Spacecraft],Tbl_Missions[Return])="","",_xlfn.XLOOKUP(Tbl_MissionCrew[[#This Row],[Spacecraft (Return)]],Tbl_Missions[Spacecraft],Tbl_Missions[Return]))</f>
        <v>33403.652673611112</v>
      </c>
      <c r="H440" t="str">
        <f>_xlfn.XLOOKUP(Tbl_MissionCrew[[#This Row],[Spacecraft (Launch)]],Tbl_Missions[Spacecraft],Tbl_Missions[Destination])</f>
        <v>Earth Orbit</v>
      </c>
      <c r="I44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40" t="str">
        <f>_xlfn.XLOOKUP(Tbl_MissionCrew[[#This Row],[Spacecraft (Return)]],Tbl_Missions[Spacecraft],Tbl_Missions[Status])</f>
        <v>Returned</v>
      </c>
    </row>
    <row r="441" spans="1:10" ht="18.75" customHeight="1">
      <c r="A441" t="s">
        <v>1131</v>
      </c>
      <c r="B441" t="s">
        <v>179</v>
      </c>
      <c r="C441" t="s">
        <v>179</v>
      </c>
      <c r="D441" t="b">
        <f>NOT(Tbl_MissionCrew[[#This Row],[Spacecraft (Return)]]=Tbl_MissionCrew[[#This Row],[Spacecraft (Launch)]])</f>
        <v>0</v>
      </c>
      <c r="E441" s="2">
        <f ca="1">IF(Tbl_MissionCrew[[#This Row],[Return date]]="",NOW(),Tbl_MissionCrew[[#This Row],[Return date]])-Tbl_MissionCrew[[#This Row],[Launch date]]</f>
        <v>9.09375</v>
      </c>
      <c r="F441" s="1">
        <f>_xlfn.XLOOKUP(Tbl_MissionCrew[[#This Row],[Spacecraft (Launch)]],Tbl_Missions[Spacecraft],Tbl_Missions[Launch])</f>
        <v>33394.558923611112</v>
      </c>
      <c r="G441" s="1">
        <f>IF(_xlfn.XLOOKUP(Tbl_MissionCrew[[#This Row],[Spacecraft (Return)]],Tbl_Missions[Spacecraft],Tbl_Missions[Return])="","",_xlfn.XLOOKUP(Tbl_MissionCrew[[#This Row],[Spacecraft (Return)]],Tbl_Missions[Spacecraft],Tbl_Missions[Return]))</f>
        <v>33403.652673611112</v>
      </c>
      <c r="H441" t="str">
        <f>_xlfn.XLOOKUP(Tbl_MissionCrew[[#This Row],[Spacecraft (Launch)]],Tbl_Missions[Spacecraft],Tbl_Missions[Destination])</f>
        <v>Earth Orbit</v>
      </c>
      <c r="I44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41" t="str">
        <f>_xlfn.XLOOKUP(Tbl_MissionCrew[[#This Row],[Spacecraft (Return)]],Tbl_Missions[Spacecraft],Tbl_Missions[Status])</f>
        <v>Returned</v>
      </c>
    </row>
    <row r="442" spans="1:10" ht="18.75" customHeight="1">
      <c r="A442" t="s">
        <v>1090</v>
      </c>
      <c r="B442" t="s">
        <v>179</v>
      </c>
      <c r="C442" t="s">
        <v>179</v>
      </c>
      <c r="D442" t="b">
        <f>NOT(Tbl_MissionCrew[[#This Row],[Spacecraft (Return)]]=Tbl_MissionCrew[[#This Row],[Spacecraft (Launch)]])</f>
        <v>0</v>
      </c>
      <c r="E442" s="2">
        <f ca="1">IF(Tbl_MissionCrew[[#This Row],[Return date]]="",NOW(),Tbl_MissionCrew[[#This Row],[Return date]])-Tbl_MissionCrew[[#This Row],[Launch date]]</f>
        <v>9.09375</v>
      </c>
      <c r="F442" s="1">
        <f>_xlfn.XLOOKUP(Tbl_MissionCrew[[#This Row],[Spacecraft (Launch)]],Tbl_Missions[Spacecraft],Tbl_Missions[Launch])</f>
        <v>33394.558923611112</v>
      </c>
      <c r="G442" s="1">
        <f>IF(_xlfn.XLOOKUP(Tbl_MissionCrew[[#This Row],[Spacecraft (Return)]],Tbl_Missions[Spacecraft],Tbl_Missions[Return])="","",_xlfn.XLOOKUP(Tbl_MissionCrew[[#This Row],[Spacecraft (Return)]],Tbl_Missions[Spacecraft],Tbl_Missions[Return]))</f>
        <v>33403.652673611112</v>
      </c>
      <c r="H442" t="str">
        <f>_xlfn.XLOOKUP(Tbl_MissionCrew[[#This Row],[Spacecraft (Launch)]],Tbl_Missions[Spacecraft],Tbl_Missions[Destination])</f>
        <v>Earth Orbit</v>
      </c>
      <c r="I44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42" t="str">
        <f>_xlfn.XLOOKUP(Tbl_MissionCrew[[#This Row],[Spacecraft (Return)]],Tbl_Missions[Spacecraft],Tbl_Missions[Status])</f>
        <v>Returned</v>
      </c>
    </row>
    <row r="443" spans="1:10" ht="18.75" customHeight="1">
      <c r="A443" t="s">
        <v>1155</v>
      </c>
      <c r="B443" t="s">
        <v>179</v>
      </c>
      <c r="C443" t="s">
        <v>179</v>
      </c>
      <c r="D443" t="b">
        <f>NOT(Tbl_MissionCrew[[#This Row],[Spacecraft (Return)]]=Tbl_MissionCrew[[#This Row],[Spacecraft (Launch)]])</f>
        <v>0</v>
      </c>
      <c r="E443" s="2">
        <f ca="1">IF(Tbl_MissionCrew[[#This Row],[Return date]]="",NOW(),Tbl_MissionCrew[[#This Row],[Return date]])-Tbl_MissionCrew[[#This Row],[Launch date]]</f>
        <v>9.09375</v>
      </c>
      <c r="F443" s="1">
        <f>_xlfn.XLOOKUP(Tbl_MissionCrew[[#This Row],[Spacecraft (Launch)]],Tbl_Missions[Spacecraft],Tbl_Missions[Launch])</f>
        <v>33394.558923611112</v>
      </c>
      <c r="G443" s="1">
        <f>IF(_xlfn.XLOOKUP(Tbl_MissionCrew[[#This Row],[Spacecraft (Return)]],Tbl_Missions[Spacecraft],Tbl_Missions[Return])="","",_xlfn.XLOOKUP(Tbl_MissionCrew[[#This Row],[Spacecraft (Return)]],Tbl_Missions[Spacecraft],Tbl_Missions[Return]))</f>
        <v>33403.652673611112</v>
      </c>
      <c r="H443" t="str">
        <f>_xlfn.XLOOKUP(Tbl_MissionCrew[[#This Row],[Spacecraft (Launch)]],Tbl_Missions[Spacecraft],Tbl_Missions[Destination])</f>
        <v>Earth Orbit</v>
      </c>
      <c r="I44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43" t="str">
        <f>_xlfn.XLOOKUP(Tbl_MissionCrew[[#This Row],[Spacecraft (Return)]],Tbl_Missions[Spacecraft],Tbl_Missions[Status])</f>
        <v>Returned</v>
      </c>
    </row>
    <row r="444" spans="1:10" ht="18.75" customHeight="1">
      <c r="A444" t="s">
        <v>1156</v>
      </c>
      <c r="B444" t="s">
        <v>179</v>
      </c>
      <c r="C444" t="s">
        <v>179</v>
      </c>
      <c r="D444" t="b">
        <f>NOT(Tbl_MissionCrew[[#This Row],[Spacecraft (Return)]]=Tbl_MissionCrew[[#This Row],[Spacecraft (Launch)]])</f>
        <v>0</v>
      </c>
      <c r="E444" s="2">
        <f ca="1">IF(Tbl_MissionCrew[[#This Row],[Return date]]="",NOW(),Tbl_MissionCrew[[#This Row],[Return date]])-Tbl_MissionCrew[[#This Row],[Launch date]]</f>
        <v>9.09375</v>
      </c>
      <c r="F444" s="1">
        <f>_xlfn.XLOOKUP(Tbl_MissionCrew[[#This Row],[Spacecraft (Launch)]],Tbl_Missions[Spacecraft],Tbl_Missions[Launch])</f>
        <v>33394.558923611112</v>
      </c>
      <c r="G444" s="1">
        <f>IF(_xlfn.XLOOKUP(Tbl_MissionCrew[[#This Row],[Spacecraft (Return)]],Tbl_Missions[Spacecraft],Tbl_Missions[Return])="","",_xlfn.XLOOKUP(Tbl_MissionCrew[[#This Row],[Spacecraft (Return)]],Tbl_Missions[Spacecraft],Tbl_Missions[Return]))</f>
        <v>33403.652673611112</v>
      </c>
      <c r="H444" t="str">
        <f>_xlfn.XLOOKUP(Tbl_MissionCrew[[#This Row],[Spacecraft (Launch)]],Tbl_Missions[Spacecraft],Tbl_Missions[Destination])</f>
        <v>Earth Orbit</v>
      </c>
      <c r="I44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44" t="str">
        <f>_xlfn.XLOOKUP(Tbl_MissionCrew[[#This Row],[Spacecraft (Return)]],Tbl_Missions[Spacecraft],Tbl_Missions[Status])</f>
        <v>Returned</v>
      </c>
    </row>
    <row r="445" spans="1:10" ht="18.75" customHeight="1">
      <c r="A445" t="s">
        <v>559</v>
      </c>
      <c r="B445" t="s">
        <v>179</v>
      </c>
      <c r="C445" t="s">
        <v>179</v>
      </c>
      <c r="D445" t="b">
        <f>NOT(Tbl_MissionCrew[[#This Row],[Spacecraft (Return)]]=Tbl_MissionCrew[[#This Row],[Spacecraft (Launch)]])</f>
        <v>0</v>
      </c>
      <c r="E445" s="2">
        <f ca="1">IF(Tbl_MissionCrew[[#This Row],[Return date]]="",NOW(),Tbl_MissionCrew[[#This Row],[Return date]])-Tbl_MissionCrew[[#This Row],[Launch date]]</f>
        <v>9.09375</v>
      </c>
      <c r="F445" s="1">
        <f>_xlfn.XLOOKUP(Tbl_MissionCrew[[#This Row],[Spacecraft (Launch)]],Tbl_Missions[Spacecraft],Tbl_Missions[Launch])</f>
        <v>33394.558923611112</v>
      </c>
      <c r="G445" s="1">
        <f>IF(_xlfn.XLOOKUP(Tbl_MissionCrew[[#This Row],[Spacecraft (Return)]],Tbl_Missions[Spacecraft],Tbl_Missions[Return])="","",_xlfn.XLOOKUP(Tbl_MissionCrew[[#This Row],[Spacecraft (Return)]],Tbl_Missions[Spacecraft],Tbl_Missions[Return]))</f>
        <v>33403.652673611112</v>
      </c>
      <c r="H445" t="str">
        <f>_xlfn.XLOOKUP(Tbl_MissionCrew[[#This Row],[Spacecraft (Launch)]],Tbl_Missions[Spacecraft],Tbl_Missions[Destination])</f>
        <v>Earth Orbit</v>
      </c>
      <c r="I44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45" t="str">
        <f>_xlfn.XLOOKUP(Tbl_MissionCrew[[#This Row],[Spacecraft (Return)]],Tbl_Missions[Spacecraft],Tbl_Missions[Status])</f>
        <v>Returned</v>
      </c>
    </row>
    <row r="446" spans="1:10" ht="18.75" customHeight="1">
      <c r="A446" t="s">
        <v>501</v>
      </c>
      <c r="B446" t="s">
        <v>180</v>
      </c>
      <c r="C446" t="s">
        <v>180</v>
      </c>
      <c r="D446" t="b">
        <f>NOT(Tbl_MissionCrew[[#This Row],[Spacecraft (Return)]]=Tbl_MissionCrew[[#This Row],[Spacecraft (Launch)]])</f>
        <v>0</v>
      </c>
      <c r="E446" s="2">
        <f ca="1">IF(Tbl_MissionCrew[[#This Row],[Return date]]="",NOW(),Tbl_MissionCrew[[#This Row],[Return date]])-Tbl_MissionCrew[[#This Row],[Launch date]]</f>
        <v>8.890277777776646</v>
      </c>
      <c r="F446" s="1">
        <f>_xlfn.XLOOKUP(Tbl_MissionCrew[[#This Row],[Spacecraft (Launch)]],Tbl_Missions[Spacecraft],Tbl_Missions[Launch])</f>
        <v>33452.626388888886</v>
      </c>
      <c r="G446" s="1">
        <f>IF(_xlfn.XLOOKUP(Tbl_MissionCrew[[#This Row],[Spacecraft (Return)]],Tbl_Missions[Spacecraft],Tbl_Missions[Return])="","",_xlfn.XLOOKUP(Tbl_MissionCrew[[#This Row],[Spacecraft (Return)]],Tbl_Missions[Spacecraft],Tbl_Missions[Return]))</f>
        <v>33461.516666666663</v>
      </c>
      <c r="H446" t="str">
        <f>_xlfn.XLOOKUP(Tbl_MissionCrew[[#This Row],[Spacecraft (Launch)]],Tbl_Missions[Spacecraft],Tbl_Missions[Destination])</f>
        <v>Earth Orbit</v>
      </c>
      <c r="I44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46" t="str">
        <f>_xlfn.XLOOKUP(Tbl_MissionCrew[[#This Row],[Spacecraft (Return)]],Tbl_Missions[Spacecraft],Tbl_Missions[Status])</f>
        <v>Returned</v>
      </c>
    </row>
    <row r="447" spans="1:10" ht="18.75" customHeight="1">
      <c r="A447" t="s">
        <v>1134</v>
      </c>
      <c r="B447" t="s">
        <v>180</v>
      </c>
      <c r="C447" t="s">
        <v>180</v>
      </c>
      <c r="D447" t="b">
        <f>NOT(Tbl_MissionCrew[[#This Row],[Spacecraft (Return)]]=Tbl_MissionCrew[[#This Row],[Spacecraft (Launch)]])</f>
        <v>0</v>
      </c>
      <c r="E447" s="2">
        <f ca="1">IF(Tbl_MissionCrew[[#This Row],[Return date]]="",NOW(),Tbl_MissionCrew[[#This Row],[Return date]])-Tbl_MissionCrew[[#This Row],[Launch date]]</f>
        <v>8.890277777776646</v>
      </c>
      <c r="F447" s="1">
        <f>_xlfn.XLOOKUP(Tbl_MissionCrew[[#This Row],[Spacecraft (Launch)]],Tbl_Missions[Spacecraft],Tbl_Missions[Launch])</f>
        <v>33452.626388888886</v>
      </c>
      <c r="G447" s="1">
        <f>IF(_xlfn.XLOOKUP(Tbl_MissionCrew[[#This Row],[Spacecraft (Return)]],Tbl_Missions[Spacecraft],Tbl_Missions[Return])="","",_xlfn.XLOOKUP(Tbl_MissionCrew[[#This Row],[Spacecraft (Return)]],Tbl_Missions[Spacecraft],Tbl_Missions[Return]))</f>
        <v>33461.516666666663</v>
      </c>
      <c r="H447" t="str">
        <f>_xlfn.XLOOKUP(Tbl_MissionCrew[[#This Row],[Spacecraft (Launch)]],Tbl_Missions[Spacecraft],Tbl_Missions[Destination])</f>
        <v>Earth Orbit</v>
      </c>
      <c r="I44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47" t="str">
        <f>_xlfn.XLOOKUP(Tbl_MissionCrew[[#This Row],[Spacecraft (Return)]],Tbl_Missions[Spacecraft],Tbl_Missions[Status])</f>
        <v>Returned</v>
      </c>
    </row>
    <row r="448" spans="1:10" ht="18.75" customHeight="1">
      <c r="A448" t="s">
        <v>1132</v>
      </c>
      <c r="B448" t="s">
        <v>180</v>
      </c>
      <c r="C448" t="s">
        <v>180</v>
      </c>
      <c r="D448" t="b">
        <f>NOT(Tbl_MissionCrew[[#This Row],[Spacecraft (Return)]]=Tbl_MissionCrew[[#This Row],[Spacecraft (Launch)]])</f>
        <v>0</v>
      </c>
      <c r="E448" s="2">
        <f ca="1">IF(Tbl_MissionCrew[[#This Row],[Return date]]="",NOW(),Tbl_MissionCrew[[#This Row],[Return date]])-Tbl_MissionCrew[[#This Row],[Launch date]]</f>
        <v>8.890277777776646</v>
      </c>
      <c r="F448" s="1">
        <f>_xlfn.XLOOKUP(Tbl_MissionCrew[[#This Row],[Spacecraft (Launch)]],Tbl_Missions[Spacecraft],Tbl_Missions[Launch])</f>
        <v>33452.626388888886</v>
      </c>
      <c r="G448" s="1">
        <f>IF(_xlfn.XLOOKUP(Tbl_MissionCrew[[#This Row],[Spacecraft (Return)]],Tbl_Missions[Spacecraft],Tbl_Missions[Return])="","",_xlfn.XLOOKUP(Tbl_MissionCrew[[#This Row],[Spacecraft (Return)]],Tbl_Missions[Spacecraft],Tbl_Missions[Return]))</f>
        <v>33461.516666666663</v>
      </c>
      <c r="H448" t="str">
        <f>_xlfn.XLOOKUP(Tbl_MissionCrew[[#This Row],[Spacecraft (Launch)]],Tbl_Missions[Spacecraft],Tbl_Missions[Destination])</f>
        <v>Earth Orbit</v>
      </c>
      <c r="I44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48" t="str">
        <f>_xlfn.XLOOKUP(Tbl_MissionCrew[[#This Row],[Spacecraft (Return)]],Tbl_Missions[Spacecraft],Tbl_Missions[Status])</f>
        <v>Returned</v>
      </c>
    </row>
    <row r="449" spans="1:10" ht="18.75" customHeight="1">
      <c r="A449" t="s">
        <v>1157</v>
      </c>
      <c r="B449" t="s">
        <v>180</v>
      </c>
      <c r="C449" t="s">
        <v>180</v>
      </c>
      <c r="D449" t="b">
        <f>NOT(Tbl_MissionCrew[[#This Row],[Spacecraft (Return)]]=Tbl_MissionCrew[[#This Row],[Spacecraft (Launch)]])</f>
        <v>0</v>
      </c>
      <c r="E449" s="2">
        <f ca="1">IF(Tbl_MissionCrew[[#This Row],[Return date]]="",NOW(),Tbl_MissionCrew[[#This Row],[Return date]])-Tbl_MissionCrew[[#This Row],[Launch date]]</f>
        <v>8.890277777776646</v>
      </c>
      <c r="F449" s="1">
        <f>_xlfn.XLOOKUP(Tbl_MissionCrew[[#This Row],[Spacecraft (Launch)]],Tbl_Missions[Spacecraft],Tbl_Missions[Launch])</f>
        <v>33452.626388888886</v>
      </c>
      <c r="G449" s="1">
        <f>IF(_xlfn.XLOOKUP(Tbl_MissionCrew[[#This Row],[Spacecraft (Return)]],Tbl_Missions[Spacecraft],Tbl_Missions[Return])="","",_xlfn.XLOOKUP(Tbl_MissionCrew[[#This Row],[Spacecraft (Return)]],Tbl_Missions[Spacecraft],Tbl_Missions[Return]))</f>
        <v>33461.516666666663</v>
      </c>
      <c r="H449" t="str">
        <f>_xlfn.XLOOKUP(Tbl_MissionCrew[[#This Row],[Spacecraft (Launch)]],Tbl_Missions[Spacecraft],Tbl_Missions[Destination])</f>
        <v>Earth Orbit</v>
      </c>
      <c r="I44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49" t="str">
        <f>_xlfn.XLOOKUP(Tbl_MissionCrew[[#This Row],[Spacecraft (Return)]],Tbl_Missions[Spacecraft],Tbl_Missions[Status])</f>
        <v>Returned</v>
      </c>
    </row>
    <row r="450" spans="1:10" ht="18.75" customHeight="1">
      <c r="A450" t="s">
        <v>1097</v>
      </c>
      <c r="B450" t="s">
        <v>180</v>
      </c>
      <c r="C450" t="s">
        <v>180</v>
      </c>
      <c r="D450" t="b">
        <f>NOT(Tbl_MissionCrew[[#This Row],[Spacecraft (Return)]]=Tbl_MissionCrew[[#This Row],[Spacecraft (Launch)]])</f>
        <v>0</v>
      </c>
      <c r="E450" s="2">
        <f ca="1">IF(Tbl_MissionCrew[[#This Row],[Return date]]="",NOW(),Tbl_MissionCrew[[#This Row],[Return date]])-Tbl_MissionCrew[[#This Row],[Launch date]]</f>
        <v>8.890277777776646</v>
      </c>
      <c r="F450" s="1">
        <f>_xlfn.XLOOKUP(Tbl_MissionCrew[[#This Row],[Spacecraft (Launch)]],Tbl_Missions[Spacecraft],Tbl_Missions[Launch])</f>
        <v>33452.626388888886</v>
      </c>
      <c r="G450" s="1">
        <f>IF(_xlfn.XLOOKUP(Tbl_MissionCrew[[#This Row],[Spacecraft (Return)]],Tbl_Missions[Spacecraft],Tbl_Missions[Return])="","",_xlfn.XLOOKUP(Tbl_MissionCrew[[#This Row],[Spacecraft (Return)]],Tbl_Missions[Spacecraft],Tbl_Missions[Return]))</f>
        <v>33461.516666666663</v>
      </c>
      <c r="H450" t="str">
        <f>_xlfn.XLOOKUP(Tbl_MissionCrew[[#This Row],[Spacecraft (Launch)]],Tbl_Missions[Spacecraft],Tbl_Missions[Destination])</f>
        <v>Earth Orbit</v>
      </c>
      <c r="I45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50" t="str">
        <f>_xlfn.XLOOKUP(Tbl_MissionCrew[[#This Row],[Spacecraft (Return)]],Tbl_Missions[Spacecraft],Tbl_Missions[Status])</f>
        <v>Returned</v>
      </c>
    </row>
    <row r="451" spans="1:10" ht="18.75" customHeight="1">
      <c r="A451" t="s">
        <v>1145</v>
      </c>
      <c r="B451" t="s">
        <v>181</v>
      </c>
      <c r="C451" t="s">
        <v>181</v>
      </c>
      <c r="D451" t="b">
        <f>NOT(Tbl_MissionCrew[[#This Row],[Spacecraft (Return)]]=Tbl_MissionCrew[[#This Row],[Spacecraft (Launch)]])</f>
        <v>0</v>
      </c>
      <c r="E451" s="2">
        <f ca="1">IF(Tbl_MissionCrew[[#This Row],[Return date]]="",NOW(),Tbl_MissionCrew[[#This Row],[Return date]])-Tbl_MissionCrew[[#This Row],[Launch date]]</f>
        <v>5.3527777777781012</v>
      </c>
      <c r="F451" s="1">
        <f>_xlfn.XLOOKUP(Tbl_MissionCrew[[#This Row],[Spacecraft (Launch)]],Tbl_Missions[Spacecraft],Tbl_Missions[Launch])</f>
        <v>33493.96601851852</v>
      </c>
      <c r="G451" s="1">
        <f>IF(_xlfn.XLOOKUP(Tbl_MissionCrew[[#This Row],[Spacecraft (Return)]],Tbl_Missions[Spacecraft],Tbl_Missions[Return])="","",_xlfn.XLOOKUP(Tbl_MissionCrew[[#This Row],[Spacecraft (Return)]],Tbl_Missions[Spacecraft],Tbl_Missions[Return]))</f>
        <v>33499.318796296298</v>
      </c>
      <c r="H451" t="str">
        <f>_xlfn.XLOOKUP(Tbl_MissionCrew[[#This Row],[Spacecraft (Launch)]],Tbl_Missions[Spacecraft],Tbl_Missions[Destination])</f>
        <v>Earth Orbit</v>
      </c>
      <c r="I45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51" t="str">
        <f>_xlfn.XLOOKUP(Tbl_MissionCrew[[#This Row],[Spacecraft (Return)]],Tbl_Missions[Spacecraft],Tbl_Missions[Status])</f>
        <v>Returned</v>
      </c>
    </row>
    <row r="452" spans="1:10" ht="18.75" customHeight="1">
      <c r="A452" t="s">
        <v>1086</v>
      </c>
      <c r="B452" t="s">
        <v>181</v>
      </c>
      <c r="C452" t="s">
        <v>181</v>
      </c>
      <c r="D452" t="b">
        <f>NOT(Tbl_MissionCrew[[#This Row],[Spacecraft (Return)]]=Tbl_MissionCrew[[#This Row],[Spacecraft (Launch)]])</f>
        <v>0</v>
      </c>
      <c r="E452" s="2">
        <f ca="1">IF(Tbl_MissionCrew[[#This Row],[Return date]]="",NOW(),Tbl_MissionCrew[[#This Row],[Return date]])-Tbl_MissionCrew[[#This Row],[Launch date]]</f>
        <v>5.3527777777781012</v>
      </c>
      <c r="F452" s="1">
        <f>_xlfn.XLOOKUP(Tbl_MissionCrew[[#This Row],[Spacecraft (Launch)]],Tbl_Missions[Spacecraft],Tbl_Missions[Launch])</f>
        <v>33493.96601851852</v>
      </c>
      <c r="G452" s="1">
        <f>IF(_xlfn.XLOOKUP(Tbl_MissionCrew[[#This Row],[Spacecraft (Return)]],Tbl_Missions[Spacecraft],Tbl_Missions[Return])="","",_xlfn.XLOOKUP(Tbl_MissionCrew[[#This Row],[Spacecraft (Return)]],Tbl_Missions[Spacecraft],Tbl_Missions[Return]))</f>
        <v>33499.318796296298</v>
      </c>
      <c r="H452" t="str">
        <f>_xlfn.XLOOKUP(Tbl_MissionCrew[[#This Row],[Spacecraft (Launch)]],Tbl_Missions[Spacecraft],Tbl_Missions[Destination])</f>
        <v>Earth Orbit</v>
      </c>
      <c r="I45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52" t="str">
        <f>_xlfn.XLOOKUP(Tbl_MissionCrew[[#This Row],[Spacecraft (Return)]],Tbl_Missions[Spacecraft],Tbl_Missions[Status])</f>
        <v>Returned</v>
      </c>
    </row>
    <row r="453" spans="1:10" ht="18.75" customHeight="1">
      <c r="A453" t="s">
        <v>1095</v>
      </c>
      <c r="B453" t="s">
        <v>181</v>
      </c>
      <c r="C453" t="s">
        <v>181</v>
      </c>
      <c r="D453" t="b">
        <f>NOT(Tbl_MissionCrew[[#This Row],[Spacecraft (Return)]]=Tbl_MissionCrew[[#This Row],[Spacecraft (Launch)]])</f>
        <v>0</v>
      </c>
      <c r="E453" s="2">
        <f ca="1">IF(Tbl_MissionCrew[[#This Row],[Return date]]="",NOW(),Tbl_MissionCrew[[#This Row],[Return date]])-Tbl_MissionCrew[[#This Row],[Launch date]]</f>
        <v>5.3527777777781012</v>
      </c>
      <c r="F453" s="1">
        <f>_xlfn.XLOOKUP(Tbl_MissionCrew[[#This Row],[Spacecraft (Launch)]],Tbl_Missions[Spacecraft],Tbl_Missions[Launch])</f>
        <v>33493.96601851852</v>
      </c>
      <c r="G453" s="1">
        <f>IF(_xlfn.XLOOKUP(Tbl_MissionCrew[[#This Row],[Spacecraft (Return)]],Tbl_Missions[Spacecraft],Tbl_Missions[Return])="","",_xlfn.XLOOKUP(Tbl_MissionCrew[[#This Row],[Spacecraft (Return)]],Tbl_Missions[Spacecraft],Tbl_Missions[Return]))</f>
        <v>33499.318796296298</v>
      </c>
      <c r="H453" t="str">
        <f>_xlfn.XLOOKUP(Tbl_MissionCrew[[#This Row],[Spacecraft (Launch)]],Tbl_Missions[Spacecraft],Tbl_Missions[Destination])</f>
        <v>Earth Orbit</v>
      </c>
      <c r="I45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53" t="str">
        <f>_xlfn.XLOOKUP(Tbl_MissionCrew[[#This Row],[Spacecraft (Return)]],Tbl_Missions[Spacecraft],Tbl_Missions[Status])</f>
        <v>Returned</v>
      </c>
    </row>
    <row r="454" spans="1:10" ht="18.75" customHeight="1">
      <c r="A454" t="s">
        <v>1158</v>
      </c>
      <c r="B454" t="s">
        <v>181</v>
      </c>
      <c r="C454" t="s">
        <v>181</v>
      </c>
      <c r="D454" t="b">
        <f>NOT(Tbl_MissionCrew[[#This Row],[Spacecraft (Return)]]=Tbl_MissionCrew[[#This Row],[Spacecraft (Launch)]])</f>
        <v>0</v>
      </c>
      <c r="E454" s="2">
        <f ca="1">IF(Tbl_MissionCrew[[#This Row],[Return date]]="",NOW(),Tbl_MissionCrew[[#This Row],[Return date]])-Tbl_MissionCrew[[#This Row],[Launch date]]</f>
        <v>5.3527777777781012</v>
      </c>
      <c r="F454" s="1">
        <f>_xlfn.XLOOKUP(Tbl_MissionCrew[[#This Row],[Spacecraft (Launch)]],Tbl_Missions[Spacecraft],Tbl_Missions[Launch])</f>
        <v>33493.96601851852</v>
      </c>
      <c r="G454" s="1">
        <f>IF(_xlfn.XLOOKUP(Tbl_MissionCrew[[#This Row],[Spacecraft (Return)]],Tbl_Missions[Spacecraft],Tbl_Missions[Return])="","",_xlfn.XLOOKUP(Tbl_MissionCrew[[#This Row],[Spacecraft (Return)]],Tbl_Missions[Spacecraft],Tbl_Missions[Return]))</f>
        <v>33499.318796296298</v>
      </c>
      <c r="H454" t="str">
        <f>_xlfn.XLOOKUP(Tbl_MissionCrew[[#This Row],[Spacecraft (Launch)]],Tbl_Missions[Spacecraft],Tbl_Missions[Destination])</f>
        <v>Earth Orbit</v>
      </c>
      <c r="I45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54" t="str">
        <f>_xlfn.XLOOKUP(Tbl_MissionCrew[[#This Row],[Spacecraft (Return)]],Tbl_Missions[Spacecraft],Tbl_Missions[Status])</f>
        <v>Returned</v>
      </c>
    </row>
    <row r="455" spans="1:10" ht="18.75" customHeight="1">
      <c r="A455" t="s">
        <v>1135</v>
      </c>
      <c r="B455" t="s">
        <v>181</v>
      </c>
      <c r="C455" t="s">
        <v>181</v>
      </c>
      <c r="D455" t="b">
        <f>NOT(Tbl_MissionCrew[[#This Row],[Spacecraft (Return)]]=Tbl_MissionCrew[[#This Row],[Spacecraft (Launch)]])</f>
        <v>0</v>
      </c>
      <c r="E455" s="2">
        <f ca="1">IF(Tbl_MissionCrew[[#This Row],[Return date]]="",NOW(),Tbl_MissionCrew[[#This Row],[Return date]])-Tbl_MissionCrew[[#This Row],[Launch date]]</f>
        <v>5.3527777777781012</v>
      </c>
      <c r="F455" s="1">
        <f>_xlfn.XLOOKUP(Tbl_MissionCrew[[#This Row],[Spacecraft (Launch)]],Tbl_Missions[Spacecraft],Tbl_Missions[Launch])</f>
        <v>33493.96601851852</v>
      </c>
      <c r="G455" s="1">
        <f>IF(_xlfn.XLOOKUP(Tbl_MissionCrew[[#This Row],[Spacecraft (Return)]],Tbl_Missions[Spacecraft],Tbl_Missions[Return])="","",_xlfn.XLOOKUP(Tbl_MissionCrew[[#This Row],[Spacecraft (Return)]],Tbl_Missions[Spacecraft],Tbl_Missions[Return]))</f>
        <v>33499.318796296298</v>
      </c>
      <c r="H455" t="str">
        <f>_xlfn.XLOOKUP(Tbl_MissionCrew[[#This Row],[Spacecraft (Launch)]],Tbl_Missions[Spacecraft],Tbl_Missions[Destination])</f>
        <v>Earth Orbit</v>
      </c>
      <c r="I45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55" t="str">
        <f>_xlfn.XLOOKUP(Tbl_MissionCrew[[#This Row],[Spacecraft (Return)]],Tbl_Missions[Spacecraft],Tbl_Missions[Status])</f>
        <v>Returned</v>
      </c>
    </row>
    <row r="456" spans="1:10" ht="18.75" customHeight="1">
      <c r="A456" t="s">
        <v>467</v>
      </c>
      <c r="B456" t="s">
        <v>182</v>
      </c>
      <c r="C456" t="s">
        <v>182</v>
      </c>
      <c r="D456" t="b">
        <f>NOT(Tbl_MissionCrew[[#This Row],[Spacecraft (Return)]]=Tbl_MissionCrew[[#This Row],[Spacecraft (Launch)]])</f>
        <v>0</v>
      </c>
      <c r="E456" s="2">
        <f ca="1">IF(Tbl_MissionCrew[[#This Row],[Return date]]="",NOW(),Tbl_MissionCrew[[#This Row],[Return date]])-Tbl_MissionCrew[[#This Row],[Launch date]]</f>
        <v>175.11925925926334</v>
      </c>
      <c r="F456" s="1">
        <f>_xlfn.XLOOKUP(Tbl_MissionCrew[[#This Row],[Spacecraft (Launch)]],Tbl_Missions[Spacecraft],Tbl_Missions[Launch])</f>
        <v>33513.249745370369</v>
      </c>
      <c r="G456" s="1">
        <f>IF(_xlfn.XLOOKUP(Tbl_MissionCrew[[#This Row],[Spacecraft (Return)]],Tbl_Missions[Spacecraft],Tbl_Missions[Return])="","",_xlfn.XLOOKUP(Tbl_MissionCrew[[#This Row],[Spacecraft (Return)]],Tbl_Missions[Spacecraft],Tbl_Missions[Return]))</f>
        <v>33688.369004629632</v>
      </c>
      <c r="H456" t="str">
        <f>_xlfn.XLOOKUP(Tbl_MissionCrew[[#This Row],[Spacecraft (Launch)]],Tbl_Missions[Spacecraft],Tbl_Missions[Destination])</f>
        <v>Mir</v>
      </c>
      <c r="I45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456" t="str">
        <f>_xlfn.XLOOKUP(Tbl_MissionCrew[[#This Row],[Spacecraft (Return)]],Tbl_Missions[Spacecraft],Tbl_Missions[Status])</f>
        <v>Returned</v>
      </c>
    </row>
    <row r="457" spans="1:10" ht="18.75" customHeight="1">
      <c r="A457" t="s">
        <v>1159</v>
      </c>
      <c r="B457" t="s">
        <v>182</v>
      </c>
      <c r="C457" t="s">
        <v>178</v>
      </c>
      <c r="D457" t="b">
        <f>NOT(Tbl_MissionCrew[[#This Row],[Spacecraft (Return)]]=Tbl_MissionCrew[[#This Row],[Spacecraft (Launch)]])</f>
        <v>1</v>
      </c>
      <c r="E457" s="2">
        <f ca="1">IF(Tbl_MissionCrew[[#This Row],[Return date]]="",NOW(),Tbl_MissionCrew[[#This Row],[Return date]])-Tbl_MissionCrew[[#This Row],[Launch date]]</f>
        <v>7.9254629629649571</v>
      </c>
      <c r="F457" s="1">
        <f>_xlfn.XLOOKUP(Tbl_MissionCrew[[#This Row],[Spacecraft (Launch)]],Tbl_Missions[Spacecraft],Tbl_Missions[Launch])</f>
        <v>33513.249745370369</v>
      </c>
      <c r="G457" s="1">
        <f>IF(_xlfn.XLOOKUP(Tbl_MissionCrew[[#This Row],[Spacecraft (Return)]],Tbl_Missions[Spacecraft],Tbl_Missions[Return])="","",_xlfn.XLOOKUP(Tbl_MissionCrew[[#This Row],[Spacecraft (Return)]],Tbl_Missions[Spacecraft],Tbl_Missions[Return]))</f>
        <v>33521.175208333334</v>
      </c>
      <c r="H457" t="str">
        <f>_xlfn.XLOOKUP(Tbl_MissionCrew[[#This Row],[Spacecraft (Launch)]],Tbl_Missions[Spacecraft],Tbl_Missions[Destination])</f>
        <v>Mir</v>
      </c>
      <c r="I45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457" t="str">
        <f>_xlfn.XLOOKUP(Tbl_MissionCrew[[#This Row],[Spacecraft (Return)]],Tbl_Missions[Spacecraft],Tbl_Missions[Status])</f>
        <v>Returned</v>
      </c>
    </row>
    <row r="458" spans="1:10" ht="18.75" customHeight="1">
      <c r="A458" t="s">
        <v>1160</v>
      </c>
      <c r="B458" t="s">
        <v>182</v>
      </c>
      <c r="C458" t="s">
        <v>178</v>
      </c>
      <c r="D458" t="b">
        <f>NOT(Tbl_MissionCrew[[#This Row],[Spacecraft (Return)]]=Tbl_MissionCrew[[#This Row],[Spacecraft (Launch)]])</f>
        <v>1</v>
      </c>
      <c r="E458" s="2">
        <f ca="1">IF(Tbl_MissionCrew[[#This Row],[Return date]]="",NOW(),Tbl_MissionCrew[[#This Row],[Return date]])-Tbl_MissionCrew[[#This Row],[Launch date]]</f>
        <v>7.9254629629649571</v>
      </c>
      <c r="F458" s="1">
        <f>_xlfn.XLOOKUP(Tbl_MissionCrew[[#This Row],[Spacecraft (Launch)]],Tbl_Missions[Spacecraft],Tbl_Missions[Launch])</f>
        <v>33513.249745370369</v>
      </c>
      <c r="G458" s="1">
        <f>IF(_xlfn.XLOOKUP(Tbl_MissionCrew[[#This Row],[Spacecraft (Return)]],Tbl_Missions[Spacecraft],Tbl_Missions[Return])="","",_xlfn.XLOOKUP(Tbl_MissionCrew[[#This Row],[Spacecraft (Return)]],Tbl_Missions[Spacecraft],Tbl_Missions[Return]))</f>
        <v>33521.175208333334</v>
      </c>
      <c r="H458" t="str">
        <f>_xlfn.XLOOKUP(Tbl_MissionCrew[[#This Row],[Spacecraft (Launch)]],Tbl_Missions[Spacecraft],Tbl_Missions[Destination])</f>
        <v>Mir</v>
      </c>
      <c r="I45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458" t="str">
        <f>_xlfn.XLOOKUP(Tbl_MissionCrew[[#This Row],[Spacecraft (Return)]],Tbl_Missions[Spacecraft],Tbl_Missions[Status])</f>
        <v>Returned</v>
      </c>
    </row>
    <row r="459" spans="1:10" ht="18.75" customHeight="1">
      <c r="A459" t="s">
        <v>1092</v>
      </c>
      <c r="B459" t="s">
        <v>183</v>
      </c>
      <c r="C459" t="s">
        <v>183</v>
      </c>
      <c r="D459" t="b">
        <f>NOT(Tbl_MissionCrew[[#This Row],[Spacecraft (Return)]]=Tbl_MissionCrew[[#This Row],[Spacecraft (Launch)]])</f>
        <v>0</v>
      </c>
      <c r="E459" s="2">
        <f ca="1">IF(Tbl_MissionCrew[[#This Row],[Return date]]="",NOW(),Tbl_MissionCrew[[#This Row],[Return date]])-Tbl_MissionCrew[[#This Row],[Launch date]]</f>
        <v>6.952777777776646</v>
      </c>
      <c r="F459" s="1">
        <f>_xlfn.XLOOKUP(Tbl_MissionCrew[[#This Row],[Spacecraft (Launch)]],Tbl_Missions[Spacecraft],Tbl_Missions[Launch])</f>
        <v>33566.988888888889</v>
      </c>
      <c r="G459" s="1">
        <f>IF(_xlfn.XLOOKUP(Tbl_MissionCrew[[#This Row],[Spacecraft (Return)]],Tbl_Missions[Spacecraft],Tbl_Missions[Return])="","",_xlfn.XLOOKUP(Tbl_MissionCrew[[#This Row],[Spacecraft (Return)]],Tbl_Missions[Spacecraft],Tbl_Missions[Return]))</f>
        <v>33573.941666666666</v>
      </c>
      <c r="H459" t="str">
        <f>_xlfn.XLOOKUP(Tbl_MissionCrew[[#This Row],[Spacecraft (Launch)]],Tbl_Missions[Spacecraft],Tbl_Missions[Destination])</f>
        <v>Earth Orbit</v>
      </c>
      <c r="I45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59" t="str">
        <f>_xlfn.XLOOKUP(Tbl_MissionCrew[[#This Row],[Spacecraft (Return)]],Tbl_Missions[Spacecraft],Tbl_Missions[Status])</f>
        <v>Returned</v>
      </c>
    </row>
    <row r="460" spans="1:10" ht="18.75" customHeight="1">
      <c r="A460" t="s">
        <v>523</v>
      </c>
      <c r="B460" t="s">
        <v>183</v>
      </c>
      <c r="C460" t="s">
        <v>183</v>
      </c>
      <c r="D460" t="b">
        <f>NOT(Tbl_MissionCrew[[#This Row],[Spacecraft (Return)]]=Tbl_MissionCrew[[#This Row],[Spacecraft (Launch)]])</f>
        <v>0</v>
      </c>
      <c r="E460" s="2">
        <f ca="1">IF(Tbl_MissionCrew[[#This Row],[Return date]]="",NOW(),Tbl_MissionCrew[[#This Row],[Return date]])-Tbl_MissionCrew[[#This Row],[Launch date]]</f>
        <v>6.952777777776646</v>
      </c>
      <c r="F460" s="1">
        <f>_xlfn.XLOOKUP(Tbl_MissionCrew[[#This Row],[Spacecraft (Launch)]],Tbl_Missions[Spacecraft],Tbl_Missions[Launch])</f>
        <v>33566.988888888889</v>
      </c>
      <c r="G460" s="1">
        <f>IF(_xlfn.XLOOKUP(Tbl_MissionCrew[[#This Row],[Spacecraft (Return)]],Tbl_Missions[Spacecraft],Tbl_Missions[Return])="","",_xlfn.XLOOKUP(Tbl_MissionCrew[[#This Row],[Spacecraft (Return)]],Tbl_Missions[Spacecraft],Tbl_Missions[Return]))</f>
        <v>33573.941666666666</v>
      </c>
      <c r="H460" t="str">
        <f>_xlfn.XLOOKUP(Tbl_MissionCrew[[#This Row],[Spacecraft (Launch)]],Tbl_Missions[Spacecraft],Tbl_Missions[Destination])</f>
        <v>Earth Orbit</v>
      </c>
      <c r="I46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60" t="str">
        <f>_xlfn.XLOOKUP(Tbl_MissionCrew[[#This Row],[Spacecraft (Return)]],Tbl_Missions[Spacecraft],Tbl_Missions[Status])</f>
        <v>Returned</v>
      </c>
    </row>
    <row r="461" spans="1:10" ht="18.75" customHeight="1">
      <c r="A461" t="s">
        <v>497</v>
      </c>
      <c r="B461" t="s">
        <v>183</v>
      </c>
      <c r="C461" t="s">
        <v>183</v>
      </c>
      <c r="D461" t="b">
        <f>NOT(Tbl_MissionCrew[[#This Row],[Spacecraft (Return)]]=Tbl_MissionCrew[[#This Row],[Spacecraft (Launch)]])</f>
        <v>0</v>
      </c>
      <c r="E461" s="2">
        <f ca="1">IF(Tbl_MissionCrew[[#This Row],[Return date]]="",NOW(),Tbl_MissionCrew[[#This Row],[Return date]])-Tbl_MissionCrew[[#This Row],[Launch date]]</f>
        <v>6.952777777776646</v>
      </c>
      <c r="F461" s="1">
        <f>_xlfn.XLOOKUP(Tbl_MissionCrew[[#This Row],[Spacecraft (Launch)]],Tbl_Missions[Spacecraft],Tbl_Missions[Launch])</f>
        <v>33566.988888888889</v>
      </c>
      <c r="G461" s="1">
        <f>IF(_xlfn.XLOOKUP(Tbl_MissionCrew[[#This Row],[Spacecraft (Return)]],Tbl_Missions[Spacecraft],Tbl_Missions[Return])="","",_xlfn.XLOOKUP(Tbl_MissionCrew[[#This Row],[Spacecraft (Return)]],Tbl_Missions[Spacecraft],Tbl_Missions[Return]))</f>
        <v>33573.941666666666</v>
      </c>
      <c r="H461" t="str">
        <f>_xlfn.XLOOKUP(Tbl_MissionCrew[[#This Row],[Spacecraft (Launch)]],Tbl_Missions[Spacecraft],Tbl_Missions[Destination])</f>
        <v>Earth Orbit</v>
      </c>
      <c r="I46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61" t="str">
        <f>_xlfn.XLOOKUP(Tbl_MissionCrew[[#This Row],[Spacecraft (Return)]],Tbl_Missions[Spacecraft],Tbl_Missions[Status])</f>
        <v>Returned</v>
      </c>
    </row>
    <row r="462" spans="1:10" ht="18.75" customHeight="1">
      <c r="A462" t="s">
        <v>429</v>
      </c>
      <c r="B462" t="s">
        <v>183</v>
      </c>
      <c r="C462" t="s">
        <v>183</v>
      </c>
      <c r="D462" t="b">
        <f>NOT(Tbl_MissionCrew[[#This Row],[Spacecraft (Return)]]=Tbl_MissionCrew[[#This Row],[Spacecraft (Launch)]])</f>
        <v>0</v>
      </c>
      <c r="E462" s="2">
        <f ca="1">IF(Tbl_MissionCrew[[#This Row],[Return date]]="",NOW(),Tbl_MissionCrew[[#This Row],[Return date]])-Tbl_MissionCrew[[#This Row],[Launch date]]</f>
        <v>6.952777777776646</v>
      </c>
      <c r="F462" s="1">
        <f>_xlfn.XLOOKUP(Tbl_MissionCrew[[#This Row],[Spacecraft (Launch)]],Tbl_Missions[Spacecraft],Tbl_Missions[Launch])</f>
        <v>33566.988888888889</v>
      </c>
      <c r="G462" s="1">
        <f>IF(_xlfn.XLOOKUP(Tbl_MissionCrew[[#This Row],[Spacecraft (Return)]],Tbl_Missions[Spacecraft],Tbl_Missions[Return])="","",_xlfn.XLOOKUP(Tbl_MissionCrew[[#This Row],[Spacecraft (Return)]],Tbl_Missions[Spacecraft],Tbl_Missions[Return]))</f>
        <v>33573.941666666666</v>
      </c>
      <c r="H462" t="str">
        <f>_xlfn.XLOOKUP(Tbl_MissionCrew[[#This Row],[Spacecraft (Launch)]],Tbl_Missions[Spacecraft],Tbl_Missions[Destination])</f>
        <v>Earth Orbit</v>
      </c>
      <c r="I46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62" t="str">
        <f>_xlfn.XLOOKUP(Tbl_MissionCrew[[#This Row],[Spacecraft (Return)]],Tbl_Missions[Spacecraft],Tbl_Missions[Status])</f>
        <v>Returned</v>
      </c>
    </row>
    <row r="463" spans="1:10" ht="18.75" customHeight="1">
      <c r="A463" t="s">
        <v>1161</v>
      </c>
      <c r="B463" t="s">
        <v>183</v>
      </c>
      <c r="C463" t="s">
        <v>183</v>
      </c>
      <c r="D463" t="b">
        <f>NOT(Tbl_MissionCrew[[#This Row],[Spacecraft (Return)]]=Tbl_MissionCrew[[#This Row],[Spacecraft (Launch)]])</f>
        <v>0</v>
      </c>
      <c r="E463" s="2">
        <f ca="1">IF(Tbl_MissionCrew[[#This Row],[Return date]]="",NOW(),Tbl_MissionCrew[[#This Row],[Return date]])-Tbl_MissionCrew[[#This Row],[Launch date]]</f>
        <v>6.952777777776646</v>
      </c>
      <c r="F463" s="1">
        <f>_xlfn.XLOOKUP(Tbl_MissionCrew[[#This Row],[Spacecraft (Launch)]],Tbl_Missions[Spacecraft],Tbl_Missions[Launch])</f>
        <v>33566.988888888889</v>
      </c>
      <c r="G463" s="1">
        <f>IF(_xlfn.XLOOKUP(Tbl_MissionCrew[[#This Row],[Spacecraft (Return)]],Tbl_Missions[Spacecraft],Tbl_Missions[Return])="","",_xlfn.XLOOKUP(Tbl_MissionCrew[[#This Row],[Spacecraft (Return)]],Tbl_Missions[Spacecraft],Tbl_Missions[Return]))</f>
        <v>33573.941666666666</v>
      </c>
      <c r="H463" t="str">
        <f>_xlfn.XLOOKUP(Tbl_MissionCrew[[#This Row],[Spacecraft (Launch)]],Tbl_Missions[Spacecraft],Tbl_Missions[Destination])</f>
        <v>Earth Orbit</v>
      </c>
      <c r="I46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63" t="str">
        <f>_xlfn.XLOOKUP(Tbl_MissionCrew[[#This Row],[Spacecraft (Return)]],Tbl_Missions[Spacecraft],Tbl_Missions[Status])</f>
        <v>Returned</v>
      </c>
    </row>
    <row r="464" spans="1:10" ht="18.75" customHeight="1">
      <c r="A464" t="s">
        <v>1162</v>
      </c>
      <c r="B464" t="s">
        <v>183</v>
      </c>
      <c r="C464" t="s">
        <v>183</v>
      </c>
      <c r="D464" t="b">
        <f>NOT(Tbl_MissionCrew[[#This Row],[Spacecraft (Return)]]=Tbl_MissionCrew[[#This Row],[Spacecraft (Launch)]])</f>
        <v>0</v>
      </c>
      <c r="E464" s="2">
        <f ca="1">IF(Tbl_MissionCrew[[#This Row],[Return date]]="",NOW(),Tbl_MissionCrew[[#This Row],[Return date]])-Tbl_MissionCrew[[#This Row],[Launch date]]</f>
        <v>6.952777777776646</v>
      </c>
      <c r="F464" s="1">
        <f>_xlfn.XLOOKUP(Tbl_MissionCrew[[#This Row],[Spacecraft (Launch)]],Tbl_Missions[Spacecraft],Tbl_Missions[Launch])</f>
        <v>33566.988888888889</v>
      </c>
      <c r="G464" s="1">
        <f>IF(_xlfn.XLOOKUP(Tbl_MissionCrew[[#This Row],[Spacecraft (Return)]],Tbl_Missions[Spacecraft],Tbl_Missions[Return])="","",_xlfn.XLOOKUP(Tbl_MissionCrew[[#This Row],[Spacecraft (Return)]],Tbl_Missions[Spacecraft],Tbl_Missions[Return]))</f>
        <v>33573.941666666666</v>
      </c>
      <c r="H464" t="str">
        <f>_xlfn.XLOOKUP(Tbl_MissionCrew[[#This Row],[Spacecraft (Launch)]],Tbl_Missions[Spacecraft],Tbl_Missions[Destination])</f>
        <v>Earth Orbit</v>
      </c>
      <c r="I46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64" t="str">
        <f>_xlfn.XLOOKUP(Tbl_MissionCrew[[#This Row],[Spacecraft (Return)]],Tbl_Missions[Spacecraft],Tbl_Missions[Status])</f>
        <v>Returned</v>
      </c>
    </row>
    <row r="465" spans="1:10" ht="18.75" customHeight="1">
      <c r="A465" t="s">
        <v>1108</v>
      </c>
      <c r="B465" t="s">
        <v>184</v>
      </c>
      <c r="C465" t="s">
        <v>184</v>
      </c>
      <c r="D465" t="b">
        <f>NOT(Tbl_MissionCrew[[#This Row],[Spacecraft (Return)]]=Tbl_MissionCrew[[#This Row],[Spacecraft (Launch)]])</f>
        <v>0</v>
      </c>
      <c r="E465" s="2">
        <f ca="1">IF(Tbl_MissionCrew[[#This Row],[Return date]]="",NOW(),Tbl_MissionCrew[[#This Row],[Return date]])-Tbl_MissionCrew[[#This Row],[Launch date]]</f>
        <v>8.0527777777751908</v>
      </c>
      <c r="F465" s="1">
        <f>_xlfn.XLOOKUP(Tbl_MissionCrew[[#This Row],[Spacecraft (Launch)]],Tbl_Missions[Spacecraft],Tbl_Missions[Launch])</f>
        <v>33625.619826388887</v>
      </c>
      <c r="G465" s="1">
        <f>IF(_xlfn.XLOOKUP(Tbl_MissionCrew[[#This Row],[Spacecraft (Return)]],Tbl_Missions[Spacecraft],Tbl_Missions[Return])="","",_xlfn.XLOOKUP(Tbl_MissionCrew[[#This Row],[Spacecraft (Return)]],Tbl_Missions[Spacecraft],Tbl_Missions[Return]))</f>
        <v>33633.672604166662</v>
      </c>
      <c r="H465" t="str">
        <f>_xlfn.XLOOKUP(Tbl_MissionCrew[[#This Row],[Spacecraft (Launch)]],Tbl_Missions[Spacecraft],Tbl_Missions[Destination])</f>
        <v>Earth Orbit</v>
      </c>
      <c r="I46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65" t="str">
        <f>_xlfn.XLOOKUP(Tbl_MissionCrew[[#This Row],[Spacecraft (Return)]],Tbl_Missions[Spacecraft],Tbl_Missions[Status])</f>
        <v>Returned</v>
      </c>
    </row>
    <row r="466" spans="1:10" ht="18.75" customHeight="1">
      <c r="A466" t="s">
        <v>1058</v>
      </c>
      <c r="B466" t="s">
        <v>184</v>
      </c>
      <c r="C466" t="s">
        <v>184</v>
      </c>
      <c r="D466" t="b">
        <f>NOT(Tbl_MissionCrew[[#This Row],[Spacecraft (Return)]]=Tbl_MissionCrew[[#This Row],[Spacecraft (Launch)]])</f>
        <v>0</v>
      </c>
      <c r="E466" s="2">
        <f ca="1">IF(Tbl_MissionCrew[[#This Row],[Return date]]="",NOW(),Tbl_MissionCrew[[#This Row],[Return date]])-Tbl_MissionCrew[[#This Row],[Launch date]]</f>
        <v>8.0527777777751908</v>
      </c>
      <c r="F466" s="1">
        <f>_xlfn.XLOOKUP(Tbl_MissionCrew[[#This Row],[Spacecraft (Launch)]],Tbl_Missions[Spacecraft],Tbl_Missions[Launch])</f>
        <v>33625.619826388887</v>
      </c>
      <c r="G466" s="1">
        <f>IF(_xlfn.XLOOKUP(Tbl_MissionCrew[[#This Row],[Spacecraft (Return)]],Tbl_Missions[Spacecraft],Tbl_Missions[Return])="","",_xlfn.XLOOKUP(Tbl_MissionCrew[[#This Row],[Spacecraft (Return)]],Tbl_Missions[Spacecraft],Tbl_Missions[Return]))</f>
        <v>33633.672604166662</v>
      </c>
      <c r="H466" t="str">
        <f>_xlfn.XLOOKUP(Tbl_MissionCrew[[#This Row],[Spacecraft (Launch)]],Tbl_Missions[Spacecraft],Tbl_Missions[Destination])</f>
        <v>Earth Orbit</v>
      </c>
      <c r="I46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66" t="str">
        <f>_xlfn.XLOOKUP(Tbl_MissionCrew[[#This Row],[Spacecraft (Return)]],Tbl_Missions[Spacecraft],Tbl_Missions[Status])</f>
        <v>Returned</v>
      </c>
    </row>
    <row r="467" spans="1:10" ht="18.75" customHeight="1">
      <c r="A467" t="s">
        <v>1163</v>
      </c>
      <c r="B467" t="s">
        <v>184</v>
      </c>
      <c r="C467" t="s">
        <v>184</v>
      </c>
      <c r="D467" t="b">
        <f>NOT(Tbl_MissionCrew[[#This Row],[Spacecraft (Return)]]=Tbl_MissionCrew[[#This Row],[Spacecraft (Launch)]])</f>
        <v>0</v>
      </c>
      <c r="E467" s="2">
        <f ca="1">IF(Tbl_MissionCrew[[#This Row],[Return date]]="",NOW(),Tbl_MissionCrew[[#This Row],[Return date]])-Tbl_MissionCrew[[#This Row],[Launch date]]</f>
        <v>8.0527777777751908</v>
      </c>
      <c r="F467" s="1">
        <f>_xlfn.XLOOKUP(Tbl_MissionCrew[[#This Row],[Spacecraft (Launch)]],Tbl_Missions[Spacecraft],Tbl_Missions[Launch])</f>
        <v>33625.619826388887</v>
      </c>
      <c r="G467" s="1">
        <f>IF(_xlfn.XLOOKUP(Tbl_MissionCrew[[#This Row],[Spacecraft (Return)]],Tbl_Missions[Spacecraft],Tbl_Missions[Return])="","",_xlfn.XLOOKUP(Tbl_MissionCrew[[#This Row],[Spacecraft (Return)]],Tbl_Missions[Spacecraft],Tbl_Missions[Return]))</f>
        <v>33633.672604166662</v>
      </c>
      <c r="H467" t="str">
        <f>_xlfn.XLOOKUP(Tbl_MissionCrew[[#This Row],[Spacecraft (Launch)]],Tbl_Missions[Spacecraft],Tbl_Missions[Destination])</f>
        <v>Earth Orbit</v>
      </c>
      <c r="I46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67" t="str">
        <f>_xlfn.XLOOKUP(Tbl_MissionCrew[[#This Row],[Spacecraft (Return)]],Tbl_Missions[Spacecraft],Tbl_Missions[Status])</f>
        <v>Returned</v>
      </c>
    </row>
    <row r="468" spans="1:10" ht="18.75" customHeight="1">
      <c r="A468" t="s">
        <v>1109</v>
      </c>
      <c r="B468" t="s">
        <v>184</v>
      </c>
      <c r="C468" t="s">
        <v>184</v>
      </c>
      <c r="D468" t="b">
        <f>NOT(Tbl_MissionCrew[[#This Row],[Spacecraft (Return)]]=Tbl_MissionCrew[[#This Row],[Spacecraft (Launch)]])</f>
        <v>0</v>
      </c>
      <c r="E468" s="2">
        <f ca="1">IF(Tbl_MissionCrew[[#This Row],[Return date]]="",NOW(),Tbl_MissionCrew[[#This Row],[Return date]])-Tbl_MissionCrew[[#This Row],[Launch date]]</f>
        <v>8.0527777777751908</v>
      </c>
      <c r="F468" s="1">
        <f>_xlfn.XLOOKUP(Tbl_MissionCrew[[#This Row],[Spacecraft (Launch)]],Tbl_Missions[Spacecraft],Tbl_Missions[Launch])</f>
        <v>33625.619826388887</v>
      </c>
      <c r="G468" s="1">
        <f>IF(_xlfn.XLOOKUP(Tbl_MissionCrew[[#This Row],[Spacecraft (Return)]],Tbl_Missions[Spacecraft],Tbl_Missions[Return])="","",_xlfn.XLOOKUP(Tbl_MissionCrew[[#This Row],[Spacecraft (Return)]],Tbl_Missions[Spacecraft],Tbl_Missions[Return]))</f>
        <v>33633.672604166662</v>
      </c>
      <c r="H468" t="str">
        <f>_xlfn.XLOOKUP(Tbl_MissionCrew[[#This Row],[Spacecraft (Launch)]],Tbl_Missions[Spacecraft],Tbl_Missions[Destination])</f>
        <v>Earth Orbit</v>
      </c>
      <c r="I46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68" t="str">
        <f>_xlfn.XLOOKUP(Tbl_MissionCrew[[#This Row],[Spacecraft (Return)]],Tbl_Missions[Spacecraft],Tbl_Missions[Status])</f>
        <v>Returned</v>
      </c>
    </row>
    <row r="469" spans="1:10" ht="18.75" customHeight="1">
      <c r="A469" t="s">
        <v>1164</v>
      </c>
      <c r="B469" t="s">
        <v>184</v>
      </c>
      <c r="C469" t="s">
        <v>184</v>
      </c>
      <c r="D469" t="b">
        <f>NOT(Tbl_MissionCrew[[#This Row],[Spacecraft (Return)]]=Tbl_MissionCrew[[#This Row],[Spacecraft (Launch)]])</f>
        <v>0</v>
      </c>
      <c r="E469" s="2">
        <f ca="1">IF(Tbl_MissionCrew[[#This Row],[Return date]]="",NOW(),Tbl_MissionCrew[[#This Row],[Return date]])-Tbl_MissionCrew[[#This Row],[Launch date]]</f>
        <v>8.0527777777751908</v>
      </c>
      <c r="F469" s="1">
        <f>_xlfn.XLOOKUP(Tbl_MissionCrew[[#This Row],[Spacecraft (Launch)]],Tbl_Missions[Spacecraft],Tbl_Missions[Launch])</f>
        <v>33625.619826388887</v>
      </c>
      <c r="G469" s="1">
        <f>IF(_xlfn.XLOOKUP(Tbl_MissionCrew[[#This Row],[Spacecraft (Return)]],Tbl_Missions[Spacecraft],Tbl_Missions[Return])="","",_xlfn.XLOOKUP(Tbl_MissionCrew[[#This Row],[Spacecraft (Return)]],Tbl_Missions[Spacecraft],Tbl_Missions[Return]))</f>
        <v>33633.672604166662</v>
      </c>
      <c r="H469" t="str">
        <f>_xlfn.XLOOKUP(Tbl_MissionCrew[[#This Row],[Spacecraft (Launch)]],Tbl_Missions[Spacecraft],Tbl_Missions[Destination])</f>
        <v>Earth Orbit</v>
      </c>
      <c r="I46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69" t="str">
        <f>_xlfn.XLOOKUP(Tbl_MissionCrew[[#This Row],[Spacecraft (Return)]],Tbl_Missions[Spacecraft],Tbl_Missions[Status])</f>
        <v>Returned</v>
      </c>
    </row>
    <row r="470" spans="1:10" ht="18.75" customHeight="1">
      <c r="A470" t="s">
        <v>1066</v>
      </c>
      <c r="B470" t="s">
        <v>184</v>
      </c>
      <c r="C470" t="s">
        <v>184</v>
      </c>
      <c r="D470" t="b">
        <f>NOT(Tbl_MissionCrew[[#This Row],[Spacecraft (Return)]]=Tbl_MissionCrew[[#This Row],[Spacecraft (Launch)]])</f>
        <v>0</v>
      </c>
      <c r="E470" s="2">
        <f ca="1">IF(Tbl_MissionCrew[[#This Row],[Return date]]="",NOW(),Tbl_MissionCrew[[#This Row],[Return date]])-Tbl_MissionCrew[[#This Row],[Launch date]]</f>
        <v>8.0527777777751908</v>
      </c>
      <c r="F470" s="1">
        <f>_xlfn.XLOOKUP(Tbl_MissionCrew[[#This Row],[Spacecraft (Launch)]],Tbl_Missions[Spacecraft],Tbl_Missions[Launch])</f>
        <v>33625.619826388887</v>
      </c>
      <c r="G470" s="1">
        <f>IF(_xlfn.XLOOKUP(Tbl_MissionCrew[[#This Row],[Spacecraft (Return)]],Tbl_Missions[Spacecraft],Tbl_Missions[Return])="","",_xlfn.XLOOKUP(Tbl_MissionCrew[[#This Row],[Spacecraft (Return)]],Tbl_Missions[Spacecraft],Tbl_Missions[Return]))</f>
        <v>33633.672604166662</v>
      </c>
      <c r="H470" t="str">
        <f>_xlfn.XLOOKUP(Tbl_MissionCrew[[#This Row],[Spacecraft (Launch)]],Tbl_Missions[Spacecraft],Tbl_Missions[Destination])</f>
        <v>Earth Orbit</v>
      </c>
      <c r="I47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70" t="str">
        <f>_xlfn.XLOOKUP(Tbl_MissionCrew[[#This Row],[Spacecraft (Return)]],Tbl_Missions[Spacecraft],Tbl_Missions[Status])</f>
        <v>Returned</v>
      </c>
    </row>
    <row r="471" spans="1:10" ht="18.75" customHeight="1">
      <c r="A471" t="s">
        <v>1165</v>
      </c>
      <c r="B471" t="s">
        <v>184</v>
      </c>
      <c r="C471" t="s">
        <v>184</v>
      </c>
      <c r="D471" t="b">
        <f>NOT(Tbl_MissionCrew[[#This Row],[Spacecraft (Return)]]=Tbl_MissionCrew[[#This Row],[Spacecraft (Launch)]])</f>
        <v>0</v>
      </c>
      <c r="E471" s="2">
        <f ca="1">IF(Tbl_MissionCrew[[#This Row],[Return date]]="",NOW(),Tbl_MissionCrew[[#This Row],[Return date]])-Tbl_MissionCrew[[#This Row],[Launch date]]</f>
        <v>8.0527777777751908</v>
      </c>
      <c r="F471" s="1">
        <f>_xlfn.XLOOKUP(Tbl_MissionCrew[[#This Row],[Spacecraft (Launch)]],Tbl_Missions[Spacecraft],Tbl_Missions[Launch])</f>
        <v>33625.619826388887</v>
      </c>
      <c r="G471" s="1">
        <f>IF(_xlfn.XLOOKUP(Tbl_MissionCrew[[#This Row],[Spacecraft (Return)]],Tbl_Missions[Spacecraft],Tbl_Missions[Return])="","",_xlfn.XLOOKUP(Tbl_MissionCrew[[#This Row],[Spacecraft (Return)]],Tbl_Missions[Spacecraft],Tbl_Missions[Return]))</f>
        <v>33633.672604166662</v>
      </c>
      <c r="H471" t="str">
        <f>_xlfn.XLOOKUP(Tbl_MissionCrew[[#This Row],[Spacecraft (Launch)]],Tbl_Missions[Spacecraft],Tbl_Missions[Destination])</f>
        <v>Earth Orbit</v>
      </c>
      <c r="I47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71" t="str">
        <f>_xlfn.XLOOKUP(Tbl_MissionCrew[[#This Row],[Spacecraft (Return)]],Tbl_Missions[Spacecraft],Tbl_Missions[Status])</f>
        <v>Returned</v>
      </c>
    </row>
    <row r="472" spans="1:10" ht="18.75" customHeight="1">
      <c r="A472" t="s">
        <v>470</v>
      </c>
      <c r="B472" t="s">
        <v>185</v>
      </c>
      <c r="C472" t="s">
        <v>185</v>
      </c>
      <c r="D472" t="b">
        <f>NOT(Tbl_MissionCrew[[#This Row],[Spacecraft (Return)]]=Tbl_MissionCrew[[#This Row],[Spacecraft (Launch)]])</f>
        <v>0</v>
      </c>
      <c r="E472" s="2">
        <f ca="1">IF(Tbl_MissionCrew[[#This Row],[Return date]]="",NOW(),Tbl_MissionCrew[[#This Row],[Return date]])-Tbl_MissionCrew[[#This Row],[Launch date]]</f>
        <v>145.59097222222044</v>
      </c>
      <c r="F472" s="1">
        <f>_xlfn.XLOOKUP(Tbl_MissionCrew[[#This Row],[Spacecraft (Launch)]],Tbl_Missions[Spacecraft],Tbl_Missions[Launch])</f>
        <v>33680.454513888886</v>
      </c>
      <c r="G472" s="1">
        <f>IF(_xlfn.XLOOKUP(Tbl_MissionCrew[[#This Row],[Spacecraft (Return)]],Tbl_Missions[Spacecraft],Tbl_Missions[Return])="","",_xlfn.XLOOKUP(Tbl_MissionCrew[[#This Row],[Spacecraft (Return)]],Tbl_Missions[Spacecraft],Tbl_Missions[Return]))</f>
        <v>33826.045486111107</v>
      </c>
      <c r="H472" t="str">
        <f>_xlfn.XLOOKUP(Tbl_MissionCrew[[#This Row],[Spacecraft (Launch)]],Tbl_Missions[Spacecraft],Tbl_Missions[Destination])</f>
        <v>Mir</v>
      </c>
      <c r="I47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472" t="str">
        <f>_xlfn.XLOOKUP(Tbl_MissionCrew[[#This Row],[Spacecraft (Return)]],Tbl_Missions[Spacecraft],Tbl_Missions[Status])</f>
        <v>Returned</v>
      </c>
    </row>
    <row r="473" spans="1:10" ht="18.75" customHeight="1">
      <c r="A473" t="s">
        <v>492</v>
      </c>
      <c r="B473" t="s">
        <v>185</v>
      </c>
      <c r="C473" t="s">
        <v>185</v>
      </c>
      <c r="D473" t="b">
        <f>NOT(Tbl_MissionCrew[[#This Row],[Spacecraft (Return)]]=Tbl_MissionCrew[[#This Row],[Spacecraft (Launch)]])</f>
        <v>0</v>
      </c>
      <c r="E473" s="2">
        <f ca="1">IF(Tbl_MissionCrew[[#This Row],[Return date]]="",NOW(),Tbl_MissionCrew[[#This Row],[Return date]])-Tbl_MissionCrew[[#This Row],[Launch date]]</f>
        <v>145.59097222222044</v>
      </c>
      <c r="F473" s="1">
        <f>_xlfn.XLOOKUP(Tbl_MissionCrew[[#This Row],[Spacecraft (Launch)]],Tbl_Missions[Spacecraft],Tbl_Missions[Launch])</f>
        <v>33680.454513888886</v>
      </c>
      <c r="G473" s="1">
        <f>IF(_xlfn.XLOOKUP(Tbl_MissionCrew[[#This Row],[Spacecraft (Return)]],Tbl_Missions[Spacecraft],Tbl_Missions[Return])="","",_xlfn.XLOOKUP(Tbl_MissionCrew[[#This Row],[Spacecraft (Return)]],Tbl_Missions[Spacecraft],Tbl_Missions[Return]))</f>
        <v>33826.045486111107</v>
      </c>
      <c r="H473" t="str">
        <f>_xlfn.XLOOKUP(Tbl_MissionCrew[[#This Row],[Spacecraft (Launch)]],Tbl_Missions[Spacecraft],Tbl_Missions[Destination])</f>
        <v>Mir</v>
      </c>
      <c r="I47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473" t="str">
        <f>_xlfn.XLOOKUP(Tbl_MissionCrew[[#This Row],[Spacecraft (Return)]],Tbl_Missions[Spacecraft],Tbl_Missions[Status])</f>
        <v>Returned</v>
      </c>
    </row>
    <row r="474" spans="1:10" ht="18.75" customHeight="1">
      <c r="A474" t="s">
        <v>1166</v>
      </c>
      <c r="B474" t="s">
        <v>185</v>
      </c>
      <c r="C474" t="s">
        <v>182</v>
      </c>
      <c r="D474" t="b">
        <f>NOT(Tbl_MissionCrew[[#This Row],[Spacecraft (Return)]]=Tbl_MissionCrew[[#This Row],[Spacecraft (Launch)]])</f>
        <v>1</v>
      </c>
      <c r="E474" s="2">
        <f ca="1">IF(Tbl_MissionCrew[[#This Row],[Return date]]="",NOW(),Tbl_MissionCrew[[#This Row],[Return date]])-Tbl_MissionCrew[[#This Row],[Launch date]]</f>
        <v>7.9144907407462597</v>
      </c>
      <c r="F474" s="1">
        <f>_xlfn.XLOOKUP(Tbl_MissionCrew[[#This Row],[Spacecraft (Launch)]],Tbl_Missions[Spacecraft],Tbl_Missions[Launch])</f>
        <v>33680.454513888886</v>
      </c>
      <c r="G474" s="1">
        <f>IF(_xlfn.XLOOKUP(Tbl_MissionCrew[[#This Row],[Spacecraft (Return)]],Tbl_Missions[Spacecraft],Tbl_Missions[Return])="","",_xlfn.XLOOKUP(Tbl_MissionCrew[[#This Row],[Spacecraft (Return)]],Tbl_Missions[Spacecraft],Tbl_Missions[Return]))</f>
        <v>33688.369004629632</v>
      </c>
      <c r="H474" t="str">
        <f>_xlfn.XLOOKUP(Tbl_MissionCrew[[#This Row],[Spacecraft (Launch)]],Tbl_Missions[Spacecraft],Tbl_Missions[Destination])</f>
        <v>Mir</v>
      </c>
      <c r="I47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474" t="str">
        <f>_xlfn.XLOOKUP(Tbl_MissionCrew[[#This Row],[Spacecraft (Return)]],Tbl_Missions[Spacecraft],Tbl_Missions[Status])</f>
        <v>Returned</v>
      </c>
    </row>
    <row r="475" spans="1:10" ht="18.75" customHeight="1">
      <c r="A475" t="s">
        <v>1167</v>
      </c>
      <c r="B475" t="s">
        <v>186</v>
      </c>
      <c r="C475" t="s">
        <v>186</v>
      </c>
      <c r="D475" t="b">
        <f>NOT(Tbl_MissionCrew[[#This Row],[Spacecraft (Return)]]=Tbl_MissionCrew[[#This Row],[Spacecraft (Launch)]])</f>
        <v>0</v>
      </c>
      <c r="E475" s="2">
        <f ca="1">IF(Tbl_MissionCrew[[#This Row],[Return date]]="",NOW(),Tbl_MissionCrew[[#This Row],[Return date]])-Tbl_MissionCrew[[#This Row],[Launch date]]</f>
        <v>8.9236111111094942</v>
      </c>
      <c r="F475" s="1">
        <f>_xlfn.XLOOKUP(Tbl_MissionCrew[[#This Row],[Spacecraft (Launch)]],Tbl_Missions[Spacecraft],Tbl_Missions[Launch])</f>
        <v>33687.551157407404</v>
      </c>
      <c r="G475" s="1">
        <f>IF(_xlfn.XLOOKUP(Tbl_MissionCrew[[#This Row],[Spacecraft (Return)]],Tbl_Missions[Spacecraft],Tbl_Missions[Return])="","",_xlfn.XLOOKUP(Tbl_MissionCrew[[#This Row],[Spacecraft (Return)]],Tbl_Missions[Spacecraft],Tbl_Missions[Return]))</f>
        <v>33696.474768518514</v>
      </c>
      <c r="H475" t="str">
        <f>_xlfn.XLOOKUP(Tbl_MissionCrew[[#This Row],[Spacecraft (Launch)]],Tbl_Missions[Spacecraft],Tbl_Missions[Destination])</f>
        <v>Earth Orbit</v>
      </c>
      <c r="I47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75" t="str">
        <f>_xlfn.XLOOKUP(Tbl_MissionCrew[[#This Row],[Spacecraft (Return)]],Tbl_Missions[Spacecraft],Tbl_Missions[Status])</f>
        <v>Returned</v>
      </c>
    </row>
    <row r="476" spans="1:10" ht="18.75" customHeight="1">
      <c r="A476" t="s">
        <v>1064</v>
      </c>
      <c r="B476" t="s">
        <v>186</v>
      </c>
      <c r="C476" t="s">
        <v>186</v>
      </c>
      <c r="D476" t="b">
        <f>NOT(Tbl_MissionCrew[[#This Row],[Spacecraft (Return)]]=Tbl_MissionCrew[[#This Row],[Spacecraft (Launch)]])</f>
        <v>0</v>
      </c>
      <c r="E476" s="2">
        <f ca="1">IF(Tbl_MissionCrew[[#This Row],[Return date]]="",NOW(),Tbl_MissionCrew[[#This Row],[Return date]])-Tbl_MissionCrew[[#This Row],[Launch date]]</f>
        <v>8.9236111111094942</v>
      </c>
      <c r="F476" s="1">
        <f>_xlfn.XLOOKUP(Tbl_MissionCrew[[#This Row],[Spacecraft (Launch)]],Tbl_Missions[Spacecraft],Tbl_Missions[Launch])</f>
        <v>33687.551157407404</v>
      </c>
      <c r="G476" s="1">
        <f>IF(_xlfn.XLOOKUP(Tbl_MissionCrew[[#This Row],[Spacecraft (Return)]],Tbl_Missions[Spacecraft],Tbl_Missions[Return])="","",_xlfn.XLOOKUP(Tbl_MissionCrew[[#This Row],[Spacecraft (Return)]],Tbl_Missions[Spacecraft],Tbl_Missions[Return]))</f>
        <v>33696.474768518514</v>
      </c>
      <c r="H476" t="str">
        <f>_xlfn.XLOOKUP(Tbl_MissionCrew[[#This Row],[Spacecraft (Launch)]],Tbl_Missions[Spacecraft],Tbl_Missions[Destination])</f>
        <v>Earth Orbit</v>
      </c>
      <c r="I47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76" t="str">
        <f>_xlfn.XLOOKUP(Tbl_MissionCrew[[#This Row],[Spacecraft (Return)]],Tbl_Missions[Spacecraft],Tbl_Missions[Status])</f>
        <v>Returned</v>
      </c>
    </row>
    <row r="477" spans="1:10" ht="18.75" customHeight="1">
      <c r="A477" t="s">
        <v>1119</v>
      </c>
      <c r="B477" t="s">
        <v>186</v>
      </c>
      <c r="C477" t="s">
        <v>186</v>
      </c>
      <c r="D477" t="b">
        <f>NOT(Tbl_MissionCrew[[#This Row],[Spacecraft (Return)]]=Tbl_MissionCrew[[#This Row],[Spacecraft (Launch)]])</f>
        <v>0</v>
      </c>
      <c r="E477" s="2">
        <f ca="1">IF(Tbl_MissionCrew[[#This Row],[Return date]]="",NOW(),Tbl_MissionCrew[[#This Row],[Return date]])-Tbl_MissionCrew[[#This Row],[Launch date]]</f>
        <v>8.9236111111094942</v>
      </c>
      <c r="F477" s="1">
        <f>_xlfn.XLOOKUP(Tbl_MissionCrew[[#This Row],[Spacecraft (Launch)]],Tbl_Missions[Spacecraft],Tbl_Missions[Launch])</f>
        <v>33687.551157407404</v>
      </c>
      <c r="G477" s="1">
        <f>IF(_xlfn.XLOOKUP(Tbl_MissionCrew[[#This Row],[Spacecraft (Return)]],Tbl_Missions[Spacecraft],Tbl_Missions[Return])="","",_xlfn.XLOOKUP(Tbl_MissionCrew[[#This Row],[Spacecraft (Return)]],Tbl_Missions[Spacecraft],Tbl_Missions[Return]))</f>
        <v>33696.474768518514</v>
      </c>
      <c r="H477" t="str">
        <f>_xlfn.XLOOKUP(Tbl_MissionCrew[[#This Row],[Spacecraft (Launch)]],Tbl_Missions[Spacecraft],Tbl_Missions[Destination])</f>
        <v>Earth Orbit</v>
      </c>
      <c r="I47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77" t="str">
        <f>_xlfn.XLOOKUP(Tbl_MissionCrew[[#This Row],[Spacecraft (Return)]],Tbl_Missions[Spacecraft],Tbl_Missions[Status])</f>
        <v>Returned</v>
      </c>
    </row>
    <row r="478" spans="1:10" ht="18.75" customHeight="1">
      <c r="A478" t="s">
        <v>446</v>
      </c>
      <c r="B478" t="s">
        <v>186</v>
      </c>
      <c r="C478" t="s">
        <v>186</v>
      </c>
      <c r="D478" t="b">
        <f>NOT(Tbl_MissionCrew[[#This Row],[Spacecraft (Return)]]=Tbl_MissionCrew[[#This Row],[Spacecraft (Launch)]])</f>
        <v>0</v>
      </c>
      <c r="E478" s="2">
        <f ca="1">IF(Tbl_MissionCrew[[#This Row],[Return date]]="",NOW(),Tbl_MissionCrew[[#This Row],[Return date]])-Tbl_MissionCrew[[#This Row],[Launch date]]</f>
        <v>8.9236111111094942</v>
      </c>
      <c r="F478" s="1">
        <f>_xlfn.XLOOKUP(Tbl_MissionCrew[[#This Row],[Spacecraft (Launch)]],Tbl_Missions[Spacecraft],Tbl_Missions[Launch])</f>
        <v>33687.551157407404</v>
      </c>
      <c r="G478" s="1">
        <f>IF(_xlfn.XLOOKUP(Tbl_MissionCrew[[#This Row],[Spacecraft (Return)]],Tbl_Missions[Spacecraft],Tbl_Missions[Return])="","",_xlfn.XLOOKUP(Tbl_MissionCrew[[#This Row],[Spacecraft (Return)]],Tbl_Missions[Spacecraft],Tbl_Missions[Return]))</f>
        <v>33696.474768518514</v>
      </c>
      <c r="H478" t="str">
        <f>_xlfn.XLOOKUP(Tbl_MissionCrew[[#This Row],[Spacecraft (Launch)]],Tbl_Missions[Spacecraft],Tbl_Missions[Destination])</f>
        <v>Earth Orbit</v>
      </c>
      <c r="I47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78" t="str">
        <f>_xlfn.XLOOKUP(Tbl_MissionCrew[[#This Row],[Spacecraft (Return)]],Tbl_Missions[Spacecraft],Tbl_Missions[Status])</f>
        <v>Returned</v>
      </c>
    </row>
    <row r="479" spans="1:10" ht="18.75" customHeight="1">
      <c r="A479" t="s">
        <v>1168</v>
      </c>
      <c r="B479" t="s">
        <v>186</v>
      </c>
      <c r="C479" t="s">
        <v>186</v>
      </c>
      <c r="D479" t="b">
        <f>NOT(Tbl_MissionCrew[[#This Row],[Spacecraft (Return)]]=Tbl_MissionCrew[[#This Row],[Spacecraft (Launch)]])</f>
        <v>0</v>
      </c>
      <c r="E479" s="2">
        <f ca="1">IF(Tbl_MissionCrew[[#This Row],[Return date]]="",NOW(),Tbl_MissionCrew[[#This Row],[Return date]])-Tbl_MissionCrew[[#This Row],[Launch date]]</f>
        <v>8.9236111111094942</v>
      </c>
      <c r="F479" s="1">
        <f>_xlfn.XLOOKUP(Tbl_MissionCrew[[#This Row],[Spacecraft (Launch)]],Tbl_Missions[Spacecraft],Tbl_Missions[Launch])</f>
        <v>33687.551157407404</v>
      </c>
      <c r="G479" s="1">
        <f>IF(_xlfn.XLOOKUP(Tbl_MissionCrew[[#This Row],[Spacecraft (Return)]],Tbl_Missions[Spacecraft],Tbl_Missions[Return])="","",_xlfn.XLOOKUP(Tbl_MissionCrew[[#This Row],[Spacecraft (Return)]],Tbl_Missions[Spacecraft],Tbl_Missions[Return]))</f>
        <v>33696.474768518514</v>
      </c>
      <c r="H479" t="str">
        <f>_xlfn.XLOOKUP(Tbl_MissionCrew[[#This Row],[Spacecraft (Launch)]],Tbl_Missions[Spacecraft],Tbl_Missions[Destination])</f>
        <v>Earth Orbit</v>
      </c>
      <c r="I47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79" t="str">
        <f>_xlfn.XLOOKUP(Tbl_MissionCrew[[#This Row],[Spacecraft (Return)]],Tbl_Missions[Spacecraft],Tbl_Missions[Status])</f>
        <v>Returned</v>
      </c>
    </row>
    <row r="480" spans="1:10" ht="18.75" customHeight="1">
      <c r="A480" t="s">
        <v>447</v>
      </c>
      <c r="B480" t="s">
        <v>186</v>
      </c>
      <c r="C480" t="s">
        <v>186</v>
      </c>
      <c r="D480" t="b">
        <f>NOT(Tbl_MissionCrew[[#This Row],[Spacecraft (Return)]]=Tbl_MissionCrew[[#This Row],[Spacecraft (Launch)]])</f>
        <v>0</v>
      </c>
      <c r="E480" s="2">
        <f ca="1">IF(Tbl_MissionCrew[[#This Row],[Return date]]="",NOW(),Tbl_MissionCrew[[#This Row],[Return date]])-Tbl_MissionCrew[[#This Row],[Launch date]]</f>
        <v>8.9236111111094942</v>
      </c>
      <c r="F480" s="1">
        <f>_xlfn.XLOOKUP(Tbl_MissionCrew[[#This Row],[Spacecraft (Launch)]],Tbl_Missions[Spacecraft],Tbl_Missions[Launch])</f>
        <v>33687.551157407404</v>
      </c>
      <c r="G480" s="1">
        <f>IF(_xlfn.XLOOKUP(Tbl_MissionCrew[[#This Row],[Spacecraft (Return)]],Tbl_Missions[Spacecraft],Tbl_Missions[Return])="","",_xlfn.XLOOKUP(Tbl_MissionCrew[[#This Row],[Spacecraft (Return)]],Tbl_Missions[Spacecraft],Tbl_Missions[Return]))</f>
        <v>33696.474768518514</v>
      </c>
      <c r="H480" t="str">
        <f>_xlfn.XLOOKUP(Tbl_MissionCrew[[#This Row],[Spacecraft (Launch)]],Tbl_Missions[Spacecraft],Tbl_Missions[Destination])</f>
        <v>Earth Orbit</v>
      </c>
      <c r="I48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80" t="str">
        <f>_xlfn.XLOOKUP(Tbl_MissionCrew[[#This Row],[Spacecraft (Return)]],Tbl_Missions[Spacecraft],Tbl_Missions[Status])</f>
        <v>Returned</v>
      </c>
    </row>
    <row r="481" spans="1:10" ht="18.75" customHeight="1">
      <c r="A481" t="s">
        <v>516</v>
      </c>
      <c r="B481" t="s">
        <v>186</v>
      </c>
      <c r="C481" t="s">
        <v>186</v>
      </c>
      <c r="D481" t="b">
        <f>NOT(Tbl_MissionCrew[[#This Row],[Spacecraft (Return)]]=Tbl_MissionCrew[[#This Row],[Spacecraft (Launch)]])</f>
        <v>0</v>
      </c>
      <c r="E481" s="2">
        <f ca="1">IF(Tbl_MissionCrew[[#This Row],[Return date]]="",NOW(),Tbl_MissionCrew[[#This Row],[Return date]])-Tbl_MissionCrew[[#This Row],[Launch date]]</f>
        <v>8.9236111111094942</v>
      </c>
      <c r="F481" s="1">
        <f>_xlfn.XLOOKUP(Tbl_MissionCrew[[#This Row],[Spacecraft (Launch)]],Tbl_Missions[Spacecraft],Tbl_Missions[Launch])</f>
        <v>33687.551157407404</v>
      </c>
      <c r="G481" s="1">
        <f>IF(_xlfn.XLOOKUP(Tbl_MissionCrew[[#This Row],[Spacecraft (Return)]],Tbl_Missions[Spacecraft],Tbl_Missions[Return])="","",_xlfn.XLOOKUP(Tbl_MissionCrew[[#This Row],[Spacecraft (Return)]],Tbl_Missions[Spacecraft],Tbl_Missions[Return]))</f>
        <v>33696.474768518514</v>
      </c>
      <c r="H481" t="str">
        <f>_xlfn.XLOOKUP(Tbl_MissionCrew[[#This Row],[Spacecraft (Launch)]],Tbl_Missions[Spacecraft],Tbl_Missions[Destination])</f>
        <v>Earth Orbit</v>
      </c>
      <c r="I48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81" t="str">
        <f>_xlfn.XLOOKUP(Tbl_MissionCrew[[#This Row],[Spacecraft (Return)]],Tbl_Missions[Spacecraft],Tbl_Missions[Status])</f>
        <v>Returned</v>
      </c>
    </row>
    <row r="482" spans="1:10" ht="18.75" customHeight="1">
      <c r="A482" t="s">
        <v>1143</v>
      </c>
      <c r="B482" t="s">
        <v>187</v>
      </c>
      <c r="C482" t="s">
        <v>187</v>
      </c>
      <c r="D482" t="b">
        <f>NOT(Tbl_MissionCrew[[#This Row],[Spacecraft (Return)]]=Tbl_MissionCrew[[#This Row],[Spacecraft (Launch)]])</f>
        <v>0</v>
      </c>
      <c r="E482" s="2">
        <f ca="1">IF(Tbl_MissionCrew[[#This Row],[Return date]]="",NOW(),Tbl_MissionCrew[[#This Row],[Return date]])-Tbl_MissionCrew[[#This Row],[Launch date]]</f>
        <v>8.8881944444437977</v>
      </c>
      <c r="F482" s="1">
        <f>_xlfn.XLOOKUP(Tbl_MissionCrew[[#This Row],[Spacecraft (Launch)]],Tbl_Missions[Spacecraft],Tbl_Missions[Launch])</f>
        <v>33731.986111111109</v>
      </c>
      <c r="G482" s="1">
        <f>IF(_xlfn.XLOOKUP(Tbl_MissionCrew[[#This Row],[Spacecraft (Return)]],Tbl_Missions[Spacecraft],Tbl_Missions[Return])="","",_xlfn.XLOOKUP(Tbl_MissionCrew[[#This Row],[Spacecraft (Return)]],Tbl_Missions[Spacecraft],Tbl_Missions[Return]))</f>
        <v>33740.874305555553</v>
      </c>
      <c r="H482" t="str">
        <f>_xlfn.XLOOKUP(Tbl_MissionCrew[[#This Row],[Spacecraft (Launch)]],Tbl_Missions[Spacecraft],Tbl_Missions[Destination])</f>
        <v>Earth Orbit</v>
      </c>
      <c r="I48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82" t="str">
        <f>_xlfn.XLOOKUP(Tbl_MissionCrew[[#This Row],[Spacecraft (Return)]],Tbl_Missions[Spacecraft],Tbl_Missions[Status])</f>
        <v>Returned</v>
      </c>
    </row>
    <row r="483" spans="1:10" ht="18.75" customHeight="1">
      <c r="A483" t="s">
        <v>1060</v>
      </c>
      <c r="B483" t="s">
        <v>187</v>
      </c>
      <c r="C483" t="s">
        <v>187</v>
      </c>
      <c r="D483" t="b">
        <f>NOT(Tbl_MissionCrew[[#This Row],[Spacecraft (Return)]]=Tbl_MissionCrew[[#This Row],[Spacecraft (Launch)]])</f>
        <v>0</v>
      </c>
      <c r="E483" s="2">
        <f ca="1">IF(Tbl_MissionCrew[[#This Row],[Return date]]="",NOW(),Tbl_MissionCrew[[#This Row],[Return date]])-Tbl_MissionCrew[[#This Row],[Launch date]]</f>
        <v>8.8881944444437977</v>
      </c>
      <c r="F483" s="1">
        <f>_xlfn.XLOOKUP(Tbl_MissionCrew[[#This Row],[Spacecraft (Launch)]],Tbl_Missions[Spacecraft],Tbl_Missions[Launch])</f>
        <v>33731.986111111109</v>
      </c>
      <c r="G483" s="1">
        <f>IF(_xlfn.XLOOKUP(Tbl_MissionCrew[[#This Row],[Spacecraft (Return)]],Tbl_Missions[Spacecraft],Tbl_Missions[Return])="","",_xlfn.XLOOKUP(Tbl_MissionCrew[[#This Row],[Spacecraft (Return)]],Tbl_Missions[Spacecraft],Tbl_Missions[Return]))</f>
        <v>33740.874305555553</v>
      </c>
      <c r="H483" t="str">
        <f>_xlfn.XLOOKUP(Tbl_MissionCrew[[#This Row],[Spacecraft (Launch)]],Tbl_Missions[Spacecraft],Tbl_Missions[Destination])</f>
        <v>Earth Orbit</v>
      </c>
      <c r="I48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83" t="str">
        <f>_xlfn.XLOOKUP(Tbl_MissionCrew[[#This Row],[Spacecraft (Return)]],Tbl_Missions[Spacecraft],Tbl_Missions[Status])</f>
        <v>Returned</v>
      </c>
    </row>
    <row r="484" spans="1:10" ht="18.75" customHeight="1">
      <c r="A484" t="s">
        <v>490</v>
      </c>
      <c r="B484" t="s">
        <v>187</v>
      </c>
      <c r="C484" t="s">
        <v>187</v>
      </c>
      <c r="D484" t="b">
        <f>NOT(Tbl_MissionCrew[[#This Row],[Spacecraft (Return)]]=Tbl_MissionCrew[[#This Row],[Spacecraft (Launch)]])</f>
        <v>0</v>
      </c>
      <c r="E484" s="2">
        <f ca="1">IF(Tbl_MissionCrew[[#This Row],[Return date]]="",NOW(),Tbl_MissionCrew[[#This Row],[Return date]])-Tbl_MissionCrew[[#This Row],[Launch date]]</f>
        <v>8.8881944444437977</v>
      </c>
      <c r="F484" s="1">
        <f>_xlfn.XLOOKUP(Tbl_MissionCrew[[#This Row],[Spacecraft (Launch)]],Tbl_Missions[Spacecraft],Tbl_Missions[Launch])</f>
        <v>33731.986111111109</v>
      </c>
      <c r="G484" s="1">
        <f>IF(_xlfn.XLOOKUP(Tbl_MissionCrew[[#This Row],[Spacecraft (Return)]],Tbl_Missions[Spacecraft],Tbl_Missions[Return])="","",_xlfn.XLOOKUP(Tbl_MissionCrew[[#This Row],[Spacecraft (Return)]],Tbl_Missions[Spacecraft],Tbl_Missions[Return]))</f>
        <v>33740.874305555553</v>
      </c>
      <c r="H484" t="str">
        <f>_xlfn.XLOOKUP(Tbl_MissionCrew[[#This Row],[Spacecraft (Launch)]],Tbl_Missions[Spacecraft],Tbl_Missions[Destination])</f>
        <v>Earth Orbit</v>
      </c>
      <c r="I48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84" t="str">
        <f>_xlfn.XLOOKUP(Tbl_MissionCrew[[#This Row],[Spacecraft (Return)]],Tbl_Missions[Spacecraft],Tbl_Missions[Status])</f>
        <v>Returned</v>
      </c>
    </row>
    <row r="485" spans="1:10" ht="18.75" customHeight="1">
      <c r="A485" t="s">
        <v>1169</v>
      </c>
      <c r="B485" t="s">
        <v>187</v>
      </c>
      <c r="C485" t="s">
        <v>187</v>
      </c>
      <c r="D485" t="b">
        <f>NOT(Tbl_MissionCrew[[#This Row],[Spacecraft (Return)]]=Tbl_MissionCrew[[#This Row],[Spacecraft (Launch)]])</f>
        <v>0</v>
      </c>
      <c r="E485" s="2">
        <f ca="1">IF(Tbl_MissionCrew[[#This Row],[Return date]]="",NOW(),Tbl_MissionCrew[[#This Row],[Return date]])-Tbl_MissionCrew[[#This Row],[Launch date]]</f>
        <v>8.8881944444437977</v>
      </c>
      <c r="F485" s="1">
        <f>_xlfn.XLOOKUP(Tbl_MissionCrew[[#This Row],[Spacecraft (Launch)]],Tbl_Missions[Spacecraft],Tbl_Missions[Launch])</f>
        <v>33731.986111111109</v>
      </c>
      <c r="G485" s="1">
        <f>IF(_xlfn.XLOOKUP(Tbl_MissionCrew[[#This Row],[Spacecraft (Return)]],Tbl_Missions[Spacecraft],Tbl_Missions[Return])="","",_xlfn.XLOOKUP(Tbl_MissionCrew[[#This Row],[Spacecraft (Return)]],Tbl_Missions[Spacecraft],Tbl_Missions[Return]))</f>
        <v>33740.874305555553</v>
      </c>
      <c r="H485" t="str">
        <f>_xlfn.XLOOKUP(Tbl_MissionCrew[[#This Row],[Spacecraft (Launch)]],Tbl_Missions[Spacecraft],Tbl_Missions[Destination])</f>
        <v>Earth Orbit</v>
      </c>
      <c r="I48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85" t="str">
        <f>_xlfn.XLOOKUP(Tbl_MissionCrew[[#This Row],[Spacecraft (Return)]],Tbl_Missions[Spacecraft],Tbl_Missions[Status])</f>
        <v>Returned</v>
      </c>
    </row>
    <row r="486" spans="1:10" ht="18.75" customHeight="1">
      <c r="A486" t="s">
        <v>487</v>
      </c>
      <c r="B486" t="s">
        <v>187</v>
      </c>
      <c r="C486" t="s">
        <v>187</v>
      </c>
      <c r="D486" t="b">
        <f>NOT(Tbl_MissionCrew[[#This Row],[Spacecraft (Return)]]=Tbl_MissionCrew[[#This Row],[Spacecraft (Launch)]])</f>
        <v>0</v>
      </c>
      <c r="E486" s="2">
        <f ca="1">IF(Tbl_MissionCrew[[#This Row],[Return date]]="",NOW(),Tbl_MissionCrew[[#This Row],[Return date]])-Tbl_MissionCrew[[#This Row],[Launch date]]</f>
        <v>8.8881944444437977</v>
      </c>
      <c r="F486" s="1">
        <f>_xlfn.XLOOKUP(Tbl_MissionCrew[[#This Row],[Spacecraft (Launch)]],Tbl_Missions[Spacecraft],Tbl_Missions[Launch])</f>
        <v>33731.986111111109</v>
      </c>
      <c r="G486" s="1">
        <f>IF(_xlfn.XLOOKUP(Tbl_MissionCrew[[#This Row],[Spacecraft (Return)]],Tbl_Missions[Spacecraft],Tbl_Missions[Return])="","",_xlfn.XLOOKUP(Tbl_MissionCrew[[#This Row],[Spacecraft (Return)]],Tbl_Missions[Spacecraft],Tbl_Missions[Return]))</f>
        <v>33740.874305555553</v>
      </c>
      <c r="H486" t="str">
        <f>_xlfn.XLOOKUP(Tbl_MissionCrew[[#This Row],[Spacecraft (Launch)]],Tbl_Missions[Spacecraft],Tbl_Missions[Destination])</f>
        <v>Earth Orbit</v>
      </c>
      <c r="I48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86" t="str">
        <f>_xlfn.XLOOKUP(Tbl_MissionCrew[[#This Row],[Spacecraft (Return)]],Tbl_Missions[Spacecraft],Tbl_Missions[Status])</f>
        <v>Returned</v>
      </c>
    </row>
    <row r="487" spans="1:10" ht="18.75" customHeight="1">
      <c r="A487" t="s">
        <v>488</v>
      </c>
      <c r="B487" t="s">
        <v>187</v>
      </c>
      <c r="C487" t="s">
        <v>187</v>
      </c>
      <c r="D487" t="b">
        <f>NOT(Tbl_MissionCrew[[#This Row],[Spacecraft (Return)]]=Tbl_MissionCrew[[#This Row],[Spacecraft (Launch)]])</f>
        <v>0</v>
      </c>
      <c r="E487" s="2">
        <f ca="1">IF(Tbl_MissionCrew[[#This Row],[Return date]]="",NOW(),Tbl_MissionCrew[[#This Row],[Return date]])-Tbl_MissionCrew[[#This Row],[Launch date]]</f>
        <v>8.8881944444437977</v>
      </c>
      <c r="F487" s="1">
        <f>_xlfn.XLOOKUP(Tbl_MissionCrew[[#This Row],[Spacecraft (Launch)]],Tbl_Missions[Spacecraft],Tbl_Missions[Launch])</f>
        <v>33731.986111111109</v>
      </c>
      <c r="G487" s="1">
        <f>IF(_xlfn.XLOOKUP(Tbl_MissionCrew[[#This Row],[Spacecraft (Return)]],Tbl_Missions[Spacecraft],Tbl_Missions[Return])="","",_xlfn.XLOOKUP(Tbl_MissionCrew[[#This Row],[Spacecraft (Return)]],Tbl_Missions[Spacecraft],Tbl_Missions[Return]))</f>
        <v>33740.874305555553</v>
      </c>
      <c r="H487" t="str">
        <f>_xlfn.XLOOKUP(Tbl_MissionCrew[[#This Row],[Spacecraft (Launch)]],Tbl_Missions[Spacecraft],Tbl_Missions[Destination])</f>
        <v>Earth Orbit</v>
      </c>
      <c r="I48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87" t="str">
        <f>_xlfn.XLOOKUP(Tbl_MissionCrew[[#This Row],[Spacecraft (Return)]],Tbl_Missions[Spacecraft],Tbl_Missions[Status])</f>
        <v>Returned</v>
      </c>
    </row>
    <row r="488" spans="1:10" ht="18.75" customHeight="1">
      <c r="A488" t="s">
        <v>489</v>
      </c>
      <c r="B488" t="s">
        <v>187</v>
      </c>
      <c r="C488" t="s">
        <v>187</v>
      </c>
      <c r="D488" t="b">
        <f>NOT(Tbl_MissionCrew[[#This Row],[Spacecraft (Return)]]=Tbl_MissionCrew[[#This Row],[Spacecraft (Launch)]])</f>
        <v>0</v>
      </c>
      <c r="E488" s="2">
        <f ca="1">IF(Tbl_MissionCrew[[#This Row],[Return date]]="",NOW(),Tbl_MissionCrew[[#This Row],[Return date]])-Tbl_MissionCrew[[#This Row],[Launch date]]</f>
        <v>8.8881944444437977</v>
      </c>
      <c r="F488" s="1">
        <f>_xlfn.XLOOKUP(Tbl_MissionCrew[[#This Row],[Spacecraft (Launch)]],Tbl_Missions[Spacecraft],Tbl_Missions[Launch])</f>
        <v>33731.986111111109</v>
      </c>
      <c r="G488" s="1">
        <f>IF(_xlfn.XLOOKUP(Tbl_MissionCrew[[#This Row],[Spacecraft (Return)]],Tbl_Missions[Spacecraft],Tbl_Missions[Return])="","",_xlfn.XLOOKUP(Tbl_MissionCrew[[#This Row],[Spacecraft (Return)]],Tbl_Missions[Spacecraft],Tbl_Missions[Return]))</f>
        <v>33740.874305555553</v>
      </c>
      <c r="H488" t="str">
        <f>_xlfn.XLOOKUP(Tbl_MissionCrew[[#This Row],[Spacecraft (Launch)]],Tbl_Missions[Spacecraft],Tbl_Missions[Destination])</f>
        <v>Earth Orbit</v>
      </c>
      <c r="I48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88" t="str">
        <f>_xlfn.XLOOKUP(Tbl_MissionCrew[[#This Row],[Spacecraft (Return)]],Tbl_Missions[Spacecraft],Tbl_Missions[Status])</f>
        <v>Returned</v>
      </c>
    </row>
    <row r="489" spans="1:10" ht="18.75" customHeight="1">
      <c r="A489" t="s">
        <v>1111</v>
      </c>
      <c r="B489" t="s">
        <v>188</v>
      </c>
      <c r="C489" t="s">
        <v>188</v>
      </c>
      <c r="D489" t="b">
        <f>NOT(Tbl_MissionCrew[[#This Row],[Spacecraft (Return)]]=Tbl_MissionCrew[[#This Row],[Spacecraft (Launch)]])</f>
        <v>0</v>
      </c>
      <c r="E489" s="2">
        <f ca="1">IF(Tbl_MissionCrew[[#This Row],[Return date]]="",NOW(),Tbl_MissionCrew[[#This Row],[Return date]])-Tbl_MissionCrew[[#This Row],[Launch date]]</f>
        <v>13.813194444446708</v>
      </c>
      <c r="F489" s="1">
        <f>_xlfn.XLOOKUP(Tbl_MissionCrew[[#This Row],[Spacecraft (Launch)]],Tbl_Missions[Spacecraft],Tbl_Missions[Launch])</f>
        <v>33780.675266203703</v>
      </c>
      <c r="G489" s="1">
        <f>IF(_xlfn.XLOOKUP(Tbl_MissionCrew[[#This Row],[Spacecraft (Return)]],Tbl_Missions[Spacecraft],Tbl_Missions[Return])="","",_xlfn.XLOOKUP(Tbl_MissionCrew[[#This Row],[Spacecraft (Return)]],Tbl_Missions[Spacecraft],Tbl_Missions[Return]))</f>
        <v>33794.48846064815</v>
      </c>
      <c r="H489" t="str">
        <f>_xlfn.XLOOKUP(Tbl_MissionCrew[[#This Row],[Spacecraft (Launch)]],Tbl_Missions[Spacecraft],Tbl_Missions[Destination])</f>
        <v>Earth Orbit</v>
      </c>
      <c r="I48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89" t="str">
        <f>_xlfn.XLOOKUP(Tbl_MissionCrew[[#This Row],[Spacecraft (Return)]],Tbl_Missions[Spacecraft],Tbl_Missions[Status])</f>
        <v>Returned</v>
      </c>
    </row>
    <row r="490" spans="1:10" ht="18.75" customHeight="1">
      <c r="A490" t="s">
        <v>514</v>
      </c>
      <c r="B490" t="s">
        <v>188</v>
      </c>
      <c r="C490" t="s">
        <v>188</v>
      </c>
      <c r="D490" t="b">
        <f>NOT(Tbl_MissionCrew[[#This Row],[Spacecraft (Return)]]=Tbl_MissionCrew[[#This Row],[Spacecraft (Launch)]])</f>
        <v>0</v>
      </c>
      <c r="E490" s="2">
        <f ca="1">IF(Tbl_MissionCrew[[#This Row],[Return date]]="",NOW(),Tbl_MissionCrew[[#This Row],[Return date]])-Tbl_MissionCrew[[#This Row],[Launch date]]</f>
        <v>13.813194444446708</v>
      </c>
      <c r="F490" s="1">
        <f>_xlfn.XLOOKUP(Tbl_MissionCrew[[#This Row],[Spacecraft (Launch)]],Tbl_Missions[Spacecraft],Tbl_Missions[Launch])</f>
        <v>33780.675266203703</v>
      </c>
      <c r="G490" s="1">
        <f>IF(_xlfn.XLOOKUP(Tbl_MissionCrew[[#This Row],[Spacecraft (Return)]],Tbl_Missions[Spacecraft],Tbl_Missions[Return])="","",_xlfn.XLOOKUP(Tbl_MissionCrew[[#This Row],[Spacecraft (Return)]],Tbl_Missions[Spacecraft],Tbl_Missions[Return]))</f>
        <v>33794.48846064815</v>
      </c>
      <c r="H490" t="str">
        <f>_xlfn.XLOOKUP(Tbl_MissionCrew[[#This Row],[Spacecraft (Launch)]],Tbl_Missions[Spacecraft],Tbl_Missions[Destination])</f>
        <v>Earth Orbit</v>
      </c>
      <c r="I49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90" t="str">
        <f>_xlfn.XLOOKUP(Tbl_MissionCrew[[#This Row],[Spacecraft (Return)]],Tbl_Missions[Spacecraft],Tbl_Missions[Status])</f>
        <v>Returned</v>
      </c>
    </row>
    <row r="491" spans="1:10" ht="18.75" customHeight="1">
      <c r="A491" t="s">
        <v>1137</v>
      </c>
      <c r="B491" t="s">
        <v>188</v>
      </c>
      <c r="C491" t="s">
        <v>188</v>
      </c>
      <c r="D491" t="b">
        <f>NOT(Tbl_MissionCrew[[#This Row],[Spacecraft (Return)]]=Tbl_MissionCrew[[#This Row],[Spacecraft (Launch)]])</f>
        <v>0</v>
      </c>
      <c r="E491" s="2">
        <f ca="1">IF(Tbl_MissionCrew[[#This Row],[Return date]]="",NOW(),Tbl_MissionCrew[[#This Row],[Return date]])-Tbl_MissionCrew[[#This Row],[Launch date]]</f>
        <v>13.813194444446708</v>
      </c>
      <c r="F491" s="1">
        <f>_xlfn.XLOOKUP(Tbl_MissionCrew[[#This Row],[Spacecraft (Launch)]],Tbl_Missions[Spacecraft],Tbl_Missions[Launch])</f>
        <v>33780.675266203703</v>
      </c>
      <c r="G491" s="1">
        <f>IF(_xlfn.XLOOKUP(Tbl_MissionCrew[[#This Row],[Spacecraft (Return)]],Tbl_Missions[Spacecraft],Tbl_Missions[Return])="","",_xlfn.XLOOKUP(Tbl_MissionCrew[[#This Row],[Spacecraft (Return)]],Tbl_Missions[Spacecraft],Tbl_Missions[Return]))</f>
        <v>33794.48846064815</v>
      </c>
      <c r="H491" t="str">
        <f>_xlfn.XLOOKUP(Tbl_MissionCrew[[#This Row],[Spacecraft (Launch)]],Tbl_Missions[Spacecraft],Tbl_Missions[Destination])</f>
        <v>Earth Orbit</v>
      </c>
      <c r="I49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91" t="str">
        <f>_xlfn.XLOOKUP(Tbl_MissionCrew[[#This Row],[Spacecraft (Return)]],Tbl_Missions[Spacecraft],Tbl_Missions[Status])</f>
        <v>Returned</v>
      </c>
    </row>
    <row r="492" spans="1:10" ht="18.75" customHeight="1">
      <c r="A492" t="s">
        <v>1170</v>
      </c>
      <c r="B492" t="s">
        <v>188</v>
      </c>
      <c r="C492" t="s">
        <v>188</v>
      </c>
      <c r="D492" t="b">
        <f>NOT(Tbl_MissionCrew[[#This Row],[Spacecraft (Return)]]=Tbl_MissionCrew[[#This Row],[Spacecraft (Launch)]])</f>
        <v>0</v>
      </c>
      <c r="E492" s="2">
        <f ca="1">IF(Tbl_MissionCrew[[#This Row],[Return date]]="",NOW(),Tbl_MissionCrew[[#This Row],[Return date]])-Tbl_MissionCrew[[#This Row],[Launch date]]</f>
        <v>13.813194444446708</v>
      </c>
      <c r="F492" s="1">
        <f>_xlfn.XLOOKUP(Tbl_MissionCrew[[#This Row],[Spacecraft (Launch)]],Tbl_Missions[Spacecraft],Tbl_Missions[Launch])</f>
        <v>33780.675266203703</v>
      </c>
      <c r="G492" s="1">
        <f>IF(_xlfn.XLOOKUP(Tbl_MissionCrew[[#This Row],[Spacecraft (Return)]],Tbl_Missions[Spacecraft],Tbl_Missions[Return])="","",_xlfn.XLOOKUP(Tbl_MissionCrew[[#This Row],[Spacecraft (Return)]],Tbl_Missions[Spacecraft],Tbl_Missions[Return]))</f>
        <v>33794.48846064815</v>
      </c>
      <c r="H492" t="str">
        <f>_xlfn.XLOOKUP(Tbl_MissionCrew[[#This Row],[Spacecraft (Launch)]],Tbl_Missions[Spacecraft],Tbl_Missions[Destination])</f>
        <v>Earth Orbit</v>
      </c>
      <c r="I49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92" t="str">
        <f>_xlfn.XLOOKUP(Tbl_MissionCrew[[#This Row],[Spacecraft (Return)]],Tbl_Missions[Spacecraft],Tbl_Missions[Status])</f>
        <v>Returned</v>
      </c>
    </row>
    <row r="493" spans="1:10" ht="18.75" customHeight="1">
      <c r="A493" t="s">
        <v>612</v>
      </c>
      <c r="B493" t="s">
        <v>188</v>
      </c>
      <c r="C493" t="s">
        <v>188</v>
      </c>
      <c r="D493" t="b">
        <f>NOT(Tbl_MissionCrew[[#This Row],[Spacecraft (Return)]]=Tbl_MissionCrew[[#This Row],[Spacecraft (Launch)]])</f>
        <v>0</v>
      </c>
      <c r="E493" s="2">
        <f ca="1">IF(Tbl_MissionCrew[[#This Row],[Return date]]="",NOW(),Tbl_MissionCrew[[#This Row],[Return date]])-Tbl_MissionCrew[[#This Row],[Launch date]]</f>
        <v>13.813194444446708</v>
      </c>
      <c r="F493" s="1">
        <f>_xlfn.XLOOKUP(Tbl_MissionCrew[[#This Row],[Spacecraft (Launch)]],Tbl_Missions[Spacecraft],Tbl_Missions[Launch])</f>
        <v>33780.675266203703</v>
      </c>
      <c r="G493" s="1">
        <f>IF(_xlfn.XLOOKUP(Tbl_MissionCrew[[#This Row],[Spacecraft (Return)]],Tbl_Missions[Spacecraft],Tbl_Missions[Return])="","",_xlfn.XLOOKUP(Tbl_MissionCrew[[#This Row],[Spacecraft (Return)]],Tbl_Missions[Spacecraft],Tbl_Missions[Return]))</f>
        <v>33794.48846064815</v>
      </c>
      <c r="H493" t="str">
        <f>_xlfn.XLOOKUP(Tbl_MissionCrew[[#This Row],[Spacecraft (Launch)]],Tbl_Missions[Spacecraft],Tbl_Missions[Destination])</f>
        <v>Earth Orbit</v>
      </c>
      <c r="I49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93" t="str">
        <f>_xlfn.XLOOKUP(Tbl_MissionCrew[[#This Row],[Spacecraft (Return)]],Tbl_Missions[Spacecraft],Tbl_Missions[Status])</f>
        <v>Returned</v>
      </c>
    </row>
    <row r="494" spans="1:10" ht="18.75" customHeight="1">
      <c r="A494" t="s">
        <v>1171</v>
      </c>
      <c r="B494" t="s">
        <v>188</v>
      </c>
      <c r="C494" t="s">
        <v>188</v>
      </c>
      <c r="D494" t="b">
        <f>NOT(Tbl_MissionCrew[[#This Row],[Spacecraft (Return)]]=Tbl_MissionCrew[[#This Row],[Spacecraft (Launch)]])</f>
        <v>0</v>
      </c>
      <c r="E494" s="2">
        <f ca="1">IF(Tbl_MissionCrew[[#This Row],[Return date]]="",NOW(),Tbl_MissionCrew[[#This Row],[Return date]])-Tbl_MissionCrew[[#This Row],[Launch date]]</f>
        <v>13.813194444446708</v>
      </c>
      <c r="F494" s="1">
        <f>_xlfn.XLOOKUP(Tbl_MissionCrew[[#This Row],[Spacecraft (Launch)]],Tbl_Missions[Spacecraft],Tbl_Missions[Launch])</f>
        <v>33780.675266203703</v>
      </c>
      <c r="G494" s="1">
        <f>IF(_xlfn.XLOOKUP(Tbl_MissionCrew[[#This Row],[Spacecraft (Return)]],Tbl_Missions[Spacecraft],Tbl_Missions[Return])="","",_xlfn.XLOOKUP(Tbl_MissionCrew[[#This Row],[Spacecraft (Return)]],Tbl_Missions[Spacecraft],Tbl_Missions[Return]))</f>
        <v>33794.48846064815</v>
      </c>
      <c r="H494" t="str">
        <f>_xlfn.XLOOKUP(Tbl_MissionCrew[[#This Row],[Spacecraft (Launch)]],Tbl_Missions[Spacecraft],Tbl_Missions[Destination])</f>
        <v>Earth Orbit</v>
      </c>
      <c r="I49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94" t="str">
        <f>_xlfn.XLOOKUP(Tbl_MissionCrew[[#This Row],[Spacecraft (Return)]],Tbl_Missions[Spacecraft],Tbl_Missions[Status])</f>
        <v>Returned</v>
      </c>
    </row>
    <row r="495" spans="1:10" ht="18.75" customHeight="1">
      <c r="A495" t="s">
        <v>1136</v>
      </c>
      <c r="B495" t="s">
        <v>188</v>
      </c>
      <c r="C495" t="s">
        <v>188</v>
      </c>
      <c r="D495" t="b">
        <f>NOT(Tbl_MissionCrew[[#This Row],[Spacecraft (Return)]]=Tbl_MissionCrew[[#This Row],[Spacecraft (Launch)]])</f>
        <v>0</v>
      </c>
      <c r="E495" s="2">
        <f ca="1">IF(Tbl_MissionCrew[[#This Row],[Return date]]="",NOW(),Tbl_MissionCrew[[#This Row],[Return date]])-Tbl_MissionCrew[[#This Row],[Launch date]]</f>
        <v>13.813194444446708</v>
      </c>
      <c r="F495" s="1">
        <f>_xlfn.XLOOKUP(Tbl_MissionCrew[[#This Row],[Spacecraft (Launch)]],Tbl_Missions[Spacecraft],Tbl_Missions[Launch])</f>
        <v>33780.675266203703</v>
      </c>
      <c r="G495" s="1">
        <f>IF(_xlfn.XLOOKUP(Tbl_MissionCrew[[#This Row],[Spacecraft (Return)]],Tbl_Missions[Spacecraft],Tbl_Missions[Return])="","",_xlfn.XLOOKUP(Tbl_MissionCrew[[#This Row],[Spacecraft (Return)]],Tbl_Missions[Spacecraft],Tbl_Missions[Return]))</f>
        <v>33794.48846064815</v>
      </c>
      <c r="H495" t="str">
        <f>_xlfn.XLOOKUP(Tbl_MissionCrew[[#This Row],[Spacecraft (Launch)]],Tbl_Missions[Spacecraft],Tbl_Missions[Destination])</f>
        <v>Earth Orbit</v>
      </c>
      <c r="I49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95" t="str">
        <f>_xlfn.XLOOKUP(Tbl_MissionCrew[[#This Row],[Spacecraft (Return)]],Tbl_Missions[Spacecraft],Tbl_Missions[Status])</f>
        <v>Returned</v>
      </c>
    </row>
    <row r="496" spans="1:10" ht="18.75" customHeight="1">
      <c r="A496" t="s">
        <v>473</v>
      </c>
      <c r="B496" t="s">
        <v>189</v>
      </c>
      <c r="C496" t="s">
        <v>189</v>
      </c>
      <c r="D496" t="b">
        <f>NOT(Tbl_MissionCrew[[#This Row],[Spacecraft (Return)]]=Tbl_MissionCrew[[#This Row],[Spacecraft (Launch)]])</f>
        <v>0</v>
      </c>
      <c r="E496" s="2">
        <f ca="1">IF(Tbl_MissionCrew[[#This Row],[Return date]]="",NOW(),Tbl_MissionCrew[[#This Row],[Return date]])-Tbl_MissionCrew[[#This Row],[Launch date]]</f>
        <v>188.90347222222044</v>
      </c>
      <c r="F496" s="1">
        <f>_xlfn.XLOOKUP(Tbl_MissionCrew[[#This Row],[Spacecraft (Launch)]],Tbl_Missions[Spacecraft],Tbl_Missions[Launch])</f>
        <v>33812.256041666667</v>
      </c>
      <c r="G496" s="1">
        <f>IF(_xlfn.XLOOKUP(Tbl_MissionCrew[[#This Row],[Spacecraft (Return)]],Tbl_Missions[Spacecraft],Tbl_Missions[Return])="","",_xlfn.XLOOKUP(Tbl_MissionCrew[[#This Row],[Spacecraft (Return)]],Tbl_Missions[Spacecraft],Tbl_Missions[Return]))</f>
        <v>34001.159513888888</v>
      </c>
      <c r="H496" t="str">
        <f>_xlfn.XLOOKUP(Tbl_MissionCrew[[#This Row],[Spacecraft (Launch)]],Tbl_Missions[Spacecraft],Tbl_Missions[Destination])</f>
        <v>Mir</v>
      </c>
      <c r="I49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496" t="str">
        <f>_xlfn.XLOOKUP(Tbl_MissionCrew[[#This Row],[Spacecraft (Return)]],Tbl_Missions[Spacecraft],Tbl_Missions[Status])</f>
        <v>Returned</v>
      </c>
    </row>
    <row r="497" spans="1:10" ht="18.75" customHeight="1">
      <c r="A497" t="s">
        <v>1172</v>
      </c>
      <c r="B497" t="s">
        <v>189</v>
      </c>
      <c r="C497" t="s">
        <v>185</v>
      </c>
      <c r="D497" t="b">
        <f>NOT(Tbl_MissionCrew[[#This Row],[Spacecraft (Return)]]=Tbl_MissionCrew[[#This Row],[Spacecraft (Launch)]])</f>
        <v>1</v>
      </c>
      <c r="E497" s="2">
        <f ca="1">IF(Tbl_MissionCrew[[#This Row],[Return date]]="",NOW(),Tbl_MissionCrew[[#This Row],[Return date]])-Tbl_MissionCrew[[#This Row],[Launch date]]</f>
        <v>13.789444444439141</v>
      </c>
      <c r="F497" s="1">
        <f>_xlfn.XLOOKUP(Tbl_MissionCrew[[#This Row],[Spacecraft (Launch)]],Tbl_Missions[Spacecraft],Tbl_Missions[Launch])</f>
        <v>33812.256041666667</v>
      </c>
      <c r="G497" s="1">
        <f>IF(_xlfn.XLOOKUP(Tbl_MissionCrew[[#This Row],[Spacecraft (Return)]],Tbl_Missions[Spacecraft],Tbl_Missions[Return])="","",_xlfn.XLOOKUP(Tbl_MissionCrew[[#This Row],[Spacecraft (Return)]],Tbl_Missions[Spacecraft],Tbl_Missions[Return]))</f>
        <v>33826.045486111107</v>
      </c>
      <c r="H497" t="str">
        <f>_xlfn.XLOOKUP(Tbl_MissionCrew[[#This Row],[Spacecraft (Launch)]],Tbl_Missions[Spacecraft],Tbl_Missions[Destination])</f>
        <v>Mir</v>
      </c>
      <c r="I49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497" t="str">
        <f>_xlfn.XLOOKUP(Tbl_MissionCrew[[#This Row],[Spacecraft (Return)]],Tbl_Missions[Spacecraft],Tbl_Missions[Status])</f>
        <v>Returned</v>
      </c>
    </row>
    <row r="498" spans="1:10" ht="18.75" customHeight="1">
      <c r="A498" t="s">
        <v>494</v>
      </c>
      <c r="B498" t="s">
        <v>189</v>
      </c>
      <c r="C498" t="s">
        <v>189</v>
      </c>
      <c r="D498" t="b">
        <f>NOT(Tbl_MissionCrew[[#This Row],[Spacecraft (Return)]]=Tbl_MissionCrew[[#This Row],[Spacecraft (Launch)]])</f>
        <v>0</v>
      </c>
      <c r="E498" s="2">
        <f ca="1">IF(Tbl_MissionCrew[[#This Row],[Return date]]="",NOW(),Tbl_MissionCrew[[#This Row],[Return date]])-Tbl_MissionCrew[[#This Row],[Launch date]]</f>
        <v>188.90347222222044</v>
      </c>
      <c r="F498" s="1">
        <f>_xlfn.XLOOKUP(Tbl_MissionCrew[[#This Row],[Spacecraft (Launch)]],Tbl_Missions[Spacecraft],Tbl_Missions[Launch])</f>
        <v>33812.256041666667</v>
      </c>
      <c r="G498" s="1">
        <f>IF(_xlfn.XLOOKUP(Tbl_MissionCrew[[#This Row],[Spacecraft (Return)]],Tbl_Missions[Spacecraft],Tbl_Missions[Return])="","",_xlfn.XLOOKUP(Tbl_MissionCrew[[#This Row],[Spacecraft (Return)]],Tbl_Missions[Spacecraft],Tbl_Missions[Return]))</f>
        <v>34001.159513888888</v>
      </c>
      <c r="H498" t="str">
        <f>_xlfn.XLOOKUP(Tbl_MissionCrew[[#This Row],[Spacecraft (Launch)]],Tbl_Missions[Spacecraft],Tbl_Missions[Destination])</f>
        <v>Mir</v>
      </c>
      <c r="I49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498" t="str">
        <f>_xlfn.XLOOKUP(Tbl_MissionCrew[[#This Row],[Spacecraft (Return)]],Tbl_Missions[Spacecraft],Tbl_Missions[Status])</f>
        <v>Returned</v>
      </c>
    </row>
    <row r="499" spans="1:10" ht="18.75" customHeight="1">
      <c r="A499" t="s">
        <v>1173</v>
      </c>
      <c r="B499" t="s">
        <v>190</v>
      </c>
      <c r="C499" t="s">
        <v>190</v>
      </c>
      <c r="D499" t="b">
        <f>NOT(Tbl_MissionCrew[[#This Row],[Spacecraft (Return)]]=Tbl_MissionCrew[[#This Row],[Spacecraft (Launch)]])</f>
        <v>0</v>
      </c>
      <c r="E499" s="2">
        <f ca="1">IF(Tbl_MissionCrew[[#This Row],[Return date]]="",NOW(),Tbl_MissionCrew[[#This Row],[Return date]])-Tbl_MissionCrew[[#This Row],[Launch date]]</f>
        <v>7.9694444444467081</v>
      </c>
      <c r="F499" s="1">
        <f>_xlfn.XLOOKUP(Tbl_MissionCrew[[#This Row],[Spacecraft (Launch)]],Tbl_Missions[Spacecraft],Tbl_Missions[Launch])</f>
        <v>33816.581111111111</v>
      </c>
      <c r="G499" s="1">
        <f>IF(_xlfn.XLOOKUP(Tbl_MissionCrew[[#This Row],[Spacecraft (Return)]],Tbl_Missions[Spacecraft],Tbl_Missions[Return])="","",_xlfn.XLOOKUP(Tbl_MissionCrew[[#This Row],[Spacecraft (Return)]],Tbl_Missions[Spacecraft],Tbl_Missions[Return]))</f>
        <v>33824.550555555557</v>
      </c>
      <c r="H499" t="str">
        <f>_xlfn.XLOOKUP(Tbl_MissionCrew[[#This Row],[Spacecraft (Launch)]],Tbl_Missions[Spacecraft],Tbl_Missions[Destination])</f>
        <v>Earth Orbit</v>
      </c>
      <c r="I49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499" t="str">
        <f>_xlfn.XLOOKUP(Tbl_MissionCrew[[#This Row],[Spacecraft (Return)]],Tbl_Missions[Spacecraft],Tbl_Missions[Status])</f>
        <v>Returned</v>
      </c>
    </row>
    <row r="500" spans="1:10" ht="18.75" customHeight="1">
      <c r="A500" t="s">
        <v>562</v>
      </c>
      <c r="B500" t="s">
        <v>190</v>
      </c>
      <c r="C500" t="s">
        <v>190</v>
      </c>
      <c r="D500" t="b">
        <f>NOT(Tbl_MissionCrew[[#This Row],[Spacecraft (Return)]]=Tbl_MissionCrew[[#This Row],[Spacecraft (Launch)]])</f>
        <v>0</v>
      </c>
      <c r="E500" s="2">
        <f ca="1">IF(Tbl_MissionCrew[[#This Row],[Return date]]="",NOW(),Tbl_MissionCrew[[#This Row],[Return date]])-Tbl_MissionCrew[[#This Row],[Launch date]]</f>
        <v>7.9694444444467081</v>
      </c>
      <c r="F500" s="1">
        <f>_xlfn.XLOOKUP(Tbl_MissionCrew[[#This Row],[Spacecraft (Launch)]],Tbl_Missions[Spacecraft],Tbl_Missions[Launch])</f>
        <v>33816.581111111111</v>
      </c>
      <c r="G500" s="1">
        <f>IF(_xlfn.XLOOKUP(Tbl_MissionCrew[[#This Row],[Spacecraft (Return)]],Tbl_Missions[Spacecraft],Tbl_Missions[Return])="","",_xlfn.XLOOKUP(Tbl_MissionCrew[[#This Row],[Spacecraft (Return)]],Tbl_Missions[Spacecraft],Tbl_Missions[Return]))</f>
        <v>33824.550555555557</v>
      </c>
      <c r="H500" t="str">
        <f>_xlfn.XLOOKUP(Tbl_MissionCrew[[#This Row],[Spacecraft (Launch)]],Tbl_Missions[Spacecraft],Tbl_Missions[Destination])</f>
        <v>Earth Orbit</v>
      </c>
      <c r="I50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00" t="str">
        <f>_xlfn.XLOOKUP(Tbl_MissionCrew[[#This Row],[Spacecraft (Return)]],Tbl_Missions[Spacecraft],Tbl_Missions[Status])</f>
        <v>Returned</v>
      </c>
    </row>
    <row r="501" spans="1:10" ht="18.75" customHeight="1">
      <c r="A501" t="s">
        <v>1174</v>
      </c>
      <c r="B501" t="s">
        <v>190</v>
      </c>
      <c r="C501" t="s">
        <v>190</v>
      </c>
      <c r="D501" t="b">
        <f>NOT(Tbl_MissionCrew[[#This Row],[Spacecraft (Return)]]=Tbl_MissionCrew[[#This Row],[Spacecraft (Launch)]])</f>
        <v>0</v>
      </c>
      <c r="E501" s="2">
        <f ca="1">IF(Tbl_MissionCrew[[#This Row],[Return date]]="",NOW(),Tbl_MissionCrew[[#This Row],[Return date]])-Tbl_MissionCrew[[#This Row],[Launch date]]</f>
        <v>7.9694444444467081</v>
      </c>
      <c r="F501" s="1">
        <f>_xlfn.XLOOKUP(Tbl_MissionCrew[[#This Row],[Spacecraft (Launch)]],Tbl_Missions[Spacecraft],Tbl_Missions[Launch])</f>
        <v>33816.581111111111</v>
      </c>
      <c r="G501" s="1">
        <f>IF(_xlfn.XLOOKUP(Tbl_MissionCrew[[#This Row],[Spacecraft (Return)]],Tbl_Missions[Spacecraft],Tbl_Missions[Return])="","",_xlfn.XLOOKUP(Tbl_MissionCrew[[#This Row],[Spacecraft (Return)]],Tbl_Missions[Spacecraft],Tbl_Missions[Return]))</f>
        <v>33824.550555555557</v>
      </c>
      <c r="H501" t="str">
        <f>_xlfn.XLOOKUP(Tbl_MissionCrew[[#This Row],[Spacecraft (Launch)]],Tbl_Missions[Spacecraft],Tbl_Missions[Destination])</f>
        <v>Earth Orbit</v>
      </c>
      <c r="I50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01" t="str">
        <f>_xlfn.XLOOKUP(Tbl_MissionCrew[[#This Row],[Spacecraft (Return)]],Tbl_Missions[Spacecraft],Tbl_Missions[Status])</f>
        <v>Returned</v>
      </c>
    </row>
    <row r="502" spans="1:10" ht="18.75" customHeight="1">
      <c r="A502" t="s">
        <v>602</v>
      </c>
      <c r="B502" t="s">
        <v>190</v>
      </c>
      <c r="C502" t="s">
        <v>190</v>
      </c>
      <c r="D502" t="b">
        <f>NOT(Tbl_MissionCrew[[#This Row],[Spacecraft (Return)]]=Tbl_MissionCrew[[#This Row],[Spacecraft (Launch)]])</f>
        <v>0</v>
      </c>
      <c r="E502" s="2">
        <f ca="1">IF(Tbl_MissionCrew[[#This Row],[Return date]]="",NOW(),Tbl_MissionCrew[[#This Row],[Return date]])-Tbl_MissionCrew[[#This Row],[Launch date]]</f>
        <v>7.9694444444467081</v>
      </c>
      <c r="F502" s="1">
        <f>_xlfn.XLOOKUP(Tbl_MissionCrew[[#This Row],[Spacecraft (Launch)]],Tbl_Missions[Spacecraft],Tbl_Missions[Launch])</f>
        <v>33816.581111111111</v>
      </c>
      <c r="G502" s="1">
        <f>IF(_xlfn.XLOOKUP(Tbl_MissionCrew[[#This Row],[Spacecraft (Return)]],Tbl_Missions[Spacecraft],Tbl_Missions[Return])="","",_xlfn.XLOOKUP(Tbl_MissionCrew[[#This Row],[Spacecraft (Return)]],Tbl_Missions[Spacecraft],Tbl_Missions[Return]))</f>
        <v>33824.550555555557</v>
      </c>
      <c r="H502" t="str">
        <f>_xlfn.XLOOKUP(Tbl_MissionCrew[[#This Row],[Spacecraft (Launch)]],Tbl_Missions[Spacecraft],Tbl_Missions[Destination])</f>
        <v>Earth Orbit</v>
      </c>
      <c r="I50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02" t="str">
        <f>_xlfn.XLOOKUP(Tbl_MissionCrew[[#This Row],[Spacecraft (Return)]],Tbl_Missions[Spacecraft],Tbl_Missions[Status])</f>
        <v>Returned</v>
      </c>
    </row>
    <row r="503" spans="1:10" ht="18.75" customHeight="1">
      <c r="A503" t="s">
        <v>452</v>
      </c>
      <c r="B503" t="s">
        <v>190</v>
      </c>
      <c r="C503" t="s">
        <v>190</v>
      </c>
      <c r="D503" t="b">
        <f>NOT(Tbl_MissionCrew[[#This Row],[Spacecraft (Return)]]=Tbl_MissionCrew[[#This Row],[Spacecraft (Launch)]])</f>
        <v>0</v>
      </c>
      <c r="E503" s="2">
        <f ca="1">IF(Tbl_MissionCrew[[#This Row],[Return date]]="",NOW(),Tbl_MissionCrew[[#This Row],[Return date]])-Tbl_MissionCrew[[#This Row],[Launch date]]</f>
        <v>7.9694444444467081</v>
      </c>
      <c r="F503" s="1">
        <f>_xlfn.XLOOKUP(Tbl_MissionCrew[[#This Row],[Spacecraft (Launch)]],Tbl_Missions[Spacecraft],Tbl_Missions[Launch])</f>
        <v>33816.581111111111</v>
      </c>
      <c r="G503" s="1">
        <f>IF(_xlfn.XLOOKUP(Tbl_MissionCrew[[#This Row],[Spacecraft (Return)]],Tbl_Missions[Spacecraft],Tbl_Missions[Return])="","",_xlfn.XLOOKUP(Tbl_MissionCrew[[#This Row],[Spacecraft (Return)]],Tbl_Missions[Spacecraft],Tbl_Missions[Return]))</f>
        <v>33824.550555555557</v>
      </c>
      <c r="H503" t="str">
        <f>_xlfn.XLOOKUP(Tbl_MissionCrew[[#This Row],[Spacecraft (Launch)]],Tbl_Missions[Spacecraft],Tbl_Missions[Destination])</f>
        <v>Earth Orbit</v>
      </c>
      <c r="I50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03" t="str">
        <f>_xlfn.XLOOKUP(Tbl_MissionCrew[[#This Row],[Spacecraft (Return)]],Tbl_Missions[Spacecraft],Tbl_Missions[Status])</f>
        <v>Returned</v>
      </c>
    </row>
    <row r="504" spans="1:10" ht="18.75" customHeight="1">
      <c r="A504" t="s">
        <v>1087</v>
      </c>
      <c r="B504" t="s">
        <v>190</v>
      </c>
      <c r="C504" t="s">
        <v>190</v>
      </c>
      <c r="D504" t="b">
        <f>NOT(Tbl_MissionCrew[[#This Row],[Spacecraft (Return)]]=Tbl_MissionCrew[[#This Row],[Spacecraft (Launch)]])</f>
        <v>0</v>
      </c>
      <c r="E504" s="2">
        <f ca="1">IF(Tbl_MissionCrew[[#This Row],[Return date]]="",NOW(),Tbl_MissionCrew[[#This Row],[Return date]])-Tbl_MissionCrew[[#This Row],[Launch date]]</f>
        <v>7.9694444444467081</v>
      </c>
      <c r="F504" s="1">
        <f>_xlfn.XLOOKUP(Tbl_MissionCrew[[#This Row],[Spacecraft (Launch)]],Tbl_Missions[Spacecraft],Tbl_Missions[Launch])</f>
        <v>33816.581111111111</v>
      </c>
      <c r="G504" s="1">
        <f>IF(_xlfn.XLOOKUP(Tbl_MissionCrew[[#This Row],[Spacecraft (Return)]],Tbl_Missions[Spacecraft],Tbl_Missions[Return])="","",_xlfn.XLOOKUP(Tbl_MissionCrew[[#This Row],[Spacecraft (Return)]],Tbl_Missions[Spacecraft],Tbl_Missions[Return]))</f>
        <v>33824.550555555557</v>
      </c>
      <c r="H504" t="str">
        <f>_xlfn.XLOOKUP(Tbl_MissionCrew[[#This Row],[Spacecraft (Launch)]],Tbl_Missions[Spacecraft],Tbl_Missions[Destination])</f>
        <v>Earth Orbit</v>
      </c>
      <c r="I50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04" t="str">
        <f>_xlfn.XLOOKUP(Tbl_MissionCrew[[#This Row],[Spacecraft (Return)]],Tbl_Missions[Spacecraft],Tbl_Missions[Status])</f>
        <v>Returned</v>
      </c>
    </row>
    <row r="505" spans="1:10" ht="18.75" customHeight="1">
      <c r="A505" t="s">
        <v>1141</v>
      </c>
      <c r="B505" t="s">
        <v>190</v>
      </c>
      <c r="C505" t="s">
        <v>190</v>
      </c>
      <c r="D505" t="b">
        <f>NOT(Tbl_MissionCrew[[#This Row],[Spacecraft (Return)]]=Tbl_MissionCrew[[#This Row],[Spacecraft (Launch)]])</f>
        <v>0</v>
      </c>
      <c r="E505" s="2">
        <f ca="1">IF(Tbl_MissionCrew[[#This Row],[Return date]]="",NOW(),Tbl_MissionCrew[[#This Row],[Return date]])-Tbl_MissionCrew[[#This Row],[Launch date]]</f>
        <v>7.9694444444467081</v>
      </c>
      <c r="F505" s="1">
        <f>_xlfn.XLOOKUP(Tbl_MissionCrew[[#This Row],[Spacecraft (Launch)]],Tbl_Missions[Spacecraft],Tbl_Missions[Launch])</f>
        <v>33816.581111111111</v>
      </c>
      <c r="G505" s="1">
        <f>IF(_xlfn.XLOOKUP(Tbl_MissionCrew[[#This Row],[Spacecraft (Return)]],Tbl_Missions[Spacecraft],Tbl_Missions[Return])="","",_xlfn.XLOOKUP(Tbl_MissionCrew[[#This Row],[Spacecraft (Return)]],Tbl_Missions[Spacecraft],Tbl_Missions[Return]))</f>
        <v>33824.550555555557</v>
      </c>
      <c r="H505" t="str">
        <f>_xlfn.XLOOKUP(Tbl_MissionCrew[[#This Row],[Spacecraft (Launch)]],Tbl_Missions[Spacecraft],Tbl_Missions[Destination])</f>
        <v>Earth Orbit</v>
      </c>
      <c r="I50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05" t="str">
        <f>_xlfn.XLOOKUP(Tbl_MissionCrew[[#This Row],[Spacecraft (Return)]],Tbl_Missions[Spacecraft],Tbl_Missions[Status])</f>
        <v>Returned</v>
      </c>
    </row>
    <row r="506" spans="1:10" ht="18.75" customHeight="1">
      <c r="A506" t="s">
        <v>1175</v>
      </c>
      <c r="B506" t="s">
        <v>191</v>
      </c>
      <c r="C506" t="s">
        <v>191</v>
      </c>
      <c r="D506" t="b">
        <f>NOT(Tbl_MissionCrew[[#This Row],[Spacecraft (Return)]]=Tbl_MissionCrew[[#This Row],[Spacecraft (Launch)]])</f>
        <v>0</v>
      </c>
      <c r="E506" s="2">
        <f ca="1">IF(Tbl_MissionCrew[[#This Row],[Return date]]="",NOW(),Tbl_MissionCrew[[#This Row],[Return date]])-Tbl_MissionCrew[[#This Row],[Launch date]]</f>
        <v>7.9381944444467081</v>
      </c>
      <c r="F506" s="1">
        <f>_xlfn.XLOOKUP(Tbl_MissionCrew[[#This Row],[Spacecraft (Launch)]],Tbl_Missions[Spacecraft],Tbl_Missions[Launch])</f>
        <v>33859.599305555559</v>
      </c>
      <c r="G506" s="1">
        <f>IF(_xlfn.XLOOKUP(Tbl_MissionCrew[[#This Row],[Spacecraft (Return)]],Tbl_Missions[Spacecraft],Tbl_Missions[Return])="","",_xlfn.XLOOKUP(Tbl_MissionCrew[[#This Row],[Spacecraft (Return)]],Tbl_Missions[Spacecraft],Tbl_Missions[Return]))</f>
        <v>33867.537500000006</v>
      </c>
      <c r="H506" t="str">
        <f>_xlfn.XLOOKUP(Tbl_MissionCrew[[#This Row],[Spacecraft (Launch)]],Tbl_Missions[Spacecraft],Tbl_Missions[Destination])</f>
        <v>Earth Orbit</v>
      </c>
      <c r="I50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06" t="str">
        <f>_xlfn.XLOOKUP(Tbl_MissionCrew[[#This Row],[Spacecraft (Return)]],Tbl_Missions[Spacecraft],Tbl_Missions[Status])</f>
        <v>Returned</v>
      </c>
    </row>
    <row r="507" spans="1:10" ht="18.75" customHeight="1">
      <c r="A507" t="s">
        <v>481</v>
      </c>
      <c r="B507" t="s">
        <v>191</v>
      </c>
      <c r="C507" t="s">
        <v>191</v>
      </c>
      <c r="D507" t="b">
        <f>NOT(Tbl_MissionCrew[[#This Row],[Spacecraft (Return)]]=Tbl_MissionCrew[[#This Row],[Spacecraft (Launch)]])</f>
        <v>0</v>
      </c>
      <c r="E507" s="2">
        <f ca="1">IF(Tbl_MissionCrew[[#This Row],[Return date]]="",NOW(),Tbl_MissionCrew[[#This Row],[Return date]])-Tbl_MissionCrew[[#This Row],[Launch date]]</f>
        <v>7.9381944444467081</v>
      </c>
      <c r="F507" s="1">
        <f>_xlfn.XLOOKUP(Tbl_MissionCrew[[#This Row],[Spacecraft (Launch)]],Tbl_Missions[Spacecraft],Tbl_Missions[Launch])</f>
        <v>33859.599305555559</v>
      </c>
      <c r="G507" s="1">
        <f>IF(_xlfn.XLOOKUP(Tbl_MissionCrew[[#This Row],[Spacecraft (Return)]],Tbl_Missions[Spacecraft],Tbl_Missions[Return])="","",_xlfn.XLOOKUP(Tbl_MissionCrew[[#This Row],[Spacecraft (Return)]],Tbl_Missions[Spacecraft],Tbl_Missions[Return]))</f>
        <v>33867.537500000006</v>
      </c>
      <c r="H507" t="str">
        <f>_xlfn.XLOOKUP(Tbl_MissionCrew[[#This Row],[Spacecraft (Launch)]],Tbl_Missions[Spacecraft],Tbl_Missions[Destination])</f>
        <v>Earth Orbit</v>
      </c>
      <c r="I50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07" t="str">
        <f>_xlfn.XLOOKUP(Tbl_MissionCrew[[#This Row],[Spacecraft (Return)]],Tbl_Missions[Spacecraft],Tbl_Missions[Status])</f>
        <v>Returned</v>
      </c>
    </row>
    <row r="508" spans="1:10" ht="18.75" customHeight="1">
      <c r="A508" t="s">
        <v>1176</v>
      </c>
      <c r="B508" t="s">
        <v>191</v>
      </c>
      <c r="C508" t="s">
        <v>191</v>
      </c>
      <c r="D508" t="b">
        <f>NOT(Tbl_MissionCrew[[#This Row],[Spacecraft (Return)]]=Tbl_MissionCrew[[#This Row],[Spacecraft (Launch)]])</f>
        <v>0</v>
      </c>
      <c r="E508" s="2">
        <f ca="1">IF(Tbl_MissionCrew[[#This Row],[Return date]]="",NOW(),Tbl_MissionCrew[[#This Row],[Return date]])-Tbl_MissionCrew[[#This Row],[Launch date]]</f>
        <v>7.9381944444467081</v>
      </c>
      <c r="F508" s="1">
        <f>_xlfn.XLOOKUP(Tbl_MissionCrew[[#This Row],[Spacecraft (Launch)]],Tbl_Missions[Spacecraft],Tbl_Missions[Launch])</f>
        <v>33859.599305555559</v>
      </c>
      <c r="G508" s="1">
        <f>IF(_xlfn.XLOOKUP(Tbl_MissionCrew[[#This Row],[Spacecraft (Return)]],Tbl_Missions[Spacecraft],Tbl_Missions[Return])="","",_xlfn.XLOOKUP(Tbl_MissionCrew[[#This Row],[Spacecraft (Return)]],Tbl_Missions[Spacecraft],Tbl_Missions[Return]))</f>
        <v>33867.537500000006</v>
      </c>
      <c r="H508" t="str">
        <f>_xlfn.XLOOKUP(Tbl_MissionCrew[[#This Row],[Spacecraft (Launch)]],Tbl_Missions[Spacecraft],Tbl_Missions[Destination])</f>
        <v>Earth Orbit</v>
      </c>
      <c r="I50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08" t="str">
        <f>_xlfn.XLOOKUP(Tbl_MissionCrew[[#This Row],[Spacecraft (Return)]],Tbl_Missions[Spacecraft],Tbl_Missions[Status])</f>
        <v>Returned</v>
      </c>
    </row>
    <row r="509" spans="1:10" ht="18.75" customHeight="1">
      <c r="A509" t="s">
        <v>1177</v>
      </c>
      <c r="B509" t="s">
        <v>191</v>
      </c>
      <c r="C509" t="s">
        <v>191</v>
      </c>
      <c r="D509" t="b">
        <f>NOT(Tbl_MissionCrew[[#This Row],[Spacecraft (Return)]]=Tbl_MissionCrew[[#This Row],[Spacecraft (Launch)]])</f>
        <v>0</v>
      </c>
      <c r="E509" s="2">
        <f ca="1">IF(Tbl_MissionCrew[[#This Row],[Return date]]="",NOW(),Tbl_MissionCrew[[#This Row],[Return date]])-Tbl_MissionCrew[[#This Row],[Launch date]]</f>
        <v>7.9381944444467081</v>
      </c>
      <c r="F509" s="1">
        <f>_xlfn.XLOOKUP(Tbl_MissionCrew[[#This Row],[Spacecraft (Launch)]],Tbl_Missions[Spacecraft],Tbl_Missions[Launch])</f>
        <v>33859.599305555559</v>
      </c>
      <c r="G509" s="1">
        <f>IF(_xlfn.XLOOKUP(Tbl_MissionCrew[[#This Row],[Spacecraft (Return)]],Tbl_Missions[Spacecraft],Tbl_Missions[Return])="","",_xlfn.XLOOKUP(Tbl_MissionCrew[[#This Row],[Spacecraft (Return)]],Tbl_Missions[Spacecraft],Tbl_Missions[Return]))</f>
        <v>33867.537500000006</v>
      </c>
      <c r="H509" t="str">
        <f>_xlfn.XLOOKUP(Tbl_MissionCrew[[#This Row],[Spacecraft (Launch)]],Tbl_Missions[Spacecraft],Tbl_Missions[Destination])</f>
        <v>Earth Orbit</v>
      </c>
      <c r="I50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09" t="str">
        <f>_xlfn.XLOOKUP(Tbl_MissionCrew[[#This Row],[Spacecraft (Return)]],Tbl_Missions[Spacecraft],Tbl_Missions[Status])</f>
        <v>Returned</v>
      </c>
    </row>
    <row r="510" spans="1:10" ht="18.75" customHeight="1">
      <c r="A510" t="s">
        <v>512</v>
      </c>
      <c r="B510" t="s">
        <v>191</v>
      </c>
      <c r="C510" t="s">
        <v>191</v>
      </c>
      <c r="D510" t="b">
        <f>NOT(Tbl_MissionCrew[[#This Row],[Spacecraft (Return)]]=Tbl_MissionCrew[[#This Row],[Spacecraft (Launch)]])</f>
        <v>0</v>
      </c>
      <c r="E510" s="2">
        <f ca="1">IF(Tbl_MissionCrew[[#This Row],[Return date]]="",NOW(),Tbl_MissionCrew[[#This Row],[Return date]])-Tbl_MissionCrew[[#This Row],[Launch date]]</f>
        <v>7.9381944444467081</v>
      </c>
      <c r="F510" s="1">
        <f>_xlfn.XLOOKUP(Tbl_MissionCrew[[#This Row],[Spacecraft (Launch)]],Tbl_Missions[Spacecraft],Tbl_Missions[Launch])</f>
        <v>33859.599305555559</v>
      </c>
      <c r="G510" s="1">
        <f>IF(_xlfn.XLOOKUP(Tbl_MissionCrew[[#This Row],[Spacecraft (Return)]],Tbl_Missions[Spacecraft],Tbl_Missions[Return])="","",_xlfn.XLOOKUP(Tbl_MissionCrew[[#This Row],[Spacecraft (Return)]],Tbl_Missions[Spacecraft],Tbl_Missions[Return]))</f>
        <v>33867.537500000006</v>
      </c>
      <c r="H510" t="str">
        <f>_xlfn.XLOOKUP(Tbl_MissionCrew[[#This Row],[Spacecraft (Launch)]],Tbl_Missions[Spacecraft],Tbl_Missions[Destination])</f>
        <v>Earth Orbit</v>
      </c>
      <c r="I51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10" t="str">
        <f>_xlfn.XLOOKUP(Tbl_MissionCrew[[#This Row],[Spacecraft (Return)]],Tbl_Missions[Spacecraft],Tbl_Missions[Status])</f>
        <v>Returned</v>
      </c>
    </row>
    <row r="511" spans="1:10" ht="18.75" customHeight="1">
      <c r="A511" t="s">
        <v>1178</v>
      </c>
      <c r="B511" t="s">
        <v>191</v>
      </c>
      <c r="C511" t="s">
        <v>191</v>
      </c>
      <c r="D511" t="b">
        <f>NOT(Tbl_MissionCrew[[#This Row],[Spacecraft (Return)]]=Tbl_MissionCrew[[#This Row],[Spacecraft (Launch)]])</f>
        <v>0</v>
      </c>
      <c r="E511" s="2">
        <f ca="1">IF(Tbl_MissionCrew[[#This Row],[Return date]]="",NOW(),Tbl_MissionCrew[[#This Row],[Return date]])-Tbl_MissionCrew[[#This Row],[Launch date]]</f>
        <v>7.9381944444467081</v>
      </c>
      <c r="F511" s="1">
        <f>_xlfn.XLOOKUP(Tbl_MissionCrew[[#This Row],[Spacecraft (Launch)]],Tbl_Missions[Spacecraft],Tbl_Missions[Launch])</f>
        <v>33859.599305555559</v>
      </c>
      <c r="G511" s="1">
        <f>IF(_xlfn.XLOOKUP(Tbl_MissionCrew[[#This Row],[Spacecraft (Return)]],Tbl_Missions[Spacecraft],Tbl_Missions[Return])="","",_xlfn.XLOOKUP(Tbl_MissionCrew[[#This Row],[Spacecraft (Return)]],Tbl_Missions[Spacecraft],Tbl_Missions[Return]))</f>
        <v>33867.537500000006</v>
      </c>
      <c r="H511" t="str">
        <f>_xlfn.XLOOKUP(Tbl_MissionCrew[[#This Row],[Spacecraft (Launch)]],Tbl_Missions[Spacecraft],Tbl_Missions[Destination])</f>
        <v>Earth Orbit</v>
      </c>
      <c r="I51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11" t="str">
        <f>_xlfn.XLOOKUP(Tbl_MissionCrew[[#This Row],[Spacecraft (Return)]],Tbl_Missions[Spacecraft],Tbl_Missions[Status])</f>
        <v>Returned</v>
      </c>
    </row>
    <row r="512" spans="1:10" ht="18.75" customHeight="1">
      <c r="A512" t="s">
        <v>1067</v>
      </c>
      <c r="B512" t="s">
        <v>191</v>
      </c>
      <c r="C512" t="s">
        <v>191</v>
      </c>
      <c r="D512" t="b">
        <f>NOT(Tbl_MissionCrew[[#This Row],[Spacecraft (Return)]]=Tbl_MissionCrew[[#This Row],[Spacecraft (Launch)]])</f>
        <v>0</v>
      </c>
      <c r="E512" s="2">
        <f ca="1">IF(Tbl_MissionCrew[[#This Row],[Return date]]="",NOW(),Tbl_MissionCrew[[#This Row],[Return date]])-Tbl_MissionCrew[[#This Row],[Launch date]]</f>
        <v>7.9381944444467081</v>
      </c>
      <c r="F512" s="1">
        <f>_xlfn.XLOOKUP(Tbl_MissionCrew[[#This Row],[Spacecraft (Launch)]],Tbl_Missions[Spacecraft],Tbl_Missions[Launch])</f>
        <v>33859.599305555559</v>
      </c>
      <c r="G512" s="1">
        <f>IF(_xlfn.XLOOKUP(Tbl_MissionCrew[[#This Row],[Spacecraft (Return)]],Tbl_Missions[Spacecraft],Tbl_Missions[Return])="","",_xlfn.XLOOKUP(Tbl_MissionCrew[[#This Row],[Spacecraft (Return)]],Tbl_Missions[Spacecraft],Tbl_Missions[Return]))</f>
        <v>33867.537500000006</v>
      </c>
      <c r="H512" t="str">
        <f>_xlfn.XLOOKUP(Tbl_MissionCrew[[#This Row],[Spacecraft (Launch)]],Tbl_Missions[Spacecraft],Tbl_Missions[Destination])</f>
        <v>Earth Orbit</v>
      </c>
      <c r="I51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12" t="str">
        <f>_xlfn.XLOOKUP(Tbl_MissionCrew[[#This Row],[Spacecraft (Return)]],Tbl_Missions[Spacecraft],Tbl_Missions[Status])</f>
        <v>Returned</v>
      </c>
    </row>
    <row r="513" spans="1:10" ht="18.75" customHeight="1">
      <c r="A513" t="s">
        <v>1150</v>
      </c>
      <c r="B513" t="s">
        <v>192</v>
      </c>
      <c r="C513" t="s">
        <v>192</v>
      </c>
      <c r="D513" t="b">
        <f>NOT(Tbl_MissionCrew[[#This Row],[Spacecraft (Return)]]=Tbl_MissionCrew[[#This Row],[Spacecraft (Launch)]])</f>
        <v>0</v>
      </c>
      <c r="E513" s="2">
        <f ca="1">IF(Tbl_MissionCrew[[#This Row],[Return date]]="",NOW(),Tbl_MissionCrew[[#This Row],[Return date]])-Tbl_MissionCrew[[#This Row],[Launch date]]</f>
        <v>9.8729166666671517</v>
      </c>
      <c r="F513" s="1">
        <f>_xlfn.XLOOKUP(Tbl_MissionCrew[[#This Row],[Spacecraft (Launch)]],Tbl_Missions[Spacecraft],Tbl_Missions[Launch])</f>
        <v>33899.71503472222</v>
      </c>
      <c r="G513" s="1">
        <f>IF(_xlfn.XLOOKUP(Tbl_MissionCrew[[#This Row],[Spacecraft (Return)]],Tbl_Missions[Spacecraft],Tbl_Missions[Return])="","",_xlfn.XLOOKUP(Tbl_MissionCrew[[#This Row],[Spacecraft (Return)]],Tbl_Missions[Spacecraft],Tbl_Missions[Return]))</f>
        <v>33909.587951388887</v>
      </c>
      <c r="H513" t="str">
        <f>_xlfn.XLOOKUP(Tbl_MissionCrew[[#This Row],[Spacecraft (Launch)]],Tbl_Missions[Spacecraft],Tbl_Missions[Destination])</f>
        <v>Earth Orbit</v>
      </c>
      <c r="I51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13" t="str">
        <f>_xlfn.XLOOKUP(Tbl_MissionCrew[[#This Row],[Spacecraft (Return)]],Tbl_Missions[Spacecraft],Tbl_Missions[Status])</f>
        <v>Returned</v>
      </c>
    </row>
    <row r="514" spans="1:10" ht="18.75" customHeight="1">
      <c r="A514" t="s">
        <v>1140</v>
      </c>
      <c r="B514" t="s">
        <v>192</v>
      </c>
      <c r="C514" t="s">
        <v>192</v>
      </c>
      <c r="D514" t="b">
        <f>NOT(Tbl_MissionCrew[[#This Row],[Spacecraft (Return)]]=Tbl_MissionCrew[[#This Row],[Spacecraft (Launch)]])</f>
        <v>0</v>
      </c>
      <c r="E514" s="2">
        <f ca="1">IF(Tbl_MissionCrew[[#This Row],[Return date]]="",NOW(),Tbl_MissionCrew[[#This Row],[Return date]])-Tbl_MissionCrew[[#This Row],[Launch date]]</f>
        <v>9.8729166666671517</v>
      </c>
      <c r="F514" s="1">
        <f>_xlfn.XLOOKUP(Tbl_MissionCrew[[#This Row],[Spacecraft (Launch)]],Tbl_Missions[Spacecraft],Tbl_Missions[Launch])</f>
        <v>33899.71503472222</v>
      </c>
      <c r="G514" s="1">
        <f>IF(_xlfn.XLOOKUP(Tbl_MissionCrew[[#This Row],[Spacecraft (Return)]],Tbl_Missions[Spacecraft],Tbl_Missions[Return])="","",_xlfn.XLOOKUP(Tbl_MissionCrew[[#This Row],[Spacecraft (Return)]],Tbl_Missions[Spacecraft],Tbl_Missions[Return]))</f>
        <v>33909.587951388887</v>
      </c>
      <c r="H514" t="str">
        <f>_xlfn.XLOOKUP(Tbl_MissionCrew[[#This Row],[Spacecraft (Launch)]],Tbl_Missions[Spacecraft],Tbl_Missions[Destination])</f>
        <v>Earth Orbit</v>
      </c>
      <c r="I51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14" t="str">
        <f>_xlfn.XLOOKUP(Tbl_MissionCrew[[#This Row],[Spacecraft (Return)]],Tbl_Missions[Spacecraft],Tbl_Missions[Status])</f>
        <v>Returned</v>
      </c>
    </row>
    <row r="515" spans="1:10" ht="18.75" customHeight="1">
      <c r="A515" t="s">
        <v>1157</v>
      </c>
      <c r="B515" t="s">
        <v>192</v>
      </c>
      <c r="C515" t="s">
        <v>192</v>
      </c>
      <c r="D515" t="b">
        <f>NOT(Tbl_MissionCrew[[#This Row],[Spacecraft (Return)]]=Tbl_MissionCrew[[#This Row],[Spacecraft (Launch)]])</f>
        <v>0</v>
      </c>
      <c r="E515" s="2">
        <f ca="1">IF(Tbl_MissionCrew[[#This Row],[Return date]]="",NOW(),Tbl_MissionCrew[[#This Row],[Return date]])-Tbl_MissionCrew[[#This Row],[Launch date]]</f>
        <v>9.8729166666671517</v>
      </c>
      <c r="F515" s="1">
        <f>_xlfn.XLOOKUP(Tbl_MissionCrew[[#This Row],[Spacecraft (Launch)]],Tbl_Missions[Spacecraft],Tbl_Missions[Launch])</f>
        <v>33899.71503472222</v>
      </c>
      <c r="G515" s="1">
        <f>IF(_xlfn.XLOOKUP(Tbl_MissionCrew[[#This Row],[Spacecraft (Return)]],Tbl_Missions[Spacecraft],Tbl_Missions[Return])="","",_xlfn.XLOOKUP(Tbl_MissionCrew[[#This Row],[Spacecraft (Return)]],Tbl_Missions[Spacecraft],Tbl_Missions[Return]))</f>
        <v>33909.587951388887</v>
      </c>
      <c r="H515" t="str">
        <f>_xlfn.XLOOKUP(Tbl_MissionCrew[[#This Row],[Spacecraft (Launch)]],Tbl_Missions[Spacecraft],Tbl_Missions[Destination])</f>
        <v>Earth Orbit</v>
      </c>
      <c r="I51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15" t="str">
        <f>_xlfn.XLOOKUP(Tbl_MissionCrew[[#This Row],[Spacecraft (Return)]],Tbl_Missions[Spacecraft],Tbl_Missions[Status])</f>
        <v>Returned</v>
      </c>
    </row>
    <row r="516" spans="1:10" ht="18.75" customHeight="1">
      <c r="A516" t="s">
        <v>632</v>
      </c>
      <c r="B516" t="s">
        <v>192</v>
      </c>
      <c r="C516" t="s">
        <v>192</v>
      </c>
      <c r="D516" t="b">
        <f>NOT(Tbl_MissionCrew[[#This Row],[Spacecraft (Return)]]=Tbl_MissionCrew[[#This Row],[Spacecraft (Launch)]])</f>
        <v>0</v>
      </c>
      <c r="E516" s="2">
        <f ca="1">IF(Tbl_MissionCrew[[#This Row],[Return date]]="",NOW(),Tbl_MissionCrew[[#This Row],[Return date]])-Tbl_MissionCrew[[#This Row],[Launch date]]</f>
        <v>9.8729166666671517</v>
      </c>
      <c r="F516" s="1">
        <f>_xlfn.XLOOKUP(Tbl_MissionCrew[[#This Row],[Spacecraft (Launch)]],Tbl_Missions[Spacecraft],Tbl_Missions[Launch])</f>
        <v>33899.71503472222</v>
      </c>
      <c r="G516" s="1">
        <f>IF(_xlfn.XLOOKUP(Tbl_MissionCrew[[#This Row],[Spacecraft (Return)]],Tbl_Missions[Spacecraft],Tbl_Missions[Return])="","",_xlfn.XLOOKUP(Tbl_MissionCrew[[#This Row],[Spacecraft (Return)]],Tbl_Missions[Spacecraft],Tbl_Missions[Return]))</f>
        <v>33909.587951388887</v>
      </c>
      <c r="H516" t="str">
        <f>_xlfn.XLOOKUP(Tbl_MissionCrew[[#This Row],[Spacecraft (Launch)]],Tbl_Missions[Spacecraft],Tbl_Missions[Destination])</f>
        <v>Earth Orbit</v>
      </c>
      <c r="I51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16" t="str">
        <f>_xlfn.XLOOKUP(Tbl_MissionCrew[[#This Row],[Spacecraft (Return)]],Tbl_Missions[Spacecraft],Tbl_Missions[Status])</f>
        <v>Returned</v>
      </c>
    </row>
    <row r="517" spans="1:10" ht="18.75" customHeight="1">
      <c r="A517" t="s">
        <v>559</v>
      </c>
      <c r="B517" t="s">
        <v>192</v>
      </c>
      <c r="C517" t="s">
        <v>192</v>
      </c>
      <c r="D517" t="b">
        <f>NOT(Tbl_MissionCrew[[#This Row],[Spacecraft (Return)]]=Tbl_MissionCrew[[#This Row],[Spacecraft (Launch)]])</f>
        <v>0</v>
      </c>
      <c r="E517" s="2">
        <f ca="1">IF(Tbl_MissionCrew[[#This Row],[Return date]]="",NOW(),Tbl_MissionCrew[[#This Row],[Return date]])-Tbl_MissionCrew[[#This Row],[Launch date]]</f>
        <v>9.8729166666671517</v>
      </c>
      <c r="F517" s="1">
        <f>_xlfn.XLOOKUP(Tbl_MissionCrew[[#This Row],[Spacecraft (Launch)]],Tbl_Missions[Spacecraft],Tbl_Missions[Launch])</f>
        <v>33899.71503472222</v>
      </c>
      <c r="G517" s="1">
        <f>IF(_xlfn.XLOOKUP(Tbl_MissionCrew[[#This Row],[Spacecraft (Return)]],Tbl_Missions[Spacecraft],Tbl_Missions[Return])="","",_xlfn.XLOOKUP(Tbl_MissionCrew[[#This Row],[Spacecraft (Return)]],Tbl_Missions[Spacecraft],Tbl_Missions[Return]))</f>
        <v>33909.587951388887</v>
      </c>
      <c r="H517" t="str">
        <f>_xlfn.XLOOKUP(Tbl_MissionCrew[[#This Row],[Spacecraft (Launch)]],Tbl_Missions[Spacecraft],Tbl_Missions[Destination])</f>
        <v>Earth Orbit</v>
      </c>
      <c r="I51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17" t="str">
        <f>_xlfn.XLOOKUP(Tbl_MissionCrew[[#This Row],[Spacecraft (Return)]],Tbl_Missions[Spacecraft],Tbl_Missions[Status])</f>
        <v>Returned</v>
      </c>
    </row>
    <row r="518" spans="1:10" ht="18.75" customHeight="1">
      <c r="A518" t="s">
        <v>1130</v>
      </c>
      <c r="B518" t="s">
        <v>192</v>
      </c>
      <c r="C518" t="s">
        <v>192</v>
      </c>
      <c r="D518" t="b">
        <f>NOT(Tbl_MissionCrew[[#This Row],[Spacecraft (Return)]]=Tbl_MissionCrew[[#This Row],[Spacecraft (Launch)]])</f>
        <v>0</v>
      </c>
      <c r="E518" s="2">
        <f ca="1">IF(Tbl_MissionCrew[[#This Row],[Return date]]="",NOW(),Tbl_MissionCrew[[#This Row],[Return date]])-Tbl_MissionCrew[[#This Row],[Launch date]]</f>
        <v>9.8729166666671517</v>
      </c>
      <c r="F518" s="1">
        <f>_xlfn.XLOOKUP(Tbl_MissionCrew[[#This Row],[Spacecraft (Launch)]],Tbl_Missions[Spacecraft],Tbl_Missions[Launch])</f>
        <v>33899.71503472222</v>
      </c>
      <c r="G518" s="1">
        <f>IF(_xlfn.XLOOKUP(Tbl_MissionCrew[[#This Row],[Spacecraft (Return)]],Tbl_Missions[Spacecraft],Tbl_Missions[Return])="","",_xlfn.XLOOKUP(Tbl_MissionCrew[[#This Row],[Spacecraft (Return)]],Tbl_Missions[Spacecraft],Tbl_Missions[Return]))</f>
        <v>33909.587951388887</v>
      </c>
      <c r="H518" t="str">
        <f>_xlfn.XLOOKUP(Tbl_MissionCrew[[#This Row],[Spacecraft (Launch)]],Tbl_Missions[Spacecraft],Tbl_Missions[Destination])</f>
        <v>Earth Orbit</v>
      </c>
      <c r="I51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18" t="str">
        <f>_xlfn.XLOOKUP(Tbl_MissionCrew[[#This Row],[Spacecraft (Return)]],Tbl_Missions[Spacecraft],Tbl_Missions[Status])</f>
        <v>Returned</v>
      </c>
    </row>
    <row r="519" spans="1:10" ht="18.75" customHeight="1">
      <c r="A519" t="s">
        <v>1083</v>
      </c>
      <c r="B519" t="s">
        <v>193</v>
      </c>
      <c r="C519" t="s">
        <v>193</v>
      </c>
      <c r="D519" t="b">
        <f>NOT(Tbl_MissionCrew[[#This Row],[Spacecraft (Return)]]=Tbl_MissionCrew[[#This Row],[Spacecraft (Launch)]])</f>
        <v>0</v>
      </c>
      <c r="E519" s="2">
        <f ca="1">IF(Tbl_MissionCrew[[#This Row],[Return date]]="",NOW(),Tbl_MissionCrew[[#This Row],[Return date]])-Tbl_MissionCrew[[#This Row],[Launch date]]</f>
        <v>7.3062500000014552</v>
      </c>
      <c r="F519" s="1">
        <f>_xlfn.XLOOKUP(Tbl_MissionCrew[[#This Row],[Spacecraft (Launch)]],Tbl_Missions[Spacecraft],Tbl_Missions[Launch])</f>
        <v>33940.558333333334</v>
      </c>
      <c r="G519" s="1">
        <f>IF(_xlfn.XLOOKUP(Tbl_MissionCrew[[#This Row],[Spacecraft (Return)]],Tbl_Missions[Spacecraft],Tbl_Missions[Return])="","",_xlfn.XLOOKUP(Tbl_MissionCrew[[#This Row],[Spacecraft (Return)]],Tbl_Missions[Spacecraft],Tbl_Missions[Return]))</f>
        <v>33947.864583333336</v>
      </c>
      <c r="H519" t="str">
        <f>_xlfn.XLOOKUP(Tbl_MissionCrew[[#This Row],[Spacecraft (Launch)]],Tbl_Missions[Spacecraft],Tbl_Missions[Destination])</f>
        <v>Earth Orbit</v>
      </c>
      <c r="I51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19" t="str">
        <f>_xlfn.XLOOKUP(Tbl_MissionCrew[[#This Row],[Spacecraft (Return)]],Tbl_Missions[Spacecraft],Tbl_Missions[Status])</f>
        <v>Returned</v>
      </c>
    </row>
    <row r="520" spans="1:10" ht="18.75" customHeight="1">
      <c r="A520" t="s">
        <v>1061</v>
      </c>
      <c r="B520" t="s">
        <v>193</v>
      </c>
      <c r="C520" t="s">
        <v>193</v>
      </c>
      <c r="D520" t="b">
        <f>NOT(Tbl_MissionCrew[[#This Row],[Spacecraft (Return)]]=Tbl_MissionCrew[[#This Row],[Spacecraft (Launch)]])</f>
        <v>0</v>
      </c>
      <c r="E520" s="2">
        <f ca="1">IF(Tbl_MissionCrew[[#This Row],[Return date]]="",NOW(),Tbl_MissionCrew[[#This Row],[Return date]])-Tbl_MissionCrew[[#This Row],[Launch date]]</f>
        <v>7.3062500000014552</v>
      </c>
      <c r="F520" s="1">
        <f>_xlfn.XLOOKUP(Tbl_MissionCrew[[#This Row],[Spacecraft (Launch)]],Tbl_Missions[Spacecraft],Tbl_Missions[Launch])</f>
        <v>33940.558333333334</v>
      </c>
      <c r="G520" s="1">
        <f>IF(_xlfn.XLOOKUP(Tbl_MissionCrew[[#This Row],[Spacecraft (Return)]],Tbl_Missions[Spacecraft],Tbl_Missions[Return])="","",_xlfn.XLOOKUP(Tbl_MissionCrew[[#This Row],[Spacecraft (Return)]],Tbl_Missions[Spacecraft],Tbl_Missions[Return]))</f>
        <v>33947.864583333336</v>
      </c>
      <c r="H520" t="str">
        <f>_xlfn.XLOOKUP(Tbl_MissionCrew[[#This Row],[Spacecraft (Launch)]],Tbl_Missions[Spacecraft],Tbl_Missions[Destination])</f>
        <v>Earth Orbit</v>
      </c>
      <c r="I52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20" t="str">
        <f>_xlfn.XLOOKUP(Tbl_MissionCrew[[#This Row],[Spacecraft (Return)]],Tbl_Missions[Spacecraft],Tbl_Missions[Status])</f>
        <v>Returned</v>
      </c>
    </row>
    <row r="521" spans="1:10" ht="18.75" customHeight="1">
      <c r="A521" t="s">
        <v>523</v>
      </c>
      <c r="B521" t="s">
        <v>193</v>
      </c>
      <c r="C521" t="s">
        <v>193</v>
      </c>
      <c r="D521" t="b">
        <f>NOT(Tbl_MissionCrew[[#This Row],[Spacecraft (Return)]]=Tbl_MissionCrew[[#This Row],[Spacecraft (Launch)]])</f>
        <v>0</v>
      </c>
      <c r="E521" s="2">
        <f ca="1">IF(Tbl_MissionCrew[[#This Row],[Return date]]="",NOW(),Tbl_MissionCrew[[#This Row],[Return date]])-Tbl_MissionCrew[[#This Row],[Launch date]]</f>
        <v>7.3062500000014552</v>
      </c>
      <c r="F521" s="1">
        <f>_xlfn.XLOOKUP(Tbl_MissionCrew[[#This Row],[Spacecraft (Launch)]],Tbl_Missions[Spacecraft],Tbl_Missions[Launch])</f>
        <v>33940.558333333334</v>
      </c>
      <c r="G521" s="1">
        <f>IF(_xlfn.XLOOKUP(Tbl_MissionCrew[[#This Row],[Spacecraft (Return)]],Tbl_Missions[Spacecraft],Tbl_Missions[Return])="","",_xlfn.XLOOKUP(Tbl_MissionCrew[[#This Row],[Spacecraft (Return)]],Tbl_Missions[Spacecraft],Tbl_Missions[Return]))</f>
        <v>33947.864583333336</v>
      </c>
      <c r="H521" t="str">
        <f>_xlfn.XLOOKUP(Tbl_MissionCrew[[#This Row],[Spacecraft (Launch)]],Tbl_Missions[Spacecraft],Tbl_Missions[Destination])</f>
        <v>Earth Orbit</v>
      </c>
      <c r="I52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21" t="str">
        <f>_xlfn.XLOOKUP(Tbl_MissionCrew[[#This Row],[Spacecraft (Return)]],Tbl_Missions[Spacecraft],Tbl_Missions[Status])</f>
        <v>Returned</v>
      </c>
    </row>
    <row r="522" spans="1:10" ht="18.75" customHeight="1">
      <c r="A522" t="s">
        <v>536</v>
      </c>
      <c r="B522" t="s">
        <v>193</v>
      </c>
      <c r="C522" t="s">
        <v>193</v>
      </c>
      <c r="D522" t="b">
        <f>NOT(Tbl_MissionCrew[[#This Row],[Spacecraft (Return)]]=Tbl_MissionCrew[[#This Row],[Spacecraft (Launch)]])</f>
        <v>0</v>
      </c>
      <c r="E522" s="2">
        <f ca="1">IF(Tbl_MissionCrew[[#This Row],[Return date]]="",NOW(),Tbl_MissionCrew[[#This Row],[Return date]])-Tbl_MissionCrew[[#This Row],[Launch date]]</f>
        <v>7.3062500000014552</v>
      </c>
      <c r="F522" s="1">
        <f>_xlfn.XLOOKUP(Tbl_MissionCrew[[#This Row],[Spacecraft (Launch)]],Tbl_Missions[Spacecraft],Tbl_Missions[Launch])</f>
        <v>33940.558333333334</v>
      </c>
      <c r="G522" s="1">
        <f>IF(_xlfn.XLOOKUP(Tbl_MissionCrew[[#This Row],[Spacecraft (Return)]],Tbl_Missions[Spacecraft],Tbl_Missions[Return])="","",_xlfn.XLOOKUP(Tbl_MissionCrew[[#This Row],[Spacecraft (Return)]],Tbl_Missions[Spacecraft],Tbl_Missions[Return]))</f>
        <v>33947.864583333336</v>
      </c>
      <c r="H522" t="str">
        <f>_xlfn.XLOOKUP(Tbl_MissionCrew[[#This Row],[Spacecraft (Launch)]],Tbl_Missions[Spacecraft],Tbl_Missions[Destination])</f>
        <v>Earth Orbit</v>
      </c>
      <c r="I52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22" t="str">
        <f>_xlfn.XLOOKUP(Tbl_MissionCrew[[#This Row],[Spacecraft (Return)]],Tbl_Missions[Spacecraft],Tbl_Missions[Status])</f>
        <v>Returned</v>
      </c>
    </row>
    <row r="523" spans="1:10" ht="18.75" customHeight="1">
      <c r="A523" t="s">
        <v>1144</v>
      </c>
      <c r="B523" t="s">
        <v>193</v>
      </c>
      <c r="C523" t="s">
        <v>193</v>
      </c>
      <c r="D523" t="b">
        <f>NOT(Tbl_MissionCrew[[#This Row],[Spacecraft (Return)]]=Tbl_MissionCrew[[#This Row],[Spacecraft (Launch)]])</f>
        <v>0</v>
      </c>
      <c r="E523" s="2">
        <f ca="1">IF(Tbl_MissionCrew[[#This Row],[Return date]]="",NOW(),Tbl_MissionCrew[[#This Row],[Return date]])-Tbl_MissionCrew[[#This Row],[Launch date]]</f>
        <v>7.3062500000014552</v>
      </c>
      <c r="F523" s="1">
        <f>_xlfn.XLOOKUP(Tbl_MissionCrew[[#This Row],[Spacecraft (Launch)]],Tbl_Missions[Spacecraft],Tbl_Missions[Launch])</f>
        <v>33940.558333333334</v>
      </c>
      <c r="G523" s="1">
        <f>IF(_xlfn.XLOOKUP(Tbl_MissionCrew[[#This Row],[Spacecraft (Return)]],Tbl_Missions[Spacecraft],Tbl_Missions[Return])="","",_xlfn.XLOOKUP(Tbl_MissionCrew[[#This Row],[Spacecraft (Return)]],Tbl_Missions[Spacecraft],Tbl_Missions[Return]))</f>
        <v>33947.864583333336</v>
      </c>
      <c r="H523" t="str">
        <f>_xlfn.XLOOKUP(Tbl_MissionCrew[[#This Row],[Spacecraft (Launch)]],Tbl_Missions[Spacecraft],Tbl_Missions[Destination])</f>
        <v>Earth Orbit</v>
      </c>
      <c r="I52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23" t="str">
        <f>_xlfn.XLOOKUP(Tbl_MissionCrew[[#This Row],[Spacecraft (Return)]],Tbl_Missions[Spacecraft],Tbl_Missions[Status])</f>
        <v>Returned</v>
      </c>
    </row>
    <row r="524" spans="1:10" ht="18.75" customHeight="1">
      <c r="A524" t="s">
        <v>1151</v>
      </c>
      <c r="B524" t="s">
        <v>194</v>
      </c>
      <c r="C524" t="s">
        <v>194</v>
      </c>
      <c r="D524" t="b">
        <f>NOT(Tbl_MissionCrew[[#This Row],[Spacecraft (Return)]]=Tbl_MissionCrew[[#This Row],[Spacecraft (Launch)]])</f>
        <v>0</v>
      </c>
      <c r="E524" s="2">
        <f ca="1">IF(Tbl_MissionCrew[[#This Row],[Return date]]="",NOW(),Tbl_MissionCrew[[#This Row],[Return date]])-Tbl_MissionCrew[[#This Row],[Launch date]]</f>
        <v>5.9854166666700621</v>
      </c>
      <c r="F524" s="1">
        <f>_xlfn.XLOOKUP(Tbl_MissionCrew[[#This Row],[Spacecraft (Launch)]],Tbl_Missions[Spacecraft],Tbl_Missions[Launch])</f>
        <v>33982.582986111112</v>
      </c>
      <c r="G524" s="1">
        <f>IF(_xlfn.XLOOKUP(Tbl_MissionCrew[[#This Row],[Spacecraft (Return)]],Tbl_Missions[Spacecraft],Tbl_Missions[Return])="","",_xlfn.XLOOKUP(Tbl_MissionCrew[[#This Row],[Spacecraft (Return)]],Tbl_Missions[Spacecraft],Tbl_Missions[Return]))</f>
        <v>33988.568402777782</v>
      </c>
      <c r="H524" t="str">
        <f>_xlfn.XLOOKUP(Tbl_MissionCrew[[#This Row],[Spacecraft (Launch)]],Tbl_Missions[Spacecraft],Tbl_Missions[Destination])</f>
        <v>Earth Orbit</v>
      </c>
      <c r="I52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24" t="str">
        <f>_xlfn.XLOOKUP(Tbl_MissionCrew[[#This Row],[Spacecraft (Return)]],Tbl_Missions[Spacecraft],Tbl_Missions[Status])</f>
        <v>Returned</v>
      </c>
    </row>
    <row r="525" spans="1:10" ht="18.75" customHeight="1">
      <c r="A525" t="s">
        <v>496</v>
      </c>
      <c r="B525" t="s">
        <v>194</v>
      </c>
      <c r="C525" t="s">
        <v>194</v>
      </c>
      <c r="D525" t="b">
        <f>NOT(Tbl_MissionCrew[[#This Row],[Spacecraft (Return)]]=Tbl_MissionCrew[[#This Row],[Spacecraft (Launch)]])</f>
        <v>0</v>
      </c>
      <c r="E525" s="2">
        <f ca="1">IF(Tbl_MissionCrew[[#This Row],[Return date]]="",NOW(),Tbl_MissionCrew[[#This Row],[Return date]])-Tbl_MissionCrew[[#This Row],[Launch date]]</f>
        <v>5.9854166666700621</v>
      </c>
      <c r="F525" s="1">
        <f>_xlfn.XLOOKUP(Tbl_MissionCrew[[#This Row],[Spacecraft (Launch)]],Tbl_Missions[Spacecraft],Tbl_Missions[Launch])</f>
        <v>33982.582986111112</v>
      </c>
      <c r="G525" s="1">
        <f>IF(_xlfn.XLOOKUP(Tbl_MissionCrew[[#This Row],[Spacecraft (Return)]],Tbl_Missions[Spacecraft],Tbl_Missions[Return])="","",_xlfn.XLOOKUP(Tbl_MissionCrew[[#This Row],[Spacecraft (Return)]],Tbl_Missions[Spacecraft],Tbl_Missions[Return]))</f>
        <v>33988.568402777782</v>
      </c>
      <c r="H525" t="str">
        <f>_xlfn.XLOOKUP(Tbl_MissionCrew[[#This Row],[Spacecraft (Launch)]],Tbl_Missions[Spacecraft],Tbl_Missions[Destination])</f>
        <v>Earth Orbit</v>
      </c>
      <c r="I52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25" t="str">
        <f>_xlfn.XLOOKUP(Tbl_MissionCrew[[#This Row],[Spacecraft (Return)]],Tbl_Missions[Spacecraft],Tbl_Missions[Status])</f>
        <v>Returned</v>
      </c>
    </row>
    <row r="526" spans="1:10" ht="18.75" customHeight="1">
      <c r="A526" t="s">
        <v>1142</v>
      </c>
      <c r="B526" t="s">
        <v>194</v>
      </c>
      <c r="C526" t="s">
        <v>194</v>
      </c>
      <c r="D526" t="b">
        <f>NOT(Tbl_MissionCrew[[#This Row],[Spacecraft (Return)]]=Tbl_MissionCrew[[#This Row],[Spacecraft (Launch)]])</f>
        <v>0</v>
      </c>
      <c r="E526" s="2">
        <f ca="1">IF(Tbl_MissionCrew[[#This Row],[Return date]]="",NOW(),Tbl_MissionCrew[[#This Row],[Return date]])-Tbl_MissionCrew[[#This Row],[Launch date]]</f>
        <v>5.9854166666700621</v>
      </c>
      <c r="F526" s="1">
        <f>_xlfn.XLOOKUP(Tbl_MissionCrew[[#This Row],[Spacecraft (Launch)]],Tbl_Missions[Spacecraft],Tbl_Missions[Launch])</f>
        <v>33982.582986111112</v>
      </c>
      <c r="G526" s="1">
        <f>IF(_xlfn.XLOOKUP(Tbl_MissionCrew[[#This Row],[Spacecraft (Return)]],Tbl_Missions[Spacecraft],Tbl_Missions[Return])="","",_xlfn.XLOOKUP(Tbl_MissionCrew[[#This Row],[Spacecraft (Return)]],Tbl_Missions[Spacecraft],Tbl_Missions[Return]))</f>
        <v>33988.568402777782</v>
      </c>
      <c r="H526" t="str">
        <f>_xlfn.XLOOKUP(Tbl_MissionCrew[[#This Row],[Spacecraft (Launch)]],Tbl_Missions[Spacecraft],Tbl_Missions[Destination])</f>
        <v>Earth Orbit</v>
      </c>
      <c r="I52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26" t="str">
        <f>_xlfn.XLOOKUP(Tbl_MissionCrew[[#This Row],[Spacecraft (Return)]],Tbl_Missions[Spacecraft],Tbl_Missions[Status])</f>
        <v>Returned</v>
      </c>
    </row>
    <row r="527" spans="1:10" ht="18.75" customHeight="1">
      <c r="A527" t="s">
        <v>497</v>
      </c>
      <c r="B527" t="s">
        <v>194</v>
      </c>
      <c r="C527" t="s">
        <v>194</v>
      </c>
      <c r="D527" t="b">
        <f>NOT(Tbl_MissionCrew[[#This Row],[Spacecraft (Return)]]=Tbl_MissionCrew[[#This Row],[Spacecraft (Launch)]])</f>
        <v>0</v>
      </c>
      <c r="E527" s="2">
        <f ca="1">IF(Tbl_MissionCrew[[#This Row],[Return date]]="",NOW(),Tbl_MissionCrew[[#This Row],[Return date]])-Tbl_MissionCrew[[#This Row],[Launch date]]</f>
        <v>5.9854166666700621</v>
      </c>
      <c r="F527" s="1">
        <f>_xlfn.XLOOKUP(Tbl_MissionCrew[[#This Row],[Spacecraft (Launch)]],Tbl_Missions[Spacecraft],Tbl_Missions[Launch])</f>
        <v>33982.582986111112</v>
      </c>
      <c r="G527" s="1">
        <f>IF(_xlfn.XLOOKUP(Tbl_MissionCrew[[#This Row],[Spacecraft (Return)]],Tbl_Missions[Spacecraft],Tbl_Missions[Return])="","",_xlfn.XLOOKUP(Tbl_MissionCrew[[#This Row],[Spacecraft (Return)]],Tbl_Missions[Spacecraft],Tbl_Missions[Return]))</f>
        <v>33988.568402777782</v>
      </c>
      <c r="H527" t="str">
        <f>_xlfn.XLOOKUP(Tbl_MissionCrew[[#This Row],[Spacecraft (Launch)]],Tbl_Missions[Spacecraft],Tbl_Missions[Destination])</f>
        <v>Earth Orbit</v>
      </c>
      <c r="I52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27" t="str">
        <f>_xlfn.XLOOKUP(Tbl_MissionCrew[[#This Row],[Spacecraft (Return)]],Tbl_Missions[Spacecraft],Tbl_Missions[Status])</f>
        <v>Returned</v>
      </c>
    </row>
    <row r="528" spans="1:10" ht="18.75" customHeight="1">
      <c r="A528" t="s">
        <v>578</v>
      </c>
      <c r="B528" t="s">
        <v>194</v>
      </c>
      <c r="C528" t="s">
        <v>194</v>
      </c>
      <c r="D528" t="b">
        <f>NOT(Tbl_MissionCrew[[#This Row],[Spacecraft (Return)]]=Tbl_MissionCrew[[#This Row],[Spacecraft (Launch)]])</f>
        <v>0</v>
      </c>
      <c r="E528" s="2">
        <f ca="1">IF(Tbl_MissionCrew[[#This Row],[Return date]]="",NOW(),Tbl_MissionCrew[[#This Row],[Return date]])-Tbl_MissionCrew[[#This Row],[Launch date]]</f>
        <v>5.9854166666700621</v>
      </c>
      <c r="F528" s="1">
        <f>_xlfn.XLOOKUP(Tbl_MissionCrew[[#This Row],[Spacecraft (Launch)]],Tbl_Missions[Spacecraft],Tbl_Missions[Launch])</f>
        <v>33982.582986111112</v>
      </c>
      <c r="G528" s="1">
        <f>IF(_xlfn.XLOOKUP(Tbl_MissionCrew[[#This Row],[Spacecraft (Return)]],Tbl_Missions[Spacecraft],Tbl_Missions[Return])="","",_xlfn.XLOOKUP(Tbl_MissionCrew[[#This Row],[Spacecraft (Return)]],Tbl_Missions[Spacecraft],Tbl_Missions[Return]))</f>
        <v>33988.568402777782</v>
      </c>
      <c r="H528" t="str">
        <f>_xlfn.XLOOKUP(Tbl_MissionCrew[[#This Row],[Spacecraft (Launch)]],Tbl_Missions[Spacecraft],Tbl_Missions[Destination])</f>
        <v>Earth Orbit</v>
      </c>
      <c r="I52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28" t="str">
        <f>_xlfn.XLOOKUP(Tbl_MissionCrew[[#This Row],[Spacecraft (Return)]],Tbl_Missions[Spacecraft],Tbl_Missions[Status])</f>
        <v>Returned</v>
      </c>
    </row>
    <row r="529" spans="1:10" ht="18.75" customHeight="1">
      <c r="A529" t="s">
        <v>499</v>
      </c>
      <c r="B529" t="s">
        <v>195</v>
      </c>
      <c r="C529" t="s">
        <v>195</v>
      </c>
      <c r="D529" t="b">
        <f>NOT(Tbl_MissionCrew[[#This Row],[Spacecraft (Return)]]=Tbl_MissionCrew[[#This Row],[Spacecraft (Launch)]])</f>
        <v>0</v>
      </c>
      <c r="E529" s="2">
        <f ca="1">IF(Tbl_MissionCrew[[#This Row],[Return date]]="",NOW(),Tbl_MissionCrew[[#This Row],[Return date]])-Tbl_MissionCrew[[#This Row],[Launch date]]</f>
        <v>179.03055555555329</v>
      </c>
      <c r="F529" s="1">
        <f>_xlfn.XLOOKUP(Tbl_MissionCrew[[#This Row],[Spacecraft (Launch)]],Tbl_Missions[Spacecraft],Tbl_Missions[Launch])</f>
        <v>33993.040335648147</v>
      </c>
      <c r="G529" s="1">
        <f>IF(_xlfn.XLOOKUP(Tbl_MissionCrew[[#This Row],[Spacecraft (Return)]],Tbl_Missions[Spacecraft],Tbl_Missions[Return])="","",_xlfn.XLOOKUP(Tbl_MissionCrew[[#This Row],[Spacecraft (Return)]],Tbl_Missions[Spacecraft],Tbl_Missions[Return]))</f>
        <v>34172.070891203701</v>
      </c>
      <c r="H529" t="str">
        <f>_xlfn.XLOOKUP(Tbl_MissionCrew[[#This Row],[Spacecraft (Launch)]],Tbl_Missions[Spacecraft],Tbl_Missions[Destination])</f>
        <v>Mir</v>
      </c>
      <c r="I52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529" t="str">
        <f>_xlfn.XLOOKUP(Tbl_MissionCrew[[#This Row],[Spacecraft (Return)]],Tbl_Missions[Spacecraft],Tbl_Missions[Status])</f>
        <v>Returned</v>
      </c>
    </row>
    <row r="530" spans="1:10" ht="18.75" customHeight="1">
      <c r="A530" t="s">
        <v>476</v>
      </c>
      <c r="B530" t="s">
        <v>195</v>
      </c>
      <c r="C530" t="s">
        <v>195</v>
      </c>
      <c r="D530" t="b">
        <f>NOT(Tbl_MissionCrew[[#This Row],[Spacecraft (Return)]]=Tbl_MissionCrew[[#This Row],[Spacecraft (Launch)]])</f>
        <v>0</v>
      </c>
      <c r="E530" s="2">
        <f ca="1">IF(Tbl_MissionCrew[[#This Row],[Return date]]="",NOW(),Tbl_MissionCrew[[#This Row],[Return date]])-Tbl_MissionCrew[[#This Row],[Launch date]]</f>
        <v>179.03055555555329</v>
      </c>
      <c r="F530" s="1">
        <f>_xlfn.XLOOKUP(Tbl_MissionCrew[[#This Row],[Spacecraft (Launch)]],Tbl_Missions[Spacecraft],Tbl_Missions[Launch])</f>
        <v>33993.040335648147</v>
      </c>
      <c r="G530" s="1">
        <f>IF(_xlfn.XLOOKUP(Tbl_MissionCrew[[#This Row],[Spacecraft (Return)]],Tbl_Missions[Spacecraft],Tbl_Missions[Return])="","",_xlfn.XLOOKUP(Tbl_MissionCrew[[#This Row],[Spacecraft (Return)]],Tbl_Missions[Spacecraft],Tbl_Missions[Return]))</f>
        <v>34172.070891203701</v>
      </c>
      <c r="H530" t="str">
        <f>_xlfn.XLOOKUP(Tbl_MissionCrew[[#This Row],[Spacecraft (Launch)]],Tbl_Missions[Spacecraft],Tbl_Missions[Destination])</f>
        <v>Mir</v>
      </c>
      <c r="I53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530" t="str">
        <f>_xlfn.XLOOKUP(Tbl_MissionCrew[[#This Row],[Spacecraft (Return)]],Tbl_Missions[Spacecraft],Tbl_Missions[Status])</f>
        <v>Returned</v>
      </c>
    </row>
    <row r="531" spans="1:10" ht="18.75" customHeight="1">
      <c r="A531" t="s">
        <v>1179</v>
      </c>
      <c r="B531" t="s">
        <v>196</v>
      </c>
      <c r="C531" t="s">
        <v>196</v>
      </c>
      <c r="D531" t="b">
        <f>NOT(Tbl_MissionCrew[[#This Row],[Spacecraft (Return)]]=Tbl_MissionCrew[[#This Row],[Spacecraft (Launch)]])</f>
        <v>0</v>
      </c>
      <c r="E531" s="2">
        <f ca="1">IF(Tbl_MissionCrew[[#This Row],[Return date]]="",NOW(),Tbl_MissionCrew[[#This Row],[Return date]])-Tbl_MissionCrew[[#This Row],[Launch date]]</f>
        <v>9.2562499999985448</v>
      </c>
      <c r="F531" s="1">
        <f>_xlfn.XLOOKUP(Tbl_MissionCrew[[#This Row],[Spacecraft (Launch)]],Tbl_Missions[Spacecraft],Tbl_Missions[Launch])</f>
        <v>34067.228472222225</v>
      </c>
      <c r="G531" s="1">
        <f>IF(_xlfn.XLOOKUP(Tbl_MissionCrew[[#This Row],[Spacecraft (Return)]],Tbl_Missions[Spacecraft],Tbl_Missions[Return])="","",_xlfn.XLOOKUP(Tbl_MissionCrew[[#This Row],[Spacecraft (Return)]],Tbl_Missions[Spacecraft],Tbl_Missions[Return]))</f>
        <v>34076.484722222223</v>
      </c>
      <c r="H531" t="str">
        <f>_xlfn.XLOOKUP(Tbl_MissionCrew[[#This Row],[Spacecraft (Launch)]],Tbl_Missions[Spacecraft],Tbl_Missions[Destination])</f>
        <v>Earth Orbit</v>
      </c>
      <c r="I53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31" t="str">
        <f>_xlfn.XLOOKUP(Tbl_MissionCrew[[#This Row],[Spacecraft (Return)]],Tbl_Missions[Spacecraft],Tbl_Missions[Status])</f>
        <v>Returned</v>
      </c>
    </row>
    <row r="532" spans="1:10" ht="18.75" customHeight="1">
      <c r="A532" t="s">
        <v>1149</v>
      </c>
      <c r="B532" t="s">
        <v>196</v>
      </c>
      <c r="C532" t="s">
        <v>196</v>
      </c>
      <c r="D532" t="b">
        <f>NOT(Tbl_MissionCrew[[#This Row],[Spacecraft (Return)]]=Tbl_MissionCrew[[#This Row],[Spacecraft (Launch)]])</f>
        <v>0</v>
      </c>
      <c r="E532" s="2">
        <f ca="1">IF(Tbl_MissionCrew[[#This Row],[Return date]]="",NOW(),Tbl_MissionCrew[[#This Row],[Return date]])-Tbl_MissionCrew[[#This Row],[Launch date]]</f>
        <v>9.2562499999985448</v>
      </c>
      <c r="F532" s="1">
        <f>_xlfn.XLOOKUP(Tbl_MissionCrew[[#This Row],[Spacecraft (Launch)]],Tbl_Missions[Spacecraft],Tbl_Missions[Launch])</f>
        <v>34067.228472222225</v>
      </c>
      <c r="G532" s="1">
        <f>IF(_xlfn.XLOOKUP(Tbl_MissionCrew[[#This Row],[Spacecraft (Return)]],Tbl_Missions[Spacecraft],Tbl_Missions[Return])="","",_xlfn.XLOOKUP(Tbl_MissionCrew[[#This Row],[Spacecraft (Return)]],Tbl_Missions[Spacecraft],Tbl_Missions[Return]))</f>
        <v>34076.484722222223</v>
      </c>
      <c r="H532" t="str">
        <f>_xlfn.XLOOKUP(Tbl_MissionCrew[[#This Row],[Spacecraft (Launch)]],Tbl_Missions[Spacecraft],Tbl_Missions[Destination])</f>
        <v>Earth Orbit</v>
      </c>
      <c r="I53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32" t="str">
        <f>_xlfn.XLOOKUP(Tbl_MissionCrew[[#This Row],[Spacecraft (Return)]],Tbl_Missions[Spacecraft],Tbl_Missions[Status])</f>
        <v>Returned</v>
      </c>
    </row>
    <row r="533" spans="1:10" ht="18.75" customHeight="1">
      <c r="A533" t="s">
        <v>1180</v>
      </c>
      <c r="B533" t="s">
        <v>196</v>
      </c>
      <c r="C533" t="s">
        <v>196</v>
      </c>
      <c r="D533" t="b">
        <f>NOT(Tbl_MissionCrew[[#This Row],[Spacecraft (Return)]]=Tbl_MissionCrew[[#This Row],[Spacecraft (Launch)]])</f>
        <v>0</v>
      </c>
      <c r="E533" s="2">
        <f ca="1">IF(Tbl_MissionCrew[[#This Row],[Return date]]="",NOW(),Tbl_MissionCrew[[#This Row],[Return date]])-Tbl_MissionCrew[[#This Row],[Launch date]]</f>
        <v>9.2562499999985448</v>
      </c>
      <c r="F533" s="1">
        <f>_xlfn.XLOOKUP(Tbl_MissionCrew[[#This Row],[Spacecraft (Launch)]],Tbl_Missions[Spacecraft],Tbl_Missions[Launch])</f>
        <v>34067.228472222225</v>
      </c>
      <c r="G533" s="1">
        <f>IF(_xlfn.XLOOKUP(Tbl_MissionCrew[[#This Row],[Spacecraft (Return)]],Tbl_Missions[Spacecraft],Tbl_Missions[Return])="","",_xlfn.XLOOKUP(Tbl_MissionCrew[[#This Row],[Spacecraft (Return)]],Tbl_Missions[Spacecraft],Tbl_Missions[Return]))</f>
        <v>34076.484722222223</v>
      </c>
      <c r="H533" t="str">
        <f>_xlfn.XLOOKUP(Tbl_MissionCrew[[#This Row],[Spacecraft (Launch)]],Tbl_Missions[Spacecraft],Tbl_Missions[Destination])</f>
        <v>Earth Orbit</v>
      </c>
      <c r="I53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33" t="str">
        <f>_xlfn.XLOOKUP(Tbl_MissionCrew[[#This Row],[Spacecraft (Return)]],Tbl_Missions[Spacecraft],Tbl_Missions[Status])</f>
        <v>Returned</v>
      </c>
    </row>
    <row r="534" spans="1:10" ht="18.75" customHeight="1">
      <c r="A534" t="s">
        <v>516</v>
      </c>
      <c r="B534" t="s">
        <v>196</v>
      </c>
      <c r="C534" t="s">
        <v>196</v>
      </c>
      <c r="D534" t="b">
        <f>NOT(Tbl_MissionCrew[[#This Row],[Spacecraft (Return)]]=Tbl_MissionCrew[[#This Row],[Spacecraft (Launch)]])</f>
        <v>0</v>
      </c>
      <c r="E534" s="2">
        <f ca="1">IF(Tbl_MissionCrew[[#This Row],[Return date]]="",NOW(),Tbl_MissionCrew[[#This Row],[Return date]])-Tbl_MissionCrew[[#This Row],[Launch date]]</f>
        <v>9.2562499999985448</v>
      </c>
      <c r="F534" s="1">
        <f>_xlfn.XLOOKUP(Tbl_MissionCrew[[#This Row],[Spacecraft (Launch)]],Tbl_Missions[Spacecraft],Tbl_Missions[Launch])</f>
        <v>34067.228472222225</v>
      </c>
      <c r="G534" s="1">
        <f>IF(_xlfn.XLOOKUP(Tbl_MissionCrew[[#This Row],[Spacecraft (Return)]],Tbl_Missions[Spacecraft],Tbl_Missions[Return])="","",_xlfn.XLOOKUP(Tbl_MissionCrew[[#This Row],[Spacecraft (Return)]],Tbl_Missions[Spacecraft],Tbl_Missions[Return]))</f>
        <v>34076.484722222223</v>
      </c>
      <c r="H534" t="str">
        <f>_xlfn.XLOOKUP(Tbl_MissionCrew[[#This Row],[Spacecraft (Launch)]],Tbl_Missions[Spacecraft],Tbl_Missions[Destination])</f>
        <v>Earth Orbit</v>
      </c>
      <c r="I53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34" t="str">
        <f>_xlfn.XLOOKUP(Tbl_MissionCrew[[#This Row],[Spacecraft (Return)]],Tbl_Missions[Spacecraft],Tbl_Missions[Status])</f>
        <v>Returned</v>
      </c>
    </row>
    <row r="535" spans="1:10" ht="18.75" customHeight="1">
      <c r="A535" t="s">
        <v>1164</v>
      </c>
      <c r="B535" t="s">
        <v>196</v>
      </c>
      <c r="C535" t="s">
        <v>196</v>
      </c>
      <c r="D535" t="b">
        <f>NOT(Tbl_MissionCrew[[#This Row],[Spacecraft (Return)]]=Tbl_MissionCrew[[#This Row],[Spacecraft (Launch)]])</f>
        <v>0</v>
      </c>
      <c r="E535" s="2">
        <f ca="1">IF(Tbl_MissionCrew[[#This Row],[Return date]]="",NOW(),Tbl_MissionCrew[[#This Row],[Return date]])-Tbl_MissionCrew[[#This Row],[Launch date]]</f>
        <v>9.2562499999985448</v>
      </c>
      <c r="F535" s="1">
        <f>_xlfn.XLOOKUP(Tbl_MissionCrew[[#This Row],[Spacecraft (Launch)]],Tbl_Missions[Spacecraft],Tbl_Missions[Launch])</f>
        <v>34067.228472222225</v>
      </c>
      <c r="G535" s="1">
        <f>IF(_xlfn.XLOOKUP(Tbl_MissionCrew[[#This Row],[Spacecraft (Return)]],Tbl_Missions[Spacecraft],Tbl_Missions[Return])="","",_xlfn.XLOOKUP(Tbl_MissionCrew[[#This Row],[Spacecraft (Return)]],Tbl_Missions[Spacecraft],Tbl_Missions[Return]))</f>
        <v>34076.484722222223</v>
      </c>
      <c r="H535" t="str">
        <f>_xlfn.XLOOKUP(Tbl_MissionCrew[[#This Row],[Spacecraft (Launch)]],Tbl_Missions[Spacecraft],Tbl_Missions[Destination])</f>
        <v>Earth Orbit</v>
      </c>
      <c r="I53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35" t="str">
        <f>_xlfn.XLOOKUP(Tbl_MissionCrew[[#This Row],[Spacecraft (Return)]],Tbl_Missions[Spacecraft],Tbl_Missions[Status])</f>
        <v>Returned</v>
      </c>
    </row>
    <row r="536" spans="1:10" ht="18.75" customHeight="1">
      <c r="A536" t="s">
        <v>517</v>
      </c>
      <c r="B536" t="s">
        <v>197</v>
      </c>
      <c r="C536" t="s">
        <v>197</v>
      </c>
      <c r="D536" t="b">
        <f>NOT(Tbl_MissionCrew[[#This Row],[Spacecraft (Return)]]=Tbl_MissionCrew[[#This Row],[Spacecraft (Launch)]])</f>
        <v>0</v>
      </c>
      <c r="E536" s="2">
        <f ca="1">IF(Tbl_MissionCrew[[#This Row],[Return date]]="",NOW(),Tbl_MissionCrew[[#This Row],[Return date]])-Tbl_MissionCrew[[#This Row],[Launch date]]</f>
        <v>9.9868055555562023</v>
      </c>
      <c r="F536" s="1">
        <f>_xlfn.XLOOKUP(Tbl_MissionCrew[[#This Row],[Spacecraft (Launch)]],Tbl_Missions[Spacecraft],Tbl_Missions[Launch])</f>
        <v>34085.618055555555</v>
      </c>
      <c r="G536" s="1">
        <f>IF(_xlfn.XLOOKUP(Tbl_MissionCrew[[#This Row],[Spacecraft (Return)]],Tbl_Missions[Spacecraft],Tbl_Missions[Return])="","",_xlfn.XLOOKUP(Tbl_MissionCrew[[#This Row],[Spacecraft (Return)]],Tbl_Missions[Spacecraft],Tbl_Missions[Return]))</f>
        <v>34095.604861111111</v>
      </c>
      <c r="H536" t="str">
        <f>_xlfn.XLOOKUP(Tbl_MissionCrew[[#This Row],[Spacecraft (Launch)]],Tbl_Missions[Spacecraft],Tbl_Missions[Destination])</f>
        <v>Earth Orbit</v>
      </c>
      <c r="I53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36" t="str">
        <f>_xlfn.XLOOKUP(Tbl_MissionCrew[[#This Row],[Spacecraft (Return)]],Tbl_Missions[Spacecraft],Tbl_Missions[Status])</f>
        <v>Returned</v>
      </c>
    </row>
    <row r="537" spans="1:10" ht="18.75" customHeight="1">
      <c r="A537" t="s">
        <v>1181</v>
      </c>
      <c r="B537" t="s">
        <v>197</v>
      </c>
      <c r="C537" t="s">
        <v>197</v>
      </c>
      <c r="D537" t="b">
        <f>NOT(Tbl_MissionCrew[[#This Row],[Spacecraft (Return)]]=Tbl_MissionCrew[[#This Row],[Spacecraft (Launch)]])</f>
        <v>0</v>
      </c>
      <c r="E537" s="2">
        <f ca="1">IF(Tbl_MissionCrew[[#This Row],[Return date]]="",NOW(),Tbl_MissionCrew[[#This Row],[Return date]])-Tbl_MissionCrew[[#This Row],[Launch date]]</f>
        <v>9.9868055555562023</v>
      </c>
      <c r="F537" s="1">
        <f>_xlfn.XLOOKUP(Tbl_MissionCrew[[#This Row],[Spacecraft (Launch)]],Tbl_Missions[Spacecraft],Tbl_Missions[Launch])</f>
        <v>34085.618055555555</v>
      </c>
      <c r="G537" s="1">
        <f>IF(_xlfn.XLOOKUP(Tbl_MissionCrew[[#This Row],[Spacecraft (Return)]],Tbl_Missions[Spacecraft],Tbl_Missions[Return])="","",_xlfn.XLOOKUP(Tbl_MissionCrew[[#This Row],[Spacecraft (Return)]],Tbl_Missions[Spacecraft],Tbl_Missions[Return]))</f>
        <v>34095.604861111111</v>
      </c>
      <c r="H537" t="str">
        <f>_xlfn.XLOOKUP(Tbl_MissionCrew[[#This Row],[Spacecraft (Launch)]],Tbl_Missions[Spacecraft],Tbl_Missions[Destination])</f>
        <v>Earth Orbit</v>
      </c>
      <c r="I53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37" t="str">
        <f>_xlfn.XLOOKUP(Tbl_MissionCrew[[#This Row],[Spacecraft (Return)]],Tbl_Missions[Spacecraft],Tbl_Missions[Status])</f>
        <v>Returned</v>
      </c>
    </row>
    <row r="538" spans="1:10" ht="18.75" customHeight="1">
      <c r="A538" t="s">
        <v>652</v>
      </c>
      <c r="B538" t="s">
        <v>197</v>
      </c>
      <c r="C538" t="s">
        <v>197</v>
      </c>
      <c r="D538" t="b">
        <f>NOT(Tbl_MissionCrew[[#This Row],[Spacecraft (Return)]]=Tbl_MissionCrew[[#This Row],[Spacecraft (Launch)]])</f>
        <v>0</v>
      </c>
      <c r="E538" s="2">
        <f ca="1">IF(Tbl_MissionCrew[[#This Row],[Return date]]="",NOW(),Tbl_MissionCrew[[#This Row],[Return date]])-Tbl_MissionCrew[[#This Row],[Launch date]]</f>
        <v>9.9868055555562023</v>
      </c>
      <c r="F538" s="1">
        <f>_xlfn.XLOOKUP(Tbl_MissionCrew[[#This Row],[Spacecraft (Launch)]],Tbl_Missions[Spacecraft],Tbl_Missions[Launch])</f>
        <v>34085.618055555555</v>
      </c>
      <c r="G538" s="1">
        <f>IF(_xlfn.XLOOKUP(Tbl_MissionCrew[[#This Row],[Spacecraft (Return)]],Tbl_Missions[Spacecraft],Tbl_Missions[Return])="","",_xlfn.XLOOKUP(Tbl_MissionCrew[[#This Row],[Spacecraft (Return)]],Tbl_Missions[Spacecraft],Tbl_Missions[Return]))</f>
        <v>34095.604861111111</v>
      </c>
      <c r="H538" t="str">
        <f>_xlfn.XLOOKUP(Tbl_MissionCrew[[#This Row],[Spacecraft (Launch)]],Tbl_Missions[Spacecraft],Tbl_Missions[Destination])</f>
        <v>Earth Orbit</v>
      </c>
      <c r="I53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38" t="str">
        <f>_xlfn.XLOOKUP(Tbl_MissionCrew[[#This Row],[Spacecraft (Return)]],Tbl_Missions[Spacecraft],Tbl_Missions[Status])</f>
        <v>Returned</v>
      </c>
    </row>
    <row r="539" spans="1:10" ht="18.75" customHeight="1">
      <c r="A539" t="s">
        <v>458</v>
      </c>
      <c r="B539" t="s">
        <v>197</v>
      </c>
      <c r="C539" t="s">
        <v>197</v>
      </c>
      <c r="D539" t="b">
        <f>NOT(Tbl_MissionCrew[[#This Row],[Spacecraft (Return)]]=Tbl_MissionCrew[[#This Row],[Spacecraft (Launch)]])</f>
        <v>0</v>
      </c>
      <c r="E539" s="2">
        <f ca="1">IF(Tbl_MissionCrew[[#This Row],[Return date]]="",NOW(),Tbl_MissionCrew[[#This Row],[Return date]])-Tbl_MissionCrew[[#This Row],[Launch date]]</f>
        <v>9.9868055555562023</v>
      </c>
      <c r="F539" s="1">
        <f>_xlfn.XLOOKUP(Tbl_MissionCrew[[#This Row],[Spacecraft (Launch)]],Tbl_Missions[Spacecraft],Tbl_Missions[Launch])</f>
        <v>34085.618055555555</v>
      </c>
      <c r="G539" s="1">
        <f>IF(_xlfn.XLOOKUP(Tbl_MissionCrew[[#This Row],[Spacecraft (Return)]],Tbl_Missions[Spacecraft],Tbl_Missions[Return])="","",_xlfn.XLOOKUP(Tbl_MissionCrew[[#This Row],[Spacecraft (Return)]],Tbl_Missions[Spacecraft],Tbl_Missions[Return]))</f>
        <v>34095.604861111111</v>
      </c>
      <c r="H539" t="str">
        <f>_xlfn.XLOOKUP(Tbl_MissionCrew[[#This Row],[Spacecraft (Launch)]],Tbl_Missions[Spacecraft],Tbl_Missions[Destination])</f>
        <v>Earth Orbit</v>
      </c>
      <c r="I53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39" t="str">
        <f>_xlfn.XLOOKUP(Tbl_MissionCrew[[#This Row],[Spacecraft (Return)]],Tbl_Missions[Spacecraft],Tbl_Missions[Status])</f>
        <v>Returned</v>
      </c>
    </row>
    <row r="540" spans="1:10" ht="18.75" customHeight="1">
      <c r="A540" t="s">
        <v>1098</v>
      </c>
      <c r="B540" t="s">
        <v>197</v>
      </c>
      <c r="C540" t="s">
        <v>197</v>
      </c>
      <c r="D540" t="b">
        <f>NOT(Tbl_MissionCrew[[#This Row],[Spacecraft (Return)]]=Tbl_MissionCrew[[#This Row],[Spacecraft (Launch)]])</f>
        <v>0</v>
      </c>
      <c r="E540" s="2">
        <f ca="1">IF(Tbl_MissionCrew[[#This Row],[Return date]]="",NOW(),Tbl_MissionCrew[[#This Row],[Return date]])-Tbl_MissionCrew[[#This Row],[Launch date]]</f>
        <v>9.9868055555562023</v>
      </c>
      <c r="F540" s="1">
        <f>_xlfn.XLOOKUP(Tbl_MissionCrew[[#This Row],[Spacecraft (Launch)]],Tbl_Missions[Spacecraft],Tbl_Missions[Launch])</f>
        <v>34085.618055555555</v>
      </c>
      <c r="G540" s="1">
        <f>IF(_xlfn.XLOOKUP(Tbl_MissionCrew[[#This Row],[Spacecraft (Return)]],Tbl_Missions[Spacecraft],Tbl_Missions[Return])="","",_xlfn.XLOOKUP(Tbl_MissionCrew[[#This Row],[Spacecraft (Return)]],Tbl_Missions[Spacecraft],Tbl_Missions[Return]))</f>
        <v>34095.604861111111</v>
      </c>
      <c r="H540" t="str">
        <f>_xlfn.XLOOKUP(Tbl_MissionCrew[[#This Row],[Spacecraft (Launch)]],Tbl_Missions[Spacecraft],Tbl_Missions[Destination])</f>
        <v>Earth Orbit</v>
      </c>
      <c r="I54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40" t="str">
        <f>_xlfn.XLOOKUP(Tbl_MissionCrew[[#This Row],[Spacecraft (Return)]],Tbl_Missions[Spacecraft],Tbl_Missions[Status])</f>
        <v>Returned</v>
      </c>
    </row>
    <row r="541" spans="1:10" ht="18.75" customHeight="1">
      <c r="A541" t="s">
        <v>1161</v>
      </c>
      <c r="B541" t="s">
        <v>197</v>
      </c>
      <c r="C541" t="s">
        <v>197</v>
      </c>
      <c r="D541" t="b">
        <f>NOT(Tbl_MissionCrew[[#This Row],[Spacecraft (Return)]]=Tbl_MissionCrew[[#This Row],[Spacecraft (Launch)]])</f>
        <v>0</v>
      </c>
      <c r="E541" s="2">
        <f ca="1">IF(Tbl_MissionCrew[[#This Row],[Return date]]="",NOW(),Tbl_MissionCrew[[#This Row],[Return date]])-Tbl_MissionCrew[[#This Row],[Launch date]]</f>
        <v>9.9868055555562023</v>
      </c>
      <c r="F541" s="1">
        <f>_xlfn.XLOOKUP(Tbl_MissionCrew[[#This Row],[Spacecraft (Launch)]],Tbl_Missions[Spacecraft],Tbl_Missions[Launch])</f>
        <v>34085.618055555555</v>
      </c>
      <c r="G541" s="1">
        <f>IF(_xlfn.XLOOKUP(Tbl_MissionCrew[[#This Row],[Spacecraft (Return)]],Tbl_Missions[Spacecraft],Tbl_Missions[Return])="","",_xlfn.XLOOKUP(Tbl_MissionCrew[[#This Row],[Spacecraft (Return)]],Tbl_Missions[Spacecraft],Tbl_Missions[Return]))</f>
        <v>34095.604861111111</v>
      </c>
      <c r="H541" t="str">
        <f>_xlfn.XLOOKUP(Tbl_MissionCrew[[#This Row],[Spacecraft (Launch)]],Tbl_Missions[Spacecraft],Tbl_Missions[Destination])</f>
        <v>Earth Orbit</v>
      </c>
      <c r="I54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41" t="str">
        <f>_xlfn.XLOOKUP(Tbl_MissionCrew[[#This Row],[Spacecraft (Return)]],Tbl_Missions[Spacecraft],Tbl_Missions[Status])</f>
        <v>Returned</v>
      </c>
    </row>
    <row r="542" spans="1:10" ht="18.75" customHeight="1">
      <c r="A542" t="s">
        <v>1182</v>
      </c>
      <c r="B542" t="s">
        <v>197</v>
      </c>
      <c r="C542" t="s">
        <v>197</v>
      </c>
      <c r="D542" t="b">
        <f>NOT(Tbl_MissionCrew[[#This Row],[Spacecraft (Return)]]=Tbl_MissionCrew[[#This Row],[Spacecraft (Launch)]])</f>
        <v>0</v>
      </c>
      <c r="E542" s="2">
        <f ca="1">IF(Tbl_MissionCrew[[#This Row],[Return date]]="",NOW(),Tbl_MissionCrew[[#This Row],[Return date]])-Tbl_MissionCrew[[#This Row],[Launch date]]</f>
        <v>9.9868055555562023</v>
      </c>
      <c r="F542" s="1">
        <f>_xlfn.XLOOKUP(Tbl_MissionCrew[[#This Row],[Spacecraft (Launch)]],Tbl_Missions[Spacecraft],Tbl_Missions[Launch])</f>
        <v>34085.618055555555</v>
      </c>
      <c r="G542" s="1">
        <f>IF(_xlfn.XLOOKUP(Tbl_MissionCrew[[#This Row],[Spacecraft (Return)]],Tbl_Missions[Spacecraft],Tbl_Missions[Return])="","",_xlfn.XLOOKUP(Tbl_MissionCrew[[#This Row],[Spacecraft (Return)]],Tbl_Missions[Spacecraft],Tbl_Missions[Return]))</f>
        <v>34095.604861111111</v>
      </c>
      <c r="H542" t="str">
        <f>_xlfn.XLOOKUP(Tbl_MissionCrew[[#This Row],[Spacecraft (Launch)]],Tbl_Missions[Spacecraft],Tbl_Missions[Destination])</f>
        <v>Earth Orbit</v>
      </c>
      <c r="I54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42" t="str">
        <f>_xlfn.XLOOKUP(Tbl_MissionCrew[[#This Row],[Spacecraft (Return)]],Tbl_Missions[Spacecraft],Tbl_Missions[Status])</f>
        <v>Returned</v>
      </c>
    </row>
    <row r="543" spans="1:10" ht="18.75" customHeight="1">
      <c r="A543" t="s">
        <v>1167</v>
      </c>
      <c r="B543" t="s">
        <v>198</v>
      </c>
      <c r="C543" t="s">
        <v>198</v>
      </c>
      <c r="D543" t="b">
        <f>NOT(Tbl_MissionCrew[[#This Row],[Spacecraft (Return)]]=Tbl_MissionCrew[[#This Row],[Spacecraft (Launch)]])</f>
        <v>0</v>
      </c>
      <c r="E543" s="2">
        <f ca="1">IF(Tbl_MissionCrew[[#This Row],[Return date]]="",NOW(),Tbl_MissionCrew[[#This Row],[Return date]])-Tbl_MissionCrew[[#This Row],[Launch date]]</f>
        <v>9.9902777777751908</v>
      </c>
      <c r="F543" s="1">
        <f>_xlfn.XLOOKUP(Tbl_MissionCrew[[#This Row],[Spacecraft (Launch)]],Tbl_Missions[Spacecraft],Tbl_Missions[Launch])</f>
        <v>34141.546782407408</v>
      </c>
      <c r="G543" s="1">
        <f>IF(_xlfn.XLOOKUP(Tbl_MissionCrew[[#This Row],[Spacecraft (Return)]],Tbl_Missions[Spacecraft],Tbl_Missions[Return])="","",_xlfn.XLOOKUP(Tbl_MissionCrew[[#This Row],[Spacecraft (Return)]],Tbl_Missions[Spacecraft],Tbl_Missions[Return]))</f>
        <v>34151.537060185183</v>
      </c>
      <c r="H543" t="str">
        <f>_xlfn.XLOOKUP(Tbl_MissionCrew[[#This Row],[Spacecraft (Launch)]],Tbl_Missions[Spacecraft],Tbl_Missions[Destination])</f>
        <v>Earth Orbit</v>
      </c>
      <c r="I54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43" t="str">
        <f>_xlfn.XLOOKUP(Tbl_MissionCrew[[#This Row],[Spacecraft (Return)]],Tbl_Missions[Spacecraft],Tbl_Missions[Status])</f>
        <v>Returned</v>
      </c>
    </row>
    <row r="544" spans="1:10" ht="18.75" customHeight="1">
      <c r="A544" t="s">
        <v>501</v>
      </c>
      <c r="B544" t="s">
        <v>198</v>
      </c>
      <c r="C544" t="s">
        <v>198</v>
      </c>
      <c r="D544" t="b">
        <f>NOT(Tbl_MissionCrew[[#This Row],[Spacecraft (Return)]]=Tbl_MissionCrew[[#This Row],[Spacecraft (Launch)]])</f>
        <v>0</v>
      </c>
      <c r="E544" s="2">
        <f ca="1">IF(Tbl_MissionCrew[[#This Row],[Return date]]="",NOW(),Tbl_MissionCrew[[#This Row],[Return date]])-Tbl_MissionCrew[[#This Row],[Launch date]]</f>
        <v>9.9902777777751908</v>
      </c>
      <c r="F544" s="1">
        <f>_xlfn.XLOOKUP(Tbl_MissionCrew[[#This Row],[Spacecraft (Launch)]],Tbl_Missions[Spacecraft],Tbl_Missions[Launch])</f>
        <v>34141.546782407408</v>
      </c>
      <c r="G544" s="1">
        <f>IF(_xlfn.XLOOKUP(Tbl_MissionCrew[[#This Row],[Spacecraft (Return)]],Tbl_Missions[Spacecraft],Tbl_Missions[Return])="","",_xlfn.XLOOKUP(Tbl_MissionCrew[[#This Row],[Spacecraft (Return)]],Tbl_Missions[Spacecraft],Tbl_Missions[Return]))</f>
        <v>34151.537060185183</v>
      </c>
      <c r="H544" t="str">
        <f>_xlfn.XLOOKUP(Tbl_MissionCrew[[#This Row],[Spacecraft (Launch)]],Tbl_Missions[Spacecraft],Tbl_Missions[Destination])</f>
        <v>Earth Orbit</v>
      </c>
      <c r="I54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44" t="str">
        <f>_xlfn.XLOOKUP(Tbl_MissionCrew[[#This Row],[Spacecraft (Return)]],Tbl_Missions[Spacecraft],Tbl_Missions[Status])</f>
        <v>Returned</v>
      </c>
    </row>
    <row r="545" spans="1:10" ht="18.75" customHeight="1">
      <c r="A545" t="s">
        <v>1183</v>
      </c>
      <c r="B545" t="s">
        <v>198</v>
      </c>
      <c r="C545" t="s">
        <v>198</v>
      </c>
      <c r="D545" t="b">
        <f>NOT(Tbl_MissionCrew[[#This Row],[Spacecraft (Return)]]=Tbl_MissionCrew[[#This Row],[Spacecraft (Launch)]])</f>
        <v>0</v>
      </c>
      <c r="E545" s="2">
        <f ca="1">IF(Tbl_MissionCrew[[#This Row],[Return date]]="",NOW(),Tbl_MissionCrew[[#This Row],[Return date]])-Tbl_MissionCrew[[#This Row],[Launch date]]</f>
        <v>9.9902777777751908</v>
      </c>
      <c r="F545" s="1">
        <f>_xlfn.XLOOKUP(Tbl_MissionCrew[[#This Row],[Spacecraft (Launch)]],Tbl_Missions[Spacecraft],Tbl_Missions[Launch])</f>
        <v>34141.546782407408</v>
      </c>
      <c r="G545" s="1">
        <f>IF(_xlfn.XLOOKUP(Tbl_MissionCrew[[#This Row],[Spacecraft (Return)]],Tbl_Missions[Spacecraft],Tbl_Missions[Return])="","",_xlfn.XLOOKUP(Tbl_MissionCrew[[#This Row],[Spacecraft (Return)]],Tbl_Missions[Spacecraft],Tbl_Missions[Return]))</f>
        <v>34151.537060185183</v>
      </c>
      <c r="H545" t="str">
        <f>_xlfn.XLOOKUP(Tbl_MissionCrew[[#This Row],[Spacecraft (Launch)]],Tbl_Missions[Spacecraft],Tbl_Missions[Destination])</f>
        <v>Earth Orbit</v>
      </c>
      <c r="I54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45" t="str">
        <f>_xlfn.XLOOKUP(Tbl_MissionCrew[[#This Row],[Spacecraft (Return)]],Tbl_Missions[Spacecraft],Tbl_Missions[Status])</f>
        <v>Returned</v>
      </c>
    </row>
    <row r="546" spans="1:10" ht="18.75" customHeight="1">
      <c r="A546" t="s">
        <v>1184</v>
      </c>
      <c r="B546" t="s">
        <v>198</v>
      </c>
      <c r="C546" t="s">
        <v>198</v>
      </c>
      <c r="D546" t="b">
        <f>NOT(Tbl_MissionCrew[[#This Row],[Spacecraft (Return)]]=Tbl_MissionCrew[[#This Row],[Spacecraft (Launch)]])</f>
        <v>0</v>
      </c>
      <c r="E546" s="2">
        <f ca="1">IF(Tbl_MissionCrew[[#This Row],[Return date]]="",NOW(),Tbl_MissionCrew[[#This Row],[Return date]])-Tbl_MissionCrew[[#This Row],[Launch date]]</f>
        <v>9.9902777777751908</v>
      </c>
      <c r="F546" s="1">
        <f>_xlfn.XLOOKUP(Tbl_MissionCrew[[#This Row],[Spacecraft (Launch)]],Tbl_Missions[Spacecraft],Tbl_Missions[Launch])</f>
        <v>34141.546782407408</v>
      </c>
      <c r="G546" s="1">
        <f>IF(_xlfn.XLOOKUP(Tbl_MissionCrew[[#This Row],[Spacecraft (Return)]],Tbl_Missions[Spacecraft],Tbl_Missions[Return])="","",_xlfn.XLOOKUP(Tbl_MissionCrew[[#This Row],[Spacecraft (Return)]],Tbl_Missions[Spacecraft],Tbl_Missions[Return]))</f>
        <v>34151.537060185183</v>
      </c>
      <c r="H546" t="str">
        <f>_xlfn.XLOOKUP(Tbl_MissionCrew[[#This Row],[Spacecraft (Launch)]],Tbl_Missions[Spacecraft],Tbl_Missions[Destination])</f>
        <v>Earth Orbit</v>
      </c>
      <c r="I54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46" t="str">
        <f>_xlfn.XLOOKUP(Tbl_MissionCrew[[#This Row],[Spacecraft (Return)]],Tbl_Missions[Spacecraft],Tbl_Missions[Status])</f>
        <v>Returned</v>
      </c>
    </row>
    <row r="547" spans="1:10" ht="18.75" customHeight="1">
      <c r="A547" t="s">
        <v>502</v>
      </c>
      <c r="B547" t="s">
        <v>198</v>
      </c>
      <c r="C547" t="s">
        <v>198</v>
      </c>
      <c r="D547" t="b">
        <f>NOT(Tbl_MissionCrew[[#This Row],[Spacecraft (Return)]]=Tbl_MissionCrew[[#This Row],[Spacecraft (Launch)]])</f>
        <v>0</v>
      </c>
      <c r="E547" s="2">
        <f ca="1">IF(Tbl_MissionCrew[[#This Row],[Return date]]="",NOW(),Tbl_MissionCrew[[#This Row],[Return date]])-Tbl_MissionCrew[[#This Row],[Launch date]]</f>
        <v>9.9902777777751908</v>
      </c>
      <c r="F547" s="1">
        <f>_xlfn.XLOOKUP(Tbl_MissionCrew[[#This Row],[Spacecraft (Launch)]],Tbl_Missions[Spacecraft],Tbl_Missions[Launch])</f>
        <v>34141.546782407408</v>
      </c>
      <c r="G547" s="1">
        <f>IF(_xlfn.XLOOKUP(Tbl_MissionCrew[[#This Row],[Spacecraft (Return)]],Tbl_Missions[Spacecraft],Tbl_Missions[Return])="","",_xlfn.XLOOKUP(Tbl_MissionCrew[[#This Row],[Spacecraft (Return)]],Tbl_Missions[Spacecraft],Tbl_Missions[Return]))</f>
        <v>34151.537060185183</v>
      </c>
      <c r="H547" t="str">
        <f>_xlfn.XLOOKUP(Tbl_MissionCrew[[#This Row],[Spacecraft (Launch)]],Tbl_Missions[Spacecraft],Tbl_Missions[Destination])</f>
        <v>Earth Orbit</v>
      </c>
      <c r="I54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47" t="str">
        <f>_xlfn.XLOOKUP(Tbl_MissionCrew[[#This Row],[Spacecraft (Return)]],Tbl_Missions[Spacecraft],Tbl_Missions[Status])</f>
        <v>Returned</v>
      </c>
    </row>
    <row r="548" spans="1:10" ht="18.75" customHeight="1">
      <c r="A548" t="s">
        <v>1109</v>
      </c>
      <c r="B548" t="s">
        <v>198</v>
      </c>
      <c r="C548" t="s">
        <v>198</v>
      </c>
      <c r="D548" t="b">
        <f>NOT(Tbl_MissionCrew[[#This Row],[Spacecraft (Return)]]=Tbl_MissionCrew[[#This Row],[Spacecraft (Launch)]])</f>
        <v>0</v>
      </c>
      <c r="E548" s="2">
        <f ca="1">IF(Tbl_MissionCrew[[#This Row],[Return date]]="",NOW(),Tbl_MissionCrew[[#This Row],[Return date]])-Tbl_MissionCrew[[#This Row],[Launch date]]</f>
        <v>9.9902777777751908</v>
      </c>
      <c r="F548" s="1">
        <f>_xlfn.XLOOKUP(Tbl_MissionCrew[[#This Row],[Spacecraft (Launch)]],Tbl_Missions[Spacecraft],Tbl_Missions[Launch])</f>
        <v>34141.546782407408</v>
      </c>
      <c r="G548" s="1">
        <f>IF(_xlfn.XLOOKUP(Tbl_MissionCrew[[#This Row],[Spacecraft (Return)]],Tbl_Missions[Spacecraft],Tbl_Missions[Return])="","",_xlfn.XLOOKUP(Tbl_MissionCrew[[#This Row],[Spacecraft (Return)]],Tbl_Missions[Spacecraft],Tbl_Missions[Return]))</f>
        <v>34151.537060185183</v>
      </c>
      <c r="H548" t="str">
        <f>_xlfn.XLOOKUP(Tbl_MissionCrew[[#This Row],[Spacecraft (Launch)]],Tbl_Missions[Spacecraft],Tbl_Missions[Destination])</f>
        <v>Earth Orbit</v>
      </c>
      <c r="I54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48" t="str">
        <f>_xlfn.XLOOKUP(Tbl_MissionCrew[[#This Row],[Spacecraft (Return)]],Tbl_Missions[Spacecraft],Tbl_Missions[Status])</f>
        <v>Returned</v>
      </c>
    </row>
    <row r="549" spans="1:10" ht="18.75" customHeight="1">
      <c r="A549" t="s">
        <v>471</v>
      </c>
      <c r="B549" t="s">
        <v>199</v>
      </c>
      <c r="C549" t="s">
        <v>199</v>
      </c>
      <c r="D549" t="b">
        <f>NOT(Tbl_MissionCrew[[#This Row],[Spacecraft (Return)]]=Tbl_MissionCrew[[#This Row],[Spacecraft (Launch)]])</f>
        <v>0</v>
      </c>
      <c r="E549" s="2">
        <f ca="1">IF(Tbl_MissionCrew[[#This Row],[Return date]]="",NOW(),Tbl_MissionCrew[[#This Row],[Return date]])-Tbl_MissionCrew[[#This Row],[Launch date]]</f>
        <v>196.73958333333576</v>
      </c>
      <c r="F549" s="1">
        <f>_xlfn.XLOOKUP(Tbl_MissionCrew[[#This Row],[Spacecraft (Launch)]],Tbl_Missions[Spacecraft],Tbl_Missions[Launch])</f>
        <v>34151.606226851851</v>
      </c>
      <c r="G549" s="1">
        <f>IF(_xlfn.XLOOKUP(Tbl_MissionCrew[[#This Row],[Spacecraft (Return)]],Tbl_Missions[Spacecraft],Tbl_Missions[Return])="","",_xlfn.XLOOKUP(Tbl_MissionCrew[[#This Row],[Spacecraft (Return)]],Tbl_Missions[Spacecraft],Tbl_Missions[Return]))</f>
        <v>34348.345810185187</v>
      </c>
      <c r="H549" t="str">
        <f>_xlfn.XLOOKUP(Tbl_MissionCrew[[#This Row],[Spacecraft (Launch)]],Tbl_Missions[Spacecraft],Tbl_Missions[Destination])</f>
        <v>Mir</v>
      </c>
      <c r="I54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549" t="str">
        <f>_xlfn.XLOOKUP(Tbl_MissionCrew[[#This Row],[Spacecraft (Return)]],Tbl_Missions[Spacecraft],Tbl_Missions[Status])</f>
        <v>Returned</v>
      </c>
    </row>
    <row r="550" spans="1:10" ht="18.75" customHeight="1">
      <c r="A550" t="s">
        <v>557</v>
      </c>
      <c r="B550" t="s">
        <v>199</v>
      </c>
      <c r="C550" t="s">
        <v>195</v>
      </c>
      <c r="D550" t="b">
        <f>NOT(Tbl_MissionCrew[[#This Row],[Spacecraft (Return)]]=Tbl_MissionCrew[[#This Row],[Spacecraft (Launch)]])</f>
        <v>1</v>
      </c>
      <c r="E550" s="2">
        <f ca="1">IF(Tbl_MissionCrew[[#This Row],[Return date]]="",NOW(),Tbl_MissionCrew[[#This Row],[Return date]])-Tbl_MissionCrew[[#This Row],[Launch date]]</f>
        <v>20.464664351849933</v>
      </c>
      <c r="F550" s="1">
        <f>_xlfn.XLOOKUP(Tbl_MissionCrew[[#This Row],[Spacecraft (Launch)]],Tbl_Missions[Spacecraft],Tbl_Missions[Launch])</f>
        <v>34151.606226851851</v>
      </c>
      <c r="G550" s="1">
        <f>IF(_xlfn.XLOOKUP(Tbl_MissionCrew[[#This Row],[Spacecraft (Return)]],Tbl_Missions[Spacecraft],Tbl_Missions[Return])="","",_xlfn.XLOOKUP(Tbl_MissionCrew[[#This Row],[Spacecraft (Return)]],Tbl_Missions[Spacecraft],Tbl_Missions[Return]))</f>
        <v>34172.070891203701</v>
      </c>
      <c r="H550" t="str">
        <f>_xlfn.XLOOKUP(Tbl_MissionCrew[[#This Row],[Spacecraft (Launch)]],Tbl_Missions[Spacecraft],Tbl_Missions[Destination])</f>
        <v>Mir</v>
      </c>
      <c r="I55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550" t="str">
        <f>_xlfn.XLOOKUP(Tbl_MissionCrew[[#This Row],[Spacecraft (Return)]],Tbl_Missions[Spacecraft],Tbl_Missions[Status])</f>
        <v>Returned</v>
      </c>
    </row>
    <row r="551" spans="1:10" ht="18.75" customHeight="1">
      <c r="A551" t="s">
        <v>504</v>
      </c>
      <c r="B551" t="s">
        <v>199</v>
      </c>
      <c r="C551" t="s">
        <v>199</v>
      </c>
      <c r="D551" t="b">
        <f>NOT(Tbl_MissionCrew[[#This Row],[Spacecraft (Return)]]=Tbl_MissionCrew[[#This Row],[Spacecraft (Launch)]])</f>
        <v>0</v>
      </c>
      <c r="E551" s="2">
        <f ca="1">IF(Tbl_MissionCrew[[#This Row],[Return date]]="",NOW(),Tbl_MissionCrew[[#This Row],[Return date]])-Tbl_MissionCrew[[#This Row],[Launch date]]</f>
        <v>196.73958333333576</v>
      </c>
      <c r="F551" s="1">
        <f>_xlfn.XLOOKUP(Tbl_MissionCrew[[#This Row],[Spacecraft (Launch)]],Tbl_Missions[Spacecraft],Tbl_Missions[Launch])</f>
        <v>34151.606226851851</v>
      </c>
      <c r="G551" s="1">
        <f>IF(_xlfn.XLOOKUP(Tbl_MissionCrew[[#This Row],[Spacecraft (Return)]],Tbl_Missions[Spacecraft],Tbl_Missions[Return])="","",_xlfn.XLOOKUP(Tbl_MissionCrew[[#This Row],[Spacecraft (Return)]],Tbl_Missions[Spacecraft],Tbl_Missions[Return]))</f>
        <v>34348.345810185187</v>
      </c>
      <c r="H551" t="str">
        <f>_xlfn.XLOOKUP(Tbl_MissionCrew[[#This Row],[Spacecraft (Launch)]],Tbl_Missions[Spacecraft],Tbl_Missions[Destination])</f>
        <v>Mir</v>
      </c>
      <c r="I55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551" t="str">
        <f>_xlfn.XLOOKUP(Tbl_MissionCrew[[#This Row],[Spacecraft (Return)]],Tbl_Missions[Spacecraft],Tbl_Missions[Status])</f>
        <v>Returned</v>
      </c>
    </row>
    <row r="552" spans="1:10" ht="18.75" customHeight="1">
      <c r="A552" t="s">
        <v>507</v>
      </c>
      <c r="B552" t="s">
        <v>200</v>
      </c>
      <c r="C552" t="s">
        <v>200</v>
      </c>
      <c r="D552" t="b">
        <f>NOT(Tbl_MissionCrew[[#This Row],[Spacecraft (Return)]]=Tbl_MissionCrew[[#This Row],[Spacecraft (Launch)]])</f>
        <v>0</v>
      </c>
      <c r="E552" s="2">
        <f ca="1">IF(Tbl_MissionCrew[[#This Row],[Return date]]="",NOW(),Tbl_MissionCrew[[#This Row],[Return date]])-Tbl_MissionCrew[[#This Row],[Launch date]]</f>
        <v>9.8416666666671517</v>
      </c>
      <c r="F552" s="1">
        <f>_xlfn.XLOOKUP(Tbl_MissionCrew[[#This Row],[Spacecraft (Launch)]],Tbl_Missions[Spacecraft],Tbl_Missions[Launch])</f>
        <v>34224.489583333336</v>
      </c>
      <c r="G552" s="1">
        <f>IF(_xlfn.XLOOKUP(Tbl_MissionCrew[[#This Row],[Spacecraft (Return)]],Tbl_Missions[Spacecraft],Tbl_Missions[Return])="","",_xlfn.XLOOKUP(Tbl_MissionCrew[[#This Row],[Spacecraft (Return)]],Tbl_Missions[Spacecraft],Tbl_Missions[Return]))</f>
        <v>34234.331250000003</v>
      </c>
      <c r="H552" t="str">
        <f>_xlfn.XLOOKUP(Tbl_MissionCrew[[#This Row],[Spacecraft (Launch)]],Tbl_Missions[Spacecraft],Tbl_Missions[Destination])</f>
        <v>Earth Orbit</v>
      </c>
      <c r="I55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52" t="str">
        <f>_xlfn.XLOOKUP(Tbl_MissionCrew[[#This Row],[Spacecraft (Return)]],Tbl_Missions[Spacecraft],Tbl_Missions[Status])</f>
        <v>Returned</v>
      </c>
    </row>
    <row r="553" spans="1:10" ht="18.75" customHeight="1">
      <c r="A553" t="s">
        <v>594</v>
      </c>
      <c r="B553" t="s">
        <v>200</v>
      </c>
      <c r="C553" t="s">
        <v>200</v>
      </c>
      <c r="D553" t="b">
        <f>NOT(Tbl_MissionCrew[[#This Row],[Spacecraft (Return)]]=Tbl_MissionCrew[[#This Row],[Spacecraft (Launch)]])</f>
        <v>0</v>
      </c>
      <c r="E553" s="2">
        <f ca="1">IF(Tbl_MissionCrew[[#This Row],[Return date]]="",NOW(),Tbl_MissionCrew[[#This Row],[Return date]])-Tbl_MissionCrew[[#This Row],[Launch date]]</f>
        <v>9.8416666666671517</v>
      </c>
      <c r="F553" s="1">
        <f>_xlfn.XLOOKUP(Tbl_MissionCrew[[#This Row],[Spacecraft (Launch)]],Tbl_Missions[Spacecraft],Tbl_Missions[Launch])</f>
        <v>34224.489583333336</v>
      </c>
      <c r="G553" s="1">
        <f>IF(_xlfn.XLOOKUP(Tbl_MissionCrew[[#This Row],[Spacecraft (Return)]],Tbl_Missions[Spacecraft],Tbl_Missions[Return])="","",_xlfn.XLOOKUP(Tbl_MissionCrew[[#This Row],[Spacecraft (Return)]],Tbl_Missions[Spacecraft],Tbl_Missions[Return]))</f>
        <v>34234.331250000003</v>
      </c>
      <c r="H553" t="str">
        <f>_xlfn.XLOOKUP(Tbl_MissionCrew[[#This Row],[Spacecraft (Launch)]],Tbl_Missions[Spacecraft],Tbl_Missions[Destination])</f>
        <v>Earth Orbit</v>
      </c>
      <c r="I55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53" t="str">
        <f>_xlfn.XLOOKUP(Tbl_MissionCrew[[#This Row],[Spacecraft (Return)]],Tbl_Missions[Spacecraft],Tbl_Missions[Status])</f>
        <v>Returned</v>
      </c>
    </row>
    <row r="554" spans="1:10" ht="18.75" customHeight="1">
      <c r="A554" t="s">
        <v>590</v>
      </c>
      <c r="B554" t="s">
        <v>200</v>
      </c>
      <c r="C554" t="s">
        <v>200</v>
      </c>
      <c r="D554" t="b">
        <f>NOT(Tbl_MissionCrew[[#This Row],[Spacecraft (Return)]]=Tbl_MissionCrew[[#This Row],[Spacecraft (Launch)]])</f>
        <v>0</v>
      </c>
      <c r="E554" s="2">
        <f ca="1">IF(Tbl_MissionCrew[[#This Row],[Return date]]="",NOW(),Tbl_MissionCrew[[#This Row],[Return date]])-Tbl_MissionCrew[[#This Row],[Launch date]]</f>
        <v>9.8416666666671517</v>
      </c>
      <c r="F554" s="1">
        <f>_xlfn.XLOOKUP(Tbl_MissionCrew[[#This Row],[Spacecraft (Launch)]],Tbl_Missions[Spacecraft],Tbl_Missions[Launch])</f>
        <v>34224.489583333336</v>
      </c>
      <c r="G554" s="1">
        <f>IF(_xlfn.XLOOKUP(Tbl_MissionCrew[[#This Row],[Spacecraft (Return)]],Tbl_Missions[Spacecraft],Tbl_Missions[Return])="","",_xlfn.XLOOKUP(Tbl_MissionCrew[[#This Row],[Spacecraft (Return)]],Tbl_Missions[Spacecraft],Tbl_Missions[Return]))</f>
        <v>34234.331250000003</v>
      </c>
      <c r="H554" t="str">
        <f>_xlfn.XLOOKUP(Tbl_MissionCrew[[#This Row],[Spacecraft (Launch)]],Tbl_Missions[Spacecraft],Tbl_Missions[Destination])</f>
        <v>Earth Orbit</v>
      </c>
      <c r="I55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54" t="str">
        <f>_xlfn.XLOOKUP(Tbl_MissionCrew[[#This Row],[Spacecraft (Return)]],Tbl_Missions[Spacecraft],Tbl_Missions[Status])</f>
        <v>Returned</v>
      </c>
    </row>
    <row r="555" spans="1:10" ht="18.75" customHeight="1">
      <c r="A555" t="s">
        <v>506</v>
      </c>
      <c r="B555" t="s">
        <v>200</v>
      </c>
      <c r="C555" t="s">
        <v>200</v>
      </c>
      <c r="D555" t="b">
        <f>NOT(Tbl_MissionCrew[[#This Row],[Spacecraft (Return)]]=Tbl_MissionCrew[[#This Row],[Spacecraft (Launch)]])</f>
        <v>0</v>
      </c>
      <c r="E555" s="2">
        <f ca="1">IF(Tbl_MissionCrew[[#This Row],[Return date]]="",NOW(),Tbl_MissionCrew[[#This Row],[Return date]])-Tbl_MissionCrew[[#This Row],[Launch date]]</f>
        <v>9.8416666666671517</v>
      </c>
      <c r="F555" s="1">
        <f>_xlfn.XLOOKUP(Tbl_MissionCrew[[#This Row],[Spacecraft (Launch)]],Tbl_Missions[Spacecraft],Tbl_Missions[Launch])</f>
        <v>34224.489583333336</v>
      </c>
      <c r="G555" s="1">
        <f>IF(_xlfn.XLOOKUP(Tbl_MissionCrew[[#This Row],[Spacecraft (Return)]],Tbl_Missions[Spacecraft],Tbl_Missions[Return])="","",_xlfn.XLOOKUP(Tbl_MissionCrew[[#This Row],[Spacecraft (Return)]],Tbl_Missions[Spacecraft],Tbl_Missions[Return]))</f>
        <v>34234.331250000003</v>
      </c>
      <c r="H555" t="str">
        <f>_xlfn.XLOOKUP(Tbl_MissionCrew[[#This Row],[Spacecraft (Launch)]],Tbl_Missions[Spacecraft],Tbl_Missions[Destination])</f>
        <v>Earth Orbit</v>
      </c>
      <c r="I55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55" t="str">
        <f>_xlfn.XLOOKUP(Tbl_MissionCrew[[#This Row],[Spacecraft (Return)]],Tbl_Missions[Spacecraft],Tbl_Missions[Status])</f>
        <v>Returned</v>
      </c>
    </row>
    <row r="556" spans="1:10" ht="18.75" customHeight="1">
      <c r="A556" t="s">
        <v>1165</v>
      </c>
      <c r="B556" t="s">
        <v>200</v>
      </c>
      <c r="C556" t="s">
        <v>200</v>
      </c>
      <c r="D556" t="b">
        <f>NOT(Tbl_MissionCrew[[#This Row],[Spacecraft (Return)]]=Tbl_MissionCrew[[#This Row],[Spacecraft (Launch)]])</f>
        <v>0</v>
      </c>
      <c r="E556" s="2">
        <f ca="1">IF(Tbl_MissionCrew[[#This Row],[Return date]]="",NOW(),Tbl_MissionCrew[[#This Row],[Return date]])-Tbl_MissionCrew[[#This Row],[Launch date]]</f>
        <v>9.8416666666671517</v>
      </c>
      <c r="F556" s="1">
        <f>_xlfn.XLOOKUP(Tbl_MissionCrew[[#This Row],[Spacecraft (Launch)]],Tbl_Missions[Spacecraft],Tbl_Missions[Launch])</f>
        <v>34224.489583333336</v>
      </c>
      <c r="G556" s="1">
        <f>IF(_xlfn.XLOOKUP(Tbl_MissionCrew[[#This Row],[Spacecraft (Return)]],Tbl_Missions[Spacecraft],Tbl_Missions[Return])="","",_xlfn.XLOOKUP(Tbl_MissionCrew[[#This Row],[Spacecraft (Return)]],Tbl_Missions[Spacecraft],Tbl_Missions[Return]))</f>
        <v>34234.331250000003</v>
      </c>
      <c r="H556" t="str">
        <f>_xlfn.XLOOKUP(Tbl_MissionCrew[[#This Row],[Spacecraft (Launch)]],Tbl_Missions[Spacecraft],Tbl_Missions[Destination])</f>
        <v>Earth Orbit</v>
      </c>
      <c r="I55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56" t="str">
        <f>_xlfn.XLOOKUP(Tbl_MissionCrew[[#This Row],[Spacecraft (Return)]],Tbl_Missions[Spacecraft],Tbl_Missions[Status])</f>
        <v>Returned</v>
      </c>
    </row>
    <row r="557" spans="1:10" ht="18.75" customHeight="1">
      <c r="A557" t="s">
        <v>551</v>
      </c>
      <c r="B557" t="s">
        <v>201</v>
      </c>
      <c r="C557" t="s">
        <v>201</v>
      </c>
      <c r="D557" t="b">
        <f>NOT(Tbl_MissionCrew[[#This Row],[Spacecraft (Return)]]=Tbl_MissionCrew[[#This Row],[Spacecraft (Launch)]])</f>
        <v>0</v>
      </c>
      <c r="E557" s="2">
        <f ca="1">IF(Tbl_MissionCrew[[#This Row],[Return date]]="",NOW(),Tbl_MissionCrew[[#This Row],[Return date]])-Tbl_MissionCrew[[#This Row],[Launch date]]</f>
        <v>14.009722222224809</v>
      </c>
      <c r="F557" s="1">
        <f>_xlfn.XLOOKUP(Tbl_MissionCrew[[#This Row],[Spacecraft (Launch)]],Tbl_Missions[Spacecraft],Tbl_Missions[Launch])</f>
        <v>34260.620254629626</v>
      </c>
      <c r="G557" s="1">
        <f>IF(_xlfn.XLOOKUP(Tbl_MissionCrew[[#This Row],[Spacecraft (Return)]],Tbl_Missions[Spacecraft],Tbl_Missions[Return])="","",_xlfn.XLOOKUP(Tbl_MissionCrew[[#This Row],[Spacecraft (Return)]],Tbl_Missions[Spacecraft],Tbl_Missions[Return]))</f>
        <v>34274.629976851851</v>
      </c>
      <c r="H557" t="str">
        <f>_xlfn.XLOOKUP(Tbl_MissionCrew[[#This Row],[Spacecraft (Launch)]],Tbl_Missions[Spacecraft],Tbl_Missions[Destination])</f>
        <v>Earth Orbit</v>
      </c>
      <c r="I55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57" t="str">
        <f>_xlfn.XLOOKUP(Tbl_MissionCrew[[#This Row],[Spacecraft (Return)]],Tbl_Missions[Spacecraft],Tbl_Missions[Status])</f>
        <v>Returned</v>
      </c>
    </row>
    <row r="558" spans="1:10" ht="18.75" customHeight="1">
      <c r="A558" t="s">
        <v>1132</v>
      </c>
      <c r="B558" t="s">
        <v>201</v>
      </c>
      <c r="C558" t="s">
        <v>201</v>
      </c>
      <c r="D558" t="b">
        <f>NOT(Tbl_MissionCrew[[#This Row],[Spacecraft (Return)]]=Tbl_MissionCrew[[#This Row],[Spacecraft (Launch)]])</f>
        <v>0</v>
      </c>
      <c r="E558" s="2">
        <f ca="1">IF(Tbl_MissionCrew[[#This Row],[Return date]]="",NOW(),Tbl_MissionCrew[[#This Row],[Return date]])-Tbl_MissionCrew[[#This Row],[Launch date]]</f>
        <v>14.009722222224809</v>
      </c>
      <c r="F558" s="1">
        <f>_xlfn.XLOOKUP(Tbl_MissionCrew[[#This Row],[Spacecraft (Launch)]],Tbl_Missions[Spacecraft],Tbl_Missions[Launch])</f>
        <v>34260.620254629626</v>
      </c>
      <c r="G558" s="1">
        <f>IF(_xlfn.XLOOKUP(Tbl_MissionCrew[[#This Row],[Spacecraft (Return)]],Tbl_Missions[Spacecraft],Tbl_Missions[Return])="","",_xlfn.XLOOKUP(Tbl_MissionCrew[[#This Row],[Spacecraft (Return)]],Tbl_Missions[Spacecraft],Tbl_Missions[Return]))</f>
        <v>34274.629976851851</v>
      </c>
      <c r="H558" t="str">
        <f>_xlfn.XLOOKUP(Tbl_MissionCrew[[#This Row],[Spacecraft (Launch)]],Tbl_Missions[Spacecraft],Tbl_Missions[Destination])</f>
        <v>Earth Orbit</v>
      </c>
      <c r="I55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58" t="str">
        <f>_xlfn.XLOOKUP(Tbl_MissionCrew[[#This Row],[Spacecraft (Return)]],Tbl_Missions[Spacecraft],Tbl_Missions[Status])</f>
        <v>Returned</v>
      </c>
    </row>
    <row r="559" spans="1:10" ht="18.75" customHeight="1">
      <c r="A559" t="s">
        <v>1090</v>
      </c>
      <c r="B559" t="s">
        <v>201</v>
      </c>
      <c r="C559" t="s">
        <v>201</v>
      </c>
      <c r="D559" t="b">
        <f>NOT(Tbl_MissionCrew[[#This Row],[Spacecraft (Return)]]=Tbl_MissionCrew[[#This Row],[Spacecraft (Launch)]])</f>
        <v>0</v>
      </c>
      <c r="E559" s="2">
        <f ca="1">IF(Tbl_MissionCrew[[#This Row],[Return date]]="",NOW(),Tbl_MissionCrew[[#This Row],[Return date]])-Tbl_MissionCrew[[#This Row],[Launch date]]</f>
        <v>14.009722222224809</v>
      </c>
      <c r="F559" s="1">
        <f>_xlfn.XLOOKUP(Tbl_MissionCrew[[#This Row],[Spacecraft (Launch)]],Tbl_Missions[Spacecraft],Tbl_Missions[Launch])</f>
        <v>34260.620254629626</v>
      </c>
      <c r="G559" s="1">
        <f>IF(_xlfn.XLOOKUP(Tbl_MissionCrew[[#This Row],[Spacecraft (Return)]],Tbl_Missions[Spacecraft],Tbl_Missions[Return])="","",_xlfn.XLOOKUP(Tbl_MissionCrew[[#This Row],[Spacecraft (Return)]],Tbl_Missions[Spacecraft],Tbl_Missions[Return]))</f>
        <v>34274.629976851851</v>
      </c>
      <c r="H559" t="str">
        <f>_xlfn.XLOOKUP(Tbl_MissionCrew[[#This Row],[Spacecraft (Launch)]],Tbl_Missions[Spacecraft],Tbl_Missions[Destination])</f>
        <v>Earth Orbit</v>
      </c>
      <c r="I55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59" t="str">
        <f>_xlfn.XLOOKUP(Tbl_MissionCrew[[#This Row],[Spacecraft (Return)]],Tbl_Missions[Spacecraft],Tbl_Missions[Status])</f>
        <v>Returned</v>
      </c>
    </row>
    <row r="560" spans="1:10" ht="18.75" customHeight="1">
      <c r="A560" t="s">
        <v>1185</v>
      </c>
      <c r="B560" t="s">
        <v>201</v>
      </c>
      <c r="C560" t="s">
        <v>201</v>
      </c>
      <c r="D560" t="b">
        <f>NOT(Tbl_MissionCrew[[#This Row],[Spacecraft (Return)]]=Tbl_MissionCrew[[#This Row],[Spacecraft (Launch)]])</f>
        <v>0</v>
      </c>
      <c r="E560" s="2">
        <f ca="1">IF(Tbl_MissionCrew[[#This Row],[Return date]]="",NOW(),Tbl_MissionCrew[[#This Row],[Return date]])-Tbl_MissionCrew[[#This Row],[Launch date]]</f>
        <v>14.009722222224809</v>
      </c>
      <c r="F560" s="1">
        <f>_xlfn.XLOOKUP(Tbl_MissionCrew[[#This Row],[Spacecraft (Launch)]],Tbl_Missions[Spacecraft],Tbl_Missions[Launch])</f>
        <v>34260.620254629626</v>
      </c>
      <c r="G560" s="1">
        <f>IF(_xlfn.XLOOKUP(Tbl_MissionCrew[[#This Row],[Spacecraft (Return)]],Tbl_Missions[Spacecraft],Tbl_Missions[Return])="","",_xlfn.XLOOKUP(Tbl_MissionCrew[[#This Row],[Spacecraft (Return)]],Tbl_Missions[Spacecraft],Tbl_Missions[Return]))</f>
        <v>34274.629976851851</v>
      </c>
      <c r="H560" t="str">
        <f>_xlfn.XLOOKUP(Tbl_MissionCrew[[#This Row],[Spacecraft (Launch)]],Tbl_Missions[Spacecraft],Tbl_Missions[Destination])</f>
        <v>Earth Orbit</v>
      </c>
      <c r="I56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60" t="str">
        <f>_xlfn.XLOOKUP(Tbl_MissionCrew[[#This Row],[Spacecraft (Return)]],Tbl_Missions[Spacecraft],Tbl_Missions[Status])</f>
        <v>Returned</v>
      </c>
    </row>
    <row r="561" spans="1:10" ht="18.75" customHeight="1">
      <c r="A561" t="s">
        <v>1186</v>
      </c>
      <c r="B561" t="s">
        <v>201</v>
      </c>
      <c r="C561" t="s">
        <v>201</v>
      </c>
      <c r="D561" t="b">
        <f>NOT(Tbl_MissionCrew[[#This Row],[Spacecraft (Return)]]=Tbl_MissionCrew[[#This Row],[Spacecraft (Launch)]])</f>
        <v>0</v>
      </c>
      <c r="E561" s="2">
        <f ca="1">IF(Tbl_MissionCrew[[#This Row],[Return date]]="",NOW(),Tbl_MissionCrew[[#This Row],[Return date]])-Tbl_MissionCrew[[#This Row],[Launch date]]</f>
        <v>14.009722222224809</v>
      </c>
      <c r="F561" s="1">
        <f>_xlfn.XLOOKUP(Tbl_MissionCrew[[#This Row],[Spacecraft (Launch)]],Tbl_Missions[Spacecraft],Tbl_Missions[Launch])</f>
        <v>34260.620254629626</v>
      </c>
      <c r="G561" s="1">
        <f>IF(_xlfn.XLOOKUP(Tbl_MissionCrew[[#This Row],[Spacecraft (Return)]],Tbl_Missions[Spacecraft],Tbl_Missions[Return])="","",_xlfn.XLOOKUP(Tbl_MissionCrew[[#This Row],[Spacecraft (Return)]],Tbl_Missions[Spacecraft],Tbl_Missions[Return]))</f>
        <v>34274.629976851851</v>
      </c>
      <c r="H561" t="str">
        <f>_xlfn.XLOOKUP(Tbl_MissionCrew[[#This Row],[Spacecraft (Launch)]],Tbl_Missions[Spacecraft],Tbl_Missions[Destination])</f>
        <v>Earth Orbit</v>
      </c>
      <c r="I56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61" t="str">
        <f>_xlfn.XLOOKUP(Tbl_MissionCrew[[#This Row],[Spacecraft (Return)]],Tbl_Missions[Spacecraft],Tbl_Missions[Status])</f>
        <v>Returned</v>
      </c>
    </row>
    <row r="562" spans="1:10" ht="18.75" customHeight="1">
      <c r="A562" t="s">
        <v>1097</v>
      </c>
      <c r="B562" t="s">
        <v>201</v>
      </c>
      <c r="C562" t="s">
        <v>201</v>
      </c>
      <c r="D562" t="b">
        <f>NOT(Tbl_MissionCrew[[#This Row],[Spacecraft (Return)]]=Tbl_MissionCrew[[#This Row],[Spacecraft (Launch)]])</f>
        <v>0</v>
      </c>
      <c r="E562" s="2">
        <f ca="1">IF(Tbl_MissionCrew[[#This Row],[Return date]]="",NOW(),Tbl_MissionCrew[[#This Row],[Return date]])-Tbl_MissionCrew[[#This Row],[Launch date]]</f>
        <v>14.009722222224809</v>
      </c>
      <c r="F562" s="1">
        <f>_xlfn.XLOOKUP(Tbl_MissionCrew[[#This Row],[Spacecraft (Launch)]],Tbl_Missions[Spacecraft],Tbl_Missions[Launch])</f>
        <v>34260.620254629626</v>
      </c>
      <c r="G562" s="1">
        <f>IF(_xlfn.XLOOKUP(Tbl_MissionCrew[[#This Row],[Spacecraft (Return)]],Tbl_Missions[Spacecraft],Tbl_Missions[Return])="","",_xlfn.XLOOKUP(Tbl_MissionCrew[[#This Row],[Spacecraft (Return)]],Tbl_Missions[Spacecraft],Tbl_Missions[Return]))</f>
        <v>34274.629976851851</v>
      </c>
      <c r="H562" t="str">
        <f>_xlfn.XLOOKUP(Tbl_MissionCrew[[#This Row],[Spacecraft (Launch)]],Tbl_Missions[Spacecraft],Tbl_Missions[Destination])</f>
        <v>Earth Orbit</v>
      </c>
      <c r="I56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62" t="str">
        <f>_xlfn.XLOOKUP(Tbl_MissionCrew[[#This Row],[Spacecraft (Return)]],Tbl_Missions[Spacecraft],Tbl_Missions[Status])</f>
        <v>Returned</v>
      </c>
    </row>
    <row r="563" spans="1:10" ht="18.75" customHeight="1">
      <c r="A563" t="s">
        <v>570</v>
      </c>
      <c r="B563" t="s">
        <v>201</v>
      </c>
      <c r="C563" t="s">
        <v>201</v>
      </c>
      <c r="D563" t="b">
        <f>NOT(Tbl_MissionCrew[[#This Row],[Spacecraft (Return)]]=Tbl_MissionCrew[[#This Row],[Spacecraft (Launch)]])</f>
        <v>0</v>
      </c>
      <c r="E563" s="2">
        <f ca="1">IF(Tbl_MissionCrew[[#This Row],[Return date]]="",NOW(),Tbl_MissionCrew[[#This Row],[Return date]])-Tbl_MissionCrew[[#This Row],[Launch date]]</f>
        <v>14.009722222224809</v>
      </c>
      <c r="F563" s="1">
        <f>_xlfn.XLOOKUP(Tbl_MissionCrew[[#This Row],[Spacecraft (Launch)]],Tbl_Missions[Spacecraft],Tbl_Missions[Launch])</f>
        <v>34260.620254629626</v>
      </c>
      <c r="G563" s="1">
        <f>IF(_xlfn.XLOOKUP(Tbl_MissionCrew[[#This Row],[Spacecraft (Return)]],Tbl_Missions[Spacecraft],Tbl_Missions[Return])="","",_xlfn.XLOOKUP(Tbl_MissionCrew[[#This Row],[Spacecraft (Return)]],Tbl_Missions[Spacecraft],Tbl_Missions[Return]))</f>
        <v>34274.629976851851</v>
      </c>
      <c r="H563" t="str">
        <f>_xlfn.XLOOKUP(Tbl_MissionCrew[[#This Row],[Spacecraft (Launch)]],Tbl_Missions[Spacecraft],Tbl_Missions[Destination])</f>
        <v>Earth Orbit</v>
      </c>
      <c r="I56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63" t="str">
        <f>_xlfn.XLOOKUP(Tbl_MissionCrew[[#This Row],[Spacecraft (Return)]],Tbl_Missions[Spacecraft],Tbl_Missions[Status])</f>
        <v>Returned</v>
      </c>
    </row>
    <row r="564" spans="1:10" ht="18.75" customHeight="1">
      <c r="A564" t="s">
        <v>562</v>
      </c>
      <c r="B564" t="s">
        <v>202</v>
      </c>
      <c r="C564" t="s">
        <v>202</v>
      </c>
      <c r="D564" t="b">
        <f>NOT(Tbl_MissionCrew[[#This Row],[Spacecraft (Return)]]=Tbl_MissionCrew[[#This Row],[Spacecraft (Launch)]])</f>
        <v>0</v>
      </c>
      <c r="E564" s="2">
        <f ca="1">IF(Tbl_MissionCrew[[#This Row],[Return date]]="",NOW(),Tbl_MissionCrew[[#This Row],[Return date]])-Tbl_MissionCrew[[#This Row],[Launch date]]</f>
        <v>10.832638888889051</v>
      </c>
      <c r="F564" s="1">
        <f>_xlfn.XLOOKUP(Tbl_MissionCrew[[#This Row],[Spacecraft (Launch)]],Tbl_Missions[Spacecraft],Tbl_Missions[Launch])</f>
        <v>34305.393750000003</v>
      </c>
      <c r="G564" s="1">
        <f>IF(_xlfn.XLOOKUP(Tbl_MissionCrew[[#This Row],[Spacecraft (Return)]],Tbl_Missions[Spacecraft],Tbl_Missions[Return])="","",_xlfn.XLOOKUP(Tbl_MissionCrew[[#This Row],[Spacecraft (Return)]],Tbl_Missions[Spacecraft],Tbl_Missions[Return]))</f>
        <v>34316.226388888892</v>
      </c>
      <c r="H564" t="str">
        <f>_xlfn.XLOOKUP(Tbl_MissionCrew[[#This Row],[Spacecraft (Launch)]],Tbl_Missions[Spacecraft],Tbl_Missions[Destination])</f>
        <v>Earth Orbit</v>
      </c>
      <c r="I56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64" t="str">
        <f>_xlfn.XLOOKUP(Tbl_MissionCrew[[#This Row],[Spacecraft (Return)]],Tbl_Missions[Spacecraft],Tbl_Missions[Status])</f>
        <v>Returned</v>
      </c>
    </row>
    <row r="565" spans="1:10" ht="18.75" customHeight="1">
      <c r="A565" t="s">
        <v>452</v>
      </c>
      <c r="B565" t="s">
        <v>202</v>
      </c>
      <c r="C565" t="s">
        <v>202</v>
      </c>
      <c r="D565" t="b">
        <f>NOT(Tbl_MissionCrew[[#This Row],[Spacecraft (Return)]]=Tbl_MissionCrew[[#This Row],[Spacecraft (Launch)]])</f>
        <v>0</v>
      </c>
      <c r="E565" s="2">
        <f ca="1">IF(Tbl_MissionCrew[[#This Row],[Return date]]="",NOW(),Tbl_MissionCrew[[#This Row],[Return date]])-Tbl_MissionCrew[[#This Row],[Launch date]]</f>
        <v>10.832638888889051</v>
      </c>
      <c r="F565" s="1">
        <f>_xlfn.XLOOKUP(Tbl_MissionCrew[[#This Row],[Spacecraft (Launch)]],Tbl_Missions[Spacecraft],Tbl_Missions[Launch])</f>
        <v>34305.393750000003</v>
      </c>
      <c r="G565" s="1">
        <f>IF(_xlfn.XLOOKUP(Tbl_MissionCrew[[#This Row],[Spacecraft (Return)]],Tbl_Missions[Spacecraft],Tbl_Missions[Return])="","",_xlfn.XLOOKUP(Tbl_MissionCrew[[#This Row],[Spacecraft (Return)]],Tbl_Missions[Spacecraft],Tbl_Missions[Return]))</f>
        <v>34316.226388888892</v>
      </c>
      <c r="H565" t="str">
        <f>_xlfn.XLOOKUP(Tbl_MissionCrew[[#This Row],[Spacecraft (Launch)]],Tbl_Missions[Spacecraft],Tbl_Missions[Destination])</f>
        <v>Earth Orbit</v>
      </c>
      <c r="I56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65" t="str">
        <f>_xlfn.XLOOKUP(Tbl_MissionCrew[[#This Row],[Spacecraft (Return)]],Tbl_Missions[Spacecraft],Tbl_Missions[Status])</f>
        <v>Returned</v>
      </c>
    </row>
    <row r="566" spans="1:10" ht="18.75" customHeight="1">
      <c r="A566" t="s">
        <v>490</v>
      </c>
      <c r="B566" t="s">
        <v>202</v>
      </c>
      <c r="C566" t="s">
        <v>202</v>
      </c>
      <c r="D566" t="b">
        <f>NOT(Tbl_MissionCrew[[#This Row],[Spacecraft (Return)]]=Tbl_MissionCrew[[#This Row],[Spacecraft (Launch)]])</f>
        <v>0</v>
      </c>
      <c r="E566" s="2">
        <f ca="1">IF(Tbl_MissionCrew[[#This Row],[Return date]]="",NOW(),Tbl_MissionCrew[[#This Row],[Return date]])-Tbl_MissionCrew[[#This Row],[Launch date]]</f>
        <v>10.832638888889051</v>
      </c>
      <c r="F566" s="1">
        <f>_xlfn.XLOOKUP(Tbl_MissionCrew[[#This Row],[Spacecraft (Launch)]],Tbl_Missions[Spacecraft],Tbl_Missions[Launch])</f>
        <v>34305.393750000003</v>
      </c>
      <c r="G566" s="1">
        <f>IF(_xlfn.XLOOKUP(Tbl_MissionCrew[[#This Row],[Spacecraft (Return)]],Tbl_Missions[Spacecraft],Tbl_Missions[Return])="","",_xlfn.XLOOKUP(Tbl_MissionCrew[[#This Row],[Spacecraft (Return)]],Tbl_Missions[Spacecraft],Tbl_Missions[Return]))</f>
        <v>34316.226388888892</v>
      </c>
      <c r="H566" t="str">
        <f>_xlfn.XLOOKUP(Tbl_MissionCrew[[#This Row],[Spacecraft (Launch)]],Tbl_Missions[Spacecraft],Tbl_Missions[Destination])</f>
        <v>Earth Orbit</v>
      </c>
      <c r="I56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66" t="str">
        <f>_xlfn.XLOOKUP(Tbl_MissionCrew[[#This Row],[Spacecraft (Return)]],Tbl_Missions[Spacecraft],Tbl_Missions[Status])</f>
        <v>Returned</v>
      </c>
    </row>
    <row r="567" spans="1:10" ht="18.75" customHeight="1">
      <c r="A567" t="s">
        <v>612</v>
      </c>
      <c r="B567" t="s">
        <v>202</v>
      </c>
      <c r="C567" t="s">
        <v>202</v>
      </c>
      <c r="D567" t="b">
        <f>NOT(Tbl_MissionCrew[[#This Row],[Spacecraft (Return)]]=Tbl_MissionCrew[[#This Row],[Spacecraft (Launch)]])</f>
        <v>0</v>
      </c>
      <c r="E567" s="2">
        <f ca="1">IF(Tbl_MissionCrew[[#This Row],[Return date]]="",NOW(),Tbl_MissionCrew[[#This Row],[Return date]])-Tbl_MissionCrew[[#This Row],[Launch date]]</f>
        <v>10.832638888889051</v>
      </c>
      <c r="F567" s="1">
        <f>_xlfn.XLOOKUP(Tbl_MissionCrew[[#This Row],[Spacecraft (Launch)]],Tbl_Missions[Spacecraft],Tbl_Missions[Launch])</f>
        <v>34305.393750000003</v>
      </c>
      <c r="G567" s="1">
        <f>IF(_xlfn.XLOOKUP(Tbl_MissionCrew[[#This Row],[Spacecraft (Return)]],Tbl_Missions[Spacecraft],Tbl_Missions[Return])="","",_xlfn.XLOOKUP(Tbl_MissionCrew[[#This Row],[Spacecraft (Return)]],Tbl_Missions[Spacecraft],Tbl_Missions[Return]))</f>
        <v>34316.226388888892</v>
      </c>
      <c r="H567" t="str">
        <f>_xlfn.XLOOKUP(Tbl_MissionCrew[[#This Row],[Spacecraft (Launch)]],Tbl_Missions[Spacecraft],Tbl_Missions[Destination])</f>
        <v>Earth Orbit</v>
      </c>
      <c r="I56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67" t="str">
        <f>_xlfn.XLOOKUP(Tbl_MissionCrew[[#This Row],[Spacecraft (Return)]],Tbl_Missions[Spacecraft],Tbl_Missions[Status])</f>
        <v>Returned</v>
      </c>
    </row>
    <row r="568" spans="1:10" ht="18.75" customHeight="1">
      <c r="A568" t="s">
        <v>1106</v>
      </c>
      <c r="B568" t="s">
        <v>202</v>
      </c>
      <c r="C568" t="s">
        <v>202</v>
      </c>
      <c r="D568" t="b">
        <f>NOT(Tbl_MissionCrew[[#This Row],[Spacecraft (Return)]]=Tbl_MissionCrew[[#This Row],[Spacecraft (Launch)]])</f>
        <v>0</v>
      </c>
      <c r="E568" s="2">
        <f ca="1">IF(Tbl_MissionCrew[[#This Row],[Return date]]="",NOW(),Tbl_MissionCrew[[#This Row],[Return date]])-Tbl_MissionCrew[[#This Row],[Launch date]]</f>
        <v>10.832638888889051</v>
      </c>
      <c r="F568" s="1">
        <f>_xlfn.XLOOKUP(Tbl_MissionCrew[[#This Row],[Spacecraft (Launch)]],Tbl_Missions[Spacecraft],Tbl_Missions[Launch])</f>
        <v>34305.393750000003</v>
      </c>
      <c r="G568" s="1">
        <f>IF(_xlfn.XLOOKUP(Tbl_MissionCrew[[#This Row],[Spacecraft (Return)]],Tbl_Missions[Spacecraft],Tbl_Missions[Return])="","",_xlfn.XLOOKUP(Tbl_MissionCrew[[#This Row],[Spacecraft (Return)]],Tbl_Missions[Spacecraft],Tbl_Missions[Return]))</f>
        <v>34316.226388888892</v>
      </c>
      <c r="H568" t="str">
        <f>_xlfn.XLOOKUP(Tbl_MissionCrew[[#This Row],[Spacecraft (Launch)]],Tbl_Missions[Spacecraft],Tbl_Missions[Destination])</f>
        <v>Earth Orbit</v>
      </c>
      <c r="I56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68" t="str">
        <f>_xlfn.XLOOKUP(Tbl_MissionCrew[[#This Row],[Spacecraft (Return)]],Tbl_Missions[Spacecraft],Tbl_Missions[Status])</f>
        <v>Returned</v>
      </c>
    </row>
    <row r="569" spans="1:10" ht="18.75" customHeight="1">
      <c r="A569" t="s">
        <v>429</v>
      </c>
      <c r="B569" t="s">
        <v>202</v>
      </c>
      <c r="C569" t="s">
        <v>202</v>
      </c>
      <c r="D569" t="b">
        <f>NOT(Tbl_MissionCrew[[#This Row],[Spacecraft (Return)]]=Tbl_MissionCrew[[#This Row],[Spacecraft (Launch)]])</f>
        <v>0</v>
      </c>
      <c r="E569" s="2">
        <f ca="1">IF(Tbl_MissionCrew[[#This Row],[Return date]]="",NOW(),Tbl_MissionCrew[[#This Row],[Return date]])-Tbl_MissionCrew[[#This Row],[Launch date]]</f>
        <v>10.832638888889051</v>
      </c>
      <c r="F569" s="1">
        <f>_xlfn.XLOOKUP(Tbl_MissionCrew[[#This Row],[Spacecraft (Launch)]],Tbl_Missions[Spacecraft],Tbl_Missions[Launch])</f>
        <v>34305.393750000003</v>
      </c>
      <c r="G569" s="1">
        <f>IF(_xlfn.XLOOKUP(Tbl_MissionCrew[[#This Row],[Spacecraft (Return)]],Tbl_Missions[Spacecraft],Tbl_Missions[Return])="","",_xlfn.XLOOKUP(Tbl_MissionCrew[[#This Row],[Spacecraft (Return)]],Tbl_Missions[Spacecraft],Tbl_Missions[Return]))</f>
        <v>34316.226388888892</v>
      </c>
      <c r="H569" t="str">
        <f>_xlfn.XLOOKUP(Tbl_MissionCrew[[#This Row],[Spacecraft (Launch)]],Tbl_Missions[Spacecraft],Tbl_Missions[Destination])</f>
        <v>Earth Orbit</v>
      </c>
      <c r="I56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69" t="str">
        <f>_xlfn.XLOOKUP(Tbl_MissionCrew[[#This Row],[Spacecraft (Return)]],Tbl_Missions[Spacecraft],Tbl_Missions[Status])</f>
        <v>Returned</v>
      </c>
    </row>
    <row r="570" spans="1:10" ht="18.75" customHeight="1">
      <c r="A570" t="s">
        <v>489</v>
      </c>
      <c r="B570" t="s">
        <v>202</v>
      </c>
      <c r="C570" t="s">
        <v>202</v>
      </c>
      <c r="D570" t="b">
        <f>NOT(Tbl_MissionCrew[[#This Row],[Spacecraft (Return)]]=Tbl_MissionCrew[[#This Row],[Spacecraft (Launch)]])</f>
        <v>0</v>
      </c>
      <c r="E570" s="2">
        <f ca="1">IF(Tbl_MissionCrew[[#This Row],[Return date]]="",NOW(),Tbl_MissionCrew[[#This Row],[Return date]])-Tbl_MissionCrew[[#This Row],[Launch date]]</f>
        <v>10.832638888889051</v>
      </c>
      <c r="F570" s="1">
        <f>_xlfn.XLOOKUP(Tbl_MissionCrew[[#This Row],[Spacecraft (Launch)]],Tbl_Missions[Spacecraft],Tbl_Missions[Launch])</f>
        <v>34305.393750000003</v>
      </c>
      <c r="G570" s="1">
        <f>IF(_xlfn.XLOOKUP(Tbl_MissionCrew[[#This Row],[Spacecraft (Return)]],Tbl_Missions[Spacecraft],Tbl_Missions[Return])="","",_xlfn.XLOOKUP(Tbl_MissionCrew[[#This Row],[Spacecraft (Return)]],Tbl_Missions[Spacecraft],Tbl_Missions[Return]))</f>
        <v>34316.226388888892</v>
      </c>
      <c r="H570" t="str">
        <f>_xlfn.XLOOKUP(Tbl_MissionCrew[[#This Row],[Spacecraft (Launch)]],Tbl_Missions[Spacecraft],Tbl_Missions[Destination])</f>
        <v>Earth Orbit</v>
      </c>
      <c r="I57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70" t="str">
        <f>_xlfn.XLOOKUP(Tbl_MissionCrew[[#This Row],[Spacecraft (Return)]],Tbl_Missions[Spacecraft],Tbl_Missions[Status])</f>
        <v>Returned</v>
      </c>
    </row>
    <row r="571" spans="1:10" ht="18.75" customHeight="1">
      <c r="A571" t="s">
        <v>1128</v>
      </c>
      <c r="B571" t="s">
        <v>203</v>
      </c>
      <c r="C571" t="s">
        <v>211</v>
      </c>
      <c r="D571" t="b">
        <f>NOT(Tbl_MissionCrew[[#This Row],[Spacecraft (Return)]]=Tbl_MissionCrew[[#This Row],[Spacecraft (Launch)]])</f>
        <v>1</v>
      </c>
      <c r="E571" s="2">
        <f ca="1">IF(Tbl_MissionCrew[[#This Row],[Return date]]="",NOW(),Tbl_MissionCrew[[#This Row],[Return date]])-Tbl_MissionCrew[[#This Row],[Launch date]]</f>
        <v>437.74891203703737</v>
      </c>
      <c r="F571" s="1">
        <f>_xlfn.XLOOKUP(Tbl_MissionCrew[[#This Row],[Spacecraft (Launch)]],Tbl_Missions[Spacecraft],Tbl_Missions[Launch])</f>
        <v>34342.420532407406</v>
      </c>
      <c r="G571" s="1">
        <f>IF(_xlfn.XLOOKUP(Tbl_MissionCrew[[#This Row],[Spacecraft (Return)]],Tbl_Missions[Spacecraft],Tbl_Missions[Return])="","",_xlfn.XLOOKUP(Tbl_MissionCrew[[#This Row],[Spacecraft (Return)]],Tbl_Missions[Spacecraft],Tbl_Missions[Return]))</f>
        <v>34780.169444444444</v>
      </c>
      <c r="H571" t="str">
        <f>_xlfn.XLOOKUP(Tbl_MissionCrew[[#This Row],[Spacecraft (Launch)]],Tbl_Missions[Spacecraft],Tbl_Missions[Destination])</f>
        <v>Mir</v>
      </c>
      <c r="I57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571" t="str">
        <f>_xlfn.XLOOKUP(Tbl_MissionCrew[[#This Row],[Spacecraft (Return)]],Tbl_Missions[Spacecraft],Tbl_Missions[Status])</f>
        <v>Returned</v>
      </c>
    </row>
    <row r="572" spans="1:10" ht="18.75" customHeight="1">
      <c r="A572" t="s">
        <v>479</v>
      </c>
      <c r="B572" t="s">
        <v>203</v>
      </c>
      <c r="C572" t="s">
        <v>203</v>
      </c>
      <c r="D572" t="b">
        <f>NOT(Tbl_MissionCrew[[#This Row],[Spacecraft (Return)]]=Tbl_MissionCrew[[#This Row],[Spacecraft (Launch)]])</f>
        <v>0</v>
      </c>
      <c r="E572" s="2">
        <f ca="1">IF(Tbl_MissionCrew[[#This Row],[Return date]]="",NOW(),Tbl_MissionCrew[[#This Row],[Return date]])-Tbl_MissionCrew[[#This Row],[Launch date]]</f>
        <v>182.01875000000291</v>
      </c>
      <c r="F572" s="1">
        <f>_xlfn.XLOOKUP(Tbl_MissionCrew[[#This Row],[Spacecraft (Launch)]],Tbl_Missions[Spacecraft],Tbl_Missions[Launch])</f>
        <v>34342.420532407406</v>
      </c>
      <c r="G572" s="1">
        <f>IF(_xlfn.XLOOKUP(Tbl_MissionCrew[[#This Row],[Spacecraft (Return)]],Tbl_Missions[Spacecraft],Tbl_Missions[Return])="","",_xlfn.XLOOKUP(Tbl_MissionCrew[[#This Row],[Spacecraft (Return)]],Tbl_Missions[Spacecraft],Tbl_Missions[Return]))</f>
        <v>34524.439282407409</v>
      </c>
      <c r="H572" t="str">
        <f>_xlfn.XLOOKUP(Tbl_MissionCrew[[#This Row],[Spacecraft (Launch)]],Tbl_Missions[Spacecraft],Tbl_Missions[Destination])</f>
        <v>Mir</v>
      </c>
      <c r="I57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572" t="str">
        <f>_xlfn.XLOOKUP(Tbl_MissionCrew[[#This Row],[Spacecraft (Return)]],Tbl_Missions[Spacecraft],Tbl_Missions[Status])</f>
        <v>Returned</v>
      </c>
    </row>
    <row r="573" spans="1:10" ht="18.75" customHeight="1">
      <c r="A573" t="s">
        <v>534</v>
      </c>
      <c r="B573" t="s">
        <v>203</v>
      </c>
      <c r="C573" t="s">
        <v>203</v>
      </c>
      <c r="D573" t="b">
        <f>NOT(Tbl_MissionCrew[[#This Row],[Spacecraft (Return)]]=Tbl_MissionCrew[[#This Row],[Spacecraft (Launch)]])</f>
        <v>0</v>
      </c>
      <c r="E573" s="2">
        <f ca="1">IF(Tbl_MissionCrew[[#This Row],[Return date]]="",NOW(),Tbl_MissionCrew[[#This Row],[Return date]])-Tbl_MissionCrew[[#This Row],[Launch date]]</f>
        <v>182.01875000000291</v>
      </c>
      <c r="F573" s="1">
        <f>_xlfn.XLOOKUP(Tbl_MissionCrew[[#This Row],[Spacecraft (Launch)]],Tbl_Missions[Spacecraft],Tbl_Missions[Launch])</f>
        <v>34342.420532407406</v>
      </c>
      <c r="G573" s="1">
        <f>IF(_xlfn.XLOOKUP(Tbl_MissionCrew[[#This Row],[Spacecraft (Return)]],Tbl_Missions[Spacecraft],Tbl_Missions[Return])="","",_xlfn.XLOOKUP(Tbl_MissionCrew[[#This Row],[Spacecraft (Return)]],Tbl_Missions[Spacecraft],Tbl_Missions[Return]))</f>
        <v>34524.439282407409</v>
      </c>
      <c r="H573" t="str">
        <f>_xlfn.XLOOKUP(Tbl_MissionCrew[[#This Row],[Spacecraft (Launch)]],Tbl_Missions[Spacecraft],Tbl_Missions[Destination])</f>
        <v>Mir</v>
      </c>
      <c r="I57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573" t="str">
        <f>_xlfn.XLOOKUP(Tbl_MissionCrew[[#This Row],[Spacecraft (Return)]],Tbl_Missions[Spacecraft],Tbl_Missions[Status])</f>
        <v>Returned</v>
      </c>
    </row>
    <row r="574" spans="1:10" ht="18.75" customHeight="1">
      <c r="A574" t="s">
        <v>1119</v>
      </c>
      <c r="B574" t="s">
        <v>204</v>
      </c>
      <c r="C574" t="s">
        <v>204</v>
      </c>
      <c r="D574" t="b">
        <f>NOT(Tbl_MissionCrew[[#This Row],[Spacecraft (Return)]]=Tbl_MissionCrew[[#This Row],[Spacecraft (Launch)]])</f>
        <v>0</v>
      </c>
      <c r="E574" s="2">
        <f ca="1">IF(Tbl_MissionCrew[[#This Row],[Return date]]="",NOW(),Tbl_MissionCrew[[#This Row],[Return date]])-Tbl_MissionCrew[[#This Row],[Launch date]]</f>
        <v>8.2986111111094942</v>
      </c>
      <c r="F574" s="1">
        <f>_xlfn.XLOOKUP(Tbl_MissionCrew[[#This Row],[Spacecraft (Launch)]],Tbl_Missions[Spacecraft],Tbl_Missions[Launch])</f>
        <v>34368.506944444445</v>
      </c>
      <c r="G574" s="1">
        <f>IF(_xlfn.XLOOKUP(Tbl_MissionCrew[[#This Row],[Spacecraft (Return)]],Tbl_Missions[Spacecraft],Tbl_Missions[Return])="","",_xlfn.XLOOKUP(Tbl_MissionCrew[[#This Row],[Spacecraft (Return)]],Tbl_Missions[Spacecraft],Tbl_Missions[Return]))</f>
        <v>34376.805555555555</v>
      </c>
      <c r="H574" t="str">
        <f>_xlfn.XLOOKUP(Tbl_MissionCrew[[#This Row],[Spacecraft (Launch)]],Tbl_Missions[Spacecraft],Tbl_Missions[Destination])</f>
        <v>Earth Orbit</v>
      </c>
      <c r="I57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74" t="str">
        <f>_xlfn.XLOOKUP(Tbl_MissionCrew[[#This Row],[Spacecraft (Return)]],Tbl_Missions[Spacecraft],Tbl_Missions[Status])</f>
        <v>Returned</v>
      </c>
    </row>
    <row r="575" spans="1:10" ht="18.75" customHeight="1">
      <c r="A575" t="s">
        <v>602</v>
      </c>
      <c r="B575" t="s">
        <v>204</v>
      </c>
      <c r="C575" t="s">
        <v>204</v>
      </c>
      <c r="D575" t="b">
        <f>NOT(Tbl_MissionCrew[[#This Row],[Spacecraft (Return)]]=Tbl_MissionCrew[[#This Row],[Spacecraft (Launch)]])</f>
        <v>0</v>
      </c>
      <c r="E575" s="2">
        <f ca="1">IF(Tbl_MissionCrew[[#This Row],[Return date]]="",NOW(),Tbl_MissionCrew[[#This Row],[Return date]])-Tbl_MissionCrew[[#This Row],[Launch date]]</f>
        <v>8.2986111111094942</v>
      </c>
      <c r="F575" s="1">
        <f>_xlfn.XLOOKUP(Tbl_MissionCrew[[#This Row],[Spacecraft (Launch)]],Tbl_Missions[Spacecraft],Tbl_Missions[Launch])</f>
        <v>34368.506944444445</v>
      </c>
      <c r="G575" s="1">
        <f>IF(_xlfn.XLOOKUP(Tbl_MissionCrew[[#This Row],[Spacecraft (Return)]],Tbl_Missions[Spacecraft],Tbl_Missions[Return])="","",_xlfn.XLOOKUP(Tbl_MissionCrew[[#This Row],[Spacecraft (Return)]],Tbl_Missions[Spacecraft],Tbl_Missions[Return]))</f>
        <v>34376.805555555555</v>
      </c>
      <c r="H575" t="str">
        <f>_xlfn.XLOOKUP(Tbl_MissionCrew[[#This Row],[Spacecraft (Launch)]],Tbl_Missions[Spacecraft],Tbl_Missions[Destination])</f>
        <v>Earth Orbit</v>
      </c>
      <c r="I57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75" t="str">
        <f>_xlfn.XLOOKUP(Tbl_MissionCrew[[#This Row],[Spacecraft (Return)]],Tbl_Missions[Spacecraft],Tbl_Missions[Status])</f>
        <v>Returned</v>
      </c>
    </row>
    <row r="576" spans="1:10" ht="18.75" customHeight="1">
      <c r="A576" t="s">
        <v>1158</v>
      </c>
      <c r="B576" t="s">
        <v>204</v>
      </c>
      <c r="C576" t="s">
        <v>204</v>
      </c>
      <c r="D576" t="b">
        <f>NOT(Tbl_MissionCrew[[#This Row],[Spacecraft (Return)]]=Tbl_MissionCrew[[#This Row],[Spacecraft (Launch)]])</f>
        <v>0</v>
      </c>
      <c r="E576" s="2">
        <f ca="1">IF(Tbl_MissionCrew[[#This Row],[Return date]]="",NOW(),Tbl_MissionCrew[[#This Row],[Return date]])-Tbl_MissionCrew[[#This Row],[Launch date]]</f>
        <v>8.2986111111094942</v>
      </c>
      <c r="F576" s="1">
        <f>_xlfn.XLOOKUP(Tbl_MissionCrew[[#This Row],[Spacecraft (Launch)]],Tbl_Missions[Spacecraft],Tbl_Missions[Launch])</f>
        <v>34368.506944444445</v>
      </c>
      <c r="G576" s="1">
        <f>IF(_xlfn.XLOOKUP(Tbl_MissionCrew[[#This Row],[Spacecraft (Return)]],Tbl_Missions[Spacecraft],Tbl_Missions[Return])="","",_xlfn.XLOOKUP(Tbl_MissionCrew[[#This Row],[Spacecraft (Return)]],Tbl_Missions[Spacecraft],Tbl_Missions[Return]))</f>
        <v>34376.805555555555</v>
      </c>
      <c r="H576" t="str">
        <f>_xlfn.XLOOKUP(Tbl_MissionCrew[[#This Row],[Spacecraft (Launch)]],Tbl_Missions[Spacecraft],Tbl_Missions[Destination])</f>
        <v>Earth Orbit</v>
      </c>
      <c r="I57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76" t="str">
        <f>_xlfn.XLOOKUP(Tbl_MissionCrew[[#This Row],[Spacecraft (Return)]],Tbl_Missions[Spacecraft],Tbl_Missions[Status])</f>
        <v>Returned</v>
      </c>
    </row>
    <row r="577" spans="1:10" ht="18.75" customHeight="1">
      <c r="A577" t="s">
        <v>1178</v>
      </c>
      <c r="B577" t="s">
        <v>204</v>
      </c>
      <c r="C577" t="s">
        <v>204</v>
      </c>
      <c r="D577" t="b">
        <f>NOT(Tbl_MissionCrew[[#This Row],[Spacecraft (Return)]]=Tbl_MissionCrew[[#This Row],[Spacecraft (Launch)]])</f>
        <v>0</v>
      </c>
      <c r="E577" s="2">
        <f ca="1">IF(Tbl_MissionCrew[[#This Row],[Return date]]="",NOW(),Tbl_MissionCrew[[#This Row],[Return date]])-Tbl_MissionCrew[[#This Row],[Launch date]]</f>
        <v>8.2986111111094942</v>
      </c>
      <c r="F577" s="1">
        <f>_xlfn.XLOOKUP(Tbl_MissionCrew[[#This Row],[Spacecraft (Launch)]],Tbl_Missions[Spacecraft],Tbl_Missions[Launch])</f>
        <v>34368.506944444445</v>
      </c>
      <c r="G577" s="1">
        <f>IF(_xlfn.XLOOKUP(Tbl_MissionCrew[[#This Row],[Spacecraft (Return)]],Tbl_Missions[Spacecraft],Tbl_Missions[Return])="","",_xlfn.XLOOKUP(Tbl_MissionCrew[[#This Row],[Spacecraft (Return)]],Tbl_Missions[Spacecraft],Tbl_Missions[Return]))</f>
        <v>34376.805555555555</v>
      </c>
      <c r="H577" t="str">
        <f>_xlfn.XLOOKUP(Tbl_MissionCrew[[#This Row],[Spacecraft (Launch)]],Tbl_Missions[Spacecraft],Tbl_Missions[Destination])</f>
        <v>Earth Orbit</v>
      </c>
      <c r="I57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77" t="str">
        <f>_xlfn.XLOOKUP(Tbl_MissionCrew[[#This Row],[Spacecraft (Return)]],Tbl_Missions[Spacecraft],Tbl_Missions[Status])</f>
        <v>Returned</v>
      </c>
    </row>
    <row r="578" spans="1:10" ht="18.75" customHeight="1">
      <c r="A578" t="s">
        <v>1187</v>
      </c>
      <c r="B578" t="s">
        <v>204</v>
      </c>
      <c r="C578" t="s">
        <v>204</v>
      </c>
      <c r="D578" t="b">
        <f>NOT(Tbl_MissionCrew[[#This Row],[Spacecraft (Return)]]=Tbl_MissionCrew[[#This Row],[Spacecraft (Launch)]])</f>
        <v>0</v>
      </c>
      <c r="E578" s="2">
        <f ca="1">IF(Tbl_MissionCrew[[#This Row],[Return date]]="",NOW(),Tbl_MissionCrew[[#This Row],[Return date]])-Tbl_MissionCrew[[#This Row],[Launch date]]</f>
        <v>8.2986111111094942</v>
      </c>
      <c r="F578" s="1">
        <f>_xlfn.XLOOKUP(Tbl_MissionCrew[[#This Row],[Spacecraft (Launch)]],Tbl_Missions[Spacecraft],Tbl_Missions[Launch])</f>
        <v>34368.506944444445</v>
      </c>
      <c r="G578" s="1">
        <f>IF(_xlfn.XLOOKUP(Tbl_MissionCrew[[#This Row],[Spacecraft (Return)]],Tbl_Missions[Spacecraft],Tbl_Missions[Return])="","",_xlfn.XLOOKUP(Tbl_MissionCrew[[#This Row],[Spacecraft (Return)]],Tbl_Missions[Spacecraft],Tbl_Missions[Return]))</f>
        <v>34376.805555555555</v>
      </c>
      <c r="H578" t="str">
        <f>_xlfn.XLOOKUP(Tbl_MissionCrew[[#This Row],[Spacecraft (Launch)]],Tbl_Missions[Spacecraft],Tbl_Missions[Destination])</f>
        <v>Earth Orbit</v>
      </c>
      <c r="I57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78" t="str">
        <f>_xlfn.XLOOKUP(Tbl_MissionCrew[[#This Row],[Spacecraft (Return)]],Tbl_Missions[Spacecraft],Tbl_Missions[Status])</f>
        <v>Returned</v>
      </c>
    </row>
    <row r="579" spans="1:10" ht="18.75" customHeight="1">
      <c r="A579" t="s">
        <v>484</v>
      </c>
      <c r="B579" t="s">
        <v>204</v>
      </c>
      <c r="C579" t="s">
        <v>204</v>
      </c>
      <c r="D579" t="b">
        <f>NOT(Tbl_MissionCrew[[#This Row],[Spacecraft (Return)]]=Tbl_MissionCrew[[#This Row],[Spacecraft (Launch)]])</f>
        <v>0</v>
      </c>
      <c r="E579" s="2">
        <f ca="1">IF(Tbl_MissionCrew[[#This Row],[Return date]]="",NOW(),Tbl_MissionCrew[[#This Row],[Return date]])-Tbl_MissionCrew[[#This Row],[Launch date]]</f>
        <v>8.2986111111094942</v>
      </c>
      <c r="F579" s="1">
        <f>_xlfn.XLOOKUP(Tbl_MissionCrew[[#This Row],[Spacecraft (Launch)]],Tbl_Missions[Spacecraft],Tbl_Missions[Launch])</f>
        <v>34368.506944444445</v>
      </c>
      <c r="G579" s="1">
        <f>IF(_xlfn.XLOOKUP(Tbl_MissionCrew[[#This Row],[Spacecraft (Return)]],Tbl_Missions[Spacecraft],Tbl_Missions[Return])="","",_xlfn.XLOOKUP(Tbl_MissionCrew[[#This Row],[Spacecraft (Return)]],Tbl_Missions[Spacecraft],Tbl_Missions[Return]))</f>
        <v>34376.805555555555</v>
      </c>
      <c r="H579" t="str">
        <f>_xlfn.XLOOKUP(Tbl_MissionCrew[[#This Row],[Spacecraft (Launch)]],Tbl_Missions[Spacecraft],Tbl_Missions[Destination])</f>
        <v>Earth Orbit</v>
      </c>
      <c r="I57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79" t="str">
        <f>_xlfn.XLOOKUP(Tbl_MissionCrew[[#This Row],[Spacecraft (Return)]],Tbl_Missions[Spacecraft],Tbl_Missions[Status])</f>
        <v>Returned</v>
      </c>
    </row>
    <row r="580" spans="1:10" ht="18.75" customHeight="1">
      <c r="A580" t="s">
        <v>1173</v>
      </c>
      <c r="B580" t="s">
        <v>205</v>
      </c>
      <c r="C580" t="s">
        <v>205</v>
      </c>
      <c r="D580" t="b">
        <f>NOT(Tbl_MissionCrew[[#This Row],[Spacecraft (Return)]]=Tbl_MissionCrew[[#This Row],[Spacecraft (Launch)]])</f>
        <v>0</v>
      </c>
      <c r="E580" s="2">
        <f ca="1">IF(Tbl_MissionCrew[[#This Row],[Return date]]="",NOW(),Tbl_MissionCrew[[#This Row],[Return date]])-Tbl_MissionCrew[[#This Row],[Launch date]]</f>
        <v>13.970833333332848</v>
      </c>
      <c r="F580" s="1">
        <f>_xlfn.XLOOKUP(Tbl_MissionCrew[[#This Row],[Spacecraft (Launch)]],Tbl_Missions[Spacecraft],Tbl_Missions[Launch])</f>
        <v>34397.578472222223</v>
      </c>
      <c r="G580" s="1">
        <f>IF(_xlfn.XLOOKUP(Tbl_MissionCrew[[#This Row],[Spacecraft (Return)]],Tbl_Missions[Spacecraft],Tbl_Missions[Return])="","",_xlfn.XLOOKUP(Tbl_MissionCrew[[#This Row],[Spacecraft (Return)]],Tbl_Missions[Spacecraft],Tbl_Missions[Return]))</f>
        <v>34411.549305555556</v>
      </c>
      <c r="H580" t="str">
        <f>_xlfn.XLOOKUP(Tbl_MissionCrew[[#This Row],[Spacecraft (Launch)]],Tbl_Missions[Spacecraft],Tbl_Missions[Destination])</f>
        <v>Earth Orbit</v>
      </c>
      <c r="I58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80" t="str">
        <f>_xlfn.XLOOKUP(Tbl_MissionCrew[[#This Row],[Spacecraft (Return)]],Tbl_Missions[Spacecraft],Tbl_Missions[Status])</f>
        <v>Returned</v>
      </c>
    </row>
    <row r="581" spans="1:10" ht="18.75" customHeight="1">
      <c r="A581" t="s">
        <v>1145</v>
      </c>
      <c r="B581" t="s">
        <v>205</v>
      </c>
      <c r="C581" t="s">
        <v>205</v>
      </c>
      <c r="D581" t="b">
        <f>NOT(Tbl_MissionCrew[[#This Row],[Spacecraft (Return)]]=Tbl_MissionCrew[[#This Row],[Spacecraft (Launch)]])</f>
        <v>0</v>
      </c>
      <c r="E581" s="2">
        <f ca="1">IF(Tbl_MissionCrew[[#This Row],[Return date]]="",NOW(),Tbl_MissionCrew[[#This Row],[Return date]])-Tbl_MissionCrew[[#This Row],[Launch date]]</f>
        <v>13.970833333332848</v>
      </c>
      <c r="F581" s="1">
        <f>_xlfn.XLOOKUP(Tbl_MissionCrew[[#This Row],[Spacecraft (Launch)]],Tbl_Missions[Spacecraft],Tbl_Missions[Launch])</f>
        <v>34397.578472222223</v>
      </c>
      <c r="G581" s="1">
        <f>IF(_xlfn.XLOOKUP(Tbl_MissionCrew[[#This Row],[Spacecraft (Return)]],Tbl_Missions[Spacecraft],Tbl_Missions[Return])="","",_xlfn.XLOOKUP(Tbl_MissionCrew[[#This Row],[Spacecraft (Return)]],Tbl_Missions[Spacecraft],Tbl_Missions[Return]))</f>
        <v>34411.549305555556</v>
      </c>
      <c r="H581" t="str">
        <f>_xlfn.XLOOKUP(Tbl_MissionCrew[[#This Row],[Spacecraft (Launch)]],Tbl_Missions[Spacecraft],Tbl_Missions[Destination])</f>
        <v>Earth Orbit</v>
      </c>
      <c r="I58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81" t="str">
        <f>_xlfn.XLOOKUP(Tbl_MissionCrew[[#This Row],[Spacecraft (Return)]],Tbl_Missions[Spacecraft],Tbl_Missions[Status])</f>
        <v>Returned</v>
      </c>
    </row>
    <row r="582" spans="1:10" ht="18.75" customHeight="1">
      <c r="A582" t="s">
        <v>1142</v>
      </c>
      <c r="B582" t="s">
        <v>205</v>
      </c>
      <c r="C582" t="s">
        <v>205</v>
      </c>
      <c r="D582" t="b">
        <f>NOT(Tbl_MissionCrew[[#This Row],[Spacecraft (Return)]]=Tbl_MissionCrew[[#This Row],[Spacecraft (Launch)]])</f>
        <v>0</v>
      </c>
      <c r="E582" s="2">
        <f ca="1">IF(Tbl_MissionCrew[[#This Row],[Return date]]="",NOW(),Tbl_MissionCrew[[#This Row],[Return date]])-Tbl_MissionCrew[[#This Row],[Launch date]]</f>
        <v>13.970833333332848</v>
      </c>
      <c r="F582" s="1">
        <f>_xlfn.XLOOKUP(Tbl_MissionCrew[[#This Row],[Spacecraft (Launch)]],Tbl_Missions[Spacecraft],Tbl_Missions[Launch])</f>
        <v>34397.578472222223</v>
      </c>
      <c r="G582" s="1">
        <f>IF(_xlfn.XLOOKUP(Tbl_MissionCrew[[#This Row],[Spacecraft (Return)]],Tbl_Missions[Spacecraft],Tbl_Missions[Return])="","",_xlfn.XLOOKUP(Tbl_MissionCrew[[#This Row],[Spacecraft (Return)]],Tbl_Missions[Spacecraft],Tbl_Missions[Return]))</f>
        <v>34411.549305555556</v>
      </c>
      <c r="H582" t="str">
        <f>_xlfn.XLOOKUP(Tbl_MissionCrew[[#This Row],[Spacecraft (Launch)]],Tbl_Missions[Spacecraft],Tbl_Missions[Destination])</f>
        <v>Earth Orbit</v>
      </c>
      <c r="I58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82" t="str">
        <f>_xlfn.XLOOKUP(Tbl_MissionCrew[[#This Row],[Spacecraft (Return)]],Tbl_Missions[Spacecraft],Tbl_Missions[Status])</f>
        <v>Returned</v>
      </c>
    </row>
    <row r="583" spans="1:10" ht="18.75" customHeight="1">
      <c r="A583" t="s">
        <v>1141</v>
      </c>
      <c r="B583" t="s">
        <v>205</v>
      </c>
      <c r="C583" t="s">
        <v>205</v>
      </c>
      <c r="D583" t="b">
        <f>NOT(Tbl_MissionCrew[[#This Row],[Spacecraft (Return)]]=Tbl_MissionCrew[[#This Row],[Spacecraft (Launch)]])</f>
        <v>0</v>
      </c>
      <c r="E583" s="2">
        <f ca="1">IF(Tbl_MissionCrew[[#This Row],[Return date]]="",NOW(),Tbl_MissionCrew[[#This Row],[Return date]])-Tbl_MissionCrew[[#This Row],[Launch date]]</f>
        <v>13.970833333332848</v>
      </c>
      <c r="F583" s="1">
        <f>_xlfn.XLOOKUP(Tbl_MissionCrew[[#This Row],[Spacecraft (Launch)]],Tbl_Missions[Spacecraft],Tbl_Missions[Launch])</f>
        <v>34397.578472222223</v>
      </c>
      <c r="G583" s="1">
        <f>IF(_xlfn.XLOOKUP(Tbl_MissionCrew[[#This Row],[Spacecraft (Return)]],Tbl_Missions[Spacecraft],Tbl_Missions[Return])="","",_xlfn.XLOOKUP(Tbl_MissionCrew[[#This Row],[Spacecraft (Return)]],Tbl_Missions[Spacecraft],Tbl_Missions[Return]))</f>
        <v>34411.549305555556</v>
      </c>
      <c r="H583" t="str">
        <f>_xlfn.XLOOKUP(Tbl_MissionCrew[[#This Row],[Spacecraft (Launch)]],Tbl_Missions[Spacecraft],Tbl_Missions[Destination])</f>
        <v>Earth Orbit</v>
      </c>
      <c r="I58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83" t="str">
        <f>_xlfn.XLOOKUP(Tbl_MissionCrew[[#This Row],[Spacecraft (Return)]],Tbl_Missions[Spacecraft],Tbl_Missions[Status])</f>
        <v>Returned</v>
      </c>
    </row>
    <row r="584" spans="1:10" ht="18.75" customHeight="1">
      <c r="A584" t="s">
        <v>487</v>
      </c>
      <c r="B584" t="s">
        <v>205</v>
      </c>
      <c r="C584" t="s">
        <v>205</v>
      </c>
      <c r="D584" t="b">
        <f>NOT(Tbl_MissionCrew[[#This Row],[Spacecraft (Return)]]=Tbl_MissionCrew[[#This Row],[Spacecraft (Launch)]])</f>
        <v>0</v>
      </c>
      <c r="E584" s="2">
        <f ca="1">IF(Tbl_MissionCrew[[#This Row],[Return date]]="",NOW(),Tbl_MissionCrew[[#This Row],[Return date]])-Tbl_MissionCrew[[#This Row],[Launch date]]</f>
        <v>13.970833333332848</v>
      </c>
      <c r="F584" s="1">
        <f>_xlfn.XLOOKUP(Tbl_MissionCrew[[#This Row],[Spacecraft (Launch)]],Tbl_Missions[Spacecraft],Tbl_Missions[Launch])</f>
        <v>34397.578472222223</v>
      </c>
      <c r="G584" s="1">
        <f>IF(_xlfn.XLOOKUP(Tbl_MissionCrew[[#This Row],[Spacecraft (Return)]],Tbl_Missions[Spacecraft],Tbl_Missions[Return])="","",_xlfn.XLOOKUP(Tbl_MissionCrew[[#This Row],[Spacecraft (Return)]],Tbl_Missions[Spacecraft],Tbl_Missions[Return]))</f>
        <v>34411.549305555556</v>
      </c>
      <c r="H584" t="str">
        <f>_xlfn.XLOOKUP(Tbl_MissionCrew[[#This Row],[Spacecraft (Launch)]],Tbl_Missions[Spacecraft],Tbl_Missions[Destination])</f>
        <v>Earth Orbit</v>
      </c>
      <c r="I58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84" t="str">
        <f>_xlfn.XLOOKUP(Tbl_MissionCrew[[#This Row],[Spacecraft (Return)]],Tbl_Missions[Spacecraft],Tbl_Missions[Status])</f>
        <v>Returned</v>
      </c>
    </row>
    <row r="585" spans="1:10" ht="18.75" customHeight="1">
      <c r="A585" t="s">
        <v>481</v>
      </c>
      <c r="B585" t="s">
        <v>206</v>
      </c>
      <c r="C585" t="s">
        <v>206</v>
      </c>
      <c r="D585" t="b">
        <f>NOT(Tbl_MissionCrew[[#This Row],[Spacecraft (Return)]]=Tbl_MissionCrew[[#This Row],[Spacecraft (Launch)]])</f>
        <v>0</v>
      </c>
      <c r="E585" s="2">
        <f ca="1">IF(Tbl_MissionCrew[[#This Row],[Return date]]="",NOW(),Tbl_MissionCrew[[#This Row],[Return date]])-Tbl_MissionCrew[[#This Row],[Launch date]]</f>
        <v>11.243055555554747</v>
      </c>
      <c r="F585" s="1">
        <f>_xlfn.XLOOKUP(Tbl_MissionCrew[[#This Row],[Spacecraft (Launch)]],Tbl_Missions[Spacecraft],Tbl_Missions[Launch])</f>
        <v>34433.461805555555</v>
      </c>
      <c r="G585" s="1">
        <f>IF(_xlfn.XLOOKUP(Tbl_MissionCrew[[#This Row],[Spacecraft (Return)]],Tbl_Missions[Spacecraft],Tbl_Missions[Return])="","",_xlfn.XLOOKUP(Tbl_MissionCrew[[#This Row],[Spacecraft (Return)]],Tbl_Missions[Spacecraft],Tbl_Missions[Return]))</f>
        <v>34444.704861111109</v>
      </c>
      <c r="H585" t="str">
        <f>_xlfn.XLOOKUP(Tbl_MissionCrew[[#This Row],[Spacecraft (Launch)]],Tbl_Missions[Spacecraft],Tbl_Missions[Destination])</f>
        <v>Earth Orbit</v>
      </c>
      <c r="I58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85" t="str">
        <f>_xlfn.XLOOKUP(Tbl_MissionCrew[[#This Row],[Spacecraft (Return)]],Tbl_Missions[Spacecraft],Tbl_Missions[Status])</f>
        <v>Returned</v>
      </c>
    </row>
    <row r="586" spans="1:10" ht="18.75" customHeight="1">
      <c r="A586" t="s">
        <v>1169</v>
      </c>
      <c r="B586" t="s">
        <v>206</v>
      </c>
      <c r="C586" t="s">
        <v>206</v>
      </c>
      <c r="D586" t="b">
        <f>NOT(Tbl_MissionCrew[[#This Row],[Spacecraft (Return)]]=Tbl_MissionCrew[[#This Row],[Spacecraft (Launch)]])</f>
        <v>0</v>
      </c>
      <c r="E586" s="2">
        <f ca="1">IF(Tbl_MissionCrew[[#This Row],[Return date]]="",NOW(),Tbl_MissionCrew[[#This Row],[Return date]])-Tbl_MissionCrew[[#This Row],[Launch date]]</f>
        <v>11.243055555554747</v>
      </c>
      <c r="F586" s="1">
        <f>_xlfn.XLOOKUP(Tbl_MissionCrew[[#This Row],[Spacecraft (Launch)]],Tbl_Missions[Spacecraft],Tbl_Missions[Launch])</f>
        <v>34433.461805555555</v>
      </c>
      <c r="G586" s="1">
        <f>IF(_xlfn.XLOOKUP(Tbl_MissionCrew[[#This Row],[Spacecraft (Return)]],Tbl_Missions[Spacecraft],Tbl_Missions[Return])="","",_xlfn.XLOOKUP(Tbl_MissionCrew[[#This Row],[Spacecraft (Return)]],Tbl_Missions[Spacecraft],Tbl_Missions[Return]))</f>
        <v>34444.704861111109</v>
      </c>
      <c r="H586" t="str">
        <f>_xlfn.XLOOKUP(Tbl_MissionCrew[[#This Row],[Spacecraft (Launch)]],Tbl_Missions[Spacecraft],Tbl_Missions[Destination])</f>
        <v>Earth Orbit</v>
      </c>
      <c r="I58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86" t="str">
        <f>_xlfn.XLOOKUP(Tbl_MissionCrew[[#This Row],[Spacecraft (Return)]],Tbl_Missions[Spacecraft],Tbl_Missions[Status])</f>
        <v>Returned</v>
      </c>
    </row>
    <row r="587" spans="1:10" ht="18.75" customHeight="1">
      <c r="A587" t="s">
        <v>537</v>
      </c>
      <c r="B587" t="s">
        <v>206</v>
      </c>
      <c r="C587" t="s">
        <v>206</v>
      </c>
      <c r="D587" t="b">
        <f>NOT(Tbl_MissionCrew[[#This Row],[Spacecraft (Return)]]=Tbl_MissionCrew[[#This Row],[Spacecraft (Launch)]])</f>
        <v>0</v>
      </c>
      <c r="E587" s="2">
        <f ca="1">IF(Tbl_MissionCrew[[#This Row],[Return date]]="",NOW(),Tbl_MissionCrew[[#This Row],[Return date]])-Tbl_MissionCrew[[#This Row],[Launch date]]</f>
        <v>11.243055555554747</v>
      </c>
      <c r="F587" s="1">
        <f>_xlfn.XLOOKUP(Tbl_MissionCrew[[#This Row],[Spacecraft (Launch)]],Tbl_Missions[Spacecraft],Tbl_Missions[Launch])</f>
        <v>34433.461805555555</v>
      </c>
      <c r="G587" s="1">
        <f>IF(_xlfn.XLOOKUP(Tbl_MissionCrew[[#This Row],[Spacecraft (Return)]],Tbl_Missions[Spacecraft],Tbl_Missions[Return])="","",_xlfn.XLOOKUP(Tbl_MissionCrew[[#This Row],[Spacecraft (Return)]],Tbl_Missions[Spacecraft],Tbl_Missions[Return]))</f>
        <v>34444.704861111109</v>
      </c>
      <c r="H587" t="str">
        <f>_xlfn.XLOOKUP(Tbl_MissionCrew[[#This Row],[Spacecraft (Launch)]],Tbl_Missions[Spacecraft],Tbl_Missions[Destination])</f>
        <v>Earth Orbit</v>
      </c>
      <c r="I58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87" t="str">
        <f>_xlfn.XLOOKUP(Tbl_MissionCrew[[#This Row],[Spacecraft (Return)]],Tbl_Missions[Spacecraft],Tbl_Missions[Status])</f>
        <v>Returned</v>
      </c>
    </row>
    <row r="588" spans="1:10" ht="18.75" customHeight="1">
      <c r="A588" t="s">
        <v>536</v>
      </c>
      <c r="B588" t="s">
        <v>206</v>
      </c>
      <c r="C588" t="s">
        <v>206</v>
      </c>
      <c r="D588" t="b">
        <f>NOT(Tbl_MissionCrew[[#This Row],[Spacecraft (Return)]]=Tbl_MissionCrew[[#This Row],[Spacecraft (Launch)]])</f>
        <v>0</v>
      </c>
      <c r="E588" s="2">
        <f ca="1">IF(Tbl_MissionCrew[[#This Row],[Return date]]="",NOW(),Tbl_MissionCrew[[#This Row],[Return date]])-Tbl_MissionCrew[[#This Row],[Launch date]]</f>
        <v>11.243055555554747</v>
      </c>
      <c r="F588" s="1">
        <f>_xlfn.XLOOKUP(Tbl_MissionCrew[[#This Row],[Spacecraft (Launch)]],Tbl_Missions[Spacecraft],Tbl_Missions[Launch])</f>
        <v>34433.461805555555</v>
      </c>
      <c r="G588" s="1">
        <f>IF(_xlfn.XLOOKUP(Tbl_MissionCrew[[#This Row],[Spacecraft (Return)]],Tbl_Missions[Spacecraft],Tbl_Missions[Return])="","",_xlfn.XLOOKUP(Tbl_MissionCrew[[#This Row],[Spacecraft (Return)]],Tbl_Missions[Spacecraft],Tbl_Missions[Return]))</f>
        <v>34444.704861111109</v>
      </c>
      <c r="H588" t="str">
        <f>_xlfn.XLOOKUP(Tbl_MissionCrew[[#This Row],[Spacecraft (Launch)]],Tbl_Missions[Spacecraft],Tbl_Missions[Destination])</f>
        <v>Earth Orbit</v>
      </c>
      <c r="I58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88" t="str">
        <f>_xlfn.XLOOKUP(Tbl_MissionCrew[[#This Row],[Spacecraft (Return)]],Tbl_Missions[Spacecraft],Tbl_Missions[Status])</f>
        <v>Returned</v>
      </c>
    </row>
    <row r="589" spans="1:10" ht="18.75" customHeight="1">
      <c r="A589" t="s">
        <v>1156</v>
      </c>
      <c r="B589" t="s">
        <v>206</v>
      </c>
      <c r="C589" t="s">
        <v>206</v>
      </c>
      <c r="D589" t="b">
        <f>NOT(Tbl_MissionCrew[[#This Row],[Spacecraft (Return)]]=Tbl_MissionCrew[[#This Row],[Spacecraft (Launch)]])</f>
        <v>0</v>
      </c>
      <c r="E589" s="2">
        <f ca="1">IF(Tbl_MissionCrew[[#This Row],[Return date]]="",NOW(),Tbl_MissionCrew[[#This Row],[Return date]])-Tbl_MissionCrew[[#This Row],[Launch date]]</f>
        <v>11.243055555554747</v>
      </c>
      <c r="F589" s="1">
        <f>_xlfn.XLOOKUP(Tbl_MissionCrew[[#This Row],[Spacecraft (Launch)]],Tbl_Missions[Spacecraft],Tbl_Missions[Launch])</f>
        <v>34433.461805555555</v>
      </c>
      <c r="G589" s="1">
        <f>IF(_xlfn.XLOOKUP(Tbl_MissionCrew[[#This Row],[Spacecraft (Return)]],Tbl_Missions[Spacecraft],Tbl_Missions[Return])="","",_xlfn.XLOOKUP(Tbl_MissionCrew[[#This Row],[Spacecraft (Return)]],Tbl_Missions[Spacecraft],Tbl_Missions[Return]))</f>
        <v>34444.704861111109</v>
      </c>
      <c r="H589" t="str">
        <f>_xlfn.XLOOKUP(Tbl_MissionCrew[[#This Row],[Spacecraft (Launch)]],Tbl_Missions[Spacecraft],Tbl_Missions[Destination])</f>
        <v>Earth Orbit</v>
      </c>
      <c r="I58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89" t="str">
        <f>_xlfn.XLOOKUP(Tbl_MissionCrew[[#This Row],[Spacecraft (Return)]],Tbl_Missions[Spacecraft],Tbl_Missions[Status])</f>
        <v>Returned</v>
      </c>
    </row>
    <row r="590" spans="1:10" ht="18.75" customHeight="1">
      <c r="A590" t="s">
        <v>575</v>
      </c>
      <c r="B590" t="s">
        <v>206</v>
      </c>
      <c r="C590" t="s">
        <v>206</v>
      </c>
      <c r="D590" t="b">
        <f>NOT(Tbl_MissionCrew[[#This Row],[Spacecraft (Return)]]=Tbl_MissionCrew[[#This Row],[Spacecraft (Launch)]])</f>
        <v>0</v>
      </c>
      <c r="E590" s="2">
        <f ca="1">IF(Tbl_MissionCrew[[#This Row],[Return date]]="",NOW(),Tbl_MissionCrew[[#This Row],[Return date]])-Tbl_MissionCrew[[#This Row],[Launch date]]</f>
        <v>11.243055555554747</v>
      </c>
      <c r="F590" s="1">
        <f>_xlfn.XLOOKUP(Tbl_MissionCrew[[#This Row],[Spacecraft (Launch)]],Tbl_Missions[Spacecraft],Tbl_Missions[Launch])</f>
        <v>34433.461805555555</v>
      </c>
      <c r="G590" s="1">
        <f>IF(_xlfn.XLOOKUP(Tbl_MissionCrew[[#This Row],[Spacecraft (Return)]],Tbl_Missions[Spacecraft],Tbl_Missions[Return])="","",_xlfn.XLOOKUP(Tbl_MissionCrew[[#This Row],[Spacecraft (Return)]],Tbl_Missions[Spacecraft],Tbl_Missions[Return]))</f>
        <v>34444.704861111109</v>
      </c>
      <c r="H590" t="str">
        <f>_xlfn.XLOOKUP(Tbl_MissionCrew[[#This Row],[Spacecraft (Launch)]],Tbl_Missions[Spacecraft],Tbl_Missions[Destination])</f>
        <v>Earth Orbit</v>
      </c>
      <c r="I59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90" t="str">
        <f>_xlfn.XLOOKUP(Tbl_MissionCrew[[#This Row],[Spacecraft (Return)]],Tbl_Missions[Spacecraft],Tbl_Missions[Status])</f>
        <v>Returned</v>
      </c>
    </row>
    <row r="591" spans="1:10" ht="18.75" customHeight="1">
      <c r="A591" t="s">
        <v>513</v>
      </c>
      <c r="B591" t="s">
        <v>207</v>
      </c>
      <c r="C591" t="s">
        <v>207</v>
      </c>
      <c r="D591" t="b">
        <f>NOT(Tbl_MissionCrew[[#This Row],[Spacecraft (Return)]]=Tbl_MissionCrew[[#This Row],[Spacecraft (Launch)]])</f>
        <v>0</v>
      </c>
      <c r="E591" s="2">
        <f ca="1">IF(Tbl_MissionCrew[[#This Row],[Return date]]="",NOW(),Tbl_MissionCrew[[#This Row],[Return date]])-Tbl_MissionCrew[[#This Row],[Launch date]]</f>
        <v>125.95416666667006</v>
      </c>
      <c r="F591" s="1">
        <f>_xlfn.XLOOKUP(Tbl_MissionCrew[[#This Row],[Spacecraft (Launch)]],Tbl_Missions[Spacecraft],Tbl_Missions[Launch])</f>
        <v>34516.51666666667</v>
      </c>
      <c r="G591" s="1">
        <f>IF(_xlfn.XLOOKUP(Tbl_MissionCrew[[#This Row],[Spacecraft (Return)]],Tbl_Missions[Spacecraft],Tbl_Missions[Return])="","",_xlfn.XLOOKUP(Tbl_MissionCrew[[#This Row],[Spacecraft (Return)]],Tbl_Missions[Spacecraft],Tbl_Missions[Return]))</f>
        <v>34642.47083333334</v>
      </c>
      <c r="H591" t="str">
        <f>_xlfn.XLOOKUP(Tbl_MissionCrew[[#This Row],[Spacecraft (Launch)]],Tbl_Missions[Spacecraft],Tbl_Missions[Destination])</f>
        <v>Mir</v>
      </c>
      <c r="I59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591" t="str">
        <f>_xlfn.XLOOKUP(Tbl_MissionCrew[[#This Row],[Spacecraft (Return)]],Tbl_Missions[Spacecraft],Tbl_Missions[Status])</f>
        <v>Returned</v>
      </c>
    </row>
    <row r="592" spans="1:10" ht="18.75" customHeight="1">
      <c r="A592" t="s">
        <v>510</v>
      </c>
      <c r="B592" t="s">
        <v>207</v>
      </c>
      <c r="C592" t="s">
        <v>207</v>
      </c>
      <c r="D592" t="b">
        <f>NOT(Tbl_MissionCrew[[#This Row],[Spacecraft (Return)]]=Tbl_MissionCrew[[#This Row],[Spacecraft (Launch)]])</f>
        <v>0</v>
      </c>
      <c r="E592" s="2">
        <f ca="1">IF(Tbl_MissionCrew[[#This Row],[Return date]]="",NOW(),Tbl_MissionCrew[[#This Row],[Return date]])-Tbl_MissionCrew[[#This Row],[Launch date]]</f>
        <v>125.95416666667006</v>
      </c>
      <c r="F592" s="1">
        <f>_xlfn.XLOOKUP(Tbl_MissionCrew[[#This Row],[Spacecraft (Launch)]],Tbl_Missions[Spacecraft],Tbl_Missions[Launch])</f>
        <v>34516.51666666667</v>
      </c>
      <c r="G592" s="1">
        <f>IF(_xlfn.XLOOKUP(Tbl_MissionCrew[[#This Row],[Spacecraft (Return)]],Tbl_Missions[Spacecraft],Tbl_Missions[Return])="","",_xlfn.XLOOKUP(Tbl_MissionCrew[[#This Row],[Spacecraft (Return)]],Tbl_Missions[Spacecraft],Tbl_Missions[Return]))</f>
        <v>34642.47083333334</v>
      </c>
      <c r="H592" t="str">
        <f>_xlfn.XLOOKUP(Tbl_MissionCrew[[#This Row],[Spacecraft (Launch)]],Tbl_Missions[Spacecraft],Tbl_Missions[Destination])</f>
        <v>Mir</v>
      </c>
      <c r="I59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592" t="str">
        <f>_xlfn.XLOOKUP(Tbl_MissionCrew[[#This Row],[Spacecraft (Return)]],Tbl_Missions[Spacecraft],Tbl_Missions[Status])</f>
        <v>Returned</v>
      </c>
    </row>
    <row r="593" spans="1:10" ht="18.75" customHeight="1">
      <c r="A593" t="s">
        <v>507</v>
      </c>
      <c r="B593" t="s">
        <v>208</v>
      </c>
      <c r="C593" t="s">
        <v>208</v>
      </c>
      <c r="D593" t="b">
        <f>NOT(Tbl_MissionCrew[[#This Row],[Spacecraft (Return)]]=Tbl_MissionCrew[[#This Row],[Spacecraft (Launch)]])</f>
        <v>0</v>
      </c>
      <c r="E593" s="2">
        <f ca="1">IF(Tbl_MissionCrew[[#This Row],[Return date]]="",NOW(),Tbl_MissionCrew[[#This Row],[Return date]])-Tbl_MissionCrew[[#This Row],[Launch date]]</f>
        <v>14.747222222220444</v>
      </c>
      <c r="F593" s="1">
        <f>_xlfn.XLOOKUP(Tbl_MissionCrew[[#This Row],[Spacecraft (Launch)]],Tbl_Missions[Spacecraft],Tbl_Missions[Launch])</f>
        <v>34523.196527777778</v>
      </c>
      <c r="G593" s="1">
        <f>IF(_xlfn.XLOOKUP(Tbl_MissionCrew[[#This Row],[Spacecraft (Return)]],Tbl_Missions[Spacecraft],Tbl_Missions[Return])="","",_xlfn.XLOOKUP(Tbl_MissionCrew[[#This Row],[Spacecraft (Return)]],Tbl_Missions[Spacecraft],Tbl_Missions[Return]))</f>
        <v>34537.943749999999</v>
      </c>
      <c r="H593" t="str">
        <f>_xlfn.XLOOKUP(Tbl_MissionCrew[[#This Row],[Spacecraft (Launch)]],Tbl_Missions[Spacecraft],Tbl_Missions[Destination])</f>
        <v>Earth Orbit</v>
      </c>
      <c r="I59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93" t="str">
        <f>_xlfn.XLOOKUP(Tbl_MissionCrew[[#This Row],[Spacecraft (Return)]],Tbl_Missions[Spacecraft],Tbl_Missions[Status])</f>
        <v>Returned</v>
      </c>
    </row>
    <row r="594" spans="1:10" ht="18.75" customHeight="1">
      <c r="A594" t="s">
        <v>1188</v>
      </c>
      <c r="B594" t="s">
        <v>208</v>
      </c>
      <c r="C594" t="s">
        <v>208</v>
      </c>
      <c r="D594" t="b">
        <f>NOT(Tbl_MissionCrew[[#This Row],[Spacecraft (Return)]]=Tbl_MissionCrew[[#This Row],[Spacecraft (Launch)]])</f>
        <v>0</v>
      </c>
      <c r="E594" s="2">
        <f ca="1">IF(Tbl_MissionCrew[[#This Row],[Return date]]="",NOW(),Tbl_MissionCrew[[#This Row],[Return date]])-Tbl_MissionCrew[[#This Row],[Launch date]]</f>
        <v>14.747222222220444</v>
      </c>
      <c r="F594" s="1">
        <f>_xlfn.XLOOKUP(Tbl_MissionCrew[[#This Row],[Spacecraft (Launch)]],Tbl_Missions[Spacecraft],Tbl_Missions[Launch])</f>
        <v>34523.196527777778</v>
      </c>
      <c r="G594" s="1">
        <f>IF(_xlfn.XLOOKUP(Tbl_MissionCrew[[#This Row],[Spacecraft (Return)]],Tbl_Missions[Spacecraft],Tbl_Missions[Return])="","",_xlfn.XLOOKUP(Tbl_MissionCrew[[#This Row],[Spacecraft (Return)]],Tbl_Missions[Spacecraft],Tbl_Missions[Return]))</f>
        <v>34537.943749999999</v>
      </c>
      <c r="H594" t="str">
        <f>_xlfn.XLOOKUP(Tbl_MissionCrew[[#This Row],[Spacecraft (Launch)]],Tbl_Missions[Spacecraft],Tbl_Missions[Destination])</f>
        <v>Earth Orbit</v>
      </c>
      <c r="I59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94" t="str">
        <f>_xlfn.XLOOKUP(Tbl_MissionCrew[[#This Row],[Spacecraft (Return)]],Tbl_Missions[Spacecraft],Tbl_Missions[Status])</f>
        <v>Returned</v>
      </c>
    </row>
    <row r="595" spans="1:10" ht="18.75" customHeight="1">
      <c r="A595" t="s">
        <v>1189</v>
      </c>
      <c r="B595" t="s">
        <v>208</v>
      </c>
      <c r="C595" t="s">
        <v>208</v>
      </c>
      <c r="D595" t="b">
        <f>NOT(Tbl_MissionCrew[[#This Row],[Spacecraft (Return)]]=Tbl_MissionCrew[[#This Row],[Spacecraft (Launch)]])</f>
        <v>0</v>
      </c>
      <c r="E595" s="2">
        <f ca="1">IF(Tbl_MissionCrew[[#This Row],[Return date]]="",NOW(),Tbl_MissionCrew[[#This Row],[Return date]])-Tbl_MissionCrew[[#This Row],[Launch date]]</f>
        <v>14.747222222220444</v>
      </c>
      <c r="F595" s="1">
        <f>_xlfn.XLOOKUP(Tbl_MissionCrew[[#This Row],[Spacecraft (Launch)]],Tbl_Missions[Spacecraft],Tbl_Missions[Launch])</f>
        <v>34523.196527777778</v>
      </c>
      <c r="G595" s="1">
        <f>IF(_xlfn.XLOOKUP(Tbl_MissionCrew[[#This Row],[Spacecraft (Return)]],Tbl_Missions[Spacecraft],Tbl_Missions[Return])="","",_xlfn.XLOOKUP(Tbl_MissionCrew[[#This Row],[Spacecraft (Return)]],Tbl_Missions[Spacecraft],Tbl_Missions[Return]))</f>
        <v>34537.943749999999</v>
      </c>
      <c r="H595" t="str">
        <f>_xlfn.XLOOKUP(Tbl_MissionCrew[[#This Row],[Spacecraft (Launch)]],Tbl_Missions[Spacecraft],Tbl_Missions[Destination])</f>
        <v>Earth Orbit</v>
      </c>
      <c r="I59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95" t="str">
        <f>_xlfn.XLOOKUP(Tbl_MissionCrew[[#This Row],[Spacecraft (Return)]],Tbl_Missions[Spacecraft],Tbl_Missions[Status])</f>
        <v>Returned</v>
      </c>
    </row>
    <row r="596" spans="1:10" ht="18.75" customHeight="1">
      <c r="A596" t="s">
        <v>1190</v>
      </c>
      <c r="B596" t="s">
        <v>208</v>
      </c>
      <c r="C596" t="s">
        <v>208</v>
      </c>
      <c r="D596" t="b">
        <f>NOT(Tbl_MissionCrew[[#This Row],[Spacecraft (Return)]]=Tbl_MissionCrew[[#This Row],[Spacecraft (Launch)]])</f>
        <v>0</v>
      </c>
      <c r="E596" s="2">
        <f ca="1">IF(Tbl_MissionCrew[[#This Row],[Return date]]="",NOW(),Tbl_MissionCrew[[#This Row],[Return date]])-Tbl_MissionCrew[[#This Row],[Launch date]]</f>
        <v>14.747222222220444</v>
      </c>
      <c r="F596" s="1">
        <f>_xlfn.XLOOKUP(Tbl_MissionCrew[[#This Row],[Spacecraft (Launch)]],Tbl_Missions[Spacecraft],Tbl_Missions[Launch])</f>
        <v>34523.196527777778</v>
      </c>
      <c r="G596" s="1">
        <f>IF(_xlfn.XLOOKUP(Tbl_MissionCrew[[#This Row],[Spacecraft (Return)]],Tbl_Missions[Spacecraft],Tbl_Missions[Return])="","",_xlfn.XLOOKUP(Tbl_MissionCrew[[#This Row],[Spacecraft (Return)]],Tbl_Missions[Spacecraft],Tbl_Missions[Return]))</f>
        <v>34537.943749999999</v>
      </c>
      <c r="H596" t="str">
        <f>_xlfn.XLOOKUP(Tbl_MissionCrew[[#This Row],[Spacecraft (Launch)]],Tbl_Missions[Spacecraft],Tbl_Missions[Destination])</f>
        <v>Earth Orbit</v>
      </c>
      <c r="I59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96" t="str">
        <f>_xlfn.XLOOKUP(Tbl_MissionCrew[[#This Row],[Spacecraft (Return)]],Tbl_Missions[Spacecraft],Tbl_Missions[Status])</f>
        <v>Returned</v>
      </c>
    </row>
    <row r="597" spans="1:10" ht="18.75" customHeight="1">
      <c r="A597" t="s">
        <v>529</v>
      </c>
      <c r="B597" t="s">
        <v>208</v>
      </c>
      <c r="C597" t="s">
        <v>208</v>
      </c>
      <c r="D597" t="b">
        <f>NOT(Tbl_MissionCrew[[#This Row],[Spacecraft (Return)]]=Tbl_MissionCrew[[#This Row],[Spacecraft (Launch)]])</f>
        <v>0</v>
      </c>
      <c r="E597" s="2">
        <f ca="1">IF(Tbl_MissionCrew[[#This Row],[Return date]]="",NOW(),Tbl_MissionCrew[[#This Row],[Return date]])-Tbl_MissionCrew[[#This Row],[Launch date]]</f>
        <v>14.747222222220444</v>
      </c>
      <c r="F597" s="1">
        <f>_xlfn.XLOOKUP(Tbl_MissionCrew[[#This Row],[Spacecraft (Launch)]],Tbl_Missions[Spacecraft],Tbl_Missions[Launch])</f>
        <v>34523.196527777778</v>
      </c>
      <c r="G597" s="1">
        <f>IF(_xlfn.XLOOKUP(Tbl_MissionCrew[[#This Row],[Spacecraft (Return)]],Tbl_Missions[Spacecraft],Tbl_Missions[Return])="","",_xlfn.XLOOKUP(Tbl_MissionCrew[[#This Row],[Spacecraft (Return)]],Tbl_Missions[Spacecraft],Tbl_Missions[Return]))</f>
        <v>34537.943749999999</v>
      </c>
      <c r="H597" t="str">
        <f>_xlfn.XLOOKUP(Tbl_MissionCrew[[#This Row],[Spacecraft (Launch)]],Tbl_Missions[Spacecraft],Tbl_Missions[Destination])</f>
        <v>Earth Orbit</v>
      </c>
      <c r="I59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97" t="str">
        <f>_xlfn.XLOOKUP(Tbl_MissionCrew[[#This Row],[Spacecraft (Return)]],Tbl_Missions[Spacecraft],Tbl_Missions[Status])</f>
        <v>Returned</v>
      </c>
    </row>
    <row r="598" spans="1:10" ht="18.75" customHeight="1">
      <c r="A598" t="s">
        <v>488</v>
      </c>
      <c r="B598" t="s">
        <v>208</v>
      </c>
      <c r="C598" t="s">
        <v>208</v>
      </c>
      <c r="D598" t="b">
        <f>NOT(Tbl_MissionCrew[[#This Row],[Spacecraft (Return)]]=Tbl_MissionCrew[[#This Row],[Spacecraft (Launch)]])</f>
        <v>0</v>
      </c>
      <c r="E598" s="2">
        <f ca="1">IF(Tbl_MissionCrew[[#This Row],[Return date]]="",NOW(),Tbl_MissionCrew[[#This Row],[Return date]])-Tbl_MissionCrew[[#This Row],[Launch date]]</f>
        <v>14.747222222220444</v>
      </c>
      <c r="F598" s="1">
        <f>_xlfn.XLOOKUP(Tbl_MissionCrew[[#This Row],[Spacecraft (Launch)]],Tbl_Missions[Spacecraft],Tbl_Missions[Launch])</f>
        <v>34523.196527777778</v>
      </c>
      <c r="G598" s="1">
        <f>IF(_xlfn.XLOOKUP(Tbl_MissionCrew[[#This Row],[Spacecraft (Return)]],Tbl_Missions[Spacecraft],Tbl_Missions[Return])="","",_xlfn.XLOOKUP(Tbl_MissionCrew[[#This Row],[Spacecraft (Return)]],Tbl_Missions[Spacecraft],Tbl_Missions[Return]))</f>
        <v>34537.943749999999</v>
      </c>
      <c r="H598" t="str">
        <f>_xlfn.XLOOKUP(Tbl_MissionCrew[[#This Row],[Spacecraft (Launch)]],Tbl_Missions[Spacecraft],Tbl_Missions[Destination])</f>
        <v>Earth Orbit</v>
      </c>
      <c r="I59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98" t="str">
        <f>_xlfn.XLOOKUP(Tbl_MissionCrew[[#This Row],[Spacecraft (Return)]],Tbl_Missions[Spacecraft],Tbl_Missions[Status])</f>
        <v>Returned</v>
      </c>
    </row>
    <row r="599" spans="1:10" ht="18.75" customHeight="1">
      <c r="A599" t="s">
        <v>1144</v>
      </c>
      <c r="B599" t="s">
        <v>208</v>
      </c>
      <c r="C599" t="s">
        <v>208</v>
      </c>
      <c r="D599" t="b">
        <f>NOT(Tbl_MissionCrew[[#This Row],[Spacecraft (Return)]]=Tbl_MissionCrew[[#This Row],[Spacecraft (Launch)]])</f>
        <v>0</v>
      </c>
      <c r="E599" s="2">
        <f ca="1">IF(Tbl_MissionCrew[[#This Row],[Return date]]="",NOW(),Tbl_MissionCrew[[#This Row],[Return date]])-Tbl_MissionCrew[[#This Row],[Launch date]]</f>
        <v>14.747222222220444</v>
      </c>
      <c r="F599" s="1">
        <f>_xlfn.XLOOKUP(Tbl_MissionCrew[[#This Row],[Spacecraft (Launch)]],Tbl_Missions[Spacecraft],Tbl_Missions[Launch])</f>
        <v>34523.196527777778</v>
      </c>
      <c r="G599" s="1">
        <f>IF(_xlfn.XLOOKUP(Tbl_MissionCrew[[#This Row],[Spacecraft (Return)]],Tbl_Missions[Spacecraft],Tbl_Missions[Return])="","",_xlfn.XLOOKUP(Tbl_MissionCrew[[#This Row],[Spacecraft (Return)]],Tbl_Missions[Spacecraft],Tbl_Missions[Return]))</f>
        <v>34537.943749999999</v>
      </c>
      <c r="H599" t="str">
        <f>_xlfn.XLOOKUP(Tbl_MissionCrew[[#This Row],[Spacecraft (Launch)]],Tbl_Missions[Spacecraft],Tbl_Missions[Destination])</f>
        <v>Earth Orbit</v>
      </c>
      <c r="I59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599" t="str">
        <f>_xlfn.XLOOKUP(Tbl_MissionCrew[[#This Row],[Spacecraft (Return)]],Tbl_Missions[Spacecraft],Tbl_Missions[Status])</f>
        <v>Returned</v>
      </c>
    </row>
    <row r="600" spans="1:10" ht="18.75" customHeight="1">
      <c r="A600" t="s">
        <v>514</v>
      </c>
      <c r="B600" t="s">
        <v>209</v>
      </c>
      <c r="C600" t="s">
        <v>209</v>
      </c>
      <c r="D600" t="b">
        <f>NOT(Tbl_MissionCrew[[#This Row],[Spacecraft (Return)]]=Tbl_MissionCrew[[#This Row],[Spacecraft (Launch)]])</f>
        <v>0</v>
      </c>
      <c r="E600" s="2">
        <f ca="1">IF(Tbl_MissionCrew[[#This Row],[Return date]]="",NOW(),Tbl_MissionCrew[[#This Row],[Return date]])-Tbl_MissionCrew[[#This Row],[Launch date]]</f>
        <v>10.952083333329938</v>
      </c>
      <c r="F600" s="1">
        <f>_xlfn.XLOOKUP(Tbl_MissionCrew[[#This Row],[Spacecraft (Launch)]],Tbl_Missions[Spacecraft],Tbl_Missions[Launch])</f>
        <v>34586.932002314818</v>
      </c>
      <c r="G600" s="1">
        <f>IF(_xlfn.XLOOKUP(Tbl_MissionCrew[[#This Row],[Spacecraft (Return)]],Tbl_Missions[Spacecraft],Tbl_Missions[Return])="","",_xlfn.XLOOKUP(Tbl_MissionCrew[[#This Row],[Spacecraft (Return)]],Tbl_Missions[Spacecraft],Tbl_Missions[Return]))</f>
        <v>34597.884085648147</v>
      </c>
      <c r="H600" t="str">
        <f>_xlfn.XLOOKUP(Tbl_MissionCrew[[#This Row],[Spacecraft (Launch)]],Tbl_Missions[Spacecraft],Tbl_Missions[Destination])</f>
        <v>Earth Orbit</v>
      </c>
      <c r="I60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00" t="str">
        <f>_xlfn.XLOOKUP(Tbl_MissionCrew[[#This Row],[Spacecraft (Return)]],Tbl_Missions[Spacecraft],Tbl_Missions[Status])</f>
        <v>Returned</v>
      </c>
    </row>
    <row r="601" spans="1:10" ht="18.75" customHeight="1">
      <c r="A601" t="s">
        <v>544</v>
      </c>
      <c r="B601" t="s">
        <v>209</v>
      </c>
      <c r="C601" t="s">
        <v>209</v>
      </c>
      <c r="D601" t="b">
        <f>NOT(Tbl_MissionCrew[[#This Row],[Spacecraft (Return)]]=Tbl_MissionCrew[[#This Row],[Spacecraft (Launch)]])</f>
        <v>0</v>
      </c>
      <c r="E601" s="2">
        <f ca="1">IF(Tbl_MissionCrew[[#This Row],[Return date]]="",NOW(),Tbl_MissionCrew[[#This Row],[Return date]])-Tbl_MissionCrew[[#This Row],[Launch date]]</f>
        <v>10.952083333329938</v>
      </c>
      <c r="F601" s="1">
        <f>_xlfn.XLOOKUP(Tbl_MissionCrew[[#This Row],[Spacecraft (Launch)]],Tbl_Missions[Spacecraft],Tbl_Missions[Launch])</f>
        <v>34586.932002314818</v>
      </c>
      <c r="G601" s="1">
        <f>IF(_xlfn.XLOOKUP(Tbl_MissionCrew[[#This Row],[Spacecraft (Return)]],Tbl_Missions[Spacecraft],Tbl_Missions[Return])="","",_xlfn.XLOOKUP(Tbl_MissionCrew[[#This Row],[Spacecraft (Return)]],Tbl_Missions[Spacecraft],Tbl_Missions[Return]))</f>
        <v>34597.884085648147</v>
      </c>
      <c r="H601" t="str">
        <f>_xlfn.XLOOKUP(Tbl_MissionCrew[[#This Row],[Spacecraft (Launch)]],Tbl_Missions[Spacecraft],Tbl_Missions[Destination])</f>
        <v>Earth Orbit</v>
      </c>
      <c r="I60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01" t="str">
        <f>_xlfn.XLOOKUP(Tbl_MissionCrew[[#This Row],[Spacecraft (Return)]],Tbl_Missions[Spacecraft],Tbl_Missions[Status])</f>
        <v>Returned</v>
      </c>
    </row>
    <row r="602" spans="1:10" ht="18.75" customHeight="1">
      <c r="A602" t="s">
        <v>1152</v>
      </c>
      <c r="B602" t="s">
        <v>209</v>
      </c>
      <c r="C602" t="s">
        <v>209</v>
      </c>
      <c r="D602" t="b">
        <f>NOT(Tbl_MissionCrew[[#This Row],[Spacecraft (Return)]]=Tbl_MissionCrew[[#This Row],[Spacecraft (Launch)]])</f>
        <v>0</v>
      </c>
      <c r="E602" s="2">
        <f ca="1">IF(Tbl_MissionCrew[[#This Row],[Return date]]="",NOW(),Tbl_MissionCrew[[#This Row],[Return date]])-Tbl_MissionCrew[[#This Row],[Launch date]]</f>
        <v>10.952083333329938</v>
      </c>
      <c r="F602" s="1">
        <f>_xlfn.XLOOKUP(Tbl_MissionCrew[[#This Row],[Spacecraft (Launch)]],Tbl_Missions[Spacecraft],Tbl_Missions[Launch])</f>
        <v>34586.932002314818</v>
      </c>
      <c r="G602" s="1">
        <f>IF(_xlfn.XLOOKUP(Tbl_MissionCrew[[#This Row],[Spacecraft (Return)]],Tbl_Missions[Spacecraft],Tbl_Missions[Return])="","",_xlfn.XLOOKUP(Tbl_MissionCrew[[#This Row],[Spacecraft (Return)]],Tbl_Missions[Spacecraft],Tbl_Missions[Return]))</f>
        <v>34597.884085648147</v>
      </c>
      <c r="H602" t="str">
        <f>_xlfn.XLOOKUP(Tbl_MissionCrew[[#This Row],[Spacecraft (Launch)]],Tbl_Missions[Spacecraft],Tbl_Missions[Destination])</f>
        <v>Earth Orbit</v>
      </c>
      <c r="I60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02" t="str">
        <f>_xlfn.XLOOKUP(Tbl_MissionCrew[[#This Row],[Spacecraft (Return)]],Tbl_Missions[Spacecraft],Tbl_Missions[Status])</f>
        <v>Returned</v>
      </c>
    </row>
    <row r="603" spans="1:10" ht="18.75" customHeight="1">
      <c r="A603" t="s">
        <v>512</v>
      </c>
      <c r="B603" t="s">
        <v>209</v>
      </c>
      <c r="C603" t="s">
        <v>209</v>
      </c>
      <c r="D603" t="b">
        <f>NOT(Tbl_MissionCrew[[#This Row],[Spacecraft (Return)]]=Tbl_MissionCrew[[#This Row],[Spacecraft (Launch)]])</f>
        <v>0</v>
      </c>
      <c r="E603" s="2">
        <f ca="1">IF(Tbl_MissionCrew[[#This Row],[Return date]]="",NOW(),Tbl_MissionCrew[[#This Row],[Return date]])-Tbl_MissionCrew[[#This Row],[Launch date]]</f>
        <v>10.952083333329938</v>
      </c>
      <c r="F603" s="1">
        <f>_xlfn.XLOOKUP(Tbl_MissionCrew[[#This Row],[Spacecraft (Launch)]],Tbl_Missions[Spacecraft],Tbl_Missions[Launch])</f>
        <v>34586.932002314818</v>
      </c>
      <c r="G603" s="1">
        <f>IF(_xlfn.XLOOKUP(Tbl_MissionCrew[[#This Row],[Spacecraft (Return)]],Tbl_Missions[Spacecraft],Tbl_Missions[Return])="","",_xlfn.XLOOKUP(Tbl_MissionCrew[[#This Row],[Spacecraft (Return)]],Tbl_Missions[Spacecraft],Tbl_Missions[Return]))</f>
        <v>34597.884085648147</v>
      </c>
      <c r="H603" t="str">
        <f>_xlfn.XLOOKUP(Tbl_MissionCrew[[#This Row],[Spacecraft (Launch)]],Tbl_Missions[Spacecraft],Tbl_Missions[Destination])</f>
        <v>Earth Orbit</v>
      </c>
      <c r="I60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03" t="str">
        <f>_xlfn.XLOOKUP(Tbl_MissionCrew[[#This Row],[Spacecraft (Return)]],Tbl_Missions[Spacecraft],Tbl_Missions[Status])</f>
        <v>Returned</v>
      </c>
    </row>
    <row r="604" spans="1:10" ht="18.75" customHeight="1">
      <c r="A604" t="s">
        <v>1136</v>
      </c>
      <c r="B604" t="s">
        <v>209</v>
      </c>
      <c r="C604" t="s">
        <v>209</v>
      </c>
      <c r="D604" t="b">
        <f>NOT(Tbl_MissionCrew[[#This Row],[Spacecraft (Return)]]=Tbl_MissionCrew[[#This Row],[Spacecraft (Launch)]])</f>
        <v>0</v>
      </c>
      <c r="E604" s="2">
        <f ca="1">IF(Tbl_MissionCrew[[#This Row],[Return date]]="",NOW(),Tbl_MissionCrew[[#This Row],[Return date]])-Tbl_MissionCrew[[#This Row],[Launch date]]</f>
        <v>10.952083333329938</v>
      </c>
      <c r="F604" s="1">
        <f>_xlfn.XLOOKUP(Tbl_MissionCrew[[#This Row],[Spacecraft (Launch)]],Tbl_Missions[Spacecraft],Tbl_Missions[Launch])</f>
        <v>34586.932002314818</v>
      </c>
      <c r="G604" s="1">
        <f>IF(_xlfn.XLOOKUP(Tbl_MissionCrew[[#This Row],[Spacecraft (Return)]],Tbl_Missions[Spacecraft],Tbl_Missions[Return])="","",_xlfn.XLOOKUP(Tbl_MissionCrew[[#This Row],[Spacecraft (Return)]],Tbl_Missions[Spacecraft],Tbl_Missions[Return]))</f>
        <v>34597.884085648147</v>
      </c>
      <c r="H604" t="str">
        <f>_xlfn.XLOOKUP(Tbl_MissionCrew[[#This Row],[Spacecraft (Launch)]],Tbl_Missions[Spacecraft],Tbl_Missions[Destination])</f>
        <v>Earth Orbit</v>
      </c>
      <c r="I60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04" t="str">
        <f>_xlfn.XLOOKUP(Tbl_MissionCrew[[#This Row],[Spacecraft (Return)]],Tbl_Missions[Spacecraft],Tbl_Missions[Status])</f>
        <v>Returned</v>
      </c>
    </row>
    <row r="605" spans="1:10" ht="18.75" customHeight="1">
      <c r="A605" t="s">
        <v>578</v>
      </c>
      <c r="B605" t="s">
        <v>209</v>
      </c>
      <c r="C605" t="s">
        <v>209</v>
      </c>
      <c r="D605" t="b">
        <f>NOT(Tbl_MissionCrew[[#This Row],[Spacecraft (Return)]]=Tbl_MissionCrew[[#This Row],[Spacecraft (Launch)]])</f>
        <v>0</v>
      </c>
      <c r="E605" s="2">
        <f ca="1">IF(Tbl_MissionCrew[[#This Row],[Return date]]="",NOW(),Tbl_MissionCrew[[#This Row],[Return date]])-Tbl_MissionCrew[[#This Row],[Launch date]]</f>
        <v>10.952083333329938</v>
      </c>
      <c r="F605" s="1">
        <f>_xlfn.XLOOKUP(Tbl_MissionCrew[[#This Row],[Spacecraft (Launch)]],Tbl_Missions[Spacecraft],Tbl_Missions[Launch])</f>
        <v>34586.932002314818</v>
      </c>
      <c r="G605" s="1">
        <f>IF(_xlfn.XLOOKUP(Tbl_MissionCrew[[#This Row],[Spacecraft (Return)]],Tbl_Missions[Spacecraft],Tbl_Missions[Return])="","",_xlfn.XLOOKUP(Tbl_MissionCrew[[#This Row],[Spacecraft (Return)]],Tbl_Missions[Spacecraft],Tbl_Missions[Return]))</f>
        <v>34597.884085648147</v>
      </c>
      <c r="H605" t="str">
        <f>_xlfn.XLOOKUP(Tbl_MissionCrew[[#This Row],[Spacecraft (Launch)]],Tbl_Missions[Spacecraft],Tbl_Missions[Destination])</f>
        <v>Earth Orbit</v>
      </c>
      <c r="I60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05" t="str">
        <f>_xlfn.XLOOKUP(Tbl_MissionCrew[[#This Row],[Spacecraft (Return)]],Tbl_Missions[Spacecraft],Tbl_Missions[Status])</f>
        <v>Returned</v>
      </c>
    </row>
    <row r="606" spans="1:10" ht="18.75" customHeight="1">
      <c r="A606" t="s">
        <v>594</v>
      </c>
      <c r="B606" t="s">
        <v>210</v>
      </c>
      <c r="C606" t="s">
        <v>210</v>
      </c>
      <c r="D606" t="b">
        <f>NOT(Tbl_MissionCrew[[#This Row],[Spacecraft (Return)]]=Tbl_MissionCrew[[#This Row],[Spacecraft (Launch)]])</f>
        <v>0</v>
      </c>
      <c r="E606" s="2">
        <f ca="1">IF(Tbl_MissionCrew[[#This Row],[Return date]]="",NOW(),Tbl_MissionCrew[[#This Row],[Return date]])-Tbl_MissionCrew[[#This Row],[Launch date]]</f>
        <v>11.240972222221899</v>
      </c>
      <c r="F606" s="1">
        <f>_xlfn.XLOOKUP(Tbl_MissionCrew[[#This Row],[Spacecraft (Launch)]],Tbl_Missions[Spacecraft],Tbl_Missions[Launch])</f>
        <v>34607.469444444447</v>
      </c>
      <c r="G606" s="1">
        <f>IF(_xlfn.XLOOKUP(Tbl_MissionCrew[[#This Row],[Spacecraft (Return)]],Tbl_Missions[Spacecraft],Tbl_Missions[Return])="","",_xlfn.XLOOKUP(Tbl_MissionCrew[[#This Row],[Spacecraft (Return)]],Tbl_Missions[Spacecraft],Tbl_Missions[Return]))</f>
        <v>34618.710416666669</v>
      </c>
      <c r="H606" t="str">
        <f>_xlfn.XLOOKUP(Tbl_MissionCrew[[#This Row],[Spacecraft (Launch)]],Tbl_Missions[Spacecraft],Tbl_Missions[Destination])</f>
        <v>Earth Orbit</v>
      </c>
      <c r="I60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06" t="str">
        <f>_xlfn.XLOOKUP(Tbl_MissionCrew[[#This Row],[Spacecraft (Return)]],Tbl_Missions[Spacecraft],Tbl_Missions[Status])</f>
        <v>Returned</v>
      </c>
    </row>
    <row r="607" spans="1:10" ht="18.75" customHeight="1">
      <c r="A607" t="s">
        <v>1157</v>
      </c>
      <c r="B607" t="s">
        <v>210</v>
      </c>
      <c r="C607" t="s">
        <v>210</v>
      </c>
      <c r="D607" t="b">
        <f>NOT(Tbl_MissionCrew[[#This Row],[Spacecraft (Return)]]=Tbl_MissionCrew[[#This Row],[Spacecraft (Launch)]])</f>
        <v>0</v>
      </c>
      <c r="E607" s="2">
        <f ca="1">IF(Tbl_MissionCrew[[#This Row],[Return date]]="",NOW(),Tbl_MissionCrew[[#This Row],[Return date]])-Tbl_MissionCrew[[#This Row],[Launch date]]</f>
        <v>11.240972222221899</v>
      </c>
      <c r="F607" s="1">
        <f>_xlfn.XLOOKUP(Tbl_MissionCrew[[#This Row],[Spacecraft (Launch)]],Tbl_Missions[Spacecraft],Tbl_Missions[Launch])</f>
        <v>34607.469444444447</v>
      </c>
      <c r="G607" s="1">
        <f>IF(_xlfn.XLOOKUP(Tbl_MissionCrew[[#This Row],[Spacecraft (Return)]],Tbl_Missions[Spacecraft],Tbl_Missions[Return])="","",_xlfn.XLOOKUP(Tbl_MissionCrew[[#This Row],[Spacecraft (Return)]],Tbl_Missions[Spacecraft],Tbl_Missions[Return]))</f>
        <v>34618.710416666669</v>
      </c>
      <c r="H607" t="str">
        <f>_xlfn.XLOOKUP(Tbl_MissionCrew[[#This Row],[Spacecraft (Launch)]],Tbl_Missions[Spacecraft],Tbl_Missions[Destination])</f>
        <v>Earth Orbit</v>
      </c>
      <c r="I60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07" t="str">
        <f>_xlfn.XLOOKUP(Tbl_MissionCrew[[#This Row],[Spacecraft (Return)]],Tbl_Missions[Spacecraft],Tbl_Missions[Status])</f>
        <v>Returned</v>
      </c>
    </row>
    <row r="608" spans="1:10" ht="18.75" customHeight="1">
      <c r="A608" t="s">
        <v>502</v>
      </c>
      <c r="B608" t="s">
        <v>210</v>
      </c>
      <c r="C608" t="s">
        <v>210</v>
      </c>
      <c r="D608" t="b">
        <f>NOT(Tbl_MissionCrew[[#This Row],[Spacecraft (Return)]]=Tbl_MissionCrew[[#This Row],[Spacecraft (Launch)]])</f>
        <v>0</v>
      </c>
      <c r="E608" s="2">
        <f ca="1">IF(Tbl_MissionCrew[[#This Row],[Return date]]="",NOW(),Tbl_MissionCrew[[#This Row],[Return date]])-Tbl_MissionCrew[[#This Row],[Launch date]]</f>
        <v>11.240972222221899</v>
      </c>
      <c r="F608" s="1">
        <f>_xlfn.XLOOKUP(Tbl_MissionCrew[[#This Row],[Spacecraft (Launch)]],Tbl_Missions[Spacecraft],Tbl_Missions[Launch])</f>
        <v>34607.469444444447</v>
      </c>
      <c r="G608" s="1">
        <f>IF(_xlfn.XLOOKUP(Tbl_MissionCrew[[#This Row],[Spacecraft (Return)]],Tbl_Missions[Spacecraft],Tbl_Missions[Return])="","",_xlfn.XLOOKUP(Tbl_MissionCrew[[#This Row],[Spacecraft (Return)]],Tbl_Missions[Spacecraft],Tbl_Missions[Return]))</f>
        <v>34618.710416666669</v>
      </c>
      <c r="H608" t="str">
        <f>_xlfn.XLOOKUP(Tbl_MissionCrew[[#This Row],[Spacecraft (Launch)]],Tbl_Missions[Spacecraft],Tbl_Missions[Destination])</f>
        <v>Earth Orbit</v>
      </c>
      <c r="I60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08" t="str">
        <f>_xlfn.XLOOKUP(Tbl_MissionCrew[[#This Row],[Spacecraft (Return)]],Tbl_Missions[Spacecraft],Tbl_Missions[Status])</f>
        <v>Returned</v>
      </c>
    </row>
    <row r="609" spans="1:10" ht="18.75" customHeight="1">
      <c r="A609" t="s">
        <v>541</v>
      </c>
      <c r="B609" t="s">
        <v>210</v>
      </c>
      <c r="C609" t="s">
        <v>210</v>
      </c>
      <c r="D609" t="b">
        <f>NOT(Tbl_MissionCrew[[#This Row],[Spacecraft (Return)]]=Tbl_MissionCrew[[#This Row],[Spacecraft (Launch)]])</f>
        <v>0</v>
      </c>
      <c r="E609" s="2">
        <f ca="1">IF(Tbl_MissionCrew[[#This Row],[Return date]]="",NOW(),Tbl_MissionCrew[[#This Row],[Return date]])-Tbl_MissionCrew[[#This Row],[Launch date]]</f>
        <v>11.240972222221899</v>
      </c>
      <c r="F609" s="1">
        <f>_xlfn.XLOOKUP(Tbl_MissionCrew[[#This Row],[Spacecraft (Launch)]],Tbl_Missions[Spacecraft],Tbl_Missions[Launch])</f>
        <v>34607.469444444447</v>
      </c>
      <c r="G609" s="1">
        <f>IF(_xlfn.XLOOKUP(Tbl_MissionCrew[[#This Row],[Spacecraft (Return)]],Tbl_Missions[Spacecraft],Tbl_Missions[Return])="","",_xlfn.XLOOKUP(Tbl_MissionCrew[[#This Row],[Spacecraft (Return)]],Tbl_Missions[Spacecraft],Tbl_Missions[Return]))</f>
        <v>34618.710416666669</v>
      </c>
      <c r="H609" t="str">
        <f>_xlfn.XLOOKUP(Tbl_MissionCrew[[#This Row],[Spacecraft (Launch)]],Tbl_Missions[Spacecraft],Tbl_Missions[Destination])</f>
        <v>Earth Orbit</v>
      </c>
      <c r="I60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09" t="str">
        <f>_xlfn.XLOOKUP(Tbl_MissionCrew[[#This Row],[Spacecraft (Return)]],Tbl_Missions[Spacecraft],Tbl_Missions[Status])</f>
        <v>Returned</v>
      </c>
    </row>
    <row r="610" spans="1:10" ht="18.75" customHeight="1">
      <c r="A610" t="s">
        <v>1191</v>
      </c>
      <c r="B610" t="s">
        <v>210</v>
      </c>
      <c r="C610" t="s">
        <v>210</v>
      </c>
      <c r="D610" t="b">
        <f>NOT(Tbl_MissionCrew[[#This Row],[Spacecraft (Return)]]=Tbl_MissionCrew[[#This Row],[Spacecraft (Launch)]])</f>
        <v>0</v>
      </c>
      <c r="E610" s="2">
        <f ca="1">IF(Tbl_MissionCrew[[#This Row],[Return date]]="",NOW(),Tbl_MissionCrew[[#This Row],[Return date]])-Tbl_MissionCrew[[#This Row],[Launch date]]</f>
        <v>11.240972222221899</v>
      </c>
      <c r="F610" s="1">
        <f>_xlfn.XLOOKUP(Tbl_MissionCrew[[#This Row],[Spacecraft (Launch)]],Tbl_Missions[Spacecraft],Tbl_Missions[Launch])</f>
        <v>34607.469444444447</v>
      </c>
      <c r="G610" s="1">
        <f>IF(_xlfn.XLOOKUP(Tbl_MissionCrew[[#This Row],[Spacecraft (Return)]],Tbl_Missions[Spacecraft],Tbl_Missions[Return])="","",_xlfn.XLOOKUP(Tbl_MissionCrew[[#This Row],[Spacecraft (Return)]],Tbl_Missions[Spacecraft],Tbl_Missions[Return]))</f>
        <v>34618.710416666669</v>
      </c>
      <c r="H610" t="str">
        <f>_xlfn.XLOOKUP(Tbl_MissionCrew[[#This Row],[Spacecraft (Launch)]],Tbl_Missions[Spacecraft],Tbl_Missions[Destination])</f>
        <v>Earth Orbit</v>
      </c>
      <c r="I61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10" t="str">
        <f>_xlfn.XLOOKUP(Tbl_MissionCrew[[#This Row],[Spacecraft (Return)]],Tbl_Missions[Spacecraft],Tbl_Missions[Status])</f>
        <v>Returned</v>
      </c>
    </row>
    <row r="611" spans="1:10" ht="18.75" customHeight="1">
      <c r="A611" t="s">
        <v>575</v>
      </c>
      <c r="B611" t="s">
        <v>210</v>
      </c>
      <c r="C611" t="s">
        <v>210</v>
      </c>
      <c r="D611" t="b">
        <f>NOT(Tbl_MissionCrew[[#This Row],[Spacecraft (Return)]]=Tbl_MissionCrew[[#This Row],[Spacecraft (Launch)]])</f>
        <v>0</v>
      </c>
      <c r="E611" s="2">
        <f ca="1">IF(Tbl_MissionCrew[[#This Row],[Return date]]="",NOW(),Tbl_MissionCrew[[#This Row],[Return date]])-Tbl_MissionCrew[[#This Row],[Launch date]]</f>
        <v>11.240972222221899</v>
      </c>
      <c r="F611" s="1">
        <f>_xlfn.XLOOKUP(Tbl_MissionCrew[[#This Row],[Spacecraft (Launch)]],Tbl_Missions[Spacecraft],Tbl_Missions[Launch])</f>
        <v>34607.469444444447</v>
      </c>
      <c r="G611" s="1">
        <f>IF(_xlfn.XLOOKUP(Tbl_MissionCrew[[#This Row],[Spacecraft (Return)]],Tbl_Missions[Spacecraft],Tbl_Missions[Return])="","",_xlfn.XLOOKUP(Tbl_MissionCrew[[#This Row],[Spacecraft (Return)]],Tbl_Missions[Spacecraft],Tbl_Missions[Return]))</f>
        <v>34618.710416666669</v>
      </c>
      <c r="H611" t="str">
        <f>_xlfn.XLOOKUP(Tbl_MissionCrew[[#This Row],[Spacecraft (Launch)]],Tbl_Missions[Spacecraft],Tbl_Missions[Destination])</f>
        <v>Earth Orbit</v>
      </c>
      <c r="I61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11" t="str">
        <f>_xlfn.XLOOKUP(Tbl_MissionCrew[[#This Row],[Spacecraft (Return)]],Tbl_Missions[Spacecraft],Tbl_Missions[Status])</f>
        <v>Returned</v>
      </c>
    </row>
    <row r="612" spans="1:10" ht="18.75" customHeight="1">
      <c r="A612" t="s">
        <v>470</v>
      </c>
      <c r="B612" t="s">
        <v>211</v>
      </c>
      <c r="C612" t="s">
        <v>211</v>
      </c>
      <c r="D612" t="b">
        <f>NOT(Tbl_MissionCrew[[#This Row],[Spacecraft (Return)]]=Tbl_MissionCrew[[#This Row],[Spacecraft (Launch)]])</f>
        <v>0</v>
      </c>
      <c r="E612" s="2">
        <f ca="1">IF(Tbl_MissionCrew[[#This Row],[Return date]]="",NOW(),Tbl_MissionCrew[[#This Row],[Return date]])-Tbl_MissionCrew[[#This Row],[Launch date]]</f>
        <v>169.2236111111124</v>
      </c>
      <c r="F612" s="1">
        <f>_xlfn.XLOOKUP(Tbl_MissionCrew[[#This Row],[Spacecraft (Launch)]],Tbl_Missions[Spacecraft],Tbl_Missions[Launch])</f>
        <v>34610.945833333331</v>
      </c>
      <c r="G612" s="1">
        <f>IF(_xlfn.XLOOKUP(Tbl_MissionCrew[[#This Row],[Spacecraft (Return)]],Tbl_Missions[Spacecraft],Tbl_Missions[Return])="","",_xlfn.XLOOKUP(Tbl_MissionCrew[[#This Row],[Spacecraft (Return)]],Tbl_Missions[Spacecraft],Tbl_Missions[Return]))</f>
        <v>34780.169444444444</v>
      </c>
      <c r="H612" t="str">
        <f>_xlfn.XLOOKUP(Tbl_MissionCrew[[#This Row],[Spacecraft (Launch)]],Tbl_Missions[Spacecraft],Tbl_Missions[Destination])</f>
        <v>Mir</v>
      </c>
      <c r="I61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612" t="str">
        <f>_xlfn.XLOOKUP(Tbl_MissionCrew[[#This Row],[Spacecraft (Return)]],Tbl_Missions[Spacecraft],Tbl_Missions[Status])</f>
        <v>Returned</v>
      </c>
    </row>
    <row r="613" spans="1:10" ht="18.75" customHeight="1">
      <c r="A613" t="s">
        <v>1066</v>
      </c>
      <c r="B613" t="s">
        <v>211</v>
      </c>
      <c r="C613" t="s">
        <v>207</v>
      </c>
      <c r="D613" t="b">
        <f>NOT(Tbl_MissionCrew[[#This Row],[Spacecraft (Return)]]=Tbl_MissionCrew[[#This Row],[Spacecraft (Launch)]])</f>
        <v>1</v>
      </c>
      <c r="E613" s="2">
        <f ca="1">IF(Tbl_MissionCrew[[#This Row],[Return date]]="",NOW(),Tbl_MissionCrew[[#This Row],[Return date]])-Tbl_MissionCrew[[#This Row],[Launch date]]</f>
        <v>31.525000000008731</v>
      </c>
      <c r="F613" s="1">
        <f>_xlfn.XLOOKUP(Tbl_MissionCrew[[#This Row],[Spacecraft (Launch)]],Tbl_Missions[Spacecraft],Tbl_Missions[Launch])</f>
        <v>34610.945833333331</v>
      </c>
      <c r="G613" s="1">
        <f>IF(_xlfn.XLOOKUP(Tbl_MissionCrew[[#This Row],[Spacecraft (Return)]],Tbl_Missions[Spacecraft],Tbl_Missions[Return])="","",_xlfn.XLOOKUP(Tbl_MissionCrew[[#This Row],[Spacecraft (Return)]],Tbl_Missions[Spacecraft],Tbl_Missions[Return]))</f>
        <v>34642.47083333334</v>
      </c>
      <c r="H613" t="str">
        <f>_xlfn.XLOOKUP(Tbl_MissionCrew[[#This Row],[Spacecraft (Launch)]],Tbl_Missions[Spacecraft],Tbl_Missions[Destination])</f>
        <v>Mir</v>
      </c>
      <c r="I61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613" t="str">
        <f>_xlfn.XLOOKUP(Tbl_MissionCrew[[#This Row],[Spacecraft (Return)]],Tbl_Missions[Spacecraft],Tbl_Missions[Status])</f>
        <v>Returned</v>
      </c>
    </row>
    <row r="614" spans="1:10" ht="18.75" customHeight="1">
      <c r="A614" t="s">
        <v>1192</v>
      </c>
      <c r="B614" t="s">
        <v>211</v>
      </c>
      <c r="C614" t="s">
        <v>211</v>
      </c>
      <c r="D614" t="b">
        <f>NOT(Tbl_MissionCrew[[#This Row],[Spacecraft (Return)]]=Tbl_MissionCrew[[#This Row],[Spacecraft (Launch)]])</f>
        <v>0</v>
      </c>
      <c r="E614" s="2">
        <f ca="1">IF(Tbl_MissionCrew[[#This Row],[Return date]]="",NOW(),Tbl_MissionCrew[[#This Row],[Return date]])-Tbl_MissionCrew[[#This Row],[Launch date]]</f>
        <v>169.2236111111124</v>
      </c>
      <c r="F614" s="1">
        <f>_xlfn.XLOOKUP(Tbl_MissionCrew[[#This Row],[Spacecraft (Launch)]],Tbl_Missions[Spacecraft],Tbl_Missions[Launch])</f>
        <v>34610.945833333331</v>
      </c>
      <c r="G614" s="1">
        <f>IF(_xlfn.XLOOKUP(Tbl_MissionCrew[[#This Row],[Spacecraft (Return)]],Tbl_Missions[Spacecraft],Tbl_Missions[Return])="","",_xlfn.XLOOKUP(Tbl_MissionCrew[[#This Row],[Spacecraft (Return)]],Tbl_Missions[Spacecraft],Tbl_Missions[Return]))</f>
        <v>34780.169444444444</v>
      </c>
      <c r="H614" t="str">
        <f>_xlfn.XLOOKUP(Tbl_MissionCrew[[#This Row],[Spacecraft (Launch)]],Tbl_Missions[Spacecraft],Tbl_Missions[Destination])</f>
        <v>Mir</v>
      </c>
      <c r="I61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614" t="str">
        <f>_xlfn.XLOOKUP(Tbl_MissionCrew[[#This Row],[Spacecraft (Return)]],Tbl_Missions[Spacecraft],Tbl_Missions[Status])</f>
        <v>Returned</v>
      </c>
    </row>
    <row r="615" spans="1:10" ht="18.75" customHeight="1">
      <c r="A615" t="s">
        <v>1175</v>
      </c>
      <c r="B615" t="s">
        <v>212</v>
      </c>
      <c r="C615" t="s">
        <v>212</v>
      </c>
      <c r="D615" t="b">
        <f>NOT(Tbl_MissionCrew[[#This Row],[Spacecraft (Return)]]=Tbl_MissionCrew[[#This Row],[Spacecraft (Launch)]])</f>
        <v>0</v>
      </c>
      <c r="E615" s="2">
        <f ca="1">IF(Tbl_MissionCrew[[#This Row],[Return date]]="",NOW(),Tbl_MissionCrew[[#This Row],[Return date]])-Tbl_MissionCrew[[#This Row],[Launch date]]</f>
        <v>10.940972222218988</v>
      </c>
      <c r="F615" s="1">
        <f>_xlfn.XLOOKUP(Tbl_MissionCrew[[#This Row],[Spacecraft (Launch)]],Tbl_Missions[Spacecraft],Tbl_Missions[Launch])</f>
        <v>34641.708136574074</v>
      </c>
      <c r="G615" s="1">
        <f>IF(_xlfn.XLOOKUP(Tbl_MissionCrew[[#This Row],[Spacecraft (Return)]],Tbl_Missions[Spacecraft],Tbl_Missions[Return])="","",_xlfn.XLOOKUP(Tbl_MissionCrew[[#This Row],[Spacecraft (Return)]],Tbl_Missions[Spacecraft],Tbl_Missions[Return]))</f>
        <v>34652.649108796293</v>
      </c>
      <c r="H615" t="str">
        <f>_xlfn.XLOOKUP(Tbl_MissionCrew[[#This Row],[Spacecraft (Launch)]],Tbl_Missions[Spacecraft],Tbl_Missions[Destination])</f>
        <v>Earth Orbit</v>
      </c>
      <c r="I61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15" t="str">
        <f>_xlfn.XLOOKUP(Tbl_MissionCrew[[#This Row],[Spacecraft (Return)]],Tbl_Missions[Spacecraft],Tbl_Missions[Status])</f>
        <v>Returned</v>
      </c>
    </row>
    <row r="616" spans="1:10" ht="18.75" customHeight="1">
      <c r="A616" t="s">
        <v>1151</v>
      </c>
      <c r="B616" t="s">
        <v>212</v>
      </c>
      <c r="C616" t="s">
        <v>212</v>
      </c>
      <c r="D616" t="b">
        <f>NOT(Tbl_MissionCrew[[#This Row],[Spacecraft (Return)]]=Tbl_MissionCrew[[#This Row],[Spacecraft (Launch)]])</f>
        <v>0</v>
      </c>
      <c r="E616" s="2">
        <f ca="1">IF(Tbl_MissionCrew[[#This Row],[Return date]]="",NOW(),Tbl_MissionCrew[[#This Row],[Return date]])-Tbl_MissionCrew[[#This Row],[Launch date]]</f>
        <v>10.940972222218988</v>
      </c>
      <c r="F616" s="1">
        <f>_xlfn.XLOOKUP(Tbl_MissionCrew[[#This Row],[Spacecraft (Launch)]],Tbl_Missions[Spacecraft],Tbl_Missions[Launch])</f>
        <v>34641.708136574074</v>
      </c>
      <c r="G616" s="1">
        <f>IF(_xlfn.XLOOKUP(Tbl_MissionCrew[[#This Row],[Spacecraft (Return)]],Tbl_Missions[Spacecraft],Tbl_Missions[Return])="","",_xlfn.XLOOKUP(Tbl_MissionCrew[[#This Row],[Spacecraft (Return)]],Tbl_Missions[Spacecraft],Tbl_Missions[Return]))</f>
        <v>34652.649108796293</v>
      </c>
      <c r="H616" t="str">
        <f>_xlfn.XLOOKUP(Tbl_MissionCrew[[#This Row],[Spacecraft (Launch)]],Tbl_Missions[Spacecraft],Tbl_Missions[Destination])</f>
        <v>Earth Orbit</v>
      </c>
      <c r="I61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16" t="str">
        <f>_xlfn.XLOOKUP(Tbl_MissionCrew[[#This Row],[Spacecraft (Return)]],Tbl_Missions[Spacecraft],Tbl_Missions[Status])</f>
        <v>Returned</v>
      </c>
    </row>
    <row r="617" spans="1:10" ht="18.75" customHeight="1">
      <c r="A617" t="s">
        <v>1179</v>
      </c>
      <c r="B617" t="s">
        <v>212</v>
      </c>
      <c r="C617" t="s">
        <v>212</v>
      </c>
      <c r="D617" t="b">
        <f>NOT(Tbl_MissionCrew[[#This Row],[Spacecraft (Return)]]=Tbl_MissionCrew[[#This Row],[Spacecraft (Launch)]])</f>
        <v>0</v>
      </c>
      <c r="E617" s="2">
        <f ca="1">IF(Tbl_MissionCrew[[#This Row],[Return date]]="",NOW(),Tbl_MissionCrew[[#This Row],[Return date]])-Tbl_MissionCrew[[#This Row],[Launch date]]</f>
        <v>10.940972222218988</v>
      </c>
      <c r="F617" s="1">
        <f>_xlfn.XLOOKUP(Tbl_MissionCrew[[#This Row],[Spacecraft (Launch)]],Tbl_Missions[Spacecraft],Tbl_Missions[Launch])</f>
        <v>34641.708136574074</v>
      </c>
      <c r="G617" s="1">
        <f>IF(_xlfn.XLOOKUP(Tbl_MissionCrew[[#This Row],[Spacecraft (Return)]],Tbl_Missions[Spacecraft],Tbl_Missions[Return])="","",_xlfn.XLOOKUP(Tbl_MissionCrew[[#This Row],[Spacecraft (Return)]],Tbl_Missions[Spacecraft],Tbl_Missions[Return]))</f>
        <v>34652.649108796293</v>
      </c>
      <c r="H617" t="str">
        <f>_xlfn.XLOOKUP(Tbl_MissionCrew[[#This Row],[Spacecraft (Launch)]],Tbl_Missions[Spacecraft],Tbl_Missions[Destination])</f>
        <v>Earth Orbit</v>
      </c>
      <c r="I61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17" t="str">
        <f>_xlfn.XLOOKUP(Tbl_MissionCrew[[#This Row],[Spacecraft (Return)]],Tbl_Missions[Spacecraft],Tbl_Missions[Status])</f>
        <v>Returned</v>
      </c>
    </row>
    <row r="618" spans="1:10" ht="18.75" customHeight="1">
      <c r="A618" t="s">
        <v>1193</v>
      </c>
      <c r="B618" t="s">
        <v>212</v>
      </c>
      <c r="C618" t="s">
        <v>212</v>
      </c>
      <c r="D618" t="b">
        <f>NOT(Tbl_MissionCrew[[#This Row],[Spacecraft (Return)]]=Tbl_MissionCrew[[#This Row],[Spacecraft (Launch)]])</f>
        <v>0</v>
      </c>
      <c r="E618" s="2">
        <f ca="1">IF(Tbl_MissionCrew[[#This Row],[Return date]]="",NOW(),Tbl_MissionCrew[[#This Row],[Return date]])-Tbl_MissionCrew[[#This Row],[Launch date]]</f>
        <v>10.940972222218988</v>
      </c>
      <c r="F618" s="1">
        <f>_xlfn.XLOOKUP(Tbl_MissionCrew[[#This Row],[Spacecraft (Launch)]],Tbl_Missions[Spacecraft],Tbl_Missions[Launch])</f>
        <v>34641.708136574074</v>
      </c>
      <c r="G618" s="1">
        <f>IF(_xlfn.XLOOKUP(Tbl_MissionCrew[[#This Row],[Spacecraft (Return)]],Tbl_Missions[Spacecraft],Tbl_Missions[Return])="","",_xlfn.XLOOKUP(Tbl_MissionCrew[[#This Row],[Spacecraft (Return)]],Tbl_Missions[Spacecraft],Tbl_Missions[Return]))</f>
        <v>34652.649108796293</v>
      </c>
      <c r="H618" t="str">
        <f>_xlfn.XLOOKUP(Tbl_MissionCrew[[#This Row],[Spacecraft (Launch)]],Tbl_Missions[Spacecraft],Tbl_Missions[Destination])</f>
        <v>Earth Orbit</v>
      </c>
      <c r="I61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18" t="str">
        <f>_xlfn.XLOOKUP(Tbl_MissionCrew[[#This Row],[Spacecraft (Return)]],Tbl_Missions[Spacecraft],Tbl_Missions[Status])</f>
        <v>Returned</v>
      </c>
    </row>
    <row r="619" spans="1:10" ht="18.75" customHeight="1">
      <c r="A619" t="s">
        <v>542</v>
      </c>
      <c r="B619" t="s">
        <v>212</v>
      </c>
      <c r="C619" t="s">
        <v>212</v>
      </c>
      <c r="D619" t="b">
        <f>NOT(Tbl_MissionCrew[[#This Row],[Spacecraft (Return)]]=Tbl_MissionCrew[[#This Row],[Spacecraft (Launch)]])</f>
        <v>0</v>
      </c>
      <c r="E619" s="2">
        <f ca="1">IF(Tbl_MissionCrew[[#This Row],[Return date]]="",NOW(),Tbl_MissionCrew[[#This Row],[Return date]])-Tbl_MissionCrew[[#This Row],[Launch date]]</f>
        <v>10.940972222218988</v>
      </c>
      <c r="F619" s="1">
        <f>_xlfn.XLOOKUP(Tbl_MissionCrew[[#This Row],[Spacecraft (Launch)]],Tbl_Missions[Spacecraft],Tbl_Missions[Launch])</f>
        <v>34641.708136574074</v>
      </c>
      <c r="G619" s="1">
        <f>IF(_xlfn.XLOOKUP(Tbl_MissionCrew[[#This Row],[Spacecraft (Return)]],Tbl_Missions[Spacecraft],Tbl_Missions[Return])="","",_xlfn.XLOOKUP(Tbl_MissionCrew[[#This Row],[Spacecraft (Return)]],Tbl_Missions[Spacecraft],Tbl_Missions[Return]))</f>
        <v>34652.649108796293</v>
      </c>
      <c r="H619" t="str">
        <f>_xlfn.XLOOKUP(Tbl_MissionCrew[[#This Row],[Spacecraft (Launch)]],Tbl_Missions[Spacecraft],Tbl_Missions[Destination])</f>
        <v>Earth Orbit</v>
      </c>
      <c r="I61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19" t="str">
        <f>_xlfn.XLOOKUP(Tbl_MissionCrew[[#This Row],[Spacecraft (Return)]],Tbl_Missions[Spacecraft],Tbl_Missions[Status])</f>
        <v>Returned</v>
      </c>
    </row>
    <row r="620" spans="1:10" ht="18.75" customHeight="1">
      <c r="A620" t="s">
        <v>548</v>
      </c>
      <c r="B620" t="s">
        <v>212</v>
      </c>
      <c r="C620" t="s">
        <v>212</v>
      </c>
      <c r="D620" t="b">
        <f>NOT(Tbl_MissionCrew[[#This Row],[Spacecraft (Return)]]=Tbl_MissionCrew[[#This Row],[Spacecraft (Launch)]])</f>
        <v>0</v>
      </c>
      <c r="E620" s="2">
        <f ca="1">IF(Tbl_MissionCrew[[#This Row],[Return date]]="",NOW(),Tbl_MissionCrew[[#This Row],[Return date]])-Tbl_MissionCrew[[#This Row],[Launch date]]</f>
        <v>10.940972222218988</v>
      </c>
      <c r="F620" s="1">
        <f>_xlfn.XLOOKUP(Tbl_MissionCrew[[#This Row],[Spacecraft (Launch)]],Tbl_Missions[Spacecraft],Tbl_Missions[Launch])</f>
        <v>34641.708136574074</v>
      </c>
      <c r="G620" s="1">
        <f>IF(_xlfn.XLOOKUP(Tbl_MissionCrew[[#This Row],[Spacecraft (Return)]],Tbl_Missions[Spacecraft],Tbl_Missions[Return])="","",_xlfn.XLOOKUP(Tbl_MissionCrew[[#This Row],[Spacecraft (Return)]],Tbl_Missions[Spacecraft],Tbl_Missions[Return]))</f>
        <v>34652.649108796293</v>
      </c>
      <c r="H620" t="str">
        <f>_xlfn.XLOOKUP(Tbl_MissionCrew[[#This Row],[Spacecraft (Launch)]],Tbl_Missions[Spacecraft],Tbl_Missions[Destination])</f>
        <v>Earth Orbit</v>
      </c>
      <c r="I62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20" t="str">
        <f>_xlfn.XLOOKUP(Tbl_MissionCrew[[#This Row],[Spacecraft (Return)]],Tbl_Missions[Spacecraft],Tbl_Missions[Status])</f>
        <v>Returned</v>
      </c>
    </row>
    <row r="621" spans="1:10" ht="18.75" customHeight="1">
      <c r="A621" t="s">
        <v>517</v>
      </c>
      <c r="B621" t="s">
        <v>213</v>
      </c>
      <c r="C621" t="s">
        <v>213</v>
      </c>
      <c r="D621" t="b">
        <f>NOT(Tbl_MissionCrew[[#This Row],[Spacecraft (Return)]]=Tbl_MissionCrew[[#This Row],[Spacecraft (Launch)]])</f>
        <v>0</v>
      </c>
      <c r="E621" s="2">
        <f ca="1">IF(Tbl_MissionCrew[[#This Row],[Return date]]="",NOW(),Tbl_MissionCrew[[#This Row],[Return date]])-Tbl_MissionCrew[[#This Row],[Launch date]]</f>
        <v>8.2708333333357587</v>
      </c>
      <c r="F621" s="1">
        <f>_xlfn.XLOOKUP(Tbl_MissionCrew[[#This Row],[Spacecraft (Launch)]],Tbl_Missions[Spacecraft],Tbl_Missions[Launch])</f>
        <v>34733.223657407405</v>
      </c>
      <c r="G621" s="1">
        <f>IF(_xlfn.XLOOKUP(Tbl_MissionCrew[[#This Row],[Spacecraft (Return)]],Tbl_Missions[Spacecraft],Tbl_Missions[Return])="","",_xlfn.XLOOKUP(Tbl_MissionCrew[[#This Row],[Spacecraft (Return)]],Tbl_Missions[Spacecraft],Tbl_Missions[Return]))</f>
        <v>34741.494490740741</v>
      </c>
      <c r="H621" t="str">
        <f>_xlfn.XLOOKUP(Tbl_MissionCrew[[#This Row],[Spacecraft (Launch)]],Tbl_Missions[Spacecraft],Tbl_Missions[Destination])</f>
        <v>Earth Orbit</v>
      </c>
      <c r="I62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21" t="str">
        <f>_xlfn.XLOOKUP(Tbl_MissionCrew[[#This Row],[Spacecraft (Return)]],Tbl_Missions[Spacecraft],Tbl_Missions[Status])</f>
        <v>Returned</v>
      </c>
    </row>
    <row r="622" spans="1:10" ht="18.75" customHeight="1">
      <c r="A622" t="s">
        <v>1194</v>
      </c>
      <c r="B622" t="s">
        <v>213</v>
      </c>
      <c r="C622" t="s">
        <v>213</v>
      </c>
      <c r="D622" t="b">
        <f>NOT(Tbl_MissionCrew[[#This Row],[Spacecraft (Return)]]=Tbl_MissionCrew[[#This Row],[Spacecraft (Launch)]])</f>
        <v>0</v>
      </c>
      <c r="E622" s="2">
        <f ca="1">IF(Tbl_MissionCrew[[#This Row],[Return date]]="",NOW(),Tbl_MissionCrew[[#This Row],[Return date]])-Tbl_MissionCrew[[#This Row],[Launch date]]</f>
        <v>8.2708333333357587</v>
      </c>
      <c r="F622" s="1">
        <f>_xlfn.XLOOKUP(Tbl_MissionCrew[[#This Row],[Spacecraft (Launch)]],Tbl_Missions[Spacecraft],Tbl_Missions[Launch])</f>
        <v>34733.223657407405</v>
      </c>
      <c r="G622" s="1">
        <f>IF(_xlfn.XLOOKUP(Tbl_MissionCrew[[#This Row],[Spacecraft (Return)]],Tbl_Missions[Spacecraft],Tbl_Missions[Return])="","",_xlfn.XLOOKUP(Tbl_MissionCrew[[#This Row],[Spacecraft (Return)]],Tbl_Missions[Spacecraft],Tbl_Missions[Return]))</f>
        <v>34741.494490740741</v>
      </c>
      <c r="H622" t="str">
        <f>_xlfn.XLOOKUP(Tbl_MissionCrew[[#This Row],[Spacecraft (Launch)]],Tbl_Missions[Spacecraft],Tbl_Missions[Destination])</f>
        <v>Earth Orbit</v>
      </c>
      <c r="I62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22" t="str">
        <f>_xlfn.XLOOKUP(Tbl_MissionCrew[[#This Row],[Spacecraft (Return)]],Tbl_Missions[Spacecraft],Tbl_Missions[Status])</f>
        <v>Returned</v>
      </c>
    </row>
    <row r="623" spans="1:10" ht="18.75" customHeight="1">
      <c r="A623" t="s">
        <v>1140</v>
      </c>
      <c r="B623" t="s">
        <v>213</v>
      </c>
      <c r="C623" t="s">
        <v>213</v>
      </c>
      <c r="D623" t="b">
        <f>NOT(Tbl_MissionCrew[[#This Row],[Spacecraft (Return)]]=Tbl_MissionCrew[[#This Row],[Spacecraft (Launch)]])</f>
        <v>0</v>
      </c>
      <c r="E623" s="2">
        <f ca="1">IF(Tbl_MissionCrew[[#This Row],[Return date]]="",NOW(),Tbl_MissionCrew[[#This Row],[Return date]])-Tbl_MissionCrew[[#This Row],[Launch date]]</f>
        <v>8.2708333333357587</v>
      </c>
      <c r="F623" s="1">
        <f>_xlfn.XLOOKUP(Tbl_MissionCrew[[#This Row],[Spacecraft (Launch)]],Tbl_Missions[Spacecraft],Tbl_Missions[Launch])</f>
        <v>34733.223657407405</v>
      </c>
      <c r="G623" s="1">
        <f>IF(_xlfn.XLOOKUP(Tbl_MissionCrew[[#This Row],[Spacecraft (Return)]],Tbl_Missions[Spacecraft],Tbl_Missions[Return])="","",_xlfn.XLOOKUP(Tbl_MissionCrew[[#This Row],[Spacecraft (Return)]],Tbl_Missions[Spacecraft],Tbl_Missions[Return]))</f>
        <v>34741.494490740741</v>
      </c>
      <c r="H623" t="str">
        <f>_xlfn.XLOOKUP(Tbl_MissionCrew[[#This Row],[Spacecraft (Launch)]],Tbl_Missions[Spacecraft],Tbl_Missions[Destination])</f>
        <v>Earth Orbit</v>
      </c>
      <c r="I62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23" t="str">
        <f>_xlfn.XLOOKUP(Tbl_MissionCrew[[#This Row],[Spacecraft (Return)]],Tbl_Missions[Spacecraft],Tbl_Missions[Status])</f>
        <v>Returned</v>
      </c>
    </row>
    <row r="624" spans="1:10" ht="18.75" customHeight="1">
      <c r="A624" t="s">
        <v>1183</v>
      </c>
      <c r="B624" t="s">
        <v>213</v>
      </c>
      <c r="C624" t="s">
        <v>213</v>
      </c>
      <c r="D624" t="b">
        <f>NOT(Tbl_MissionCrew[[#This Row],[Spacecraft (Return)]]=Tbl_MissionCrew[[#This Row],[Spacecraft (Launch)]])</f>
        <v>0</v>
      </c>
      <c r="E624" s="2">
        <f ca="1">IF(Tbl_MissionCrew[[#This Row],[Return date]]="",NOW(),Tbl_MissionCrew[[#This Row],[Return date]])-Tbl_MissionCrew[[#This Row],[Launch date]]</f>
        <v>8.2708333333357587</v>
      </c>
      <c r="F624" s="1">
        <f>_xlfn.XLOOKUP(Tbl_MissionCrew[[#This Row],[Spacecraft (Launch)]],Tbl_Missions[Spacecraft],Tbl_Missions[Launch])</f>
        <v>34733.223657407405</v>
      </c>
      <c r="G624" s="1">
        <f>IF(_xlfn.XLOOKUP(Tbl_MissionCrew[[#This Row],[Spacecraft (Return)]],Tbl_Missions[Spacecraft],Tbl_Missions[Return])="","",_xlfn.XLOOKUP(Tbl_MissionCrew[[#This Row],[Spacecraft (Return)]],Tbl_Missions[Spacecraft],Tbl_Missions[Return]))</f>
        <v>34741.494490740741</v>
      </c>
      <c r="H624" t="str">
        <f>_xlfn.XLOOKUP(Tbl_MissionCrew[[#This Row],[Spacecraft (Launch)]],Tbl_Missions[Spacecraft],Tbl_Missions[Destination])</f>
        <v>Earth Orbit</v>
      </c>
      <c r="I62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24" t="str">
        <f>_xlfn.XLOOKUP(Tbl_MissionCrew[[#This Row],[Spacecraft (Return)]],Tbl_Missions[Spacecraft],Tbl_Missions[Status])</f>
        <v>Returned</v>
      </c>
    </row>
    <row r="625" spans="1:10" ht="18.75" customHeight="1">
      <c r="A625" t="s">
        <v>516</v>
      </c>
      <c r="B625" t="s">
        <v>213</v>
      </c>
      <c r="C625" t="s">
        <v>213</v>
      </c>
      <c r="D625" t="b">
        <f>NOT(Tbl_MissionCrew[[#This Row],[Spacecraft (Return)]]=Tbl_MissionCrew[[#This Row],[Spacecraft (Launch)]])</f>
        <v>0</v>
      </c>
      <c r="E625" s="2">
        <f ca="1">IF(Tbl_MissionCrew[[#This Row],[Return date]]="",NOW(),Tbl_MissionCrew[[#This Row],[Return date]])-Tbl_MissionCrew[[#This Row],[Launch date]]</f>
        <v>8.2708333333357587</v>
      </c>
      <c r="F625" s="1">
        <f>_xlfn.XLOOKUP(Tbl_MissionCrew[[#This Row],[Spacecraft (Launch)]],Tbl_Missions[Spacecraft],Tbl_Missions[Launch])</f>
        <v>34733.223657407405</v>
      </c>
      <c r="G625" s="1">
        <f>IF(_xlfn.XLOOKUP(Tbl_MissionCrew[[#This Row],[Spacecraft (Return)]],Tbl_Missions[Spacecraft],Tbl_Missions[Return])="","",_xlfn.XLOOKUP(Tbl_MissionCrew[[#This Row],[Spacecraft (Return)]],Tbl_Missions[Spacecraft],Tbl_Missions[Return]))</f>
        <v>34741.494490740741</v>
      </c>
      <c r="H625" t="str">
        <f>_xlfn.XLOOKUP(Tbl_MissionCrew[[#This Row],[Spacecraft (Launch)]],Tbl_Missions[Spacecraft],Tbl_Missions[Destination])</f>
        <v>Earth Orbit</v>
      </c>
      <c r="I62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25" t="str">
        <f>_xlfn.XLOOKUP(Tbl_MissionCrew[[#This Row],[Spacecraft (Return)]],Tbl_Missions[Spacecraft],Tbl_Missions[Status])</f>
        <v>Returned</v>
      </c>
    </row>
    <row r="626" spans="1:10" ht="18.75" customHeight="1">
      <c r="A626" t="s">
        <v>464</v>
      </c>
      <c r="B626" t="s">
        <v>213</v>
      </c>
      <c r="C626" t="s">
        <v>213</v>
      </c>
      <c r="D626" t="b">
        <f>NOT(Tbl_MissionCrew[[#This Row],[Spacecraft (Return)]]=Tbl_MissionCrew[[#This Row],[Spacecraft (Launch)]])</f>
        <v>0</v>
      </c>
      <c r="E626" s="2">
        <f ca="1">IF(Tbl_MissionCrew[[#This Row],[Return date]]="",NOW(),Tbl_MissionCrew[[#This Row],[Return date]])-Tbl_MissionCrew[[#This Row],[Launch date]]</f>
        <v>8.2708333333357587</v>
      </c>
      <c r="F626" s="1">
        <f>_xlfn.XLOOKUP(Tbl_MissionCrew[[#This Row],[Spacecraft (Launch)]],Tbl_Missions[Spacecraft],Tbl_Missions[Launch])</f>
        <v>34733.223657407405</v>
      </c>
      <c r="G626" s="1">
        <f>IF(_xlfn.XLOOKUP(Tbl_MissionCrew[[#This Row],[Spacecraft (Return)]],Tbl_Missions[Spacecraft],Tbl_Missions[Return])="","",_xlfn.XLOOKUP(Tbl_MissionCrew[[#This Row],[Spacecraft (Return)]],Tbl_Missions[Spacecraft],Tbl_Missions[Return]))</f>
        <v>34741.494490740741</v>
      </c>
      <c r="H626" t="str">
        <f>_xlfn.XLOOKUP(Tbl_MissionCrew[[#This Row],[Spacecraft (Launch)]],Tbl_Missions[Spacecraft],Tbl_Missions[Destination])</f>
        <v>Earth Orbit</v>
      </c>
      <c r="I62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26" t="str">
        <f>_xlfn.XLOOKUP(Tbl_MissionCrew[[#This Row],[Spacecraft (Return)]],Tbl_Missions[Spacecraft],Tbl_Missions[Status])</f>
        <v>Returned</v>
      </c>
    </row>
    <row r="627" spans="1:10" ht="18.75" customHeight="1">
      <c r="A627" t="s">
        <v>561</v>
      </c>
      <c r="B627" t="s">
        <v>214</v>
      </c>
      <c r="C627" t="s">
        <v>214</v>
      </c>
      <c r="D627" t="b">
        <f>NOT(Tbl_MissionCrew[[#This Row],[Spacecraft (Return)]]=Tbl_MissionCrew[[#This Row],[Spacecraft (Launch)]])</f>
        <v>0</v>
      </c>
      <c r="E627" s="2">
        <f ca="1">IF(Tbl_MissionCrew[[#This Row],[Return date]]="",NOW(),Tbl_MissionCrew[[#This Row],[Return date]])-Tbl_MissionCrew[[#This Row],[Launch date]]</f>
        <v>16.631944444445253</v>
      </c>
      <c r="F627" s="1">
        <f>_xlfn.XLOOKUP(Tbl_MissionCrew[[#This Row],[Spacecraft (Launch)]],Tbl_Missions[Spacecraft],Tbl_Missions[Launch])</f>
        <v>34760.276539351849</v>
      </c>
      <c r="G627" s="1">
        <f>IF(_xlfn.XLOOKUP(Tbl_MissionCrew[[#This Row],[Spacecraft (Return)]],Tbl_Missions[Spacecraft],Tbl_Missions[Return])="","",_xlfn.XLOOKUP(Tbl_MissionCrew[[#This Row],[Spacecraft (Return)]],Tbl_Missions[Spacecraft],Tbl_Missions[Return]))</f>
        <v>34776.908483796295</v>
      </c>
      <c r="H627" t="str">
        <f>_xlfn.XLOOKUP(Tbl_MissionCrew[[#This Row],[Spacecraft (Launch)]],Tbl_Missions[Spacecraft],Tbl_Missions[Destination])</f>
        <v>Earth Orbit</v>
      </c>
      <c r="I62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27" t="str">
        <f>_xlfn.XLOOKUP(Tbl_MissionCrew[[#This Row],[Spacecraft (Return)]],Tbl_Missions[Spacecraft],Tbl_Missions[Status])</f>
        <v>Returned</v>
      </c>
    </row>
    <row r="628" spans="1:10" ht="18.75" customHeight="1">
      <c r="A628" t="s">
        <v>1146</v>
      </c>
      <c r="B628" t="s">
        <v>214</v>
      </c>
      <c r="C628" t="s">
        <v>214</v>
      </c>
      <c r="D628" t="b">
        <f>NOT(Tbl_MissionCrew[[#This Row],[Spacecraft (Return)]]=Tbl_MissionCrew[[#This Row],[Spacecraft (Launch)]])</f>
        <v>0</v>
      </c>
      <c r="E628" s="2">
        <f ca="1">IF(Tbl_MissionCrew[[#This Row],[Return date]]="",NOW(),Tbl_MissionCrew[[#This Row],[Return date]])-Tbl_MissionCrew[[#This Row],[Launch date]]</f>
        <v>16.631944444445253</v>
      </c>
      <c r="F628" s="1">
        <f>_xlfn.XLOOKUP(Tbl_MissionCrew[[#This Row],[Spacecraft (Launch)]],Tbl_Missions[Spacecraft],Tbl_Missions[Launch])</f>
        <v>34760.276539351849</v>
      </c>
      <c r="G628" s="1">
        <f>IF(_xlfn.XLOOKUP(Tbl_MissionCrew[[#This Row],[Spacecraft (Return)]],Tbl_Missions[Spacecraft],Tbl_Missions[Return])="","",_xlfn.XLOOKUP(Tbl_MissionCrew[[#This Row],[Spacecraft (Return)]],Tbl_Missions[Spacecraft],Tbl_Missions[Return]))</f>
        <v>34776.908483796295</v>
      </c>
      <c r="H628" t="str">
        <f>_xlfn.XLOOKUP(Tbl_MissionCrew[[#This Row],[Spacecraft (Launch)]],Tbl_Missions[Spacecraft],Tbl_Missions[Destination])</f>
        <v>Earth Orbit</v>
      </c>
      <c r="I62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28" t="str">
        <f>_xlfn.XLOOKUP(Tbl_MissionCrew[[#This Row],[Spacecraft (Return)]],Tbl_Missions[Spacecraft],Tbl_Missions[Status])</f>
        <v>Returned</v>
      </c>
    </row>
    <row r="629" spans="1:10" ht="18.75" customHeight="1">
      <c r="A629" t="s">
        <v>1147</v>
      </c>
      <c r="B629" t="s">
        <v>214</v>
      </c>
      <c r="C629" t="s">
        <v>214</v>
      </c>
      <c r="D629" t="b">
        <f>NOT(Tbl_MissionCrew[[#This Row],[Spacecraft (Return)]]=Tbl_MissionCrew[[#This Row],[Spacecraft (Launch)]])</f>
        <v>0</v>
      </c>
      <c r="E629" s="2">
        <f ca="1">IF(Tbl_MissionCrew[[#This Row],[Return date]]="",NOW(),Tbl_MissionCrew[[#This Row],[Return date]])-Tbl_MissionCrew[[#This Row],[Launch date]]</f>
        <v>16.631944444445253</v>
      </c>
      <c r="F629" s="1">
        <f>_xlfn.XLOOKUP(Tbl_MissionCrew[[#This Row],[Spacecraft (Launch)]],Tbl_Missions[Spacecraft],Tbl_Missions[Launch])</f>
        <v>34760.276539351849</v>
      </c>
      <c r="G629" s="1">
        <f>IF(_xlfn.XLOOKUP(Tbl_MissionCrew[[#This Row],[Spacecraft (Return)]],Tbl_Missions[Spacecraft],Tbl_Missions[Return])="","",_xlfn.XLOOKUP(Tbl_MissionCrew[[#This Row],[Spacecraft (Return)]],Tbl_Missions[Spacecraft],Tbl_Missions[Return]))</f>
        <v>34776.908483796295</v>
      </c>
      <c r="H629" t="str">
        <f>_xlfn.XLOOKUP(Tbl_MissionCrew[[#This Row],[Spacecraft (Launch)]],Tbl_Missions[Spacecraft],Tbl_Missions[Destination])</f>
        <v>Earth Orbit</v>
      </c>
      <c r="I62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29" t="str">
        <f>_xlfn.XLOOKUP(Tbl_MissionCrew[[#This Row],[Spacecraft (Return)]],Tbl_Missions[Spacecraft],Tbl_Missions[Status])</f>
        <v>Returned</v>
      </c>
    </row>
    <row r="630" spans="1:10" ht="18.75" customHeight="1">
      <c r="A630" t="s">
        <v>1164</v>
      </c>
      <c r="B630" t="s">
        <v>214</v>
      </c>
      <c r="C630" t="s">
        <v>214</v>
      </c>
      <c r="D630" t="b">
        <f>NOT(Tbl_MissionCrew[[#This Row],[Spacecraft (Return)]]=Tbl_MissionCrew[[#This Row],[Spacecraft (Launch)]])</f>
        <v>0</v>
      </c>
      <c r="E630" s="2">
        <f ca="1">IF(Tbl_MissionCrew[[#This Row],[Return date]]="",NOW(),Tbl_MissionCrew[[#This Row],[Return date]])-Tbl_MissionCrew[[#This Row],[Launch date]]</f>
        <v>16.631944444445253</v>
      </c>
      <c r="F630" s="1">
        <f>_xlfn.XLOOKUP(Tbl_MissionCrew[[#This Row],[Spacecraft (Launch)]],Tbl_Missions[Spacecraft],Tbl_Missions[Launch])</f>
        <v>34760.276539351849</v>
      </c>
      <c r="G630" s="1">
        <f>IF(_xlfn.XLOOKUP(Tbl_MissionCrew[[#This Row],[Spacecraft (Return)]],Tbl_Missions[Spacecraft],Tbl_Missions[Return])="","",_xlfn.XLOOKUP(Tbl_MissionCrew[[#This Row],[Spacecraft (Return)]],Tbl_Missions[Spacecraft],Tbl_Missions[Return]))</f>
        <v>34776.908483796295</v>
      </c>
      <c r="H630" t="str">
        <f>_xlfn.XLOOKUP(Tbl_MissionCrew[[#This Row],[Spacecraft (Launch)]],Tbl_Missions[Spacecraft],Tbl_Missions[Destination])</f>
        <v>Earth Orbit</v>
      </c>
      <c r="I63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30" t="str">
        <f>_xlfn.XLOOKUP(Tbl_MissionCrew[[#This Row],[Spacecraft (Return)]],Tbl_Missions[Spacecraft],Tbl_Missions[Status])</f>
        <v>Returned</v>
      </c>
    </row>
    <row r="631" spans="1:10" ht="18.75" customHeight="1">
      <c r="A631" t="s">
        <v>559</v>
      </c>
      <c r="B631" t="s">
        <v>214</v>
      </c>
      <c r="C631" t="s">
        <v>214</v>
      </c>
      <c r="D631" t="b">
        <f>NOT(Tbl_MissionCrew[[#This Row],[Spacecraft (Return)]]=Tbl_MissionCrew[[#This Row],[Spacecraft (Launch)]])</f>
        <v>0</v>
      </c>
      <c r="E631" s="2">
        <f ca="1">IF(Tbl_MissionCrew[[#This Row],[Return date]]="",NOW(),Tbl_MissionCrew[[#This Row],[Return date]])-Tbl_MissionCrew[[#This Row],[Launch date]]</f>
        <v>16.631944444445253</v>
      </c>
      <c r="F631" s="1">
        <f>_xlfn.XLOOKUP(Tbl_MissionCrew[[#This Row],[Spacecraft (Launch)]],Tbl_Missions[Spacecraft],Tbl_Missions[Launch])</f>
        <v>34760.276539351849</v>
      </c>
      <c r="G631" s="1">
        <f>IF(_xlfn.XLOOKUP(Tbl_MissionCrew[[#This Row],[Spacecraft (Return)]],Tbl_Missions[Spacecraft],Tbl_Missions[Return])="","",_xlfn.XLOOKUP(Tbl_MissionCrew[[#This Row],[Spacecraft (Return)]],Tbl_Missions[Spacecraft],Tbl_Missions[Return]))</f>
        <v>34776.908483796295</v>
      </c>
      <c r="H631" t="str">
        <f>_xlfn.XLOOKUP(Tbl_MissionCrew[[#This Row],[Spacecraft (Launch)]],Tbl_Missions[Spacecraft],Tbl_Missions[Destination])</f>
        <v>Earth Orbit</v>
      </c>
      <c r="I63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31" t="str">
        <f>_xlfn.XLOOKUP(Tbl_MissionCrew[[#This Row],[Spacecraft (Return)]],Tbl_Missions[Spacecraft],Tbl_Missions[Status])</f>
        <v>Returned</v>
      </c>
    </row>
    <row r="632" spans="1:10" ht="18.75" customHeight="1">
      <c r="A632" t="s">
        <v>1195</v>
      </c>
      <c r="B632" t="s">
        <v>214</v>
      </c>
      <c r="C632" t="s">
        <v>214</v>
      </c>
      <c r="D632" t="b">
        <f>NOT(Tbl_MissionCrew[[#This Row],[Spacecraft (Return)]]=Tbl_MissionCrew[[#This Row],[Spacecraft (Launch)]])</f>
        <v>0</v>
      </c>
      <c r="E632" s="2">
        <f ca="1">IF(Tbl_MissionCrew[[#This Row],[Return date]]="",NOW(),Tbl_MissionCrew[[#This Row],[Return date]])-Tbl_MissionCrew[[#This Row],[Launch date]]</f>
        <v>16.631944444445253</v>
      </c>
      <c r="F632" s="1">
        <f>_xlfn.XLOOKUP(Tbl_MissionCrew[[#This Row],[Spacecraft (Launch)]],Tbl_Missions[Spacecraft],Tbl_Missions[Launch])</f>
        <v>34760.276539351849</v>
      </c>
      <c r="G632" s="1">
        <f>IF(_xlfn.XLOOKUP(Tbl_MissionCrew[[#This Row],[Spacecraft (Return)]],Tbl_Missions[Spacecraft],Tbl_Missions[Return])="","",_xlfn.XLOOKUP(Tbl_MissionCrew[[#This Row],[Spacecraft (Return)]],Tbl_Missions[Spacecraft],Tbl_Missions[Return]))</f>
        <v>34776.908483796295</v>
      </c>
      <c r="H632" t="str">
        <f>_xlfn.XLOOKUP(Tbl_MissionCrew[[#This Row],[Spacecraft (Launch)]],Tbl_Missions[Spacecraft],Tbl_Missions[Destination])</f>
        <v>Earth Orbit</v>
      </c>
      <c r="I63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32" t="str">
        <f>_xlfn.XLOOKUP(Tbl_MissionCrew[[#This Row],[Spacecraft (Return)]],Tbl_Missions[Spacecraft],Tbl_Missions[Status])</f>
        <v>Returned</v>
      </c>
    </row>
    <row r="633" spans="1:10" ht="18.75" customHeight="1">
      <c r="A633" t="s">
        <v>1196</v>
      </c>
      <c r="B633" t="s">
        <v>214</v>
      </c>
      <c r="C633" t="s">
        <v>214</v>
      </c>
      <c r="D633" t="b">
        <f>NOT(Tbl_MissionCrew[[#This Row],[Spacecraft (Return)]]=Tbl_MissionCrew[[#This Row],[Spacecraft (Launch)]])</f>
        <v>0</v>
      </c>
      <c r="E633" s="2">
        <f ca="1">IF(Tbl_MissionCrew[[#This Row],[Return date]]="",NOW(),Tbl_MissionCrew[[#This Row],[Return date]])-Tbl_MissionCrew[[#This Row],[Launch date]]</f>
        <v>16.631944444445253</v>
      </c>
      <c r="F633" s="1">
        <f>_xlfn.XLOOKUP(Tbl_MissionCrew[[#This Row],[Spacecraft (Launch)]],Tbl_Missions[Spacecraft],Tbl_Missions[Launch])</f>
        <v>34760.276539351849</v>
      </c>
      <c r="G633" s="1">
        <f>IF(_xlfn.XLOOKUP(Tbl_MissionCrew[[#This Row],[Spacecraft (Return)]],Tbl_Missions[Spacecraft],Tbl_Missions[Return])="","",_xlfn.XLOOKUP(Tbl_MissionCrew[[#This Row],[Spacecraft (Return)]],Tbl_Missions[Spacecraft],Tbl_Missions[Return]))</f>
        <v>34776.908483796295</v>
      </c>
      <c r="H633" t="str">
        <f>_xlfn.XLOOKUP(Tbl_MissionCrew[[#This Row],[Spacecraft (Launch)]],Tbl_Missions[Spacecraft],Tbl_Missions[Destination])</f>
        <v>Earth Orbit</v>
      </c>
      <c r="I63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33" t="str">
        <f>_xlfn.XLOOKUP(Tbl_MissionCrew[[#This Row],[Spacecraft (Return)]],Tbl_Missions[Spacecraft],Tbl_Missions[Status])</f>
        <v>Returned</v>
      </c>
    </row>
    <row r="634" spans="1:10" ht="18.75" customHeight="1">
      <c r="A634" t="s">
        <v>477</v>
      </c>
      <c r="B634" t="s">
        <v>215</v>
      </c>
      <c r="C634" t="s">
        <v>216</v>
      </c>
      <c r="D634" t="b">
        <f>NOT(Tbl_MissionCrew[[#This Row],[Spacecraft (Return)]]=Tbl_MissionCrew[[#This Row],[Spacecraft (Launch)]])</f>
        <v>1</v>
      </c>
      <c r="E634" s="2">
        <f ca="1">IF(Tbl_MissionCrew[[#This Row],[Return date]]="",NOW(),Tbl_MissionCrew[[#This Row],[Return date]])-Tbl_MissionCrew[[#This Row],[Launch date]]</f>
        <v>115.36410879628966</v>
      </c>
      <c r="F634" s="1">
        <f>_xlfn.XLOOKUP(Tbl_MissionCrew[[#This Row],[Spacecraft (Launch)]],Tbl_Missions[Spacecraft],Tbl_Missions[Launch])</f>
        <v>34772.257638888892</v>
      </c>
      <c r="G634" s="1">
        <f>IF(_xlfn.XLOOKUP(Tbl_MissionCrew[[#This Row],[Spacecraft (Return)]],Tbl_Missions[Spacecraft],Tbl_Missions[Return])="","",_xlfn.XLOOKUP(Tbl_MissionCrew[[#This Row],[Spacecraft (Return)]],Tbl_Missions[Spacecraft],Tbl_Missions[Return]))</f>
        <v>34887.621747685182</v>
      </c>
      <c r="H634" t="str">
        <f>_xlfn.XLOOKUP(Tbl_MissionCrew[[#This Row],[Spacecraft (Launch)]],Tbl_Missions[Spacecraft],Tbl_Missions[Destination])</f>
        <v>Mir</v>
      </c>
      <c r="I63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634" t="str">
        <f>_xlfn.XLOOKUP(Tbl_MissionCrew[[#This Row],[Spacecraft (Return)]],Tbl_Missions[Spacecraft],Tbl_Missions[Status])</f>
        <v>Returned</v>
      </c>
    </row>
    <row r="635" spans="1:10" ht="18.75" customHeight="1">
      <c r="A635" t="s">
        <v>1058</v>
      </c>
      <c r="B635" t="s">
        <v>215</v>
      </c>
      <c r="C635" t="s">
        <v>216</v>
      </c>
      <c r="D635" t="b">
        <f>NOT(Tbl_MissionCrew[[#This Row],[Spacecraft (Return)]]=Tbl_MissionCrew[[#This Row],[Spacecraft (Launch)]])</f>
        <v>1</v>
      </c>
      <c r="E635" s="2">
        <f ca="1">IF(Tbl_MissionCrew[[#This Row],[Return date]]="",NOW(),Tbl_MissionCrew[[#This Row],[Return date]])-Tbl_MissionCrew[[#This Row],[Launch date]]</f>
        <v>115.36410879628966</v>
      </c>
      <c r="F635" s="1">
        <f>_xlfn.XLOOKUP(Tbl_MissionCrew[[#This Row],[Spacecraft (Launch)]],Tbl_Missions[Spacecraft],Tbl_Missions[Launch])</f>
        <v>34772.257638888892</v>
      </c>
      <c r="G635" s="1">
        <f>IF(_xlfn.XLOOKUP(Tbl_MissionCrew[[#This Row],[Spacecraft (Return)]],Tbl_Missions[Spacecraft],Tbl_Missions[Return])="","",_xlfn.XLOOKUP(Tbl_MissionCrew[[#This Row],[Spacecraft (Return)]],Tbl_Missions[Spacecraft],Tbl_Missions[Return]))</f>
        <v>34887.621747685182</v>
      </c>
      <c r="H635" t="str">
        <f>_xlfn.XLOOKUP(Tbl_MissionCrew[[#This Row],[Spacecraft (Launch)]],Tbl_Missions[Spacecraft],Tbl_Missions[Destination])</f>
        <v>Mir</v>
      </c>
      <c r="I63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635" t="str">
        <f>_xlfn.XLOOKUP(Tbl_MissionCrew[[#This Row],[Spacecraft (Return)]],Tbl_Missions[Spacecraft],Tbl_Missions[Status])</f>
        <v>Returned</v>
      </c>
    </row>
    <row r="636" spans="1:10" ht="18.75" customHeight="1">
      <c r="A636" t="s">
        <v>519</v>
      </c>
      <c r="B636" t="s">
        <v>215</v>
      </c>
      <c r="C636" t="s">
        <v>216</v>
      </c>
      <c r="D636" t="b">
        <f>NOT(Tbl_MissionCrew[[#This Row],[Spacecraft (Return)]]=Tbl_MissionCrew[[#This Row],[Spacecraft (Launch)]])</f>
        <v>1</v>
      </c>
      <c r="E636" s="2">
        <f ca="1">IF(Tbl_MissionCrew[[#This Row],[Return date]]="",NOW(),Tbl_MissionCrew[[#This Row],[Return date]])-Tbl_MissionCrew[[#This Row],[Launch date]]</f>
        <v>115.36410879628966</v>
      </c>
      <c r="F636" s="1">
        <f>_xlfn.XLOOKUP(Tbl_MissionCrew[[#This Row],[Spacecraft (Launch)]],Tbl_Missions[Spacecraft],Tbl_Missions[Launch])</f>
        <v>34772.257638888892</v>
      </c>
      <c r="G636" s="1">
        <f>IF(_xlfn.XLOOKUP(Tbl_MissionCrew[[#This Row],[Spacecraft (Return)]],Tbl_Missions[Spacecraft],Tbl_Missions[Return])="","",_xlfn.XLOOKUP(Tbl_MissionCrew[[#This Row],[Spacecraft (Return)]],Tbl_Missions[Spacecraft],Tbl_Missions[Return]))</f>
        <v>34887.621747685182</v>
      </c>
      <c r="H636" t="str">
        <f>_xlfn.XLOOKUP(Tbl_MissionCrew[[#This Row],[Spacecraft (Launch)]],Tbl_Missions[Spacecraft],Tbl_Missions[Destination])</f>
        <v>Mir</v>
      </c>
      <c r="I63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636" t="str">
        <f>_xlfn.XLOOKUP(Tbl_MissionCrew[[#This Row],[Spacecraft (Return)]],Tbl_Missions[Spacecraft],Tbl_Missions[Status])</f>
        <v>Returned</v>
      </c>
    </row>
    <row r="637" spans="1:10" ht="18.75" customHeight="1">
      <c r="A637" t="s">
        <v>473</v>
      </c>
      <c r="B637" t="s">
        <v>216</v>
      </c>
      <c r="C637" t="s">
        <v>215</v>
      </c>
      <c r="D637" t="b">
        <f>NOT(Tbl_MissionCrew[[#This Row],[Spacecraft (Return)]]=Tbl_MissionCrew[[#This Row],[Spacecraft (Launch)]])</f>
        <v>1</v>
      </c>
      <c r="E637" s="2">
        <f ca="1">IF(Tbl_MissionCrew[[#This Row],[Return date]]="",NOW(),Tbl_MissionCrew[[#This Row],[Return date]])-Tbl_MissionCrew[[#This Row],[Launch date]]</f>
        <v>75.472002314818383</v>
      </c>
      <c r="F637" s="1">
        <f>_xlfn.XLOOKUP(Tbl_MissionCrew[[#This Row],[Spacecraft (Launch)]],Tbl_Missions[Spacecraft],Tbl_Missions[Launch])</f>
        <v>34877.814108796294</v>
      </c>
      <c r="G637" s="1">
        <f>IF(_xlfn.XLOOKUP(Tbl_MissionCrew[[#This Row],[Spacecraft (Return)]],Tbl_Missions[Spacecraft],Tbl_Missions[Return])="","",_xlfn.XLOOKUP(Tbl_MissionCrew[[#This Row],[Spacecraft (Return)]],Tbl_Missions[Spacecraft],Tbl_Missions[Return]))</f>
        <v>34953.286111111112</v>
      </c>
      <c r="H637" t="str">
        <f>_xlfn.XLOOKUP(Tbl_MissionCrew[[#This Row],[Spacecraft (Launch)]],Tbl_Missions[Spacecraft],Tbl_Missions[Destination])</f>
        <v>Mir</v>
      </c>
      <c r="I63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637" t="str">
        <f>_xlfn.XLOOKUP(Tbl_MissionCrew[[#This Row],[Spacecraft (Return)]],Tbl_Missions[Spacecraft],Tbl_Missions[Status])</f>
        <v>Returned</v>
      </c>
    </row>
    <row r="638" spans="1:10" ht="18.75" customHeight="1">
      <c r="A638" t="s">
        <v>1111</v>
      </c>
      <c r="B638" t="s">
        <v>216</v>
      </c>
      <c r="C638" t="s">
        <v>216</v>
      </c>
      <c r="D638" t="b">
        <f>NOT(Tbl_MissionCrew[[#This Row],[Spacecraft (Return)]]=Tbl_MissionCrew[[#This Row],[Spacecraft (Launch)]])</f>
        <v>0</v>
      </c>
      <c r="E638" s="2">
        <f ca="1">IF(Tbl_MissionCrew[[#This Row],[Return date]]="",NOW(),Tbl_MissionCrew[[#This Row],[Return date]])-Tbl_MissionCrew[[#This Row],[Launch date]]</f>
        <v>9.8076388888875954</v>
      </c>
      <c r="F638" s="1">
        <f>_xlfn.XLOOKUP(Tbl_MissionCrew[[#This Row],[Spacecraft (Launch)]],Tbl_Missions[Spacecraft],Tbl_Missions[Launch])</f>
        <v>34877.814108796294</v>
      </c>
      <c r="G638" s="1">
        <f>IF(_xlfn.XLOOKUP(Tbl_MissionCrew[[#This Row],[Spacecraft (Return)]],Tbl_Missions[Spacecraft],Tbl_Missions[Return])="","",_xlfn.XLOOKUP(Tbl_MissionCrew[[#This Row],[Spacecraft (Return)]],Tbl_Missions[Spacecraft],Tbl_Missions[Return]))</f>
        <v>34887.621747685182</v>
      </c>
      <c r="H638" t="str">
        <f>_xlfn.XLOOKUP(Tbl_MissionCrew[[#This Row],[Spacecraft (Launch)]],Tbl_Missions[Spacecraft],Tbl_Missions[Destination])</f>
        <v>Mir</v>
      </c>
      <c r="I63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638" t="str">
        <f>_xlfn.XLOOKUP(Tbl_MissionCrew[[#This Row],[Spacecraft (Return)]],Tbl_Missions[Spacecraft],Tbl_Missions[Status])</f>
        <v>Returned</v>
      </c>
    </row>
    <row r="639" spans="1:10" ht="18.75" customHeight="1">
      <c r="A639" t="s">
        <v>1181</v>
      </c>
      <c r="B639" t="s">
        <v>216</v>
      </c>
      <c r="C639" t="s">
        <v>216</v>
      </c>
      <c r="D639" t="b">
        <f>NOT(Tbl_MissionCrew[[#This Row],[Spacecraft (Return)]]=Tbl_MissionCrew[[#This Row],[Spacecraft (Launch)]])</f>
        <v>0</v>
      </c>
      <c r="E639" s="2">
        <f ca="1">IF(Tbl_MissionCrew[[#This Row],[Return date]]="",NOW(),Tbl_MissionCrew[[#This Row],[Return date]])-Tbl_MissionCrew[[#This Row],[Launch date]]</f>
        <v>9.8076388888875954</v>
      </c>
      <c r="F639" s="1">
        <f>_xlfn.XLOOKUP(Tbl_MissionCrew[[#This Row],[Spacecraft (Launch)]],Tbl_Missions[Spacecraft],Tbl_Missions[Launch])</f>
        <v>34877.814108796294</v>
      </c>
      <c r="G639" s="1">
        <f>IF(_xlfn.XLOOKUP(Tbl_MissionCrew[[#This Row],[Spacecraft (Return)]],Tbl_Missions[Spacecraft],Tbl_Missions[Return])="","",_xlfn.XLOOKUP(Tbl_MissionCrew[[#This Row],[Spacecraft (Return)]],Tbl_Missions[Spacecraft],Tbl_Missions[Return]))</f>
        <v>34887.621747685182</v>
      </c>
      <c r="H639" t="str">
        <f>_xlfn.XLOOKUP(Tbl_MissionCrew[[#This Row],[Spacecraft (Launch)]],Tbl_Missions[Spacecraft],Tbl_Missions[Destination])</f>
        <v>Mir</v>
      </c>
      <c r="I63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639" t="str">
        <f>_xlfn.XLOOKUP(Tbl_MissionCrew[[#This Row],[Spacecraft (Return)]],Tbl_Missions[Spacecraft],Tbl_Missions[Status])</f>
        <v>Returned</v>
      </c>
    </row>
    <row r="640" spans="1:10" ht="18.75" customHeight="1">
      <c r="A640" t="s">
        <v>1137</v>
      </c>
      <c r="B640" t="s">
        <v>216</v>
      </c>
      <c r="C640" t="s">
        <v>216</v>
      </c>
      <c r="D640" t="b">
        <f>NOT(Tbl_MissionCrew[[#This Row],[Spacecraft (Return)]]=Tbl_MissionCrew[[#This Row],[Spacecraft (Launch)]])</f>
        <v>0</v>
      </c>
      <c r="E640" s="2">
        <f ca="1">IF(Tbl_MissionCrew[[#This Row],[Return date]]="",NOW(),Tbl_MissionCrew[[#This Row],[Return date]])-Tbl_MissionCrew[[#This Row],[Launch date]]</f>
        <v>9.8076388888875954</v>
      </c>
      <c r="F640" s="1">
        <f>_xlfn.XLOOKUP(Tbl_MissionCrew[[#This Row],[Spacecraft (Launch)]],Tbl_Missions[Spacecraft],Tbl_Missions[Launch])</f>
        <v>34877.814108796294</v>
      </c>
      <c r="G640" s="1">
        <f>IF(_xlfn.XLOOKUP(Tbl_MissionCrew[[#This Row],[Spacecraft (Return)]],Tbl_Missions[Spacecraft],Tbl_Missions[Return])="","",_xlfn.XLOOKUP(Tbl_MissionCrew[[#This Row],[Spacecraft (Return)]],Tbl_Missions[Spacecraft],Tbl_Missions[Return]))</f>
        <v>34887.621747685182</v>
      </c>
      <c r="H640" t="str">
        <f>_xlfn.XLOOKUP(Tbl_MissionCrew[[#This Row],[Spacecraft (Launch)]],Tbl_Missions[Spacecraft],Tbl_Missions[Destination])</f>
        <v>Mir</v>
      </c>
      <c r="I64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640" t="str">
        <f>_xlfn.XLOOKUP(Tbl_MissionCrew[[#This Row],[Spacecraft (Return)]],Tbl_Missions[Spacecraft],Tbl_Missions[Status])</f>
        <v>Returned</v>
      </c>
    </row>
    <row r="641" spans="1:10" ht="18.75" customHeight="1">
      <c r="A641" t="s">
        <v>496</v>
      </c>
      <c r="B641" t="s">
        <v>216</v>
      </c>
      <c r="C641" t="s">
        <v>216</v>
      </c>
      <c r="D641" t="b">
        <f>NOT(Tbl_MissionCrew[[#This Row],[Spacecraft (Return)]]=Tbl_MissionCrew[[#This Row],[Spacecraft (Launch)]])</f>
        <v>0</v>
      </c>
      <c r="E641" s="2">
        <f ca="1">IF(Tbl_MissionCrew[[#This Row],[Return date]]="",NOW(),Tbl_MissionCrew[[#This Row],[Return date]])-Tbl_MissionCrew[[#This Row],[Launch date]]</f>
        <v>9.8076388888875954</v>
      </c>
      <c r="F641" s="1">
        <f>_xlfn.XLOOKUP(Tbl_MissionCrew[[#This Row],[Spacecraft (Launch)]],Tbl_Missions[Spacecraft],Tbl_Missions[Launch])</f>
        <v>34877.814108796294</v>
      </c>
      <c r="G641" s="1">
        <f>IF(_xlfn.XLOOKUP(Tbl_MissionCrew[[#This Row],[Spacecraft (Return)]],Tbl_Missions[Spacecraft],Tbl_Missions[Return])="","",_xlfn.XLOOKUP(Tbl_MissionCrew[[#This Row],[Spacecraft (Return)]],Tbl_Missions[Spacecraft],Tbl_Missions[Return]))</f>
        <v>34887.621747685182</v>
      </c>
      <c r="H641" t="str">
        <f>_xlfn.XLOOKUP(Tbl_MissionCrew[[#This Row],[Spacecraft (Launch)]],Tbl_Missions[Spacecraft],Tbl_Missions[Destination])</f>
        <v>Mir</v>
      </c>
      <c r="I64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641" t="str">
        <f>_xlfn.XLOOKUP(Tbl_MissionCrew[[#This Row],[Spacecraft (Return)]],Tbl_Missions[Spacecraft],Tbl_Missions[Status])</f>
        <v>Returned</v>
      </c>
    </row>
    <row r="642" spans="1:10" ht="18.75" customHeight="1">
      <c r="A642" t="s">
        <v>521</v>
      </c>
      <c r="B642" t="s">
        <v>216</v>
      </c>
      <c r="C642" t="s">
        <v>215</v>
      </c>
      <c r="D642" t="b">
        <f>NOT(Tbl_MissionCrew[[#This Row],[Spacecraft (Return)]]=Tbl_MissionCrew[[#This Row],[Spacecraft (Launch)]])</f>
        <v>1</v>
      </c>
      <c r="E642" s="2">
        <f ca="1">IF(Tbl_MissionCrew[[#This Row],[Return date]]="",NOW(),Tbl_MissionCrew[[#This Row],[Return date]])-Tbl_MissionCrew[[#This Row],[Launch date]]</f>
        <v>75.472002314818383</v>
      </c>
      <c r="F642" s="1">
        <f>_xlfn.XLOOKUP(Tbl_MissionCrew[[#This Row],[Spacecraft (Launch)]],Tbl_Missions[Spacecraft],Tbl_Missions[Launch])</f>
        <v>34877.814108796294</v>
      </c>
      <c r="G642" s="1">
        <f>IF(_xlfn.XLOOKUP(Tbl_MissionCrew[[#This Row],[Spacecraft (Return)]],Tbl_Missions[Spacecraft],Tbl_Missions[Return])="","",_xlfn.XLOOKUP(Tbl_MissionCrew[[#This Row],[Spacecraft (Return)]],Tbl_Missions[Spacecraft],Tbl_Missions[Return]))</f>
        <v>34953.286111111112</v>
      </c>
      <c r="H642" t="str">
        <f>_xlfn.XLOOKUP(Tbl_MissionCrew[[#This Row],[Spacecraft (Launch)]],Tbl_Missions[Spacecraft],Tbl_Missions[Destination])</f>
        <v>Mir</v>
      </c>
      <c r="I64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642" t="str">
        <f>_xlfn.XLOOKUP(Tbl_MissionCrew[[#This Row],[Spacecraft (Return)]],Tbl_Missions[Spacecraft],Tbl_Missions[Status])</f>
        <v>Returned</v>
      </c>
    </row>
    <row r="643" spans="1:10" ht="18.75" customHeight="1">
      <c r="A643" t="s">
        <v>1067</v>
      </c>
      <c r="B643" t="s">
        <v>216</v>
      </c>
      <c r="C643" t="s">
        <v>216</v>
      </c>
      <c r="D643" t="b">
        <f>NOT(Tbl_MissionCrew[[#This Row],[Spacecraft (Return)]]=Tbl_MissionCrew[[#This Row],[Spacecraft (Launch)]])</f>
        <v>0</v>
      </c>
      <c r="E643" s="2">
        <f ca="1">IF(Tbl_MissionCrew[[#This Row],[Return date]]="",NOW(),Tbl_MissionCrew[[#This Row],[Return date]])-Tbl_MissionCrew[[#This Row],[Launch date]]</f>
        <v>9.8076388888875954</v>
      </c>
      <c r="F643" s="1">
        <f>_xlfn.XLOOKUP(Tbl_MissionCrew[[#This Row],[Spacecraft (Launch)]],Tbl_Missions[Spacecraft],Tbl_Missions[Launch])</f>
        <v>34877.814108796294</v>
      </c>
      <c r="G643" s="1">
        <f>IF(_xlfn.XLOOKUP(Tbl_MissionCrew[[#This Row],[Spacecraft (Return)]],Tbl_Missions[Spacecraft],Tbl_Missions[Return])="","",_xlfn.XLOOKUP(Tbl_MissionCrew[[#This Row],[Spacecraft (Return)]],Tbl_Missions[Spacecraft],Tbl_Missions[Return]))</f>
        <v>34887.621747685182</v>
      </c>
      <c r="H643" t="str">
        <f>_xlfn.XLOOKUP(Tbl_MissionCrew[[#This Row],[Spacecraft (Launch)]],Tbl_Missions[Spacecraft],Tbl_Missions[Destination])</f>
        <v>Mir</v>
      </c>
      <c r="I64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643" t="str">
        <f>_xlfn.XLOOKUP(Tbl_MissionCrew[[#This Row],[Spacecraft (Return)]],Tbl_Missions[Spacecraft],Tbl_Missions[Status])</f>
        <v>Returned</v>
      </c>
    </row>
    <row r="644" spans="1:10" ht="18.75" customHeight="1">
      <c r="A644" t="s">
        <v>1189</v>
      </c>
      <c r="B644" t="s">
        <v>217</v>
      </c>
      <c r="C644" t="s">
        <v>217</v>
      </c>
      <c r="D644" t="b">
        <f>NOT(Tbl_MissionCrew[[#This Row],[Spacecraft (Return)]]=Tbl_MissionCrew[[#This Row],[Spacecraft (Launch)]])</f>
        <v>0</v>
      </c>
      <c r="E644" s="2">
        <f ca="1">IF(Tbl_MissionCrew[[#This Row],[Return date]]="",NOW(),Tbl_MissionCrew[[#This Row],[Return date]])-Tbl_MissionCrew[[#This Row],[Launch date]]</f>
        <v>8.9312500000014552</v>
      </c>
      <c r="F644" s="1">
        <f>_xlfn.XLOOKUP(Tbl_MissionCrew[[#This Row],[Spacecraft (Launch)]],Tbl_Missions[Spacecraft],Tbl_Missions[Launch])</f>
        <v>34893.570775462962</v>
      </c>
      <c r="G644" s="1">
        <f>IF(_xlfn.XLOOKUP(Tbl_MissionCrew[[#This Row],[Spacecraft (Return)]],Tbl_Missions[Spacecraft],Tbl_Missions[Return])="","",_xlfn.XLOOKUP(Tbl_MissionCrew[[#This Row],[Spacecraft (Return)]],Tbl_Missions[Spacecraft],Tbl_Missions[Return]))</f>
        <v>34902.502025462964</v>
      </c>
      <c r="H644" t="str">
        <f>_xlfn.XLOOKUP(Tbl_MissionCrew[[#This Row],[Spacecraft (Launch)]],Tbl_Missions[Spacecraft],Tbl_Missions[Destination])</f>
        <v>Earth Orbit</v>
      </c>
      <c r="I64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44" t="str">
        <f>_xlfn.XLOOKUP(Tbl_MissionCrew[[#This Row],[Spacecraft (Return)]],Tbl_Missions[Spacecraft],Tbl_Missions[Status])</f>
        <v>Returned</v>
      </c>
    </row>
    <row r="645" spans="1:10" ht="18.75" customHeight="1">
      <c r="A645" t="s">
        <v>1197</v>
      </c>
      <c r="B645" t="s">
        <v>217</v>
      </c>
      <c r="C645" t="s">
        <v>217</v>
      </c>
      <c r="D645" t="b">
        <f>NOT(Tbl_MissionCrew[[#This Row],[Spacecraft (Return)]]=Tbl_MissionCrew[[#This Row],[Spacecraft (Launch)]])</f>
        <v>0</v>
      </c>
      <c r="E645" s="2">
        <f ca="1">IF(Tbl_MissionCrew[[#This Row],[Return date]]="",NOW(),Tbl_MissionCrew[[#This Row],[Return date]])-Tbl_MissionCrew[[#This Row],[Launch date]]</f>
        <v>8.9312500000014552</v>
      </c>
      <c r="F645" s="1">
        <f>_xlfn.XLOOKUP(Tbl_MissionCrew[[#This Row],[Spacecraft (Launch)]],Tbl_Missions[Spacecraft],Tbl_Missions[Launch])</f>
        <v>34893.570775462962</v>
      </c>
      <c r="G645" s="1">
        <f>IF(_xlfn.XLOOKUP(Tbl_MissionCrew[[#This Row],[Spacecraft (Return)]],Tbl_Missions[Spacecraft],Tbl_Missions[Return])="","",_xlfn.XLOOKUP(Tbl_MissionCrew[[#This Row],[Spacecraft (Return)]],Tbl_Missions[Spacecraft],Tbl_Missions[Return]))</f>
        <v>34902.502025462964</v>
      </c>
      <c r="H645" t="str">
        <f>_xlfn.XLOOKUP(Tbl_MissionCrew[[#This Row],[Spacecraft (Launch)]],Tbl_Missions[Spacecraft],Tbl_Missions[Destination])</f>
        <v>Earth Orbit</v>
      </c>
      <c r="I64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45" t="str">
        <f>_xlfn.XLOOKUP(Tbl_MissionCrew[[#This Row],[Spacecraft (Return)]],Tbl_Missions[Spacecraft],Tbl_Missions[Status])</f>
        <v>Returned</v>
      </c>
    </row>
    <row r="646" spans="1:10" ht="18.75" customHeight="1">
      <c r="A646" t="s">
        <v>1198</v>
      </c>
      <c r="B646" t="s">
        <v>217</v>
      </c>
      <c r="C646" t="s">
        <v>217</v>
      </c>
      <c r="D646" t="b">
        <f>NOT(Tbl_MissionCrew[[#This Row],[Spacecraft (Return)]]=Tbl_MissionCrew[[#This Row],[Spacecraft (Launch)]])</f>
        <v>0</v>
      </c>
      <c r="E646" s="2">
        <f ca="1">IF(Tbl_MissionCrew[[#This Row],[Return date]]="",NOW(),Tbl_MissionCrew[[#This Row],[Return date]])-Tbl_MissionCrew[[#This Row],[Launch date]]</f>
        <v>8.9312500000014552</v>
      </c>
      <c r="F646" s="1">
        <f>_xlfn.XLOOKUP(Tbl_MissionCrew[[#This Row],[Spacecraft (Launch)]],Tbl_Missions[Spacecraft],Tbl_Missions[Launch])</f>
        <v>34893.570775462962</v>
      </c>
      <c r="G646" s="1">
        <f>IF(_xlfn.XLOOKUP(Tbl_MissionCrew[[#This Row],[Spacecraft (Return)]],Tbl_Missions[Spacecraft],Tbl_Missions[Return])="","",_xlfn.XLOOKUP(Tbl_MissionCrew[[#This Row],[Spacecraft (Return)]],Tbl_Missions[Spacecraft],Tbl_Missions[Return]))</f>
        <v>34902.502025462964</v>
      </c>
      <c r="H646" t="str">
        <f>_xlfn.XLOOKUP(Tbl_MissionCrew[[#This Row],[Spacecraft (Launch)]],Tbl_Missions[Spacecraft],Tbl_Missions[Destination])</f>
        <v>Earth Orbit</v>
      </c>
      <c r="I64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46" t="str">
        <f>_xlfn.XLOOKUP(Tbl_MissionCrew[[#This Row],[Spacecraft (Return)]],Tbl_Missions[Spacecraft],Tbl_Missions[Status])</f>
        <v>Returned</v>
      </c>
    </row>
    <row r="647" spans="1:10" ht="18.75" customHeight="1">
      <c r="A647" t="s">
        <v>1184</v>
      </c>
      <c r="B647" t="s">
        <v>217</v>
      </c>
      <c r="C647" t="s">
        <v>217</v>
      </c>
      <c r="D647" t="b">
        <f>NOT(Tbl_MissionCrew[[#This Row],[Spacecraft (Return)]]=Tbl_MissionCrew[[#This Row],[Spacecraft (Launch)]])</f>
        <v>0</v>
      </c>
      <c r="E647" s="2">
        <f ca="1">IF(Tbl_MissionCrew[[#This Row],[Return date]]="",NOW(),Tbl_MissionCrew[[#This Row],[Return date]])-Tbl_MissionCrew[[#This Row],[Launch date]]</f>
        <v>8.9312500000014552</v>
      </c>
      <c r="F647" s="1">
        <f>_xlfn.XLOOKUP(Tbl_MissionCrew[[#This Row],[Spacecraft (Launch)]],Tbl_Missions[Spacecraft],Tbl_Missions[Launch])</f>
        <v>34893.570775462962</v>
      </c>
      <c r="G647" s="1">
        <f>IF(_xlfn.XLOOKUP(Tbl_MissionCrew[[#This Row],[Spacecraft (Return)]],Tbl_Missions[Spacecraft],Tbl_Missions[Return])="","",_xlfn.XLOOKUP(Tbl_MissionCrew[[#This Row],[Spacecraft (Return)]],Tbl_Missions[Spacecraft],Tbl_Missions[Return]))</f>
        <v>34902.502025462964</v>
      </c>
      <c r="H647" t="str">
        <f>_xlfn.XLOOKUP(Tbl_MissionCrew[[#This Row],[Spacecraft (Launch)]],Tbl_Missions[Spacecraft],Tbl_Missions[Destination])</f>
        <v>Earth Orbit</v>
      </c>
      <c r="I64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47" t="str">
        <f>_xlfn.XLOOKUP(Tbl_MissionCrew[[#This Row],[Spacecraft (Return)]],Tbl_Missions[Spacecraft],Tbl_Missions[Status])</f>
        <v>Returned</v>
      </c>
    </row>
    <row r="648" spans="1:10" ht="18.75" customHeight="1">
      <c r="A648" t="s">
        <v>1161</v>
      </c>
      <c r="B648" t="s">
        <v>217</v>
      </c>
      <c r="C648" t="s">
        <v>217</v>
      </c>
      <c r="D648" t="b">
        <f>NOT(Tbl_MissionCrew[[#This Row],[Spacecraft (Return)]]=Tbl_MissionCrew[[#This Row],[Spacecraft (Launch)]])</f>
        <v>0</v>
      </c>
      <c r="E648" s="2">
        <f ca="1">IF(Tbl_MissionCrew[[#This Row],[Return date]]="",NOW(),Tbl_MissionCrew[[#This Row],[Return date]])-Tbl_MissionCrew[[#This Row],[Launch date]]</f>
        <v>8.9312500000014552</v>
      </c>
      <c r="F648" s="1">
        <f>_xlfn.XLOOKUP(Tbl_MissionCrew[[#This Row],[Spacecraft (Launch)]],Tbl_Missions[Spacecraft],Tbl_Missions[Launch])</f>
        <v>34893.570775462962</v>
      </c>
      <c r="G648" s="1">
        <f>IF(_xlfn.XLOOKUP(Tbl_MissionCrew[[#This Row],[Spacecraft (Return)]],Tbl_Missions[Spacecraft],Tbl_Missions[Return])="","",_xlfn.XLOOKUP(Tbl_MissionCrew[[#This Row],[Spacecraft (Return)]],Tbl_Missions[Spacecraft],Tbl_Missions[Return]))</f>
        <v>34902.502025462964</v>
      </c>
      <c r="H648" t="str">
        <f>_xlfn.XLOOKUP(Tbl_MissionCrew[[#This Row],[Spacecraft (Launch)]],Tbl_Missions[Spacecraft],Tbl_Missions[Destination])</f>
        <v>Earth Orbit</v>
      </c>
      <c r="I64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48" t="str">
        <f>_xlfn.XLOOKUP(Tbl_MissionCrew[[#This Row],[Spacecraft (Return)]],Tbl_Missions[Spacecraft],Tbl_Missions[Status])</f>
        <v>Returned</v>
      </c>
    </row>
    <row r="649" spans="1:10" ht="18.75" customHeight="1">
      <c r="A649" t="s">
        <v>494</v>
      </c>
      <c r="B649" t="s">
        <v>218</v>
      </c>
      <c r="C649" t="s">
        <v>218</v>
      </c>
      <c r="D649" t="b">
        <f>NOT(Tbl_MissionCrew[[#This Row],[Spacecraft (Return)]]=Tbl_MissionCrew[[#This Row],[Spacecraft (Launch)]])</f>
        <v>0</v>
      </c>
      <c r="E649" s="2">
        <f ca="1">IF(Tbl_MissionCrew[[#This Row],[Return date]]="",NOW(),Tbl_MissionCrew[[#This Row],[Return date]])-Tbl_MissionCrew[[#This Row],[Launch date]]</f>
        <v>179.07083333333139</v>
      </c>
      <c r="F649" s="1">
        <f>_xlfn.XLOOKUP(Tbl_MissionCrew[[#This Row],[Spacecraft (Launch)]],Tbl_Missions[Spacecraft],Tbl_Missions[Launch])</f>
        <v>34945.375</v>
      </c>
      <c r="G649" s="1">
        <f>IF(_xlfn.XLOOKUP(Tbl_MissionCrew[[#This Row],[Spacecraft (Return)]],Tbl_Missions[Spacecraft],Tbl_Missions[Return])="","",_xlfn.XLOOKUP(Tbl_MissionCrew[[#This Row],[Spacecraft (Return)]],Tbl_Missions[Spacecraft],Tbl_Missions[Return]))</f>
        <v>35124.445833333331</v>
      </c>
      <c r="H649" t="str">
        <f>_xlfn.XLOOKUP(Tbl_MissionCrew[[#This Row],[Spacecraft (Launch)]],Tbl_Missions[Spacecraft],Tbl_Missions[Destination])</f>
        <v>Mir</v>
      </c>
      <c r="I64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649" t="str">
        <f>_xlfn.XLOOKUP(Tbl_MissionCrew[[#This Row],[Spacecraft (Return)]],Tbl_Missions[Spacecraft],Tbl_Missions[Status])</f>
        <v>Returned</v>
      </c>
    </row>
    <row r="650" spans="1:10" ht="18.75" customHeight="1">
      <c r="A650" t="s">
        <v>526</v>
      </c>
      <c r="B650" t="s">
        <v>218</v>
      </c>
      <c r="C650" t="s">
        <v>218</v>
      </c>
      <c r="D650" t="b">
        <f>NOT(Tbl_MissionCrew[[#This Row],[Spacecraft (Return)]]=Tbl_MissionCrew[[#This Row],[Spacecraft (Launch)]])</f>
        <v>0</v>
      </c>
      <c r="E650" s="2">
        <f ca="1">IF(Tbl_MissionCrew[[#This Row],[Return date]]="",NOW(),Tbl_MissionCrew[[#This Row],[Return date]])-Tbl_MissionCrew[[#This Row],[Launch date]]</f>
        <v>179.07083333333139</v>
      </c>
      <c r="F650" s="1">
        <f>_xlfn.XLOOKUP(Tbl_MissionCrew[[#This Row],[Spacecraft (Launch)]],Tbl_Missions[Spacecraft],Tbl_Missions[Launch])</f>
        <v>34945.375</v>
      </c>
      <c r="G650" s="1">
        <f>IF(_xlfn.XLOOKUP(Tbl_MissionCrew[[#This Row],[Spacecraft (Return)]],Tbl_Missions[Spacecraft],Tbl_Missions[Return])="","",_xlfn.XLOOKUP(Tbl_MissionCrew[[#This Row],[Spacecraft (Return)]],Tbl_Missions[Spacecraft],Tbl_Missions[Return]))</f>
        <v>35124.445833333331</v>
      </c>
      <c r="H650" t="str">
        <f>_xlfn.XLOOKUP(Tbl_MissionCrew[[#This Row],[Spacecraft (Launch)]],Tbl_Missions[Spacecraft],Tbl_Missions[Destination])</f>
        <v>Mir</v>
      </c>
      <c r="I65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650" t="str">
        <f>_xlfn.XLOOKUP(Tbl_MissionCrew[[#This Row],[Spacecraft (Return)]],Tbl_Missions[Spacecraft],Tbl_Missions[Status])</f>
        <v>Returned</v>
      </c>
    </row>
    <row r="651" spans="1:10" ht="18.75" customHeight="1">
      <c r="A651" t="s">
        <v>527</v>
      </c>
      <c r="B651" t="s">
        <v>218</v>
      </c>
      <c r="C651" t="s">
        <v>218</v>
      </c>
      <c r="D651" t="b">
        <f>NOT(Tbl_MissionCrew[[#This Row],[Spacecraft (Return)]]=Tbl_MissionCrew[[#This Row],[Spacecraft (Launch)]])</f>
        <v>0</v>
      </c>
      <c r="E651" s="2">
        <f ca="1">IF(Tbl_MissionCrew[[#This Row],[Return date]]="",NOW(),Tbl_MissionCrew[[#This Row],[Return date]])-Tbl_MissionCrew[[#This Row],[Launch date]]</f>
        <v>179.07083333333139</v>
      </c>
      <c r="F651" s="1">
        <f>_xlfn.XLOOKUP(Tbl_MissionCrew[[#This Row],[Spacecraft (Launch)]],Tbl_Missions[Spacecraft],Tbl_Missions[Launch])</f>
        <v>34945.375</v>
      </c>
      <c r="G651" s="1">
        <f>IF(_xlfn.XLOOKUP(Tbl_MissionCrew[[#This Row],[Spacecraft (Return)]],Tbl_Missions[Spacecraft],Tbl_Missions[Return])="","",_xlfn.XLOOKUP(Tbl_MissionCrew[[#This Row],[Spacecraft (Return)]],Tbl_Missions[Spacecraft],Tbl_Missions[Return]))</f>
        <v>35124.445833333331</v>
      </c>
      <c r="H651" t="str">
        <f>_xlfn.XLOOKUP(Tbl_MissionCrew[[#This Row],[Spacecraft (Launch)]],Tbl_Missions[Spacecraft],Tbl_Missions[Destination])</f>
        <v>Mir</v>
      </c>
      <c r="I65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651" t="str">
        <f>_xlfn.XLOOKUP(Tbl_MissionCrew[[#This Row],[Spacecraft (Return)]],Tbl_Missions[Spacecraft],Tbl_Missions[Status])</f>
        <v>Returned</v>
      </c>
    </row>
    <row r="652" spans="1:10" ht="18.75" customHeight="1">
      <c r="A652" t="s">
        <v>1083</v>
      </c>
      <c r="B652" t="s">
        <v>219</v>
      </c>
      <c r="C652" t="s">
        <v>219</v>
      </c>
      <c r="D652" t="b">
        <f>NOT(Tbl_MissionCrew[[#This Row],[Spacecraft (Return)]]=Tbl_MissionCrew[[#This Row],[Spacecraft (Launch)]])</f>
        <v>0</v>
      </c>
      <c r="E652" s="2">
        <f ca="1">IF(Tbl_MissionCrew[[#This Row],[Return date]]="",NOW(),Tbl_MissionCrew[[#This Row],[Return date]])-Tbl_MissionCrew[[#This Row],[Launch date]]</f>
        <v>10.854166666664241</v>
      </c>
      <c r="F652" s="1">
        <f>_xlfn.XLOOKUP(Tbl_MissionCrew[[#This Row],[Spacecraft (Launch)]],Tbl_Missions[Spacecraft],Tbl_Missions[Launch])</f>
        <v>34949.631249999999</v>
      </c>
      <c r="G652" s="1">
        <f>IF(_xlfn.XLOOKUP(Tbl_MissionCrew[[#This Row],[Spacecraft (Return)]],Tbl_Missions[Spacecraft],Tbl_Missions[Return])="","",_xlfn.XLOOKUP(Tbl_MissionCrew[[#This Row],[Spacecraft (Return)]],Tbl_Missions[Spacecraft],Tbl_Missions[Return]))</f>
        <v>34960.485416666663</v>
      </c>
      <c r="H652" t="str">
        <f>_xlfn.XLOOKUP(Tbl_MissionCrew[[#This Row],[Spacecraft (Launch)]],Tbl_Missions[Spacecraft],Tbl_Missions[Destination])</f>
        <v>Earth Orbit</v>
      </c>
      <c r="I65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52" t="str">
        <f>_xlfn.XLOOKUP(Tbl_MissionCrew[[#This Row],[Spacecraft (Return)]],Tbl_Missions[Spacecraft],Tbl_Missions[Status])</f>
        <v>Returned</v>
      </c>
    </row>
    <row r="653" spans="1:10" ht="18.75" customHeight="1">
      <c r="A653" t="s">
        <v>506</v>
      </c>
      <c r="B653" t="s">
        <v>219</v>
      </c>
      <c r="C653" t="s">
        <v>219</v>
      </c>
      <c r="D653" t="b">
        <f>NOT(Tbl_MissionCrew[[#This Row],[Spacecraft (Return)]]=Tbl_MissionCrew[[#This Row],[Spacecraft (Launch)]])</f>
        <v>0</v>
      </c>
      <c r="E653" s="2">
        <f ca="1">IF(Tbl_MissionCrew[[#This Row],[Return date]]="",NOW(),Tbl_MissionCrew[[#This Row],[Return date]])-Tbl_MissionCrew[[#This Row],[Launch date]]</f>
        <v>10.854166666664241</v>
      </c>
      <c r="F653" s="1">
        <f>_xlfn.XLOOKUP(Tbl_MissionCrew[[#This Row],[Spacecraft (Launch)]],Tbl_Missions[Spacecraft],Tbl_Missions[Launch])</f>
        <v>34949.631249999999</v>
      </c>
      <c r="G653" s="1">
        <f>IF(_xlfn.XLOOKUP(Tbl_MissionCrew[[#This Row],[Spacecraft (Return)]],Tbl_Missions[Spacecraft],Tbl_Missions[Return])="","",_xlfn.XLOOKUP(Tbl_MissionCrew[[#This Row],[Spacecraft (Return)]],Tbl_Missions[Spacecraft],Tbl_Missions[Return]))</f>
        <v>34960.485416666663</v>
      </c>
      <c r="H653" t="str">
        <f>_xlfn.XLOOKUP(Tbl_MissionCrew[[#This Row],[Spacecraft (Launch)]],Tbl_Missions[Spacecraft],Tbl_Missions[Destination])</f>
        <v>Earth Orbit</v>
      </c>
      <c r="I65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53" t="str">
        <f>_xlfn.XLOOKUP(Tbl_MissionCrew[[#This Row],[Spacecraft (Return)]],Tbl_Missions[Spacecraft],Tbl_Missions[Status])</f>
        <v>Returned</v>
      </c>
    </row>
    <row r="654" spans="1:10" ht="18.75" customHeight="1">
      <c r="A654" t="s">
        <v>523</v>
      </c>
      <c r="B654" t="s">
        <v>219</v>
      </c>
      <c r="C654" t="s">
        <v>219</v>
      </c>
      <c r="D654" t="b">
        <f>NOT(Tbl_MissionCrew[[#This Row],[Spacecraft (Return)]]=Tbl_MissionCrew[[#This Row],[Spacecraft (Launch)]])</f>
        <v>0</v>
      </c>
      <c r="E654" s="2">
        <f ca="1">IF(Tbl_MissionCrew[[#This Row],[Return date]]="",NOW(),Tbl_MissionCrew[[#This Row],[Return date]])-Tbl_MissionCrew[[#This Row],[Launch date]]</f>
        <v>10.854166666664241</v>
      </c>
      <c r="F654" s="1">
        <f>_xlfn.XLOOKUP(Tbl_MissionCrew[[#This Row],[Spacecraft (Launch)]],Tbl_Missions[Spacecraft],Tbl_Missions[Launch])</f>
        <v>34949.631249999999</v>
      </c>
      <c r="G654" s="1">
        <f>IF(_xlfn.XLOOKUP(Tbl_MissionCrew[[#This Row],[Spacecraft (Return)]],Tbl_Missions[Spacecraft],Tbl_Missions[Return])="","",_xlfn.XLOOKUP(Tbl_MissionCrew[[#This Row],[Spacecraft (Return)]],Tbl_Missions[Spacecraft],Tbl_Missions[Return]))</f>
        <v>34960.485416666663</v>
      </c>
      <c r="H654" t="str">
        <f>_xlfn.XLOOKUP(Tbl_MissionCrew[[#This Row],[Spacecraft (Launch)]],Tbl_Missions[Spacecraft],Tbl_Missions[Destination])</f>
        <v>Earth Orbit</v>
      </c>
      <c r="I65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54" t="str">
        <f>_xlfn.XLOOKUP(Tbl_MissionCrew[[#This Row],[Spacecraft (Return)]],Tbl_Missions[Spacecraft],Tbl_Missions[Status])</f>
        <v>Returned</v>
      </c>
    </row>
    <row r="655" spans="1:10" ht="18.75" customHeight="1">
      <c r="A655" t="s">
        <v>1180</v>
      </c>
      <c r="B655" t="s">
        <v>219</v>
      </c>
      <c r="C655" t="s">
        <v>219</v>
      </c>
      <c r="D655" t="b">
        <f>NOT(Tbl_MissionCrew[[#This Row],[Spacecraft (Return)]]=Tbl_MissionCrew[[#This Row],[Spacecraft (Launch)]])</f>
        <v>0</v>
      </c>
      <c r="E655" s="2">
        <f ca="1">IF(Tbl_MissionCrew[[#This Row],[Return date]]="",NOW(),Tbl_MissionCrew[[#This Row],[Return date]])-Tbl_MissionCrew[[#This Row],[Launch date]]</f>
        <v>10.854166666664241</v>
      </c>
      <c r="F655" s="1">
        <f>_xlfn.XLOOKUP(Tbl_MissionCrew[[#This Row],[Spacecraft (Launch)]],Tbl_Missions[Spacecraft],Tbl_Missions[Launch])</f>
        <v>34949.631249999999</v>
      </c>
      <c r="G655" s="1">
        <f>IF(_xlfn.XLOOKUP(Tbl_MissionCrew[[#This Row],[Spacecraft (Return)]],Tbl_Missions[Spacecraft],Tbl_Missions[Return])="","",_xlfn.XLOOKUP(Tbl_MissionCrew[[#This Row],[Spacecraft (Return)]],Tbl_Missions[Spacecraft],Tbl_Missions[Return]))</f>
        <v>34960.485416666663</v>
      </c>
      <c r="H655" t="str">
        <f>_xlfn.XLOOKUP(Tbl_MissionCrew[[#This Row],[Spacecraft (Launch)]],Tbl_Missions[Spacecraft],Tbl_Missions[Destination])</f>
        <v>Earth Orbit</v>
      </c>
      <c r="I65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55" t="str">
        <f>_xlfn.XLOOKUP(Tbl_MissionCrew[[#This Row],[Spacecraft (Return)]],Tbl_Missions[Spacecraft],Tbl_Missions[Status])</f>
        <v>Returned</v>
      </c>
    </row>
    <row r="656" spans="1:10" ht="18.75" customHeight="1">
      <c r="A656" t="s">
        <v>524</v>
      </c>
      <c r="B656" t="s">
        <v>219</v>
      </c>
      <c r="C656" t="s">
        <v>219</v>
      </c>
      <c r="D656" t="b">
        <f>NOT(Tbl_MissionCrew[[#This Row],[Spacecraft (Return)]]=Tbl_MissionCrew[[#This Row],[Spacecraft (Launch)]])</f>
        <v>0</v>
      </c>
      <c r="E656" s="2">
        <f ca="1">IF(Tbl_MissionCrew[[#This Row],[Return date]]="",NOW(),Tbl_MissionCrew[[#This Row],[Return date]])-Tbl_MissionCrew[[#This Row],[Launch date]]</f>
        <v>10.854166666664241</v>
      </c>
      <c r="F656" s="1">
        <f>_xlfn.XLOOKUP(Tbl_MissionCrew[[#This Row],[Spacecraft (Launch)]],Tbl_Missions[Spacecraft],Tbl_Missions[Launch])</f>
        <v>34949.631249999999</v>
      </c>
      <c r="G656" s="1">
        <f>IF(_xlfn.XLOOKUP(Tbl_MissionCrew[[#This Row],[Spacecraft (Return)]],Tbl_Missions[Spacecraft],Tbl_Missions[Return])="","",_xlfn.XLOOKUP(Tbl_MissionCrew[[#This Row],[Spacecraft (Return)]],Tbl_Missions[Spacecraft],Tbl_Missions[Return]))</f>
        <v>34960.485416666663</v>
      </c>
      <c r="H656" t="str">
        <f>_xlfn.XLOOKUP(Tbl_MissionCrew[[#This Row],[Spacecraft (Launch)]],Tbl_Missions[Spacecraft],Tbl_Missions[Destination])</f>
        <v>Earth Orbit</v>
      </c>
      <c r="I65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56" t="str">
        <f>_xlfn.XLOOKUP(Tbl_MissionCrew[[#This Row],[Spacecraft (Return)]],Tbl_Missions[Spacecraft],Tbl_Missions[Status])</f>
        <v>Returned</v>
      </c>
    </row>
    <row r="657" spans="1:10" ht="18.75" customHeight="1">
      <c r="A657" t="s">
        <v>1199</v>
      </c>
      <c r="B657" t="s">
        <v>220</v>
      </c>
      <c r="C657" t="s">
        <v>220</v>
      </c>
      <c r="D657" t="b">
        <f>NOT(Tbl_MissionCrew[[#This Row],[Spacecraft (Return)]]=Tbl_MissionCrew[[#This Row],[Spacecraft (Launch)]])</f>
        <v>0</v>
      </c>
      <c r="E657" s="2">
        <f ca="1">IF(Tbl_MissionCrew[[#This Row],[Return date]]="",NOW(),Tbl_MissionCrew[[#This Row],[Return date]])-Tbl_MissionCrew[[#This Row],[Launch date]]</f>
        <v>15.911805555559113</v>
      </c>
      <c r="F657" s="1">
        <f>_xlfn.XLOOKUP(Tbl_MissionCrew[[#This Row],[Spacecraft (Launch)]],Tbl_Missions[Spacecraft],Tbl_Missions[Launch])</f>
        <v>34992.578472222223</v>
      </c>
      <c r="G657" s="1">
        <f>IF(_xlfn.XLOOKUP(Tbl_MissionCrew[[#This Row],[Spacecraft (Return)]],Tbl_Missions[Spacecraft],Tbl_Missions[Return])="","",_xlfn.XLOOKUP(Tbl_MissionCrew[[#This Row],[Spacecraft (Return)]],Tbl_Missions[Spacecraft],Tbl_Missions[Return]))</f>
        <v>35008.490277777782</v>
      </c>
      <c r="H657" t="str">
        <f>_xlfn.XLOOKUP(Tbl_MissionCrew[[#This Row],[Spacecraft (Launch)]],Tbl_Missions[Spacecraft],Tbl_Missions[Destination])</f>
        <v>Earth Orbit</v>
      </c>
      <c r="I65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57" t="str">
        <f>_xlfn.XLOOKUP(Tbl_MissionCrew[[#This Row],[Spacecraft (Return)]],Tbl_Missions[Spacecraft],Tbl_Missions[Status])</f>
        <v>Returned</v>
      </c>
    </row>
    <row r="658" spans="1:10" ht="18.75" customHeight="1">
      <c r="A658" t="s">
        <v>1200</v>
      </c>
      <c r="B658" t="s">
        <v>220</v>
      </c>
      <c r="C658" t="s">
        <v>220</v>
      </c>
      <c r="D658" t="b">
        <f>NOT(Tbl_MissionCrew[[#This Row],[Spacecraft (Return)]]=Tbl_MissionCrew[[#This Row],[Spacecraft (Launch)]])</f>
        <v>0</v>
      </c>
      <c r="E658" s="2">
        <f ca="1">IF(Tbl_MissionCrew[[#This Row],[Return date]]="",NOW(),Tbl_MissionCrew[[#This Row],[Return date]])-Tbl_MissionCrew[[#This Row],[Launch date]]</f>
        <v>15.911805555559113</v>
      </c>
      <c r="F658" s="1">
        <f>_xlfn.XLOOKUP(Tbl_MissionCrew[[#This Row],[Spacecraft (Launch)]],Tbl_Missions[Spacecraft],Tbl_Missions[Launch])</f>
        <v>34992.578472222223</v>
      </c>
      <c r="G658" s="1">
        <f>IF(_xlfn.XLOOKUP(Tbl_MissionCrew[[#This Row],[Spacecraft (Return)]],Tbl_Missions[Spacecraft],Tbl_Missions[Return])="","",_xlfn.XLOOKUP(Tbl_MissionCrew[[#This Row],[Spacecraft (Return)]],Tbl_Missions[Spacecraft],Tbl_Missions[Return]))</f>
        <v>35008.490277777782</v>
      </c>
      <c r="H658" t="str">
        <f>_xlfn.XLOOKUP(Tbl_MissionCrew[[#This Row],[Spacecraft (Launch)]],Tbl_Missions[Spacecraft],Tbl_Missions[Destination])</f>
        <v>Earth Orbit</v>
      </c>
      <c r="I65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58" t="str">
        <f>_xlfn.XLOOKUP(Tbl_MissionCrew[[#This Row],[Spacecraft (Return)]],Tbl_Missions[Spacecraft],Tbl_Missions[Status])</f>
        <v>Returned</v>
      </c>
    </row>
    <row r="659" spans="1:10" ht="18.75" customHeight="1">
      <c r="A659" t="s">
        <v>1201</v>
      </c>
      <c r="B659" t="s">
        <v>220</v>
      </c>
      <c r="C659" t="s">
        <v>220</v>
      </c>
      <c r="D659" t="b">
        <f>NOT(Tbl_MissionCrew[[#This Row],[Spacecraft (Return)]]=Tbl_MissionCrew[[#This Row],[Spacecraft (Launch)]])</f>
        <v>0</v>
      </c>
      <c r="E659" s="2">
        <f ca="1">IF(Tbl_MissionCrew[[#This Row],[Return date]]="",NOW(),Tbl_MissionCrew[[#This Row],[Return date]])-Tbl_MissionCrew[[#This Row],[Launch date]]</f>
        <v>15.911805555559113</v>
      </c>
      <c r="F659" s="1">
        <f>_xlfn.XLOOKUP(Tbl_MissionCrew[[#This Row],[Spacecraft (Launch)]],Tbl_Missions[Spacecraft],Tbl_Missions[Launch])</f>
        <v>34992.578472222223</v>
      </c>
      <c r="G659" s="1">
        <f>IF(_xlfn.XLOOKUP(Tbl_MissionCrew[[#This Row],[Spacecraft (Return)]],Tbl_Missions[Spacecraft],Tbl_Missions[Return])="","",_xlfn.XLOOKUP(Tbl_MissionCrew[[#This Row],[Spacecraft (Return)]],Tbl_Missions[Spacecraft],Tbl_Missions[Return]))</f>
        <v>35008.490277777782</v>
      </c>
      <c r="H659" t="str">
        <f>_xlfn.XLOOKUP(Tbl_MissionCrew[[#This Row],[Spacecraft (Launch)]],Tbl_Missions[Spacecraft],Tbl_Missions[Destination])</f>
        <v>Earth Orbit</v>
      </c>
      <c r="I65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59" t="str">
        <f>_xlfn.XLOOKUP(Tbl_MissionCrew[[#This Row],[Spacecraft (Return)]],Tbl_Missions[Spacecraft],Tbl_Missions[Status])</f>
        <v>Returned</v>
      </c>
    </row>
    <row r="660" spans="1:10" ht="18.75" customHeight="1">
      <c r="A660" t="s">
        <v>490</v>
      </c>
      <c r="B660" t="s">
        <v>220</v>
      </c>
      <c r="C660" t="s">
        <v>220</v>
      </c>
      <c r="D660" t="b">
        <f>NOT(Tbl_MissionCrew[[#This Row],[Spacecraft (Return)]]=Tbl_MissionCrew[[#This Row],[Spacecraft (Launch)]])</f>
        <v>0</v>
      </c>
      <c r="E660" s="2">
        <f ca="1">IF(Tbl_MissionCrew[[#This Row],[Return date]]="",NOW(),Tbl_MissionCrew[[#This Row],[Return date]])-Tbl_MissionCrew[[#This Row],[Launch date]]</f>
        <v>15.911805555559113</v>
      </c>
      <c r="F660" s="1">
        <f>_xlfn.XLOOKUP(Tbl_MissionCrew[[#This Row],[Spacecraft (Launch)]],Tbl_Missions[Spacecraft],Tbl_Missions[Launch])</f>
        <v>34992.578472222223</v>
      </c>
      <c r="G660" s="1">
        <f>IF(_xlfn.XLOOKUP(Tbl_MissionCrew[[#This Row],[Spacecraft (Return)]],Tbl_Missions[Spacecraft],Tbl_Missions[Return])="","",_xlfn.XLOOKUP(Tbl_MissionCrew[[#This Row],[Spacecraft (Return)]],Tbl_Missions[Spacecraft],Tbl_Missions[Return]))</f>
        <v>35008.490277777782</v>
      </c>
      <c r="H660" t="str">
        <f>_xlfn.XLOOKUP(Tbl_MissionCrew[[#This Row],[Spacecraft (Launch)]],Tbl_Missions[Spacecraft],Tbl_Missions[Destination])</f>
        <v>Earth Orbit</v>
      </c>
      <c r="I66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60" t="str">
        <f>_xlfn.XLOOKUP(Tbl_MissionCrew[[#This Row],[Spacecraft (Return)]],Tbl_Missions[Spacecraft],Tbl_Missions[Status])</f>
        <v>Returned</v>
      </c>
    </row>
    <row r="661" spans="1:10" ht="18.75" customHeight="1">
      <c r="A661" t="s">
        <v>612</v>
      </c>
      <c r="B661" t="s">
        <v>220</v>
      </c>
      <c r="C661" t="s">
        <v>220</v>
      </c>
      <c r="D661" t="b">
        <f>NOT(Tbl_MissionCrew[[#This Row],[Spacecraft (Return)]]=Tbl_MissionCrew[[#This Row],[Spacecraft (Launch)]])</f>
        <v>0</v>
      </c>
      <c r="E661" s="2">
        <f ca="1">IF(Tbl_MissionCrew[[#This Row],[Return date]]="",NOW(),Tbl_MissionCrew[[#This Row],[Return date]])-Tbl_MissionCrew[[#This Row],[Launch date]]</f>
        <v>15.911805555559113</v>
      </c>
      <c r="F661" s="1">
        <f>_xlfn.XLOOKUP(Tbl_MissionCrew[[#This Row],[Spacecraft (Launch)]],Tbl_Missions[Spacecraft],Tbl_Missions[Launch])</f>
        <v>34992.578472222223</v>
      </c>
      <c r="G661" s="1">
        <f>IF(_xlfn.XLOOKUP(Tbl_MissionCrew[[#This Row],[Spacecraft (Return)]],Tbl_Missions[Spacecraft],Tbl_Missions[Return])="","",_xlfn.XLOOKUP(Tbl_MissionCrew[[#This Row],[Spacecraft (Return)]],Tbl_Missions[Spacecraft],Tbl_Missions[Return]))</f>
        <v>35008.490277777782</v>
      </c>
      <c r="H661" t="str">
        <f>_xlfn.XLOOKUP(Tbl_MissionCrew[[#This Row],[Spacecraft (Launch)]],Tbl_Missions[Spacecraft],Tbl_Missions[Destination])</f>
        <v>Earth Orbit</v>
      </c>
      <c r="I66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61" t="str">
        <f>_xlfn.XLOOKUP(Tbl_MissionCrew[[#This Row],[Spacecraft (Return)]],Tbl_Missions[Spacecraft],Tbl_Missions[Status])</f>
        <v>Returned</v>
      </c>
    </row>
    <row r="662" spans="1:10" ht="18.75" customHeight="1">
      <c r="A662" t="s">
        <v>1202</v>
      </c>
      <c r="B662" t="s">
        <v>220</v>
      </c>
      <c r="C662" t="s">
        <v>220</v>
      </c>
      <c r="D662" t="b">
        <f>NOT(Tbl_MissionCrew[[#This Row],[Spacecraft (Return)]]=Tbl_MissionCrew[[#This Row],[Spacecraft (Launch)]])</f>
        <v>0</v>
      </c>
      <c r="E662" s="2">
        <f ca="1">IF(Tbl_MissionCrew[[#This Row],[Return date]]="",NOW(),Tbl_MissionCrew[[#This Row],[Return date]])-Tbl_MissionCrew[[#This Row],[Launch date]]</f>
        <v>15.911805555559113</v>
      </c>
      <c r="F662" s="1">
        <f>_xlfn.XLOOKUP(Tbl_MissionCrew[[#This Row],[Spacecraft (Launch)]],Tbl_Missions[Spacecraft],Tbl_Missions[Launch])</f>
        <v>34992.578472222223</v>
      </c>
      <c r="G662" s="1">
        <f>IF(_xlfn.XLOOKUP(Tbl_MissionCrew[[#This Row],[Spacecraft (Return)]],Tbl_Missions[Spacecraft],Tbl_Missions[Return])="","",_xlfn.XLOOKUP(Tbl_MissionCrew[[#This Row],[Spacecraft (Return)]],Tbl_Missions[Spacecraft],Tbl_Missions[Return]))</f>
        <v>35008.490277777782</v>
      </c>
      <c r="H662" t="str">
        <f>_xlfn.XLOOKUP(Tbl_MissionCrew[[#This Row],[Spacecraft (Launch)]],Tbl_Missions[Spacecraft],Tbl_Missions[Destination])</f>
        <v>Earth Orbit</v>
      </c>
      <c r="I66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62" t="str">
        <f>_xlfn.XLOOKUP(Tbl_MissionCrew[[#This Row],[Spacecraft (Return)]],Tbl_Missions[Spacecraft],Tbl_Missions[Status])</f>
        <v>Returned</v>
      </c>
    </row>
    <row r="663" spans="1:10" ht="18.75" customHeight="1">
      <c r="A663" t="s">
        <v>571</v>
      </c>
      <c r="B663" t="s">
        <v>220</v>
      </c>
      <c r="C663" t="s">
        <v>220</v>
      </c>
      <c r="D663" t="b">
        <f>NOT(Tbl_MissionCrew[[#This Row],[Spacecraft (Return)]]=Tbl_MissionCrew[[#This Row],[Spacecraft (Launch)]])</f>
        <v>0</v>
      </c>
      <c r="E663" s="2">
        <f ca="1">IF(Tbl_MissionCrew[[#This Row],[Return date]]="",NOW(),Tbl_MissionCrew[[#This Row],[Return date]])-Tbl_MissionCrew[[#This Row],[Launch date]]</f>
        <v>15.911805555559113</v>
      </c>
      <c r="F663" s="1">
        <f>_xlfn.XLOOKUP(Tbl_MissionCrew[[#This Row],[Spacecraft (Launch)]],Tbl_Missions[Spacecraft],Tbl_Missions[Launch])</f>
        <v>34992.578472222223</v>
      </c>
      <c r="G663" s="1">
        <f>IF(_xlfn.XLOOKUP(Tbl_MissionCrew[[#This Row],[Spacecraft (Return)]],Tbl_Missions[Spacecraft],Tbl_Missions[Return])="","",_xlfn.XLOOKUP(Tbl_MissionCrew[[#This Row],[Spacecraft (Return)]],Tbl_Missions[Spacecraft],Tbl_Missions[Return]))</f>
        <v>35008.490277777782</v>
      </c>
      <c r="H663" t="str">
        <f>_xlfn.XLOOKUP(Tbl_MissionCrew[[#This Row],[Spacecraft (Launch)]],Tbl_Missions[Spacecraft],Tbl_Missions[Destination])</f>
        <v>Earth Orbit</v>
      </c>
      <c r="I66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63" t="str">
        <f>_xlfn.XLOOKUP(Tbl_MissionCrew[[#This Row],[Spacecraft (Return)]],Tbl_Missions[Spacecraft],Tbl_Missions[Status])</f>
        <v>Returned</v>
      </c>
    </row>
    <row r="664" spans="1:10" ht="18.75" customHeight="1">
      <c r="A664" t="s">
        <v>582</v>
      </c>
      <c r="B664" t="s">
        <v>221</v>
      </c>
      <c r="C664" t="s">
        <v>221</v>
      </c>
      <c r="D664" t="b">
        <f>NOT(Tbl_MissionCrew[[#This Row],[Spacecraft (Return)]]=Tbl_MissionCrew[[#This Row],[Spacecraft (Launch)]])</f>
        <v>0</v>
      </c>
      <c r="E664" s="2">
        <f ca="1">IF(Tbl_MissionCrew[[#This Row],[Return date]]="",NOW(),Tbl_MissionCrew[[#This Row],[Return date]])-Tbl_MissionCrew[[#This Row],[Launch date]]</f>
        <v>8.1888888888861402</v>
      </c>
      <c r="F664" s="1">
        <f>_xlfn.XLOOKUP(Tbl_MissionCrew[[#This Row],[Spacecraft (Launch)]],Tbl_Missions[Spacecraft],Tbl_Missions[Launch])</f>
        <v>35015.521331018521</v>
      </c>
      <c r="G664" s="1">
        <f>IF(_xlfn.XLOOKUP(Tbl_MissionCrew[[#This Row],[Spacecraft (Return)]],Tbl_Missions[Spacecraft],Tbl_Missions[Return])="","",_xlfn.XLOOKUP(Tbl_MissionCrew[[#This Row],[Spacecraft (Return)]],Tbl_Missions[Spacecraft],Tbl_Missions[Return]))</f>
        <v>35023.710219907407</v>
      </c>
      <c r="H664" t="str">
        <f>_xlfn.XLOOKUP(Tbl_MissionCrew[[#This Row],[Spacecraft (Launch)]],Tbl_Missions[Spacecraft],Tbl_Missions[Destination])</f>
        <v>Mir</v>
      </c>
      <c r="I66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664" t="str">
        <f>_xlfn.XLOOKUP(Tbl_MissionCrew[[#This Row],[Spacecraft (Return)]],Tbl_Missions[Spacecraft],Tbl_Missions[Status])</f>
        <v>Returned</v>
      </c>
    </row>
    <row r="665" spans="1:10" ht="18.75" customHeight="1">
      <c r="A665" t="s">
        <v>1190</v>
      </c>
      <c r="B665" t="s">
        <v>221</v>
      </c>
      <c r="C665" t="s">
        <v>221</v>
      </c>
      <c r="D665" t="b">
        <f>NOT(Tbl_MissionCrew[[#This Row],[Spacecraft (Return)]]=Tbl_MissionCrew[[#This Row],[Spacecraft (Launch)]])</f>
        <v>0</v>
      </c>
      <c r="E665" s="2">
        <f ca="1">IF(Tbl_MissionCrew[[#This Row],[Return date]]="",NOW(),Tbl_MissionCrew[[#This Row],[Return date]])-Tbl_MissionCrew[[#This Row],[Launch date]]</f>
        <v>8.1888888888861402</v>
      </c>
      <c r="F665" s="1">
        <f>_xlfn.XLOOKUP(Tbl_MissionCrew[[#This Row],[Spacecraft (Launch)]],Tbl_Missions[Spacecraft],Tbl_Missions[Launch])</f>
        <v>35015.521331018521</v>
      </c>
      <c r="G665" s="1">
        <f>IF(_xlfn.XLOOKUP(Tbl_MissionCrew[[#This Row],[Spacecraft (Return)]],Tbl_Missions[Spacecraft],Tbl_Missions[Return])="","",_xlfn.XLOOKUP(Tbl_MissionCrew[[#This Row],[Spacecraft (Return)]],Tbl_Missions[Spacecraft],Tbl_Missions[Return]))</f>
        <v>35023.710219907407</v>
      </c>
      <c r="H665" t="str">
        <f>_xlfn.XLOOKUP(Tbl_MissionCrew[[#This Row],[Spacecraft (Launch)]],Tbl_Missions[Spacecraft],Tbl_Missions[Destination])</f>
        <v>Mir</v>
      </c>
      <c r="I66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665" t="str">
        <f>_xlfn.XLOOKUP(Tbl_MissionCrew[[#This Row],[Spacecraft (Return)]],Tbl_Missions[Spacecraft],Tbl_Missions[Status])</f>
        <v>Returned</v>
      </c>
    </row>
    <row r="666" spans="1:10" ht="18.75" customHeight="1">
      <c r="A666" t="s">
        <v>458</v>
      </c>
      <c r="B666" t="s">
        <v>221</v>
      </c>
      <c r="C666" t="s">
        <v>221</v>
      </c>
      <c r="D666" t="b">
        <f>NOT(Tbl_MissionCrew[[#This Row],[Spacecraft (Return)]]=Tbl_MissionCrew[[#This Row],[Spacecraft (Launch)]])</f>
        <v>0</v>
      </c>
      <c r="E666" s="2">
        <f ca="1">IF(Tbl_MissionCrew[[#This Row],[Return date]]="",NOW(),Tbl_MissionCrew[[#This Row],[Return date]])-Tbl_MissionCrew[[#This Row],[Launch date]]</f>
        <v>8.1888888888861402</v>
      </c>
      <c r="F666" s="1">
        <f>_xlfn.XLOOKUP(Tbl_MissionCrew[[#This Row],[Spacecraft (Launch)]],Tbl_Missions[Spacecraft],Tbl_Missions[Launch])</f>
        <v>35015.521331018521</v>
      </c>
      <c r="G666" s="1">
        <f>IF(_xlfn.XLOOKUP(Tbl_MissionCrew[[#This Row],[Spacecraft (Return)]],Tbl_Missions[Spacecraft],Tbl_Missions[Return])="","",_xlfn.XLOOKUP(Tbl_MissionCrew[[#This Row],[Spacecraft (Return)]],Tbl_Missions[Spacecraft],Tbl_Missions[Return]))</f>
        <v>35023.710219907407</v>
      </c>
      <c r="H666" t="str">
        <f>_xlfn.XLOOKUP(Tbl_MissionCrew[[#This Row],[Spacecraft (Launch)]],Tbl_Missions[Spacecraft],Tbl_Missions[Destination])</f>
        <v>Mir</v>
      </c>
      <c r="I66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666" t="str">
        <f>_xlfn.XLOOKUP(Tbl_MissionCrew[[#This Row],[Spacecraft (Return)]],Tbl_Missions[Spacecraft],Tbl_Missions[Status])</f>
        <v>Returned</v>
      </c>
    </row>
    <row r="667" spans="1:10" ht="18.75" customHeight="1">
      <c r="A667" t="s">
        <v>1149</v>
      </c>
      <c r="B667" t="s">
        <v>221</v>
      </c>
      <c r="C667" t="s">
        <v>221</v>
      </c>
      <c r="D667" t="b">
        <f>NOT(Tbl_MissionCrew[[#This Row],[Spacecraft (Return)]]=Tbl_MissionCrew[[#This Row],[Spacecraft (Launch)]])</f>
        <v>0</v>
      </c>
      <c r="E667" s="2">
        <f ca="1">IF(Tbl_MissionCrew[[#This Row],[Return date]]="",NOW(),Tbl_MissionCrew[[#This Row],[Return date]])-Tbl_MissionCrew[[#This Row],[Launch date]]</f>
        <v>8.1888888888861402</v>
      </c>
      <c r="F667" s="1">
        <f>_xlfn.XLOOKUP(Tbl_MissionCrew[[#This Row],[Spacecraft (Launch)]],Tbl_Missions[Spacecraft],Tbl_Missions[Launch])</f>
        <v>35015.521331018521</v>
      </c>
      <c r="G667" s="1">
        <f>IF(_xlfn.XLOOKUP(Tbl_MissionCrew[[#This Row],[Spacecraft (Return)]],Tbl_Missions[Spacecraft],Tbl_Missions[Return])="","",_xlfn.XLOOKUP(Tbl_MissionCrew[[#This Row],[Spacecraft (Return)]],Tbl_Missions[Spacecraft],Tbl_Missions[Return]))</f>
        <v>35023.710219907407</v>
      </c>
      <c r="H667" t="str">
        <f>_xlfn.XLOOKUP(Tbl_MissionCrew[[#This Row],[Spacecraft (Launch)]],Tbl_Missions[Spacecraft],Tbl_Missions[Destination])</f>
        <v>Mir</v>
      </c>
      <c r="I66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667" t="str">
        <f>_xlfn.XLOOKUP(Tbl_MissionCrew[[#This Row],[Spacecraft (Return)]],Tbl_Missions[Spacecraft],Tbl_Missions[Status])</f>
        <v>Returned</v>
      </c>
    </row>
    <row r="668" spans="1:10" ht="18.75" customHeight="1">
      <c r="A668" t="s">
        <v>570</v>
      </c>
      <c r="B668" t="s">
        <v>221</v>
      </c>
      <c r="C668" t="s">
        <v>221</v>
      </c>
      <c r="D668" t="b">
        <f>NOT(Tbl_MissionCrew[[#This Row],[Spacecraft (Return)]]=Tbl_MissionCrew[[#This Row],[Spacecraft (Launch)]])</f>
        <v>0</v>
      </c>
      <c r="E668" s="2">
        <f ca="1">IF(Tbl_MissionCrew[[#This Row],[Return date]]="",NOW(),Tbl_MissionCrew[[#This Row],[Return date]])-Tbl_MissionCrew[[#This Row],[Launch date]]</f>
        <v>8.1888888888861402</v>
      </c>
      <c r="F668" s="1">
        <f>_xlfn.XLOOKUP(Tbl_MissionCrew[[#This Row],[Spacecraft (Launch)]],Tbl_Missions[Spacecraft],Tbl_Missions[Launch])</f>
        <v>35015.521331018521</v>
      </c>
      <c r="G668" s="1">
        <f>IF(_xlfn.XLOOKUP(Tbl_MissionCrew[[#This Row],[Spacecraft (Return)]],Tbl_Missions[Spacecraft],Tbl_Missions[Return])="","",_xlfn.XLOOKUP(Tbl_MissionCrew[[#This Row],[Spacecraft (Return)]],Tbl_Missions[Spacecraft],Tbl_Missions[Return]))</f>
        <v>35023.710219907407</v>
      </c>
      <c r="H668" t="str">
        <f>_xlfn.XLOOKUP(Tbl_MissionCrew[[#This Row],[Spacecraft (Launch)]],Tbl_Missions[Spacecraft],Tbl_Missions[Destination])</f>
        <v>Mir</v>
      </c>
      <c r="I66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668" t="str">
        <f>_xlfn.XLOOKUP(Tbl_MissionCrew[[#This Row],[Spacecraft (Return)]],Tbl_Missions[Spacecraft],Tbl_Missions[Status])</f>
        <v>Returned</v>
      </c>
    </row>
    <row r="669" spans="1:10" ht="18.75" customHeight="1">
      <c r="A669" t="s">
        <v>1203</v>
      </c>
      <c r="B669" t="s">
        <v>222</v>
      </c>
      <c r="C669" t="s">
        <v>222</v>
      </c>
      <c r="D669" t="b">
        <f>NOT(Tbl_MissionCrew[[#This Row],[Spacecraft (Return)]]=Tbl_MissionCrew[[#This Row],[Spacecraft (Launch)]])</f>
        <v>0</v>
      </c>
      <c r="E669" s="2">
        <f ca="1">IF(Tbl_MissionCrew[[#This Row],[Return date]]="",NOW(),Tbl_MissionCrew[[#This Row],[Return date]])-Tbl_MissionCrew[[#This Row],[Launch date]]</f>
        <v>8.9180555555576575</v>
      </c>
      <c r="F669" s="1">
        <f>_xlfn.XLOOKUP(Tbl_MissionCrew[[#This Row],[Spacecraft (Launch)]],Tbl_Missions[Spacecraft],Tbl_Missions[Launch])</f>
        <v>35075.40347222222</v>
      </c>
      <c r="G669" s="1">
        <f>IF(_xlfn.XLOOKUP(Tbl_MissionCrew[[#This Row],[Spacecraft (Return)]],Tbl_Missions[Spacecraft],Tbl_Missions[Return])="","",_xlfn.XLOOKUP(Tbl_MissionCrew[[#This Row],[Spacecraft (Return)]],Tbl_Missions[Spacecraft],Tbl_Missions[Return]))</f>
        <v>35084.321527777778</v>
      </c>
      <c r="H669" t="str">
        <f>_xlfn.XLOOKUP(Tbl_MissionCrew[[#This Row],[Spacecraft (Launch)]],Tbl_Missions[Spacecraft],Tbl_Missions[Destination])</f>
        <v>Earth Orbit</v>
      </c>
      <c r="I66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69" t="str">
        <f>_xlfn.XLOOKUP(Tbl_MissionCrew[[#This Row],[Spacecraft (Return)]],Tbl_Missions[Spacecraft],Tbl_Missions[Status])</f>
        <v>Returned</v>
      </c>
    </row>
    <row r="670" spans="1:10" ht="18.75" customHeight="1">
      <c r="A670" t="s">
        <v>1167</v>
      </c>
      <c r="B670" t="s">
        <v>222</v>
      </c>
      <c r="C670" t="s">
        <v>222</v>
      </c>
      <c r="D670" t="b">
        <f>NOT(Tbl_MissionCrew[[#This Row],[Spacecraft (Return)]]=Tbl_MissionCrew[[#This Row],[Spacecraft (Launch)]])</f>
        <v>0</v>
      </c>
      <c r="E670" s="2">
        <f ca="1">IF(Tbl_MissionCrew[[#This Row],[Return date]]="",NOW(),Tbl_MissionCrew[[#This Row],[Return date]])-Tbl_MissionCrew[[#This Row],[Launch date]]</f>
        <v>8.9180555555576575</v>
      </c>
      <c r="F670" s="1">
        <f>_xlfn.XLOOKUP(Tbl_MissionCrew[[#This Row],[Spacecraft (Launch)]],Tbl_Missions[Spacecraft],Tbl_Missions[Launch])</f>
        <v>35075.40347222222</v>
      </c>
      <c r="G670" s="1">
        <f>IF(_xlfn.XLOOKUP(Tbl_MissionCrew[[#This Row],[Spacecraft (Return)]],Tbl_Missions[Spacecraft],Tbl_Missions[Return])="","",_xlfn.XLOOKUP(Tbl_MissionCrew[[#This Row],[Spacecraft (Return)]],Tbl_Missions[Spacecraft],Tbl_Missions[Return]))</f>
        <v>35084.321527777778</v>
      </c>
      <c r="H670" t="str">
        <f>_xlfn.XLOOKUP(Tbl_MissionCrew[[#This Row],[Spacecraft (Launch)]],Tbl_Missions[Spacecraft],Tbl_Missions[Destination])</f>
        <v>Earth Orbit</v>
      </c>
      <c r="I67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70" t="str">
        <f>_xlfn.XLOOKUP(Tbl_MissionCrew[[#This Row],[Spacecraft (Return)]],Tbl_Missions[Spacecraft],Tbl_Missions[Status])</f>
        <v>Returned</v>
      </c>
    </row>
    <row r="671" spans="1:10" ht="18.75" customHeight="1">
      <c r="A671" t="s">
        <v>530</v>
      </c>
      <c r="B671" t="s">
        <v>222</v>
      </c>
      <c r="C671" t="s">
        <v>222</v>
      </c>
      <c r="D671" t="b">
        <f>NOT(Tbl_MissionCrew[[#This Row],[Spacecraft (Return)]]=Tbl_MissionCrew[[#This Row],[Spacecraft (Launch)]])</f>
        <v>0</v>
      </c>
      <c r="E671" s="2">
        <f ca="1">IF(Tbl_MissionCrew[[#This Row],[Return date]]="",NOW(),Tbl_MissionCrew[[#This Row],[Return date]])-Tbl_MissionCrew[[#This Row],[Launch date]]</f>
        <v>8.9180555555576575</v>
      </c>
      <c r="F671" s="1">
        <f>_xlfn.XLOOKUP(Tbl_MissionCrew[[#This Row],[Spacecraft (Launch)]],Tbl_Missions[Spacecraft],Tbl_Missions[Launch])</f>
        <v>35075.40347222222</v>
      </c>
      <c r="G671" s="1">
        <f>IF(_xlfn.XLOOKUP(Tbl_MissionCrew[[#This Row],[Spacecraft (Return)]],Tbl_Missions[Spacecraft],Tbl_Missions[Return])="","",_xlfn.XLOOKUP(Tbl_MissionCrew[[#This Row],[Spacecraft (Return)]],Tbl_Missions[Spacecraft],Tbl_Missions[Return]))</f>
        <v>35084.321527777778</v>
      </c>
      <c r="H671" t="str">
        <f>_xlfn.XLOOKUP(Tbl_MissionCrew[[#This Row],[Spacecraft (Launch)]],Tbl_Missions[Spacecraft],Tbl_Missions[Destination])</f>
        <v>Earth Orbit</v>
      </c>
      <c r="I67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71" t="str">
        <f>_xlfn.XLOOKUP(Tbl_MissionCrew[[#This Row],[Spacecraft (Return)]],Tbl_Missions[Spacecraft],Tbl_Missions[Status])</f>
        <v>Returned</v>
      </c>
    </row>
    <row r="672" spans="1:10" ht="18.75" customHeight="1">
      <c r="A672" t="s">
        <v>1204</v>
      </c>
      <c r="B672" t="s">
        <v>222</v>
      </c>
      <c r="C672" t="s">
        <v>222</v>
      </c>
      <c r="D672" t="b">
        <f>NOT(Tbl_MissionCrew[[#This Row],[Spacecraft (Return)]]=Tbl_MissionCrew[[#This Row],[Spacecraft (Launch)]])</f>
        <v>0</v>
      </c>
      <c r="E672" s="2">
        <f ca="1">IF(Tbl_MissionCrew[[#This Row],[Return date]]="",NOW(),Tbl_MissionCrew[[#This Row],[Return date]])-Tbl_MissionCrew[[#This Row],[Launch date]]</f>
        <v>8.9180555555576575</v>
      </c>
      <c r="F672" s="1">
        <f>_xlfn.XLOOKUP(Tbl_MissionCrew[[#This Row],[Spacecraft (Launch)]],Tbl_Missions[Spacecraft],Tbl_Missions[Launch])</f>
        <v>35075.40347222222</v>
      </c>
      <c r="G672" s="1">
        <f>IF(_xlfn.XLOOKUP(Tbl_MissionCrew[[#This Row],[Spacecraft (Return)]],Tbl_Missions[Spacecraft],Tbl_Missions[Return])="","",_xlfn.XLOOKUP(Tbl_MissionCrew[[#This Row],[Spacecraft (Return)]],Tbl_Missions[Spacecraft],Tbl_Missions[Return]))</f>
        <v>35084.321527777778</v>
      </c>
      <c r="H672" t="str">
        <f>_xlfn.XLOOKUP(Tbl_MissionCrew[[#This Row],[Spacecraft (Launch)]],Tbl_Missions[Spacecraft],Tbl_Missions[Destination])</f>
        <v>Earth Orbit</v>
      </c>
      <c r="I67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72" t="str">
        <f>_xlfn.XLOOKUP(Tbl_MissionCrew[[#This Row],[Spacecraft (Return)]],Tbl_Missions[Spacecraft],Tbl_Missions[Status])</f>
        <v>Returned</v>
      </c>
    </row>
    <row r="673" spans="1:10" ht="18.75" customHeight="1">
      <c r="A673" t="s">
        <v>529</v>
      </c>
      <c r="B673" t="s">
        <v>222</v>
      </c>
      <c r="C673" t="s">
        <v>222</v>
      </c>
      <c r="D673" t="b">
        <f>NOT(Tbl_MissionCrew[[#This Row],[Spacecraft (Return)]]=Tbl_MissionCrew[[#This Row],[Spacecraft (Launch)]])</f>
        <v>0</v>
      </c>
      <c r="E673" s="2">
        <f ca="1">IF(Tbl_MissionCrew[[#This Row],[Return date]]="",NOW(),Tbl_MissionCrew[[#This Row],[Return date]])-Tbl_MissionCrew[[#This Row],[Launch date]]</f>
        <v>8.9180555555576575</v>
      </c>
      <c r="F673" s="1">
        <f>_xlfn.XLOOKUP(Tbl_MissionCrew[[#This Row],[Spacecraft (Launch)]],Tbl_Missions[Spacecraft],Tbl_Missions[Launch])</f>
        <v>35075.40347222222</v>
      </c>
      <c r="G673" s="1">
        <f>IF(_xlfn.XLOOKUP(Tbl_MissionCrew[[#This Row],[Spacecraft (Return)]],Tbl_Missions[Spacecraft],Tbl_Missions[Return])="","",_xlfn.XLOOKUP(Tbl_MissionCrew[[#This Row],[Spacecraft (Return)]],Tbl_Missions[Spacecraft],Tbl_Missions[Return]))</f>
        <v>35084.321527777778</v>
      </c>
      <c r="H673" t="str">
        <f>_xlfn.XLOOKUP(Tbl_MissionCrew[[#This Row],[Spacecraft (Launch)]],Tbl_Missions[Spacecraft],Tbl_Missions[Destination])</f>
        <v>Earth Orbit</v>
      </c>
      <c r="I67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73" t="str">
        <f>_xlfn.XLOOKUP(Tbl_MissionCrew[[#This Row],[Spacecraft (Return)]],Tbl_Missions[Spacecraft],Tbl_Missions[Status])</f>
        <v>Returned</v>
      </c>
    </row>
    <row r="674" spans="1:10" ht="18.75" customHeight="1">
      <c r="A674" t="s">
        <v>531</v>
      </c>
      <c r="B674" t="s">
        <v>222</v>
      </c>
      <c r="C674" t="s">
        <v>222</v>
      </c>
      <c r="D674" t="b">
        <f>NOT(Tbl_MissionCrew[[#This Row],[Spacecraft (Return)]]=Tbl_MissionCrew[[#This Row],[Spacecraft (Launch)]])</f>
        <v>0</v>
      </c>
      <c r="E674" s="2">
        <f ca="1">IF(Tbl_MissionCrew[[#This Row],[Return date]]="",NOW(),Tbl_MissionCrew[[#This Row],[Return date]])-Tbl_MissionCrew[[#This Row],[Launch date]]</f>
        <v>8.9180555555576575</v>
      </c>
      <c r="F674" s="1">
        <f>_xlfn.XLOOKUP(Tbl_MissionCrew[[#This Row],[Spacecraft (Launch)]],Tbl_Missions[Spacecraft],Tbl_Missions[Launch])</f>
        <v>35075.40347222222</v>
      </c>
      <c r="G674" s="1">
        <f>IF(_xlfn.XLOOKUP(Tbl_MissionCrew[[#This Row],[Spacecraft (Return)]],Tbl_Missions[Spacecraft],Tbl_Missions[Return])="","",_xlfn.XLOOKUP(Tbl_MissionCrew[[#This Row],[Spacecraft (Return)]],Tbl_Missions[Spacecraft],Tbl_Missions[Return]))</f>
        <v>35084.321527777778</v>
      </c>
      <c r="H674" t="str">
        <f>_xlfn.XLOOKUP(Tbl_MissionCrew[[#This Row],[Spacecraft (Launch)]],Tbl_Missions[Spacecraft],Tbl_Missions[Destination])</f>
        <v>Earth Orbit</v>
      </c>
      <c r="I67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74" t="str">
        <f>_xlfn.XLOOKUP(Tbl_MissionCrew[[#This Row],[Spacecraft (Return)]],Tbl_Missions[Spacecraft],Tbl_Missions[Status])</f>
        <v>Returned</v>
      </c>
    </row>
    <row r="675" spans="1:10" ht="18.75" customHeight="1">
      <c r="A675" t="s">
        <v>533</v>
      </c>
      <c r="B675" t="s">
        <v>223</v>
      </c>
      <c r="C675" t="s">
        <v>223</v>
      </c>
      <c r="D675" t="b">
        <f>NOT(Tbl_MissionCrew[[#This Row],[Spacecraft (Return)]]=Tbl_MissionCrew[[#This Row],[Spacecraft (Launch)]])</f>
        <v>0</v>
      </c>
      <c r="E675" s="2">
        <f ca="1">IF(Tbl_MissionCrew[[#This Row],[Return date]]="",NOW(),Tbl_MissionCrew[[#This Row],[Return date]])-Tbl_MissionCrew[[#This Row],[Launch date]]</f>
        <v>193.79722222222335</v>
      </c>
      <c r="F675" s="1">
        <f>_xlfn.XLOOKUP(Tbl_MissionCrew[[#This Row],[Spacecraft (Launch)]],Tbl_Missions[Spacecraft],Tbl_Missions[Launch])</f>
        <v>35116.523611111108</v>
      </c>
      <c r="G675" s="1">
        <f>IF(_xlfn.XLOOKUP(Tbl_MissionCrew[[#This Row],[Spacecraft (Return)]],Tbl_Missions[Spacecraft],Tbl_Missions[Return])="","",_xlfn.XLOOKUP(Tbl_MissionCrew[[#This Row],[Spacecraft (Return)]],Tbl_Missions[Spacecraft],Tbl_Missions[Return]))</f>
        <v>35310.320833333331</v>
      </c>
      <c r="H675" t="str">
        <f>_xlfn.XLOOKUP(Tbl_MissionCrew[[#This Row],[Spacecraft (Launch)]],Tbl_Missions[Spacecraft],Tbl_Missions[Destination])</f>
        <v>Mir</v>
      </c>
      <c r="I67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675" t="str">
        <f>_xlfn.XLOOKUP(Tbl_MissionCrew[[#This Row],[Spacecraft (Return)]],Tbl_Missions[Spacecraft],Tbl_Missions[Status])</f>
        <v>Returned</v>
      </c>
    </row>
    <row r="676" spans="1:10" ht="18.75" customHeight="1">
      <c r="A676" t="s">
        <v>534</v>
      </c>
      <c r="B676" t="s">
        <v>223</v>
      </c>
      <c r="C676" t="s">
        <v>223</v>
      </c>
      <c r="D676" t="b">
        <f>NOT(Tbl_MissionCrew[[#This Row],[Spacecraft (Return)]]=Tbl_MissionCrew[[#This Row],[Spacecraft (Launch)]])</f>
        <v>0</v>
      </c>
      <c r="E676" s="2">
        <f ca="1">IF(Tbl_MissionCrew[[#This Row],[Return date]]="",NOW(),Tbl_MissionCrew[[#This Row],[Return date]])-Tbl_MissionCrew[[#This Row],[Launch date]]</f>
        <v>193.79722222222335</v>
      </c>
      <c r="F676" s="1">
        <f>_xlfn.XLOOKUP(Tbl_MissionCrew[[#This Row],[Spacecraft (Launch)]],Tbl_Missions[Spacecraft],Tbl_Missions[Launch])</f>
        <v>35116.523611111108</v>
      </c>
      <c r="G676" s="1">
        <f>IF(_xlfn.XLOOKUP(Tbl_MissionCrew[[#This Row],[Spacecraft (Return)]],Tbl_Missions[Spacecraft],Tbl_Missions[Return])="","",_xlfn.XLOOKUP(Tbl_MissionCrew[[#This Row],[Spacecraft (Return)]],Tbl_Missions[Spacecraft],Tbl_Missions[Return]))</f>
        <v>35310.320833333331</v>
      </c>
      <c r="H676" t="str">
        <f>_xlfn.XLOOKUP(Tbl_MissionCrew[[#This Row],[Spacecraft (Launch)]],Tbl_Missions[Spacecraft],Tbl_Missions[Destination])</f>
        <v>Mir</v>
      </c>
      <c r="I67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676" t="str">
        <f>_xlfn.XLOOKUP(Tbl_MissionCrew[[#This Row],[Spacecraft (Return)]],Tbl_Missions[Spacecraft],Tbl_Missions[Status])</f>
        <v>Returned</v>
      </c>
    </row>
    <row r="677" spans="1:10" ht="18.75" customHeight="1">
      <c r="A677" t="s">
        <v>1173</v>
      </c>
      <c r="B677" t="s">
        <v>224</v>
      </c>
      <c r="C677" t="s">
        <v>224</v>
      </c>
      <c r="D677" t="b">
        <f>NOT(Tbl_MissionCrew[[#This Row],[Spacecraft (Return)]]=Tbl_MissionCrew[[#This Row],[Spacecraft (Launch)]])</f>
        <v>0</v>
      </c>
      <c r="E677" s="2">
        <f ca="1">IF(Tbl_MissionCrew[[#This Row],[Return date]]="",NOW(),Tbl_MissionCrew[[#This Row],[Return date]])-Tbl_MissionCrew[[#This Row],[Launch date]]</f>
        <v>15.736805555556202</v>
      </c>
      <c r="F677" s="1">
        <f>_xlfn.XLOOKUP(Tbl_MissionCrew[[#This Row],[Spacecraft (Launch)]],Tbl_Missions[Spacecraft],Tbl_Missions[Launch])</f>
        <v>35117.845833333333</v>
      </c>
      <c r="G677" s="1">
        <f>IF(_xlfn.XLOOKUP(Tbl_MissionCrew[[#This Row],[Spacecraft (Return)]],Tbl_Missions[Spacecraft],Tbl_Missions[Return])="","",_xlfn.XLOOKUP(Tbl_MissionCrew[[#This Row],[Spacecraft (Return)]],Tbl_Missions[Spacecraft],Tbl_Missions[Return]))</f>
        <v>35133.582638888889</v>
      </c>
      <c r="H677" t="str">
        <f>_xlfn.XLOOKUP(Tbl_MissionCrew[[#This Row],[Spacecraft (Launch)]],Tbl_Missions[Spacecraft],Tbl_Missions[Destination])</f>
        <v>Earth Orbit</v>
      </c>
      <c r="I67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77" t="str">
        <f>_xlfn.XLOOKUP(Tbl_MissionCrew[[#This Row],[Spacecraft (Return)]],Tbl_Missions[Spacecraft],Tbl_Missions[Status])</f>
        <v>Returned</v>
      </c>
    </row>
    <row r="678" spans="1:10" ht="18.75" customHeight="1">
      <c r="A678" t="s">
        <v>562</v>
      </c>
      <c r="B678" t="s">
        <v>224</v>
      </c>
      <c r="C678" t="s">
        <v>224</v>
      </c>
      <c r="D678" t="b">
        <f>NOT(Tbl_MissionCrew[[#This Row],[Spacecraft (Return)]]=Tbl_MissionCrew[[#This Row],[Spacecraft (Launch)]])</f>
        <v>0</v>
      </c>
      <c r="E678" s="2">
        <f ca="1">IF(Tbl_MissionCrew[[#This Row],[Return date]]="",NOW(),Tbl_MissionCrew[[#This Row],[Return date]])-Tbl_MissionCrew[[#This Row],[Launch date]]</f>
        <v>15.736805555556202</v>
      </c>
      <c r="F678" s="1">
        <f>_xlfn.XLOOKUP(Tbl_MissionCrew[[#This Row],[Spacecraft (Launch)]],Tbl_Missions[Spacecraft],Tbl_Missions[Launch])</f>
        <v>35117.845833333333</v>
      </c>
      <c r="G678" s="1">
        <f>IF(_xlfn.XLOOKUP(Tbl_MissionCrew[[#This Row],[Spacecraft (Return)]],Tbl_Missions[Spacecraft],Tbl_Missions[Return])="","",_xlfn.XLOOKUP(Tbl_MissionCrew[[#This Row],[Spacecraft (Return)]],Tbl_Missions[Spacecraft],Tbl_Missions[Return]))</f>
        <v>35133.582638888889</v>
      </c>
      <c r="H678" t="str">
        <f>_xlfn.XLOOKUP(Tbl_MissionCrew[[#This Row],[Spacecraft (Launch)]],Tbl_Missions[Spacecraft],Tbl_Missions[Destination])</f>
        <v>Earth Orbit</v>
      </c>
      <c r="I67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78" t="str">
        <f>_xlfn.XLOOKUP(Tbl_MissionCrew[[#This Row],[Spacecraft (Return)]],Tbl_Missions[Spacecraft],Tbl_Missions[Status])</f>
        <v>Returned</v>
      </c>
    </row>
    <row r="679" spans="1:10" ht="18.75" customHeight="1">
      <c r="A679" t="s">
        <v>602</v>
      </c>
      <c r="B679" t="s">
        <v>224</v>
      </c>
      <c r="C679" t="s">
        <v>224</v>
      </c>
      <c r="D679" t="b">
        <f>NOT(Tbl_MissionCrew[[#This Row],[Spacecraft (Return)]]=Tbl_MissionCrew[[#This Row],[Spacecraft (Launch)]])</f>
        <v>0</v>
      </c>
      <c r="E679" s="2">
        <f ca="1">IF(Tbl_MissionCrew[[#This Row],[Return date]]="",NOW(),Tbl_MissionCrew[[#This Row],[Return date]])-Tbl_MissionCrew[[#This Row],[Launch date]]</f>
        <v>15.736805555556202</v>
      </c>
      <c r="F679" s="1">
        <f>_xlfn.XLOOKUP(Tbl_MissionCrew[[#This Row],[Spacecraft (Launch)]],Tbl_Missions[Spacecraft],Tbl_Missions[Launch])</f>
        <v>35117.845833333333</v>
      </c>
      <c r="G679" s="1">
        <f>IF(_xlfn.XLOOKUP(Tbl_MissionCrew[[#This Row],[Spacecraft (Return)]],Tbl_Missions[Spacecraft],Tbl_Missions[Return])="","",_xlfn.XLOOKUP(Tbl_MissionCrew[[#This Row],[Spacecraft (Return)]],Tbl_Missions[Spacecraft],Tbl_Missions[Return]))</f>
        <v>35133.582638888889</v>
      </c>
      <c r="H679" t="str">
        <f>_xlfn.XLOOKUP(Tbl_MissionCrew[[#This Row],[Spacecraft (Launch)]],Tbl_Missions[Spacecraft],Tbl_Missions[Destination])</f>
        <v>Earth Orbit</v>
      </c>
      <c r="I67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79" t="str">
        <f>_xlfn.XLOOKUP(Tbl_MissionCrew[[#This Row],[Spacecraft (Return)]],Tbl_Missions[Spacecraft],Tbl_Missions[Status])</f>
        <v>Returned</v>
      </c>
    </row>
    <row r="680" spans="1:10" ht="18.75" customHeight="1">
      <c r="A680" t="s">
        <v>452</v>
      </c>
      <c r="B680" t="s">
        <v>224</v>
      </c>
      <c r="C680" t="s">
        <v>224</v>
      </c>
      <c r="D680" t="b">
        <f>NOT(Tbl_MissionCrew[[#This Row],[Spacecraft (Return)]]=Tbl_MissionCrew[[#This Row],[Spacecraft (Launch)]])</f>
        <v>0</v>
      </c>
      <c r="E680" s="2">
        <f ca="1">IF(Tbl_MissionCrew[[#This Row],[Return date]]="",NOW(),Tbl_MissionCrew[[#This Row],[Return date]])-Tbl_MissionCrew[[#This Row],[Launch date]]</f>
        <v>15.736805555556202</v>
      </c>
      <c r="F680" s="1">
        <f>_xlfn.XLOOKUP(Tbl_MissionCrew[[#This Row],[Spacecraft (Launch)]],Tbl_Missions[Spacecraft],Tbl_Missions[Launch])</f>
        <v>35117.845833333333</v>
      </c>
      <c r="G680" s="1">
        <f>IF(_xlfn.XLOOKUP(Tbl_MissionCrew[[#This Row],[Spacecraft (Return)]],Tbl_Missions[Spacecraft],Tbl_Missions[Return])="","",_xlfn.XLOOKUP(Tbl_MissionCrew[[#This Row],[Spacecraft (Return)]],Tbl_Missions[Spacecraft],Tbl_Missions[Return]))</f>
        <v>35133.582638888889</v>
      </c>
      <c r="H680" t="str">
        <f>_xlfn.XLOOKUP(Tbl_MissionCrew[[#This Row],[Spacecraft (Launch)]],Tbl_Missions[Spacecraft],Tbl_Missions[Destination])</f>
        <v>Earth Orbit</v>
      </c>
      <c r="I68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80" t="str">
        <f>_xlfn.XLOOKUP(Tbl_MissionCrew[[#This Row],[Spacecraft (Return)]],Tbl_Missions[Spacecraft],Tbl_Missions[Status])</f>
        <v>Returned</v>
      </c>
    </row>
    <row r="681" spans="1:10" ht="18.75" customHeight="1">
      <c r="A681" t="s">
        <v>1205</v>
      </c>
      <c r="B681" t="s">
        <v>224</v>
      </c>
      <c r="C681" t="s">
        <v>224</v>
      </c>
      <c r="D681" t="b">
        <f>NOT(Tbl_MissionCrew[[#This Row],[Spacecraft (Return)]]=Tbl_MissionCrew[[#This Row],[Spacecraft (Launch)]])</f>
        <v>0</v>
      </c>
      <c r="E681" s="2">
        <f ca="1">IF(Tbl_MissionCrew[[#This Row],[Return date]]="",NOW(),Tbl_MissionCrew[[#This Row],[Return date]])-Tbl_MissionCrew[[#This Row],[Launch date]]</f>
        <v>15.736805555556202</v>
      </c>
      <c r="F681" s="1">
        <f>_xlfn.XLOOKUP(Tbl_MissionCrew[[#This Row],[Spacecraft (Launch)]],Tbl_Missions[Spacecraft],Tbl_Missions[Launch])</f>
        <v>35117.845833333333</v>
      </c>
      <c r="G681" s="1">
        <f>IF(_xlfn.XLOOKUP(Tbl_MissionCrew[[#This Row],[Spacecraft (Return)]],Tbl_Missions[Spacecraft],Tbl_Missions[Return])="","",_xlfn.XLOOKUP(Tbl_MissionCrew[[#This Row],[Spacecraft (Return)]],Tbl_Missions[Spacecraft],Tbl_Missions[Return]))</f>
        <v>35133.582638888889</v>
      </c>
      <c r="H681" t="str">
        <f>_xlfn.XLOOKUP(Tbl_MissionCrew[[#This Row],[Spacecraft (Launch)]],Tbl_Missions[Spacecraft],Tbl_Missions[Destination])</f>
        <v>Earth Orbit</v>
      </c>
      <c r="I68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81" t="str">
        <f>_xlfn.XLOOKUP(Tbl_MissionCrew[[#This Row],[Spacecraft (Return)]],Tbl_Missions[Spacecraft],Tbl_Missions[Status])</f>
        <v>Returned</v>
      </c>
    </row>
    <row r="682" spans="1:10" ht="18.75" customHeight="1">
      <c r="A682" t="s">
        <v>1206</v>
      </c>
      <c r="B682" t="s">
        <v>224</v>
      </c>
      <c r="C682" t="s">
        <v>224</v>
      </c>
      <c r="D682" t="b">
        <f>NOT(Tbl_MissionCrew[[#This Row],[Spacecraft (Return)]]=Tbl_MissionCrew[[#This Row],[Spacecraft (Launch)]])</f>
        <v>0</v>
      </c>
      <c r="E682" s="2">
        <f ca="1">IF(Tbl_MissionCrew[[#This Row],[Return date]]="",NOW(),Tbl_MissionCrew[[#This Row],[Return date]])-Tbl_MissionCrew[[#This Row],[Launch date]]</f>
        <v>15.736805555556202</v>
      </c>
      <c r="F682" s="1">
        <f>_xlfn.XLOOKUP(Tbl_MissionCrew[[#This Row],[Spacecraft (Launch)]],Tbl_Missions[Spacecraft],Tbl_Missions[Launch])</f>
        <v>35117.845833333333</v>
      </c>
      <c r="G682" s="1">
        <f>IF(_xlfn.XLOOKUP(Tbl_MissionCrew[[#This Row],[Spacecraft (Return)]],Tbl_Missions[Spacecraft],Tbl_Missions[Return])="","",_xlfn.XLOOKUP(Tbl_MissionCrew[[#This Row],[Spacecraft (Return)]],Tbl_Missions[Spacecraft],Tbl_Missions[Return]))</f>
        <v>35133.582638888889</v>
      </c>
      <c r="H682" t="str">
        <f>_xlfn.XLOOKUP(Tbl_MissionCrew[[#This Row],[Spacecraft (Launch)]],Tbl_Missions[Spacecraft],Tbl_Missions[Destination])</f>
        <v>Earth Orbit</v>
      </c>
      <c r="I68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82" t="str">
        <f>_xlfn.XLOOKUP(Tbl_MissionCrew[[#This Row],[Spacecraft (Return)]],Tbl_Missions[Spacecraft],Tbl_Missions[Status])</f>
        <v>Returned</v>
      </c>
    </row>
    <row r="683" spans="1:10" ht="18.75" customHeight="1">
      <c r="A683" t="s">
        <v>1207</v>
      </c>
      <c r="B683" t="s">
        <v>224</v>
      </c>
      <c r="C683" t="s">
        <v>224</v>
      </c>
      <c r="D683" t="b">
        <f>NOT(Tbl_MissionCrew[[#This Row],[Spacecraft (Return)]]=Tbl_MissionCrew[[#This Row],[Spacecraft (Launch)]])</f>
        <v>0</v>
      </c>
      <c r="E683" s="2">
        <f ca="1">IF(Tbl_MissionCrew[[#This Row],[Return date]]="",NOW(),Tbl_MissionCrew[[#This Row],[Return date]])-Tbl_MissionCrew[[#This Row],[Launch date]]</f>
        <v>15.736805555556202</v>
      </c>
      <c r="F683" s="1">
        <f>_xlfn.XLOOKUP(Tbl_MissionCrew[[#This Row],[Spacecraft (Launch)]],Tbl_Missions[Spacecraft],Tbl_Missions[Launch])</f>
        <v>35117.845833333333</v>
      </c>
      <c r="G683" s="1">
        <f>IF(_xlfn.XLOOKUP(Tbl_MissionCrew[[#This Row],[Spacecraft (Return)]],Tbl_Missions[Spacecraft],Tbl_Missions[Return])="","",_xlfn.XLOOKUP(Tbl_MissionCrew[[#This Row],[Spacecraft (Return)]],Tbl_Missions[Spacecraft],Tbl_Missions[Return]))</f>
        <v>35133.582638888889</v>
      </c>
      <c r="H683" t="str">
        <f>_xlfn.XLOOKUP(Tbl_MissionCrew[[#This Row],[Spacecraft (Launch)]],Tbl_Missions[Spacecraft],Tbl_Missions[Destination])</f>
        <v>Earth Orbit</v>
      </c>
      <c r="I68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83" t="str">
        <f>_xlfn.XLOOKUP(Tbl_MissionCrew[[#This Row],[Spacecraft (Return)]],Tbl_Missions[Spacecraft],Tbl_Missions[Status])</f>
        <v>Returned</v>
      </c>
    </row>
    <row r="684" spans="1:10" ht="18.75" customHeight="1">
      <c r="A684" t="s">
        <v>1169</v>
      </c>
      <c r="B684" t="s">
        <v>225</v>
      </c>
      <c r="C684" t="s">
        <v>225</v>
      </c>
      <c r="D684" t="b">
        <f>NOT(Tbl_MissionCrew[[#This Row],[Spacecraft (Return)]]=Tbl_MissionCrew[[#This Row],[Spacecraft (Launch)]])</f>
        <v>0</v>
      </c>
      <c r="E684" s="2">
        <f ca="1">IF(Tbl_MissionCrew[[#This Row],[Return date]]="",NOW(),Tbl_MissionCrew[[#This Row],[Return date]])-Tbl_MissionCrew[[#This Row],[Launch date]]</f>
        <v>9.2201388888861402</v>
      </c>
      <c r="F684" s="1">
        <f>_xlfn.XLOOKUP(Tbl_MissionCrew[[#This Row],[Spacecraft (Launch)]],Tbl_Missions[Spacecraft],Tbl_Missions[Launch])</f>
        <v>35146.342407407406</v>
      </c>
      <c r="G684" s="1">
        <f>IF(_xlfn.XLOOKUP(Tbl_MissionCrew[[#This Row],[Spacecraft (Return)]],Tbl_Missions[Spacecraft],Tbl_Missions[Return])="","",_xlfn.XLOOKUP(Tbl_MissionCrew[[#This Row],[Spacecraft (Return)]],Tbl_Missions[Spacecraft],Tbl_Missions[Return]))</f>
        <v>35155.562546296293</v>
      </c>
      <c r="H684" t="str">
        <f>_xlfn.XLOOKUP(Tbl_MissionCrew[[#This Row],[Spacecraft (Launch)]],Tbl_Missions[Spacecraft],Tbl_Missions[Destination])</f>
        <v>Mir</v>
      </c>
      <c r="I68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684" t="str">
        <f>_xlfn.XLOOKUP(Tbl_MissionCrew[[#This Row],[Spacecraft (Return)]],Tbl_Missions[Spacecraft],Tbl_Missions[Status])</f>
        <v>Returned</v>
      </c>
    </row>
    <row r="685" spans="1:10" ht="18.75" customHeight="1">
      <c r="A685" t="s">
        <v>537</v>
      </c>
      <c r="B685" t="s">
        <v>225</v>
      </c>
      <c r="C685" t="s">
        <v>225</v>
      </c>
      <c r="D685" t="b">
        <f>NOT(Tbl_MissionCrew[[#This Row],[Spacecraft (Return)]]=Tbl_MissionCrew[[#This Row],[Spacecraft (Launch)]])</f>
        <v>0</v>
      </c>
      <c r="E685" s="2">
        <f ca="1">IF(Tbl_MissionCrew[[#This Row],[Return date]]="",NOW(),Tbl_MissionCrew[[#This Row],[Return date]])-Tbl_MissionCrew[[#This Row],[Launch date]]</f>
        <v>9.2201388888861402</v>
      </c>
      <c r="F685" s="1">
        <f>_xlfn.XLOOKUP(Tbl_MissionCrew[[#This Row],[Spacecraft (Launch)]],Tbl_Missions[Spacecraft],Tbl_Missions[Launch])</f>
        <v>35146.342407407406</v>
      </c>
      <c r="G685" s="1">
        <f>IF(_xlfn.XLOOKUP(Tbl_MissionCrew[[#This Row],[Spacecraft (Return)]],Tbl_Missions[Spacecraft],Tbl_Missions[Return])="","",_xlfn.XLOOKUP(Tbl_MissionCrew[[#This Row],[Spacecraft (Return)]],Tbl_Missions[Spacecraft],Tbl_Missions[Return]))</f>
        <v>35155.562546296293</v>
      </c>
      <c r="H685" t="str">
        <f>_xlfn.XLOOKUP(Tbl_MissionCrew[[#This Row],[Spacecraft (Launch)]],Tbl_Missions[Spacecraft],Tbl_Missions[Destination])</f>
        <v>Mir</v>
      </c>
      <c r="I68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685" t="str">
        <f>_xlfn.XLOOKUP(Tbl_MissionCrew[[#This Row],[Spacecraft (Return)]],Tbl_Missions[Spacecraft],Tbl_Missions[Status])</f>
        <v>Returned</v>
      </c>
    </row>
    <row r="686" spans="1:10" ht="18.75" customHeight="1">
      <c r="A686" t="s">
        <v>536</v>
      </c>
      <c r="B686" t="s">
        <v>225</v>
      </c>
      <c r="C686" t="s">
        <v>225</v>
      </c>
      <c r="D686" t="b">
        <f>NOT(Tbl_MissionCrew[[#This Row],[Spacecraft (Return)]]=Tbl_MissionCrew[[#This Row],[Spacecraft (Launch)]])</f>
        <v>0</v>
      </c>
      <c r="E686" s="2">
        <f ca="1">IF(Tbl_MissionCrew[[#This Row],[Return date]]="",NOW(),Tbl_MissionCrew[[#This Row],[Return date]])-Tbl_MissionCrew[[#This Row],[Launch date]]</f>
        <v>9.2201388888861402</v>
      </c>
      <c r="F686" s="1">
        <f>_xlfn.XLOOKUP(Tbl_MissionCrew[[#This Row],[Spacecraft (Launch)]],Tbl_Missions[Spacecraft],Tbl_Missions[Launch])</f>
        <v>35146.342407407406</v>
      </c>
      <c r="G686" s="1">
        <f>IF(_xlfn.XLOOKUP(Tbl_MissionCrew[[#This Row],[Spacecraft (Return)]],Tbl_Missions[Spacecraft],Tbl_Missions[Return])="","",_xlfn.XLOOKUP(Tbl_MissionCrew[[#This Row],[Spacecraft (Return)]],Tbl_Missions[Spacecraft],Tbl_Missions[Return]))</f>
        <v>35155.562546296293</v>
      </c>
      <c r="H686" t="str">
        <f>_xlfn.XLOOKUP(Tbl_MissionCrew[[#This Row],[Spacecraft (Launch)]],Tbl_Missions[Spacecraft],Tbl_Missions[Destination])</f>
        <v>Mir</v>
      </c>
      <c r="I68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686" t="str">
        <f>_xlfn.XLOOKUP(Tbl_MissionCrew[[#This Row],[Spacecraft (Return)]],Tbl_Missions[Spacecraft],Tbl_Missions[Status])</f>
        <v>Returned</v>
      </c>
    </row>
    <row r="687" spans="1:10" ht="18.75" customHeight="1">
      <c r="A687" t="s">
        <v>1186</v>
      </c>
      <c r="B687" t="s">
        <v>225</v>
      </c>
      <c r="C687" t="s">
        <v>225</v>
      </c>
      <c r="D687" t="b">
        <f>NOT(Tbl_MissionCrew[[#This Row],[Spacecraft (Return)]]=Tbl_MissionCrew[[#This Row],[Spacecraft (Launch)]])</f>
        <v>0</v>
      </c>
      <c r="E687" s="2">
        <f ca="1">IF(Tbl_MissionCrew[[#This Row],[Return date]]="",NOW(),Tbl_MissionCrew[[#This Row],[Return date]])-Tbl_MissionCrew[[#This Row],[Launch date]]</f>
        <v>9.2201388888861402</v>
      </c>
      <c r="F687" s="1">
        <f>_xlfn.XLOOKUP(Tbl_MissionCrew[[#This Row],[Spacecraft (Launch)]],Tbl_Missions[Spacecraft],Tbl_Missions[Launch])</f>
        <v>35146.342407407406</v>
      </c>
      <c r="G687" s="1">
        <f>IF(_xlfn.XLOOKUP(Tbl_MissionCrew[[#This Row],[Spacecraft (Return)]],Tbl_Missions[Spacecraft],Tbl_Missions[Return])="","",_xlfn.XLOOKUP(Tbl_MissionCrew[[#This Row],[Spacecraft (Return)]],Tbl_Missions[Spacecraft],Tbl_Missions[Return]))</f>
        <v>35155.562546296293</v>
      </c>
      <c r="H687" t="str">
        <f>_xlfn.XLOOKUP(Tbl_MissionCrew[[#This Row],[Spacecraft (Launch)]],Tbl_Missions[Spacecraft],Tbl_Missions[Destination])</f>
        <v>Mir</v>
      </c>
      <c r="I68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687" t="str">
        <f>_xlfn.XLOOKUP(Tbl_MissionCrew[[#This Row],[Spacecraft (Return)]],Tbl_Missions[Spacecraft],Tbl_Missions[Status])</f>
        <v>Returned</v>
      </c>
    </row>
    <row r="688" spans="1:10" ht="18.75" customHeight="1">
      <c r="A688" t="s">
        <v>1187</v>
      </c>
      <c r="B688" t="s">
        <v>225</v>
      </c>
      <c r="C688" t="s">
        <v>225</v>
      </c>
      <c r="D688" t="b">
        <f>NOT(Tbl_MissionCrew[[#This Row],[Spacecraft (Return)]]=Tbl_MissionCrew[[#This Row],[Spacecraft (Launch)]])</f>
        <v>0</v>
      </c>
      <c r="E688" s="2">
        <f ca="1">IF(Tbl_MissionCrew[[#This Row],[Return date]]="",NOW(),Tbl_MissionCrew[[#This Row],[Return date]])-Tbl_MissionCrew[[#This Row],[Launch date]]</f>
        <v>9.2201388888861402</v>
      </c>
      <c r="F688" s="1">
        <f>_xlfn.XLOOKUP(Tbl_MissionCrew[[#This Row],[Spacecraft (Launch)]],Tbl_Missions[Spacecraft],Tbl_Missions[Launch])</f>
        <v>35146.342407407406</v>
      </c>
      <c r="G688" s="1">
        <f>IF(_xlfn.XLOOKUP(Tbl_MissionCrew[[#This Row],[Spacecraft (Return)]],Tbl_Missions[Spacecraft],Tbl_Missions[Return])="","",_xlfn.XLOOKUP(Tbl_MissionCrew[[#This Row],[Spacecraft (Return)]],Tbl_Missions[Spacecraft],Tbl_Missions[Return]))</f>
        <v>35155.562546296293</v>
      </c>
      <c r="H688" t="str">
        <f>_xlfn.XLOOKUP(Tbl_MissionCrew[[#This Row],[Spacecraft (Launch)]],Tbl_Missions[Spacecraft],Tbl_Missions[Destination])</f>
        <v>Mir</v>
      </c>
      <c r="I68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688" t="str">
        <f>_xlfn.XLOOKUP(Tbl_MissionCrew[[#This Row],[Spacecraft (Return)]],Tbl_Missions[Spacecraft],Tbl_Missions[Status])</f>
        <v>Returned</v>
      </c>
    </row>
    <row r="689" spans="1:10" ht="18.75" customHeight="1">
      <c r="A689" t="s">
        <v>1097</v>
      </c>
      <c r="B689" t="s">
        <v>225</v>
      </c>
      <c r="C689" t="s">
        <v>229</v>
      </c>
      <c r="D689" t="b">
        <f>NOT(Tbl_MissionCrew[[#This Row],[Spacecraft (Return)]]=Tbl_MissionCrew[[#This Row],[Spacecraft (Launch)]])</f>
        <v>1</v>
      </c>
      <c r="E689" s="2">
        <f ca="1">IF(Tbl_MissionCrew[[#This Row],[Return date]]="",NOW(),Tbl_MissionCrew[[#This Row],[Return date]])-Tbl_MissionCrew[[#This Row],[Launch date]]</f>
        <v>188.16788194444962</v>
      </c>
      <c r="F689" s="1">
        <f>_xlfn.XLOOKUP(Tbl_MissionCrew[[#This Row],[Spacecraft (Launch)]],Tbl_Missions[Spacecraft],Tbl_Missions[Launch])</f>
        <v>35146.342407407406</v>
      </c>
      <c r="G689" s="1">
        <f>IF(_xlfn.XLOOKUP(Tbl_MissionCrew[[#This Row],[Spacecraft (Return)]],Tbl_Missions[Spacecraft],Tbl_Missions[Return])="","",_xlfn.XLOOKUP(Tbl_MissionCrew[[#This Row],[Spacecraft (Return)]],Tbl_Missions[Spacecraft],Tbl_Missions[Return]))</f>
        <v>35334.510289351856</v>
      </c>
      <c r="H689" t="str">
        <f>_xlfn.XLOOKUP(Tbl_MissionCrew[[#This Row],[Spacecraft (Launch)]],Tbl_Missions[Spacecraft],Tbl_Missions[Destination])</f>
        <v>Mir</v>
      </c>
      <c r="I68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689" t="str">
        <f>_xlfn.XLOOKUP(Tbl_MissionCrew[[#This Row],[Spacecraft (Return)]],Tbl_Missions[Spacecraft],Tbl_Missions[Status])</f>
        <v>Returned</v>
      </c>
    </row>
    <row r="690" spans="1:10" ht="18.75" customHeight="1">
      <c r="A690" t="s">
        <v>579</v>
      </c>
      <c r="B690" t="s">
        <v>226</v>
      </c>
      <c r="C690" t="s">
        <v>226</v>
      </c>
      <c r="D690" t="b">
        <f>NOT(Tbl_MissionCrew[[#This Row],[Spacecraft (Return)]]=Tbl_MissionCrew[[#This Row],[Spacecraft (Launch)]])</f>
        <v>0</v>
      </c>
      <c r="E690" s="2">
        <f ca="1">IF(Tbl_MissionCrew[[#This Row],[Return date]]="",NOW(),Tbl_MissionCrew[[#This Row],[Return date]])-Tbl_MissionCrew[[#This Row],[Launch date]]</f>
        <v>10.027777777781012</v>
      </c>
      <c r="F690" s="1">
        <f>_xlfn.XLOOKUP(Tbl_MissionCrew[[#This Row],[Spacecraft (Launch)]],Tbl_Missions[Spacecraft],Tbl_Missions[Launch])</f>
        <v>35204.4375</v>
      </c>
      <c r="G690" s="1">
        <f>IF(_xlfn.XLOOKUP(Tbl_MissionCrew[[#This Row],[Spacecraft (Return)]],Tbl_Missions[Spacecraft],Tbl_Missions[Return])="","",_xlfn.XLOOKUP(Tbl_MissionCrew[[#This Row],[Spacecraft (Return)]],Tbl_Missions[Spacecraft],Tbl_Missions[Return]))</f>
        <v>35214.465277777781</v>
      </c>
      <c r="H690" t="str">
        <f>_xlfn.XLOOKUP(Tbl_MissionCrew[[#This Row],[Spacecraft (Launch)]],Tbl_Missions[Spacecraft],Tbl_Missions[Destination])</f>
        <v>Earth Orbit</v>
      </c>
      <c r="I69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90" t="str">
        <f>_xlfn.XLOOKUP(Tbl_MissionCrew[[#This Row],[Spacecraft (Return)]],Tbl_Missions[Spacecraft],Tbl_Missions[Status])</f>
        <v>Returned</v>
      </c>
    </row>
    <row r="691" spans="1:10" ht="18.75" customHeight="1">
      <c r="A691" t="s">
        <v>1175</v>
      </c>
      <c r="B691" t="s">
        <v>226</v>
      </c>
      <c r="C691" t="s">
        <v>226</v>
      </c>
      <c r="D691" t="b">
        <f>NOT(Tbl_MissionCrew[[#This Row],[Spacecraft (Return)]]=Tbl_MissionCrew[[#This Row],[Spacecraft (Launch)]])</f>
        <v>0</v>
      </c>
      <c r="E691" s="2">
        <f ca="1">IF(Tbl_MissionCrew[[#This Row],[Return date]]="",NOW(),Tbl_MissionCrew[[#This Row],[Return date]])-Tbl_MissionCrew[[#This Row],[Launch date]]</f>
        <v>10.027777777781012</v>
      </c>
      <c r="F691" s="1">
        <f>_xlfn.XLOOKUP(Tbl_MissionCrew[[#This Row],[Spacecraft (Launch)]],Tbl_Missions[Spacecraft],Tbl_Missions[Launch])</f>
        <v>35204.4375</v>
      </c>
      <c r="G691" s="1">
        <f>IF(_xlfn.XLOOKUP(Tbl_MissionCrew[[#This Row],[Spacecraft (Return)]],Tbl_Missions[Spacecraft],Tbl_Missions[Return])="","",_xlfn.XLOOKUP(Tbl_MissionCrew[[#This Row],[Spacecraft (Return)]],Tbl_Missions[Spacecraft],Tbl_Missions[Return]))</f>
        <v>35214.465277777781</v>
      </c>
      <c r="H691" t="str">
        <f>_xlfn.XLOOKUP(Tbl_MissionCrew[[#This Row],[Spacecraft (Launch)]],Tbl_Missions[Spacecraft],Tbl_Missions[Destination])</f>
        <v>Earth Orbit</v>
      </c>
      <c r="I69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91" t="str">
        <f>_xlfn.XLOOKUP(Tbl_MissionCrew[[#This Row],[Spacecraft (Return)]],Tbl_Missions[Spacecraft],Tbl_Missions[Status])</f>
        <v>Returned</v>
      </c>
    </row>
    <row r="692" spans="1:10" ht="18.75" customHeight="1">
      <c r="A692" t="s">
        <v>594</v>
      </c>
      <c r="B692" t="s">
        <v>226</v>
      </c>
      <c r="C692" t="s">
        <v>226</v>
      </c>
      <c r="D692" t="b">
        <f>NOT(Tbl_MissionCrew[[#This Row],[Spacecraft (Return)]]=Tbl_MissionCrew[[#This Row],[Spacecraft (Launch)]])</f>
        <v>0</v>
      </c>
      <c r="E692" s="2">
        <f ca="1">IF(Tbl_MissionCrew[[#This Row],[Return date]]="",NOW(),Tbl_MissionCrew[[#This Row],[Return date]])-Tbl_MissionCrew[[#This Row],[Launch date]]</f>
        <v>10.027777777781012</v>
      </c>
      <c r="F692" s="1">
        <f>_xlfn.XLOOKUP(Tbl_MissionCrew[[#This Row],[Spacecraft (Launch)]],Tbl_Missions[Spacecraft],Tbl_Missions[Launch])</f>
        <v>35204.4375</v>
      </c>
      <c r="G692" s="1">
        <f>IF(_xlfn.XLOOKUP(Tbl_MissionCrew[[#This Row],[Spacecraft (Return)]],Tbl_Missions[Spacecraft],Tbl_Missions[Return])="","",_xlfn.XLOOKUP(Tbl_MissionCrew[[#This Row],[Spacecraft (Return)]],Tbl_Missions[Spacecraft],Tbl_Missions[Return]))</f>
        <v>35214.465277777781</v>
      </c>
      <c r="H692" t="str">
        <f>_xlfn.XLOOKUP(Tbl_MissionCrew[[#This Row],[Spacecraft (Launch)]],Tbl_Missions[Spacecraft],Tbl_Missions[Destination])</f>
        <v>Earth Orbit</v>
      </c>
      <c r="I69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92" t="str">
        <f>_xlfn.XLOOKUP(Tbl_MissionCrew[[#This Row],[Spacecraft (Return)]],Tbl_Missions[Spacecraft],Tbl_Missions[Status])</f>
        <v>Returned</v>
      </c>
    </row>
    <row r="693" spans="1:10" ht="18.75" customHeight="1">
      <c r="A693" t="s">
        <v>1142</v>
      </c>
      <c r="B693" t="s">
        <v>226</v>
      </c>
      <c r="C693" t="s">
        <v>226</v>
      </c>
      <c r="D693" t="b">
        <f>NOT(Tbl_MissionCrew[[#This Row],[Spacecraft (Return)]]=Tbl_MissionCrew[[#This Row],[Spacecraft (Launch)]])</f>
        <v>0</v>
      </c>
      <c r="E693" s="2">
        <f ca="1">IF(Tbl_MissionCrew[[#This Row],[Return date]]="",NOW(),Tbl_MissionCrew[[#This Row],[Return date]])-Tbl_MissionCrew[[#This Row],[Launch date]]</f>
        <v>10.027777777781012</v>
      </c>
      <c r="F693" s="1">
        <f>_xlfn.XLOOKUP(Tbl_MissionCrew[[#This Row],[Spacecraft (Launch)]],Tbl_Missions[Spacecraft],Tbl_Missions[Launch])</f>
        <v>35204.4375</v>
      </c>
      <c r="G693" s="1">
        <f>IF(_xlfn.XLOOKUP(Tbl_MissionCrew[[#This Row],[Spacecraft (Return)]],Tbl_Missions[Spacecraft],Tbl_Missions[Return])="","",_xlfn.XLOOKUP(Tbl_MissionCrew[[#This Row],[Spacecraft (Return)]],Tbl_Missions[Spacecraft],Tbl_Missions[Return]))</f>
        <v>35214.465277777781</v>
      </c>
      <c r="H693" t="str">
        <f>_xlfn.XLOOKUP(Tbl_MissionCrew[[#This Row],[Spacecraft (Launch)]],Tbl_Missions[Spacecraft],Tbl_Missions[Destination])</f>
        <v>Earth Orbit</v>
      </c>
      <c r="I69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93" t="str">
        <f>_xlfn.XLOOKUP(Tbl_MissionCrew[[#This Row],[Spacecraft (Return)]],Tbl_Missions[Spacecraft],Tbl_Missions[Status])</f>
        <v>Returned</v>
      </c>
    </row>
    <row r="694" spans="1:10" ht="18.75" customHeight="1">
      <c r="A694" t="s">
        <v>1080</v>
      </c>
      <c r="B694" t="s">
        <v>226</v>
      </c>
      <c r="C694" t="s">
        <v>226</v>
      </c>
      <c r="D694" t="b">
        <f>NOT(Tbl_MissionCrew[[#This Row],[Spacecraft (Return)]]=Tbl_MissionCrew[[#This Row],[Spacecraft (Launch)]])</f>
        <v>0</v>
      </c>
      <c r="E694" s="2">
        <f ca="1">IF(Tbl_MissionCrew[[#This Row],[Return date]]="",NOW(),Tbl_MissionCrew[[#This Row],[Return date]])-Tbl_MissionCrew[[#This Row],[Launch date]]</f>
        <v>10.027777777781012</v>
      </c>
      <c r="F694" s="1">
        <f>_xlfn.XLOOKUP(Tbl_MissionCrew[[#This Row],[Spacecraft (Launch)]],Tbl_Missions[Spacecraft],Tbl_Missions[Launch])</f>
        <v>35204.4375</v>
      </c>
      <c r="G694" s="1">
        <f>IF(_xlfn.XLOOKUP(Tbl_MissionCrew[[#This Row],[Spacecraft (Return)]],Tbl_Missions[Spacecraft],Tbl_Missions[Return])="","",_xlfn.XLOOKUP(Tbl_MissionCrew[[#This Row],[Spacecraft (Return)]],Tbl_Missions[Spacecraft],Tbl_Missions[Return]))</f>
        <v>35214.465277777781</v>
      </c>
      <c r="H694" t="str">
        <f>_xlfn.XLOOKUP(Tbl_MissionCrew[[#This Row],[Spacecraft (Launch)]],Tbl_Missions[Spacecraft],Tbl_Missions[Destination])</f>
        <v>Earth Orbit</v>
      </c>
      <c r="I69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94" t="str">
        <f>_xlfn.XLOOKUP(Tbl_MissionCrew[[#This Row],[Spacecraft (Return)]],Tbl_Missions[Spacecraft],Tbl_Missions[Status])</f>
        <v>Returned</v>
      </c>
    </row>
    <row r="695" spans="1:10" ht="18.75" customHeight="1">
      <c r="A695" t="s">
        <v>497</v>
      </c>
      <c r="B695" t="s">
        <v>226</v>
      </c>
      <c r="C695" t="s">
        <v>226</v>
      </c>
      <c r="D695" t="b">
        <f>NOT(Tbl_MissionCrew[[#This Row],[Spacecraft (Return)]]=Tbl_MissionCrew[[#This Row],[Spacecraft (Launch)]])</f>
        <v>0</v>
      </c>
      <c r="E695" s="2">
        <f ca="1">IF(Tbl_MissionCrew[[#This Row],[Return date]]="",NOW(),Tbl_MissionCrew[[#This Row],[Return date]])-Tbl_MissionCrew[[#This Row],[Launch date]]</f>
        <v>10.027777777781012</v>
      </c>
      <c r="F695" s="1">
        <f>_xlfn.XLOOKUP(Tbl_MissionCrew[[#This Row],[Spacecraft (Launch)]],Tbl_Missions[Spacecraft],Tbl_Missions[Launch])</f>
        <v>35204.4375</v>
      </c>
      <c r="G695" s="1">
        <f>IF(_xlfn.XLOOKUP(Tbl_MissionCrew[[#This Row],[Spacecraft (Return)]],Tbl_Missions[Spacecraft],Tbl_Missions[Return])="","",_xlfn.XLOOKUP(Tbl_MissionCrew[[#This Row],[Spacecraft (Return)]],Tbl_Missions[Spacecraft],Tbl_Missions[Return]))</f>
        <v>35214.465277777781</v>
      </c>
      <c r="H695" t="str">
        <f>_xlfn.XLOOKUP(Tbl_MissionCrew[[#This Row],[Spacecraft (Launch)]],Tbl_Missions[Spacecraft],Tbl_Missions[Destination])</f>
        <v>Earth Orbit</v>
      </c>
      <c r="I69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95" t="str">
        <f>_xlfn.XLOOKUP(Tbl_MissionCrew[[#This Row],[Spacecraft (Return)]],Tbl_Missions[Spacecraft],Tbl_Missions[Status])</f>
        <v>Returned</v>
      </c>
    </row>
    <row r="696" spans="1:10" ht="18.75" customHeight="1">
      <c r="A696" t="s">
        <v>1208</v>
      </c>
      <c r="B696" t="s">
        <v>227</v>
      </c>
      <c r="C696" t="s">
        <v>227</v>
      </c>
      <c r="D696" t="b">
        <f>NOT(Tbl_MissionCrew[[#This Row],[Spacecraft (Return)]]=Tbl_MissionCrew[[#This Row],[Spacecraft (Launch)]])</f>
        <v>0</v>
      </c>
      <c r="E696" s="2">
        <f ca="1">IF(Tbl_MissionCrew[[#This Row],[Return date]]="",NOW(),Tbl_MissionCrew[[#This Row],[Return date]])-Tbl_MissionCrew[[#This Row],[Launch date]]</f>
        <v>16.909027777779556</v>
      </c>
      <c r="F696" s="1">
        <f>_xlfn.XLOOKUP(Tbl_MissionCrew[[#This Row],[Spacecraft (Launch)]],Tbl_Missions[Spacecraft],Tbl_Missions[Launch])</f>
        <v>35236.617361111108</v>
      </c>
      <c r="G696" s="1">
        <f>IF(_xlfn.XLOOKUP(Tbl_MissionCrew[[#This Row],[Spacecraft (Return)]],Tbl_Missions[Spacecraft],Tbl_Missions[Return])="","",_xlfn.XLOOKUP(Tbl_MissionCrew[[#This Row],[Spacecraft (Return)]],Tbl_Missions[Spacecraft],Tbl_Missions[Return]))</f>
        <v>35253.526388888888</v>
      </c>
      <c r="H696" t="str">
        <f>_xlfn.XLOOKUP(Tbl_MissionCrew[[#This Row],[Spacecraft (Launch)]],Tbl_Missions[Spacecraft],Tbl_Missions[Destination])</f>
        <v>Earth Orbit</v>
      </c>
      <c r="I69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96" t="str">
        <f>_xlfn.XLOOKUP(Tbl_MissionCrew[[#This Row],[Spacecraft (Return)]],Tbl_Missions[Spacecraft],Tbl_Missions[Status])</f>
        <v>Returned</v>
      </c>
    </row>
    <row r="697" spans="1:10" ht="18.75" customHeight="1">
      <c r="A697" t="s">
        <v>1209</v>
      </c>
      <c r="B697" t="s">
        <v>227</v>
      </c>
      <c r="C697" t="s">
        <v>227</v>
      </c>
      <c r="D697" t="b">
        <f>NOT(Tbl_MissionCrew[[#This Row],[Spacecraft (Return)]]=Tbl_MissionCrew[[#This Row],[Spacecraft (Launch)]])</f>
        <v>0</v>
      </c>
      <c r="E697" s="2">
        <f ca="1">IF(Tbl_MissionCrew[[#This Row],[Return date]]="",NOW(),Tbl_MissionCrew[[#This Row],[Return date]])-Tbl_MissionCrew[[#This Row],[Launch date]]</f>
        <v>16.909027777779556</v>
      </c>
      <c r="F697" s="1">
        <f>_xlfn.XLOOKUP(Tbl_MissionCrew[[#This Row],[Spacecraft (Launch)]],Tbl_Missions[Spacecraft],Tbl_Missions[Launch])</f>
        <v>35236.617361111108</v>
      </c>
      <c r="G697" s="1">
        <f>IF(_xlfn.XLOOKUP(Tbl_MissionCrew[[#This Row],[Spacecraft (Return)]],Tbl_Missions[Spacecraft],Tbl_Missions[Return])="","",_xlfn.XLOOKUP(Tbl_MissionCrew[[#This Row],[Spacecraft (Return)]],Tbl_Missions[Spacecraft],Tbl_Missions[Return]))</f>
        <v>35253.526388888888</v>
      </c>
      <c r="H697" t="str">
        <f>_xlfn.XLOOKUP(Tbl_MissionCrew[[#This Row],[Spacecraft (Launch)]],Tbl_Missions[Spacecraft],Tbl_Missions[Destination])</f>
        <v>Earth Orbit</v>
      </c>
      <c r="I69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97" t="str">
        <f>_xlfn.XLOOKUP(Tbl_MissionCrew[[#This Row],[Spacecraft (Return)]],Tbl_Missions[Spacecraft],Tbl_Missions[Status])</f>
        <v>Returned</v>
      </c>
    </row>
    <row r="698" spans="1:10" ht="18.75" customHeight="1">
      <c r="A698" t="s">
        <v>1197</v>
      </c>
      <c r="B698" t="s">
        <v>227</v>
      </c>
      <c r="C698" t="s">
        <v>227</v>
      </c>
      <c r="D698" t="b">
        <f>NOT(Tbl_MissionCrew[[#This Row],[Spacecraft (Return)]]=Tbl_MissionCrew[[#This Row],[Spacecraft (Launch)]])</f>
        <v>0</v>
      </c>
      <c r="E698" s="2">
        <f ca="1">IF(Tbl_MissionCrew[[#This Row],[Return date]]="",NOW(),Tbl_MissionCrew[[#This Row],[Return date]])-Tbl_MissionCrew[[#This Row],[Launch date]]</f>
        <v>16.909027777779556</v>
      </c>
      <c r="F698" s="1">
        <f>_xlfn.XLOOKUP(Tbl_MissionCrew[[#This Row],[Spacecraft (Launch)]],Tbl_Missions[Spacecraft],Tbl_Missions[Launch])</f>
        <v>35236.617361111108</v>
      </c>
      <c r="G698" s="1">
        <f>IF(_xlfn.XLOOKUP(Tbl_MissionCrew[[#This Row],[Spacecraft (Return)]],Tbl_Missions[Spacecraft],Tbl_Missions[Return])="","",_xlfn.XLOOKUP(Tbl_MissionCrew[[#This Row],[Spacecraft (Return)]],Tbl_Missions[Spacecraft],Tbl_Missions[Return]))</f>
        <v>35253.526388888888</v>
      </c>
      <c r="H698" t="str">
        <f>_xlfn.XLOOKUP(Tbl_MissionCrew[[#This Row],[Spacecraft (Launch)]],Tbl_Missions[Spacecraft],Tbl_Missions[Destination])</f>
        <v>Earth Orbit</v>
      </c>
      <c r="I69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98" t="str">
        <f>_xlfn.XLOOKUP(Tbl_MissionCrew[[#This Row],[Spacecraft (Return)]],Tbl_Missions[Spacecraft],Tbl_Missions[Status])</f>
        <v>Returned</v>
      </c>
    </row>
    <row r="699" spans="1:10" ht="18.75" customHeight="1">
      <c r="A699" t="s">
        <v>596</v>
      </c>
      <c r="B699" t="s">
        <v>227</v>
      </c>
      <c r="C699" t="s">
        <v>227</v>
      </c>
      <c r="D699" t="b">
        <f>NOT(Tbl_MissionCrew[[#This Row],[Spacecraft (Return)]]=Tbl_MissionCrew[[#This Row],[Spacecraft (Launch)]])</f>
        <v>0</v>
      </c>
      <c r="E699" s="2">
        <f ca="1">IF(Tbl_MissionCrew[[#This Row],[Return date]]="",NOW(),Tbl_MissionCrew[[#This Row],[Return date]])-Tbl_MissionCrew[[#This Row],[Launch date]]</f>
        <v>16.909027777779556</v>
      </c>
      <c r="F699" s="1">
        <f>_xlfn.XLOOKUP(Tbl_MissionCrew[[#This Row],[Spacecraft (Launch)]],Tbl_Missions[Spacecraft],Tbl_Missions[Launch])</f>
        <v>35236.617361111108</v>
      </c>
      <c r="G699" s="1">
        <f>IF(_xlfn.XLOOKUP(Tbl_MissionCrew[[#This Row],[Spacecraft (Return)]],Tbl_Missions[Spacecraft],Tbl_Missions[Return])="","",_xlfn.XLOOKUP(Tbl_MissionCrew[[#This Row],[Spacecraft (Return)]],Tbl_Missions[Spacecraft],Tbl_Missions[Return]))</f>
        <v>35253.526388888888</v>
      </c>
      <c r="H699" t="str">
        <f>_xlfn.XLOOKUP(Tbl_MissionCrew[[#This Row],[Spacecraft (Launch)]],Tbl_Missions[Spacecraft],Tbl_Missions[Destination])</f>
        <v>Earth Orbit</v>
      </c>
      <c r="I69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699" t="str">
        <f>_xlfn.XLOOKUP(Tbl_MissionCrew[[#This Row],[Spacecraft (Return)]],Tbl_Missions[Spacecraft],Tbl_Missions[Status])</f>
        <v>Returned</v>
      </c>
    </row>
    <row r="700" spans="1:10" ht="18.75" customHeight="1">
      <c r="A700" t="s">
        <v>1210</v>
      </c>
      <c r="B700" t="s">
        <v>227</v>
      </c>
      <c r="C700" t="s">
        <v>227</v>
      </c>
      <c r="D700" t="b">
        <f>NOT(Tbl_MissionCrew[[#This Row],[Spacecraft (Return)]]=Tbl_MissionCrew[[#This Row],[Spacecraft (Launch)]])</f>
        <v>0</v>
      </c>
      <c r="E700" s="2">
        <f ca="1">IF(Tbl_MissionCrew[[#This Row],[Return date]]="",NOW(),Tbl_MissionCrew[[#This Row],[Return date]])-Tbl_MissionCrew[[#This Row],[Launch date]]</f>
        <v>16.909027777779556</v>
      </c>
      <c r="F700" s="1">
        <f>_xlfn.XLOOKUP(Tbl_MissionCrew[[#This Row],[Spacecraft (Launch)]],Tbl_Missions[Spacecraft],Tbl_Missions[Launch])</f>
        <v>35236.617361111108</v>
      </c>
      <c r="G700" s="1">
        <f>IF(_xlfn.XLOOKUP(Tbl_MissionCrew[[#This Row],[Spacecraft (Return)]],Tbl_Missions[Spacecraft],Tbl_Missions[Return])="","",_xlfn.XLOOKUP(Tbl_MissionCrew[[#This Row],[Spacecraft (Return)]],Tbl_Missions[Spacecraft],Tbl_Missions[Return]))</f>
        <v>35253.526388888888</v>
      </c>
      <c r="H700" t="str">
        <f>_xlfn.XLOOKUP(Tbl_MissionCrew[[#This Row],[Spacecraft (Launch)]],Tbl_Missions[Spacecraft],Tbl_Missions[Destination])</f>
        <v>Earth Orbit</v>
      </c>
      <c r="I70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00" t="str">
        <f>_xlfn.XLOOKUP(Tbl_MissionCrew[[#This Row],[Spacecraft (Return)]],Tbl_Missions[Spacecraft],Tbl_Missions[Status])</f>
        <v>Returned</v>
      </c>
    </row>
    <row r="701" spans="1:10" ht="18.75" customHeight="1">
      <c r="A701" t="s">
        <v>578</v>
      </c>
      <c r="B701" t="s">
        <v>227</v>
      </c>
      <c r="C701" t="s">
        <v>227</v>
      </c>
      <c r="D701" t="b">
        <f>NOT(Tbl_MissionCrew[[#This Row],[Spacecraft (Return)]]=Tbl_MissionCrew[[#This Row],[Spacecraft (Launch)]])</f>
        <v>0</v>
      </c>
      <c r="E701" s="2">
        <f ca="1">IF(Tbl_MissionCrew[[#This Row],[Return date]]="",NOW(),Tbl_MissionCrew[[#This Row],[Return date]])-Tbl_MissionCrew[[#This Row],[Launch date]]</f>
        <v>16.909027777779556</v>
      </c>
      <c r="F701" s="1">
        <f>_xlfn.XLOOKUP(Tbl_MissionCrew[[#This Row],[Spacecraft (Launch)]],Tbl_Missions[Spacecraft],Tbl_Missions[Launch])</f>
        <v>35236.617361111108</v>
      </c>
      <c r="G701" s="1">
        <f>IF(_xlfn.XLOOKUP(Tbl_MissionCrew[[#This Row],[Spacecraft (Return)]],Tbl_Missions[Spacecraft],Tbl_Missions[Return])="","",_xlfn.XLOOKUP(Tbl_MissionCrew[[#This Row],[Spacecraft (Return)]],Tbl_Missions[Spacecraft],Tbl_Missions[Return]))</f>
        <v>35253.526388888888</v>
      </c>
      <c r="H701" t="str">
        <f>_xlfn.XLOOKUP(Tbl_MissionCrew[[#This Row],[Spacecraft (Launch)]],Tbl_Missions[Spacecraft],Tbl_Missions[Destination])</f>
        <v>Earth Orbit</v>
      </c>
      <c r="I70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01" t="str">
        <f>_xlfn.XLOOKUP(Tbl_MissionCrew[[#This Row],[Spacecraft (Return)]],Tbl_Missions[Spacecraft],Tbl_Missions[Status])</f>
        <v>Returned</v>
      </c>
    </row>
    <row r="702" spans="1:10" ht="18.75" customHeight="1">
      <c r="A702" t="s">
        <v>1161</v>
      </c>
      <c r="B702" t="s">
        <v>227</v>
      </c>
      <c r="C702" t="s">
        <v>227</v>
      </c>
      <c r="D702" t="b">
        <f>NOT(Tbl_MissionCrew[[#This Row],[Spacecraft (Return)]]=Tbl_MissionCrew[[#This Row],[Spacecraft (Launch)]])</f>
        <v>0</v>
      </c>
      <c r="E702" s="2">
        <f ca="1">IF(Tbl_MissionCrew[[#This Row],[Return date]]="",NOW(),Tbl_MissionCrew[[#This Row],[Return date]])-Tbl_MissionCrew[[#This Row],[Launch date]]</f>
        <v>16.909027777779556</v>
      </c>
      <c r="F702" s="1">
        <f>_xlfn.XLOOKUP(Tbl_MissionCrew[[#This Row],[Spacecraft (Launch)]],Tbl_Missions[Spacecraft],Tbl_Missions[Launch])</f>
        <v>35236.617361111108</v>
      </c>
      <c r="G702" s="1">
        <f>IF(_xlfn.XLOOKUP(Tbl_MissionCrew[[#This Row],[Spacecraft (Return)]],Tbl_Missions[Spacecraft],Tbl_Missions[Return])="","",_xlfn.XLOOKUP(Tbl_MissionCrew[[#This Row],[Spacecraft (Return)]],Tbl_Missions[Spacecraft],Tbl_Missions[Return]))</f>
        <v>35253.526388888888</v>
      </c>
      <c r="H702" t="str">
        <f>_xlfn.XLOOKUP(Tbl_MissionCrew[[#This Row],[Spacecraft (Launch)]],Tbl_Missions[Spacecraft],Tbl_Missions[Destination])</f>
        <v>Earth Orbit</v>
      </c>
      <c r="I70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02" t="str">
        <f>_xlfn.XLOOKUP(Tbl_MissionCrew[[#This Row],[Spacecraft (Return)]],Tbl_Missions[Spacecraft],Tbl_Missions[Status])</f>
        <v>Returned</v>
      </c>
    </row>
    <row r="703" spans="1:10" ht="18.75" customHeight="1">
      <c r="A703" t="s">
        <v>492</v>
      </c>
      <c r="B703" t="s">
        <v>228</v>
      </c>
      <c r="C703" t="s">
        <v>228</v>
      </c>
      <c r="D703" t="b">
        <f>NOT(Tbl_MissionCrew[[#This Row],[Spacecraft (Return)]]=Tbl_MissionCrew[[#This Row],[Spacecraft (Launch)]])</f>
        <v>0</v>
      </c>
      <c r="E703" s="2">
        <f ca="1">IF(Tbl_MissionCrew[[#This Row],[Return date]]="",NOW(),Tbl_MissionCrew[[#This Row],[Return date]])-Tbl_MissionCrew[[#This Row],[Launch date]]</f>
        <v>196.72638888889196</v>
      </c>
      <c r="F703" s="1">
        <f>_xlfn.XLOOKUP(Tbl_MissionCrew[[#This Row],[Spacecraft (Launch)]],Tbl_Missions[Spacecraft],Tbl_Missions[Launch])</f>
        <v>35294.554166666669</v>
      </c>
      <c r="G703" s="1">
        <f>IF(_xlfn.XLOOKUP(Tbl_MissionCrew[[#This Row],[Spacecraft (Return)]],Tbl_Missions[Spacecraft],Tbl_Missions[Return])="","",_xlfn.XLOOKUP(Tbl_MissionCrew[[#This Row],[Spacecraft (Return)]],Tbl_Missions[Spacecraft],Tbl_Missions[Return]))</f>
        <v>35491.280555555561</v>
      </c>
      <c r="H703" t="str">
        <f>_xlfn.XLOOKUP(Tbl_MissionCrew[[#This Row],[Spacecraft (Launch)]],Tbl_Missions[Spacecraft],Tbl_Missions[Destination])</f>
        <v>Mir</v>
      </c>
      <c r="I70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03" t="str">
        <f>_xlfn.XLOOKUP(Tbl_MissionCrew[[#This Row],[Spacecraft (Return)]],Tbl_Missions[Spacecraft],Tbl_Missions[Status])</f>
        <v>Returned</v>
      </c>
    </row>
    <row r="704" spans="1:10" ht="18.75" customHeight="1">
      <c r="A704" t="s">
        <v>1211</v>
      </c>
      <c r="B704" t="s">
        <v>228</v>
      </c>
      <c r="C704" t="s">
        <v>223</v>
      </c>
      <c r="D704" t="b">
        <f>NOT(Tbl_MissionCrew[[#This Row],[Spacecraft (Return)]]=Tbl_MissionCrew[[#This Row],[Spacecraft (Launch)]])</f>
        <v>1</v>
      </c>
      <c r="E704" s="2">
        <f ca="1">IF(Tbl_MissionCrew[[#This Row],[Return date]]="",NOW(),Tbl_MissionCrew[[#This Row],[Return date]])-Tbl_MissionCrew[[#This Row],[Launch date]]</f>
        <v>15.766666666662786</v>
      </c>
      <c r="F704" s="1">
        <f>_xlfn.XLOOKUP(Tbl_MissionCrew[[#This Row],[Spacecraft (Launch)]],Tbl_Missions[Spacecraft],Tbl_Missions[Launch])</f>
        <v>35294.554166666669</v>
      </c>
      <c r="G704" s="1">
        <f>IF(_xlfn.XLOOKUP(Tbl_MissionCrew[[#This Row],[Spacecraft (Return)]],Tbl_Missions[Spacecraft],Tbl_Missions[Return])="","",_xlfn.XLOOKUP(Tbl_MissionCrew[[#This Row],[Spacecraft (Return)]],Tbl_Missions[Spacecraft],Tbl_Missions[Return]))</f>
        <v>35310.320833333331</v>
      </c>
      <c r="H704" t="str">
        <f>_xlfn.XLOOKUP(Tbl_MissionCrew[[#This Row],[Spacecraft (Launch)]],Tbl_Missions[Spacecraft],Tbl_Missions[Destination])</f>
        <v>Mir</v>
      </c>
      <c r="I70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04" t="str">
        <f>_xlfn.XLOOKUP(Tbl_MissionCrew[[#This Row],[Spacecraft (Return)]],Tbl_Missions[Spacecraft],Tbl_Missions[Status])</f>
        <v>Returned</v>
      </c>
    </row>
    <row r="705" spans="1:10" ht="18.75" customHeight="1">
      <c r="A705" t="s">
        <v>539</v>
      </c>
      <c r="B705" t="s">
        <v>228</v>
      </c>
      <c r="C705" t="s">
        <v>228</v>
      </c>
      <c r="D705" t="b">
        <f>NOT(Tbl_MissionCrew[[#This Row],[Spacecraft (Return)]]=Tbl_MissionCrew[[#This Row],[Spacecraft (Launch)]])</f>
        <v>0</v>
      </c>
      <c r="E705" s="2">
        <f ca="1">IF(Tbl_MissionCrew[[#This Row],[Return date]]="",NOW(),Tbl_MissionCrew[[#This Row],[Return date]])-Tbl_MissionCrew[[#This Row],[Launch date]]</f>
        <v>196.72638888889196</v>
      </c>
      <c r="F705" s="1">
        <f>_xlfn.XLOOKUP(Tbl_MissionCrew[[#This Row],[Spacecraft (Launch)]],Tbl_Missions[Spacecraft],Tbl_Missions[Launch])</f>
        <v>35294.554166666669</v>
      </c>
      <c r="G705" s="1">
        <f>IF(_xlfn.XLOOKUP(Tbl_MissionCrew[[#This Row],[Spacecraft (Return)]],Tbl_Missions[Spacecraft],Tbl_Missions[Return])="","",_xlfn.XLOOKUP(Tbl_MissionCrew[[#This Row],[Spacecraft (Return)]],Tbl_Missions[Spacecraft],Tbl_Missions[Return]))</f>
        <v>35491.280555555561</v>
      </c>
      <c r="H705" t="str">
        <f>_xlfn.XLOOKUP(Tbl_MissionCrew[[#This Row],[Spacecraft (Launch)]],Tbl_Missions[Spacecraft],Tbl_Missions[Destination])</f>
        <v>Mir</v>
      </c>
      <c r="I70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05" t="str">
        <f>_xlfn.XLOOKUP(Tbl_MissionCrew[[#This Row],[Spacecraft (Return)]],Tbl_Missions[Spacecraft],Tbl_Missions[Status])</f>
        <v>Returned</v>
      </c>
    </row>
    <row r="706" spans="1:10" ht="18.75" customHeight="1">
      <c r="A706" t="s">
        <v>507</v>
      </c>
      <c r="B706" t="s">
        <v>229</v>
      </c>
      <c r="C706" t="s">
        <v>229</v>
      </c>
      <c r="D706" t="b">
        <f>NOT(Tbl_MissionCrew[[#This Row],[Spacecraft (Return)]]=Tbl_MissionCrew[[#This Row],[Spacecraft (Launch)]])</f>
        <v>0</v>
      </c>
      <c r="E706" s="2">
        <f ca="1">IF(Tbl_MissionCrew[[#This Row],[Return date]]="",NOW(),Tbl_MissionCrew[[#This Row],[Return date]])-Tbl_MissionCrew[[#This Row],[Launch date]]</f>
        <v>10.138888888890506</v>
      </c>
      <c r="F706" s="1">
        <f>_xlfn.XLOOKUP(Tbl_MissionCrew[[#This Row],[Spacecraft (Launch)]],Tbl_Missions[Spacecraft],Tbl_Missions[Launch])</f>
        <v>35324.371400462966</v>
      </c>
      <c r="G706" s="1">
        <f>IF(_xlfn.XLOOKUP(Tbl_MissionCrew[[#This Row],[Spacecraft (Return)]],Tbl_Missions[Spacecraft],Tbl_Missions[Return])="","",_xlfn.XLOOKUP(Tbl_MissionCrew[[#This Row],[Spacecraft (Return)]],Tbl_Missions[Spacecraft],Tbl_Missions[Return]))</f>
        <v>35334.510289351856</v>
      </c>
      <c r="H706" t="str">
        <f>_xlfn.XLOOKUP(Tbl_MissionCrew[[#This Row],[Spacecraft (Launch)]],Tbl_Missions[Spacecraft],Tbl_Missions[Destination])</f>
        <v>Mir</v>
      </c>
      <c r="I70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06" t="str">
        <f>_xlfn.XLOOKUP(Tbl_MissionCrew[[#This Row],[Spacecraft (Return)]],Tbl_Missions[Spacecraft],Tbl_Missions[Status])</f>
        <v>Returned</v>
      </c>
    </row>
    <row r="707" spans="1:10" ht="18.75" customHeight="1">
      <c r="A707" t="s">
        <v>481</v>
      </c>
      <c r="B707" t="s">
        <v>229</v>
      </c>
      <c r="C707" t="s">
        <v>229</v>
      </c>
      <c r="D707" t="b">
        <f>NOT(Tbl_MissionCrew[[#This Row],[Spacecraft (Return)]]=Tbl_MissionCrew[[#This Row],[Spacecraft (Launch)]])</f>
        <v>0</v>
      </c>
      <c r="E707" s="2">
        <f ca="1">IF(Tbl_MissionCrew[[#This Row],[Return date]]="",NOW(),Tbl_MissionCrew[[#This Row],[Return date]])-Tbl_MissionCrew[[#This Row],[Launch date]]</f>
        <v>10.138888888890506</v>
      </c>
      <c r="F707" s="1">
        <f>_xlfn.XLOOKUP(Tbl_MissionCrew[[#This Row],[Spacecraft (Launch)]],Tbl_Missions[Spacecraft],Tbl_Missions[Launch])</f>
        <v>35324.371400462966</v>
      </c>
      <c r="G707" s="1">
        <f>IF(_xlfn.XLOOKUP(Tbl_MissionCrew[[#This Row],[Spacecraft (Return)]],Tbl_Missions[Spacecraft],Tbl_Missions[Return])="","",_xlfn.XLOOKUP(Tbl_MissionCrew[[#This Row],[Spacecraft (Return)]],Tbl_Missions[Spacecraft],Tbl_Missions[Return]))</f>
        <v>35334.510289351856</v>
      </c>
      <c r="H707" t="str">
        <f>_xlfn.XLOOKUP(Tbl_MissionCrew[[#This Row],[Spacecraft (Launch)]],Tbl_Missions[Spacecraft],Tbl_Missions[Destination])</f>
        <v>Mir</v>
      </c>
      <c r="I70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07" t="str">
        <f>_xlfn.XLOOKUP(Tbl_MissionCrew[[#This Row],[Spacecraft (Return)]],Tbl_Missions[Spacecraft],Tbl_Missions[Status])</f>
        <v>Returned</v>
      </c>
    </row>
    <row r="708" spans="1:10" ht="18.75" customHeight="1">
      <c r="A708" t="s">
        <v>1132</v>
      </c>
      <c r="B708" t="s">
        <v>229</v>
      </c>
      <c r="C708" t="s">
        <v>231</v>
      </c>
      <c r="D708" t="b">
        <f>NOT(Tbl_MissionCrew[[#This Row],[Spacecraft (Return)]]=Tbl_MissionCrew[[#This Row],[Spacecraft (Launch)]])</f>
        <v>1</v>
      </c>
      <c r="E708" s="2">
        <f ca="1">IF(Tbl_MissionCrew[[#This Row],[Return date]]="",NOW(),Tbl_MissionCrew[[#This Row],[Return date]])-Tbl_MissionCrew[[#This Row],[Launch date]]</f>
        <v>128.22817129629402</v>
      </c>
      <c r="F708" s="1">
        <f>_xlfn.XLOOKUP(Tbl_MissionCrew[[#This Row],[Spacecraft (Launch)]],Tbl_Missions[Spacecraft],Tbl_Missions[Launch])</f>
        <v>35324.371400462966</v>
      </c>
      <c r="G708" s="1">
        <f>IF(_xlfn.XLOOKUP(Tbl_MissionCrew[[#This Row],[Spacecraft (Return)]],Tbl_Missions[Spacecraft],Tbl_Missions[Return])="","",_xlfn.XLOOKUP(Tbl_MissionCrew[[#This Row],[Spacecraft (Return)]],Tbl_Missions[Spacecraft],Tbl_Missions[Return]))</f>
        <v>35452.59957175926</v>
      </c>
      <c r="H708" t="str">
        <f>_xlfn.XLOOKUP(Tbl_MissionCrew[[#This Row],[Spacecraft (Launch)]],Tbl_Missions[Spacecraft],Tbl_Missions[Destination])</f>
        <v>Mir</v>
      </c>
      <c r="I70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08" t="str">
        <f>_xlfn.XLOOKUP(Tbl_MissionCrew[[#This Row],[Spacecraft (Return)]],Tbl_Missions[Spacecraft],Tbl_Missions[Status])</f>
        <v>Returned</v>
      </c>
    </row>
    <row r="709" spans="1:10" ht="18.75" customHeight="1">
      <c r="A709" t="s">
        <v>1191</v>
      </c>
      <c r="B709" t="s">
        <v>229</v>
      </c>
      <c r="C709" t="s">
        <v>229</v>
      </c>
      <c r="D709" t="b">
        <f>NOT(Tbl_MissionCrew[[#This Row],[Spacecraft (Return)]]=Tbl_MissionCrew[[#This Row],[Spacecraft (Launch)]])</f>
        <v>0</v>
      </c>
      <c r="E709" s="2">
        <f ca="1">IF(Tbl_MissionCrew[[#This Row],[Return date]]="",NOW(),Tbl_MissionCrew[[#This Row],[Return date]])-Tbl_MissionCrew[[#This Row],[Launch date]]</f>
        <v>10.138888888890506</v>
      </c>
      <c r="F709" s="1">
        <f>_xlfn.XLOOKUP(Tbl_MissionCrew[[#This Row],[Spacecraft (Launch)]],Tbl_Missions[Spacecraft],Tbl_Missions[Launch])</f>
        <v>35324.371400462966</v>
      </c>
      <c r="G709" s="1">
        <f>IF(_xlfn.XLOOKUP(Tbl_MissionCrew[[#This Row],[Spacecraft (Return)]],Tbl_Missions[Spacecraft],Tbl_Missions[Return])="","",_xlfn.XLOOKUP(Tbl_MissionCrew[[#This Row],[Spacecraft (Return)]],Tbl_Missions[Spacecraft],Tbl_Missions[Return]))</f>
        <v>35334.510289351856</v>
      </c>
      <c r="H709" t="str">
        <f>_xlfn.XLOOKUP(Tbl_MissionCrew[[#This Row],[Spacecraft (Launch)]],Tbl_Missions[Spacecraft],Tbl_Missions[Destination])</f>
        <v>Mir</v>
      </c>
      <c r="I70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09" t="str">
        <f>_xlfn.XLOOKUP(Tbl_MissionCrew[[#This Row],[Spacecraft (Return)]],Tbl_Missions[Spacecraft],Tbl_Missions[Status])</f>
        <v>Returned</v>
      </c>
    </row>
    <row r="710" spans="1:10" ht="18.75" customHeight="1">
      <c r="A710" t="s">
        <v>489</v>
      </c>
      <c r="B710" t="s">
        <v>229</v>
      </c>
      <c r="C710" t="s">
        <v>229</v>
      </c>
      <c r="D710" t="b">
        <f>NOT(Tbl_MissionCrew[[#This Row],[Spacecraft (Return)]]=Tbl_MissionCrew[[#This Row],[Spacecraft (Launch)]])</f>
        <v>0</v>
      </c>
      <c r="E710" s="2">
        <f ca="1">IF(Tbl_MissionCrew[[#This Row],[Return date]]="",NOW(),Tbl_MissionCrew[[#This Row],[Return date]])-Tbl_MissionCrew[[#This Row],[Launch date]]</f>
        <v>10.138888888890506</v>
      </c>
      <c r="F710" s="1">
        <f>_xlfn.XLOOKUP(Tbl_MissionCrew[[#This Row],[Spacecraft (Launch)]],Tbl_Missions[Spacecraft],Tbl_Missions[Launch])</f>
        <v>35324.371400462966</v>
      </c>
      <c r="G710" s="1">
        <f>IF(_xlfn.XLOOKUP(Tbl_MissionCrew[[#This Row],[Spacecraft (Return)]],Tbl_Missions[Spacecraft],Tbl_Missions[Return])="","",_xlfn.XLOOKUP(Tbl_MissionCrew[[#This Row],[Spacecraft (Return)]],Tbl_Missions[Spacecraft],Tbl_Missions[Return]))</f>
        <v>35334.510289351856</v>
      </c>
      <c r="H710" t="str">
        <f>_xlfn.XLOOKUP(Tbl_MissionCrew[[#This Row],[Spacecraft (Launch)]],Tbl_Missions[Spacecraft],Tbl_Missions[Destination])</f>
        <v>Mir</v>
      </c>
      <c r="I71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10" t="str">
        <f>_xlfn.XLOOKUP(Tbl_MissionCrew[[#This Row],[Spacecraft (Return)]],Tbl_Missions[Spacecraft],Tbl_Missions[Status])</f>
        <v>Returned</v>
      </c>
    </row>
    <row r="711" spans="1:10" ht="18.75" customHeight="1">
      <c r="A711" t="s">
        <v>1165</v>
      </c>
      <c r="B711" t="s">
        <v>229</v>
      </c>
      <c r="C711" t="s">
        <v>229</v>
      </c>
      <c r="D711" t="b">
        <f>NOT(Tbl_MissionCrew[[#This Row],[Spacecraft (Return)]]=Tbl_MissionCrew[[#This Row],[Spacecraft (Launch)]])</f>
        <v>0</v>
      </c>
      <c r="E711" s="2">
        <f ca="1">IF(Tbl_MissionCrew[[#This Row],[Return date]]="",NOW(),Tbl_MissionCrew[[#This Row],[Return date]])-Tbl_MissionCrew[[#This Row],[Launch date]]</f>
        <v>10.138888888890506</v>
      </c>
      <c r="F711" s="1">
        <f>_xlfn.XLOOKUP(Tbl_MissionCrew[[#This Row],[Spacecraft (Launch)]],Tbl_Missions[Spacecraft],Tbl_Missions[Launch])</f>
        <v>35324.371400462966</v>
      </c>
      <c r="G711" s="1">
        <f>IF(_xlfn.XLOOKUP(Tbl_MissionCrew[[#This Row],[Spacecraft (Return)]],Tbl_Missions[Spacecraft],Tbl_Missions[Return])="","",_xlfn.XLOOKUP(Tbl_MissionCrew[[#This Row],[Spacecraft (Return)]],Tbl_Missions[Spacecraft],Tbl_Missions[Return]))</f>
        <v>35334.510289351856</v>
      </c>
      <c r="H711" t="str">
        <f>_xlfn.XLOOKUP(Tbl_MissionCrew[[#This Row],[Spacecraft (Launch)]],Tbl_Missions[Spacecraft],Tbl_Missions[Destination])</f>
        <v>Mir</v>
      </c>
      <c r="I71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11" t="str">
        <f>_xlfn.XLOOKUP(Tbl_MissionCrew[[#This Row],[Spacecraft (Return)]],Tbl_Missions[Spacecraft],Tbl_Missions[Status])</f>
        <v>Returned</v>
      </c>
    </row>
    <row r="712" spans="1:10" ht="18.75" customHeight="1">
      <c r="A712" t="s">
        <v>1180</v>
      </c>
      <c r="B712" t="s">
        <v>230</v>
      </c>
      <c r="C712" t="s">
        <v>230</v>
      </c>
      <c r="D712" t="b">
        <f>NOT(Tbl_MissionCrew[[#This Row],[Spacecraft (Return)]]=Tbl_MissionCrew[[#This Row],[Spacecraft (Launch)]])</f>
        <v>0</v>
      </c>
      <c r="E712" s="2">
        <f ca="1">IF(Tbl_MissionCrew[[#This Row],[Return date]]="",NOW(),Tbl_MissionCrew[[#This Row],[Return date]])-Tbl_MissionCrew[[#This Row],[Launch date]]</f>
        <v>17.662499999998545</v>
      </c>
      <c r="F712" s="1">
        <f>_xlfn.XLOOKUP(Tbl_MissionCrew[[#This Row],[Spacecraft (Launch)]],Tbl_Missions[Spacecraft],Tbl_Missions[Launch])</f>
        <v>35388.830405092594</v>
      </c>
      <c r="G712" s="1">
        <f>IF(_xlfn.XLOOKUP(Tbl_MissionCrew[[#This Row],[Spacecraft (Return)]],Tbl_Missions[Spacecraft],Tbl_Missions[Return])="","",_xlfn.XLOOKUP(Tbl_MissionCrew[[#This Row],[Spacecraft (Return)]],Tbl_Missions[Spacecraft],Tbl_Missions[Return]))</f>
        <v>35406.492905092593</v>
      </c>
      <c r="H712" t="str">
        <f>_xlfn.XLOOKUP(Tbl_MissionCrew[[#This Row],[Spacecraft (Launch)]],Tbl_Missions[Spacecraft],Tbl_Missions[Destination])</f>
        <v>Earth Orbit</v>
      </c>
      <c r="I71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12" t="str">
        <f>_xlfn.XLOOKUP(Tbl_MissionCrew[[#This Row],[Spacecraft (Return)]],Tbl_Missions[Spacecraft],Tbl_Missions[Status])</f>
        <v>Returned</v>
      </c>
    </row>
    <row r="713" spans="1:10" ht="18.75" customHeight="1">
      <c r="A713" t="s">
        <v>1202</v>
      </c>
      <c r="B713" t="s">
        <v>230</v>
      </c>
      <c r="C713" t="s">
        <v>230</v>
      </c>
      <c r="D713" t="b">
        <f>NOT(Tbl_MissionCrew[[#This Row],[Spacecraft (Return)]]=Tbl_MissionCrew[[#This Row],[Spacecraft (Launch)]])</f>
        <v>0</v>
      </c>
      <c r="E713" s="2">
        <f ca="1">IF(Tbl_MissionCrew[[#This Row],[Return date]]="",NOW(),Tbl_MissionCrew[[#This Row],[Return date]])-Tbl_MissionCrew[[#This Row],[Launch date]]</f>
        <v>17.662499999998545</v>
      </c>
      <c r="F713" s="1">
        <f>_xlfn.XLOOKUP(Tbl_MissionCrew[[#This Row],[Spacecraft (Launch)]],Tbl_Missions[Spacecraft],Tbl_Missions[Launch])</f>
        <v>35388.830405092594</v>
      </c>
      <c r="G713" s="1">
        <f>IF(_xlfn.XLOOKUP(Tbl_MissionCrew[[#This Row],[Spacecraft (Return)]],Tbl_Missions[Spacecraft],Tbl_Missions[Return])="","",_xlfn.XLOOKUP(Tbl_MissionCrew[[#This Row],[Spacecraft (Return)]],Tbl_Missions[Spacecraft],Tbl_Missions[Return]))</f>
        <v>35406.492905092593</v>
      </c>
      <c r="H713" t="str">
        <f>_xlfn.XLOOKUP(Tbl_MissionCrew[[#This Row],[Spacecraft (Launch)]],Tbl_Missions[Spacecraft],Tbl_Missions[Destination])</f>
        <v>Earth Orbit</v>
      </c>
      <c r="I71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13" t="str">
        <f>_xlfn.XLOOKUP(Tbl_MissionCrew[[#This Row],[Spacecraft (Return)]],Tbl_Missions[Spacecraft],Tbl_Missions[Status])</f>
        <v>Returned</v>
      </c>
    </row>
    <row r="714" spans="1:10" ht="18.75" customHeight="1">
      <c r="A714" t="s">
        <v>429</v>
      </c>
      <c r="B714" t="s">
        <v>230</v>
      </c>
      <c r="C714" t="s">
        <v>230</v>
      </c>
      <c r="D714" t="b">
        <f>NOT(Tbl_MissionCrew[[#This Row],[Spacecraft (Return)]]=Tbl_MissionCrew[[#This Row],[Spacecraft (Launch)]])</f>
        <v>0</v>
      </c>
      <c r="E714" s="2">
        <f ca="1">IF(Tbl_MissionCrew[[#This Row],[Return date]]="",NOW(),Tbl_MissionCrew[[#This Row],[Return date]])-Tbl_MissionCrew[[#This Row],[Launch date]]</f>
        <v>17.662499999998545</v>
      </c>
      <c r="F714" s="1">
        <f>_xlfn.XLOOKUP(Tbl_MissionCrew[[#This Row],[Spacecraft (Launch)]],Tbl_Missions[Spacecraft],Tbl_Missions[Launch])</f>
        <v>35388.830405092594</v>
      </c>
      <c r="G714" s="1">
        <f>IF(_xlfn.XLOOKUP(Tbl_MissionCrew[[#This Row],[Spacecraft (Return)]],Tbl_Missions[Spacecraft],Tbl_Missions[Return])="","",_xlfn.XLOOKUP(Tbl_MissionCrew[[#This Row],[Spacecraft (Return)]],Tbl_Missions[Spacecraft],Tbl_Missions[Return]))</f>
        <v>35406.492905092593</v>
      </c>
      <c r="H714" t="str">
        <f>_xlfn.XLOOKUP(Tbl_MissionCrew[[#This Row],[Spacecraft (Launch)]],Tbl_Missions[Spacecraft],Tbl_Missions[Destination])</f>
        <v>Earth Orbit</v>
      </c>
      <c r="I71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14" t="str">
        <f>_xlfn.XLOOKUP(Tbl_MissionCrew[[#This Row],[Spacecraft (Return)]],Tbl_Missions[Spacecraft],Tbl_Missions[Status])</f>
        <v>Returned</v>
      </c>
    </row>
    <row r="715" spans="1:10" ht="18.75" customHeight="1">
      <c r="A715" t="s">
        <v>559</v>
      </c>
      <c r="B715" t="s">
        <v>230</v>
      </c>
      <c r="C715" t="s">
        <v>230</v>
      </c>
      <c r="D715" t="b">
        <f>NOT(Tbl_MissionCrew[[#This Row],[Spacecraft (Return)]]=Tbl_MissionCrew[[#This Row],[Spacecraft (Launch)]])</f>
        <v>0</v>
      </c>
      <c r="E715" s="2">
        <f ca="1">IF(Tbl_MissionCrew[[#This Row],[Return date]]="",NOW(),Tbl_MissionCrew[[#This Row],[Return date]])-Tbl_MissionCrew[[#This Row],[Launch date]]</f>
        <v>17.662499999998545</v>
      </c>
      <c r="F715" s="1">
        <f>_xlfn.XLOOKUP(Tbl_MissionCrew[[#This Row],[Spacecraft (Launch)]],Tbl_Missions[Spacecraft],Tbl_Missions[Launch])</f>
        <v>35388.830405092594</v>
      </c>
      <c r="G715" s="1">
        <f>IF(_xlfn.XLOOKUP(Tbl_MissionCrew[[#This Row],[Spacecraft (Return)]],Tbl_Missions[Spacecraft],Tbl_Missions[Return])="","",_xlfn.XLOOKUP(Tbl_MissionCrew[[#This Row],[Spacecraft (Return)]],Tbl_Missions[Spacecraft],Tbl_Missions[Return]))</f>
        <v>35406.492905092593</v>
      </c>
      <c r="H715" t="str">
        <f>_xlfn.XLOOKUP(Tbl_MissionCrew[[#This Row],[Spacecraft (Launch)]],Tbl_Missions[Spacecraft],Tbl_Missions[Destination])</f>
        <v>Earth Orbit</v>
      </c>
      <c r="I71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15" t="str">
        <f>_xlfn.XLOOKUP(Tbl_MissionCrew[[#This Row],[Spacecraft (Return)]],Tbl_Missions[Spacecraft],Tbl_Missions[Status])</f>
        <v>Returned</v>
      </c>
    </row>
    <row r="716" spans="1:10" ht="18.75" customHeight="1">
      <c r="A716" t="s">
        <v>575</v>
      </c>
      <c r="B716" t="s">
        <v>230</v>
      </c>
      <c r="C716" t="s">
        <v>230</v>
      </c>
      <c r="D716" t="b">
        <f>NOT(Tbl_MissionCrew[[#This Row],[Spacecraft (Return)]]=Tbl_MissionCrew[[#This Row],[Spacecraft (Launch)]])</f>
        <v>0</v>
      </c>
      <c r="E716" s="2">
        <f ca="1">IF(Tbl_MissionCrew[[#This Row],[Return date]]="",NOW(),Tbl_MissionCrew[[#This Row],[Return date]])-Tbl_MissionCrew[[#This Row],[Launch date]]</f>
        <v>17.662499999998545</v>
      </c>
      <c r="F716" s="1">
        <f>_xlfn.XLOOKUP(Tbl_MissionCrew[[#This Row],[Spacecraft (Launch)]],Tbl_Missions[Spacecraft],Tbl_Missions[Launch])</f>
        <v>35388.830405092594</v>
      </c>
      <c r="G716" s="1">
        <f>IF(_xlfn.XLOOKUP(Tbl_MissionCrew[[#This Row],[Spacecraft (Return)]],Tbl_Missions[Spacecraft],Tbl_Missions[Return])="","",_xlfn.XLOOKUP(Tbl_MissionCrew[[#This Row],[Spacecraft (Return)]],Tbl_Missions[Spacecraft],Tbl_Missions[Return]))</f>
        <v>35406.492905092593</v>
      </c>
      <c r="H716" t="str">
        <f>_xlfn.XLOOKUP(Tbl_MissionCrew[[#This Row],[Spacecraft (Launch)]],Tbl_Missions[Spacecraft],Tbl_Missions[Destination])</f>
        <v>Earth Orbit</v>
      </c>
      <c r="I71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16" t="str">
        <f>_xlfn.XLOOKUP(Tbl_MissionCrew[[#This Row],[Spacecraft (Return)]],Tbl_Missions[Spacecraft],Tbl_Missions[Status])</f>
        <v>Returned</v>
      </c>
    </row>
    <row r="717" spans="1:10" ht="18.75" customHeight="1">
      <c r="A717" t="s">
        <v>1203</v>
      </c>
      <c r="B717" t="s">
        <v>231</v>
      </c>
      <c r="C717" t="s">
        <v>231</v>
      </c>
      <c r="D717" t="b">
        <f>NOT(Tbl_MissionCrew[[#This Row],[Spacecraft (Return)]]=Tbl_MissionCrew[[#This Row],[Spacecraft (Launch)]])</f>
        <v>0</v>
      </c>
      <c r="E717" s="2">
        <f ca="1">IF(Tbl_MissionCrew[[#This Row],[Return date]]="",NOW(),Tbl_MissionCrew[[#This Row],[Return date]])-Tbl_MissionCrew[[#This Row],[Launch date]]</f>
        <v>10.205555555556202</v>
      </c>
      <c r="F717" s="1">
        <f>_xlfn.XLOOKUP(Tbl_MissionCrew[[#This Row],[Spacecraft (Launch)]],Tbl_Missions[Spacecraft],Tbl_Missions[Launch])</f>
        <v>35442.394016203703</v>
      </c>
      <c r="G717" s="1">
        <f>IF(_xlfn.XLOOKUP(Tbl_MissionCrew[[#This Row],[Spacecraft (Return)]],Tbl_Missions[Spacecraft],Tbl_Missions[Return])="","",_xlfn.XLOOKUP(Tbl_MissionCrew[[#This Row],[Spacecraft (Return)]],Tbl_Missions[Spacecraft],Tbl_Missions[Return]))</f>
        <v>35452.59957175926</v>
      </c>
      <c r="H717" t="str">
        <f>_xlfn.XLOOKUP(Tbl_MissionCrew[[#This Row],[Spacecraft (Launch)]],Tbl_Missions[Spacecraft],Tbl_Missions[Destination])</f>
        <v>Mir</v>
      </c>
      <c r="I71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17" t="str">
        <f>_xlfn.XLOOKUP(Tbl_MissionCrew[[#This Row],[Spacecraft (Return)]],Tbl_Missions[Spacecraft],Tbl_Missions[Status])</f>
        <v>Returned</v>
      </c>
    </row>
    <row r="718" spans="1:10" ht="18.75" customHeight="1">
      <c r="A718" t="s">
        <v>544</v>
      </c>
      <c r="B718" t="s">
        <v>231</v>
      </c>
      <c r="C718" t="s">
        <v>235</v>
      </c>
      <c r="D718" t="b">
        <f>NOT(Tbl_MissionCrew[[#This Row],[Spacecraft (Return)]]=Tbl_MissionCrew[[#This Row],[Spacecraft (Launch)]])</f>
        <v>1</v>
      </c>
      <c r="E718" s="2">
        <f ca="1">IF(Tbl_MissionCrew[[#This Row],[Return date]]="",NOW(),Tbl_MissionCrew[[#This Row],[Return date]])-Tbl_MissionCrew[[#This Row],[Launch date]]</f>
        <v>132.16765046296496</v>
      </c>
      <c r="F718" s="1">
        <f>_xlfn.XLOOKUP(Tbl_MissionCrew[[#This Row],[Spacecraft (Launch)]],Tbl_Missions[Spacecraft],Tbl_Missions[Launch])</f>
        <v>35442.394016203703</v>
      </c>
      <c r="G718" s="1">
        <f>IF(_xlfn.XLOOKUP(Tbl_MissionCrew[[#This Row],[Spacecraft (Return)]],Tbl_Missions[Spacecraft],Tbl_Missions[Return])="","",_xlfn.XLOOKUP(Tbl_MissionCrew[[#This Row],[Spacecraft (Return)]],Tbl_Missions[Spacecraft],Tbl_Missions[Return]))</f>
        <v>35574.561666666668</v>
      </c>
      <c r="H718" t="str">
        <f>_xlfn.XLOOKUP(Tbl_MissionCrew[[#This Row],[Spacecraft (Launch)]],Tbl_Missions[Spacecraft],Tbl_Missions[Destination])</f>
        <v>Mir</v>
      </c>
      <c r="I71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18" t="str">
        <f>_xlfn.XLOOKUP(Tbl_MissionCrew[[#This Row],[Spacecraft (Return)]],Tbl_Missions[Spacecraft],Tbl_Missions[Status])</f>
        <v>Returned</v>
      </c>
    </row>
    <row r="719" spans="1:10" ht="18.75" customHeight="1">
      <c r="A719" t="s">
        <v>561</v>
      </c>
      <c r="B719" t="s">
        <v>231</v>
      </c>
      <c r="C719" t="s">
        <v>231</v>
      </c>
      <c r="D719" t="b">
        <f>NOT(Tbl_MissionCrew[[#This Row],[Spacecraft (Return)]]=Tbl_MissionCrew[[#This Row],[Spacecraft (Launch)]])</f>
        <v>0</v>
      </c>
      <c r="E719" s="2">
        <f ca="1">IF(Tbl_MissionCrew[[#This Row],[Return date]]="",NOW(),Tbl_MissionCrew[[#This Row],[Return date]])-Tbl_MissionCrew[[#This Row],[Launch date]]</f>
        <v>10.205555555556202</v>
      </c>
      <c r="F719" s="1">
        <f>_xlfn.XLOOKUP(Tbl_MissionCrew[[#This Row],[Spacecraft (Launch)]],Tbl_Missions[Spacecraft],Tbl_Missions[Launch])</f>
        <v>35442.394016203703</v>
      </c>
      <c r="G719" s="1">
        <f>IF(_xlfn.XLOOKUP(Tbl_MissionCrew[[#This Row],[Spacecraft (Return)]],Tbl_Missions[Spacecraft],Tbl_Missions[Return])="","",_xlfn.XLOOKUP(Tbl_MissionCrew[[#This Row],[Spacecraft (Return)]],Tbl_Missions[Spacecraft],Tbl_Missions[Return]))</f>
        <v>35452.59957175926</v>
      </c>
      <c r="H719" t="str">
        <f>_xlfn.XLOOKUP(Tbl_MissionCrew[[#This Row],[Spacecraft (Launch)]],Tbl_Missions[Spacecraft],Tbl_Missions[Destination])</f>
        <v>Mir</v>
      </c>
      <c r="I71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19" t="str">
        <f>_xlfn.XLOOKUP(Tbl_MissionCrew[[#This Row],[Spacecraft (Return)]],Tbl_Missions[Spacecraft],Tbl_Missions[Status])</f>
        <v>Returned</v>
      </c>
    </row>
    <row r="720" spans="1:10" ht="18.75" customHeight="1">
      <c r="A720" t="s">
        <v>1141</v>
      </c>
      <c r="B720" t="s">
        <v>231</v>
      </c>
      <c r="C720" t="s">
        <v>231</v>
      </c>
      <c r="D720" t="b">
        <f>NOT(Tbl_MissionCrew[[#This Row],[Spacecraft (Return)]]=Tbl_MissionCrew[[#This Row],[Spacecraft (Launch)]])</f>
        <v>0</v>
      </c>
      <c r="E720" s="2">
        <f ca="1">IF(Tbl_MissionCrew[[#This Row],[Return date]]="",NOW(),Tbl_MissionCrew[[#This Row],[Return date]])-Tbl_MissionCrew[[#This Row],[Launch date]]</f>
        <v>10.205555555556202</v>
      </c>
      <c r="F720" s="1">
        <f>_xlfn.XLOOKUP(Tbl_MissionCrew[[#This Row],[Spacecraft (Launch)]],Tbl_Missions[Spacecraft],Tbl_Missions[Launch])</f>
        <v>35442.394016203703</v>
      </c>
      <c r="G720" s="1">
        <f>IF(_xlfn.XLOOKUP(Tbl_MissionCrew[[#This Row],[Spacecraft (Return)]],Tbl_Missions[Spacecraft],Tbl_Missions[Return])="","",_xlfn.XLOOKUP(Tbl_MissionCrew[[#This Row],[Spacecraft (Return)]],Tbl_Missions[Spacecraft],Tbl_Missions[Return]))</f>
        <v>35452.59957175926</v>
      </c>
      <c r="H720" t="str">
        <f>_xlfn.XLOOKUP(Tbl_MissionCrew[[#This Row],[Spacecraft (Launch)]],Tbl_Missions[Spacecraft],Tbl_Missions[Destination])</f>
        <v>Mir</v>
      </c>
      <c r="I72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20" t="str">
        <f>_xlfn.XLOOKUP(Tbl_MissionCrew[[#This Row],[Spacecraft (Return)]],Tbl_Missions[Spacecraft],Tbl_Missions[Status])</f>
        <v>Returned</v>
      </c>
    </row>
    <row r="721" spans="1:10" ht="18.75" customHeight="1">
      <c r="A721" t="s">
        <v>1157</v>
      </c>
      <c r="B721" t="s">
        <v>231</v>
      </c>
      <c r="C721" t="s">
        <v>231</v>
      </c>
      <c r="D721" t="b">
        <f>NOT(Tbl_MissionCrew[[#This Row],[Spacecraft (Return)]]=Tbl_MissionCrew[[#This Row],[Spacecraft (Launch)]])</f>
        <v>0</v>
      </c>
      <c r="E721" s="2">
        <f ca="1">IF(Tbl_MissionCrew[[#This Row],[Return date]]="",NOW(),Tbl_MissionCrew[[#This Row],[Return date]])-Tbl_MissionCrew[[#This Row],[Launch date]]</f>
        <v>10.205555555556202</v>
      </c>
      <c r="F721" s="1">
        <f>_xlfn.XLOOKUP(Tbl_MissionCrew[[#This Row],[Spacecraft (Launch)]],Tbl_Missions[Spacecraft],Tbl_Missions[Launch])</f>
        <v>35442.394016203703</v>
      </c>
      <c r="G721" s="1">
        <f>IF(_xlfn.XLOOKUP(Tbl_MissionCrew[[#This Row],[Spacecraft (Return)]],Tbl_Missions[Spacecraft],Tbl_Missions[Return])="","",_xlfn.XLOOKUP(Tbl_MissionCrew[[#This Row],[Spacecraft (Return)]],Tbl_Missions[Spacecraft],Tbl_Missions[Return]))</f>
        <v>35452.59957175926</v>
      </c>
      <c r="H721" t="str">
        <f>_xlfn.XLOOKUP(Tbl_MissionCrew[[#This Row],[Spacecraft (Launch)]],Tbl_Missions[Spacecraft],Tbl_Missions[Destination])</f>
        <v>Mir</v>
      </c>
      <c r="I72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21" t="str">
        <f>_xlfn.XLOOKUP(Tbl_MissionCrew[[#This Row],[Spacecraft (Return)]],Tbl_Missions[Spacecraft],Tbl_Missions[Status])</f>
        <v>Returned</v>
      </c>
    </row>
    <row r="722" spans="1:10" ht="18.75" customHeight="1">
      <c r="A722" t="s">
        <v>502</v>
      </c>
      <c r="B722" t="s">
        <v>231</v>
      </c>
      <c r="C722" t="s">
        <v>231</v>
      </c>
      <c r="D722" t="b">
        <f>NOT(Tbl_MissionCrew[[#This Row],[Spacecraft (Return)]]=Tbl_MissionCrew[[#This Row],[Spacecraft (Launch)]])</f>
        <v>0</v>
      </c>
      <c r="E722" s="2">
        <f ca="1">IF(Tbl_MissionCrew[[#This Row],[Return date]]="",NOW(),Tbl_MissionCrew[[#This Row],[Return date]])-Tbl_MissionCrew[[#This Row],[Launch date]]</f>
        <v>10.205555555556202</v>
      </c>
      <c r="F722" s="1">
        <f>_xlfn.XLOOKUP(Tbl_MissionCrew[[#This Row],[Spacecraft (Launch)]],Tbl_Missions[Spacecraft],Tbl_Missions[Launch])</f>
        <v>35442.394016203703</v>
      </c>
      <c r="G722" s="1">
        <f>IF(_xlfn.XLOOKUP(Tbl_MissionCrew[[#This Row],[Spacecraft (Return)]],Tbl_Missions[Spacecraft],Tbl_Missions[Return])="","",_xlfn.XLOOKUP(Tbl_MissionCrew[[#This Row],[Spacecraft (Return)]],Tbl_Missions[Spacecraft],Tbl_Missions[Return]))</f>
        <v>35452.59957175926</v>
      </c>
      <c r="H722" t="str">
        <f>_xlfn.XLOOKUP(Tbl_MissionCrew[[#This Row],[Spacecraft (Launch)]],Tbl_Missions[Spacecraft],Tbl_Missions[Destination])</f>
        <v>Mir</v>
      </c>
      <c r="I72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22" t="str">
        <f>_xlfn.XLOOKUP(Tbl_MissionCrew[[#This Row],[Spacecraft (Return)]],Tbl_Missions[Spacecraft],Tbl_Missions[Status])</f>
        <v>Returned</v>
      </c>
    </row>
    <row r="723" spans="1:10" ht="18.75" customHeight="1">
      <c r="A723" t="s">
        <v>1212</v>
      </c>
      <c r="B723" t="s">
        <v>232</v>
      </c>
      <c r="C723" t="s">
        <v>232</v>
      </c>
      <c r="D723" t="b">
        <f>NOT(Tbl_MissionCrew[[#This Row],[Spacecraft (Return)]]=Tbl_MissionCrew[[#This Row],[Spacecraft (Launch)]])</f>
        <v>0</v>
      </c>
      <c r="E723" s="2">
        <f ca="1">IF(Tbl_MissionCrew[[#This Row],[Return date]]="",NOW(),Tbl_MissionCrew[[#This Row],[Return date]])-Tbl_MissionCrew[[#This Row],[Launch date]]</f>
        <v>184.92222222222335</v>
      </c>
      <c r="F723" s="1">
        <f>_xlfn.XLOOKUP(Tbl_MissionCrew[[#This Row],[Spacecraft (Launch)]],Tbl_Missions[Spacecraft],Tbl_Missions[Launch])</f>
        <v>35471.589583333334</v>
      </c>
      <c r="G723" s="1">
        <f>IF(_xlfn.XLOOKUP(Tbl_MissionCrew[[#This Row],[Spacecraft (Return)]],Tbl_Missions[Spacecraft],Tbl_Missions[Return])="","",_xlfn.XLOOKUP(Tbl_MissionCrew[[#This Row],[Spacecraft (Return)]],Tbl_Missions[Spacecraft],Tbl_Missions[Return]))</f>
        <v>35656.511805555558</v>
      </c>
      <c r="H723" t="str">
        <f>_xlfn.XLOOKUP(Tbl_MissionCrew[[#This Row],[Spacecraft (Launch)]],Tbl_Missions[Spacecraft],Tbl_Missions[Destination])</f>
        <v>Mir</v>
      </c>
      <c r="I72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23" t="str">
        <f>_xlfn.XLOOKUP(Tbl_MissionCrew[[#This Row],[Spacecraft (Return)]],Tbl_Missions[Spacecraft],Tbl_Missions[Status])</f>
        <v>Returned</v>
      </c>
    </row>
    <row r="724" spans="1:10" ht="18.75" customHeight="1">
      <c r="A724" t="s">
        <v>1213</v>
      </c>
      <c r="B724" t="s">
        <v>232</v>
      </c>
      <c r="C724" t="s">
        <v>228</v>
      </c>
      <c r="D724" t="b">
        <f>NOT(Tbl_MissionCrew[[#This Row],[Spacecraft (Return)]]=Tbl_MissionCrew[[#This Row],[Spacecraft (Launch)]])</f>
        <v>1</v>
      </c>
      <c r="E724" s="2">
        <f ca="1">IF(Tbl_MissionCrew[[#This Row],[Return date]]="",NOW(),Tbl_MissionCrew[[#This Row],[Return date]])-Tbl_MissionCrew[[#This Row],[Launch date]]</f>
        <v>19.690972222226264</v>
      </c>
      <c r="F724" s="1">
        <f>_xlfn.XLOOKUP(Tbl_MissionCrew[[#This Row],[Spacecraft (Launch)]],Tbl_Missions[Spacecraft],Tbl_Missions[Launch])</f>
        <v>35471.589583333334</v>
      </c>
      <c r="G724" s="1">
        <f>IF(_xlfn.XLOOKUP(Tbl_MissionCrew[[#This Row],[Spacecraft (Return)]],Tbl_Missions[Spacecraft],Tbl_Missions[Return])="","",_xlfn.XLOOKUP(Tbl_MissionCrew[[#This Row],[Spacecraft (Return)]],Tbl_Missions[Spacecraft],Tbl_Missions[Return]))</f>
        <v>35491.280555555561</v>
      </c>
      <c r="H724" t="str">
        <f>_xlfn.XLOOKUP(Tbl_MissionCrew[[#This Row],[Spacecraft (Launch)]],Tbl_Missions[Spacecraft],Tbl_Missions[Destination])</f>
        <v>Mir</v>
      </c>
      <c r="I72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24" t="str">
        <f>_xlfn.XLOOKUP(Tbl_MissionCrew[[#This Row],[Spacecraft (Return)]],Tbl_Missions[Spacecraft],Tbl_Missions[Status])</f>
        <v>Returned</v>
      </c>
    </row>
    <row r="725" spans="1:10" ht="18.75" customHeight="1">
      <c r="A725" t="s">
        <v>504</v>
      </c>
      <c r="B725" t="s">
        <v>232</v>
      </c>
      <c r="C725" t="s">
        <v>232</v>
      </c>
      <c r="D725" t="b">
        <f>NOT(Tbl_MissionCrew[[#This Row],[Spacecraft (Return)]]=Tbl_MissionCrew[[#This Row],[Spacecraft (Launch)]])</f>
        <v>0</v>
      </c>
      <c r="E725" s="2">
        <f ca="1">IF(Tbl_MissionCrew[[#This Row],[Return date]]="",NOW(),Tbl_MissionCrew[[#This Row],[Return date]])-Tbl_MissionCrew[[#This Row],[Launch date]]</f>
        <v>184.92222222222335</v>
      </c>
      <c r="F725" s="1">
        <f>_xlfn.XLOOKUP(Tbl_MissionCrew[[#This Row],[Spacecraft (Launch)]],Tbl_Missions[Spacecraft],Tbl_Missions[Launch])</f>
        <v>35471.589583333334</v>
      </c>
      <c r="G725" s="1">
        <f>IF(_xlfn.XLOOKUP(Tbl_MissionCrew[[#This Row],[Spacecraft (Return)]],Tbl_Missions[Spacecraft],Tbl_Missions[Return])="","",_xlfn.XLOOKUP(Tbl_MissionCrew[[#This Row],[Spacecraft (Return)]],Tbl_Missions[Spacecraft],Tbl_Missions[Return]))</f>
        <v>35656.511805555558</v>
      </c>
      <c r="H725" t="str">
        <f>_xlfn.XLOOKUP(Tbl_MissionCrew[[#This Row],[Spacecraft (Launch)]],Tbl_Missions[Spacecraft],Tbl_Missions[Destination])</f>
        <v>Mir</v>
      </c>
      <c r="I72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25" t="str">
        <f>_xlfn.XLOOKUP(Tbl_MissionCrew[[#This Row],[Spacecraft (Return)]],Tbl_Missions[Spacecraft],Tbl_Missions[Status])</f>
        <v>Returned</v>
      </c>
    </row>
    <row r="726" spans="1:10" ht="18.75" customHeight="1">
      <c r="A726" t="s">
        <v>496</v>
      </c>
      <c r="B726" t="s">
        <v>233</v>
      </c>
      <c r="C726" t="s">
        <v>233</v>
      </c>
      <c r="D726" t="b">
        <f>NOT(Tbl_MissionCrew[[#This Row],[Spacecraft (Return)]]=Tbl_MissionCrew[[#This Row],[Spacecraft (Launch)]])</f>
        <v>0</v>
      </c>
      <c r="E726" s="2">
        <f ca="1">IF(Tbl_MissionCrew[[#This Row],[Return date]]="",NOW(),Tbl_MissionCrew[[#This Row],[Return date]])-Tbl_MissionCrew[[#This Row],[Launch date]]</f>
        <v>9.984722222223354</v>
      </c>
      <c r="F726" s="1">
        <f>_xlfn.XLOOKUP(Tbl_MissionCrew[[#This Row],[Spacecraft (Launch)]],Tbl_Missions[Spacecraft],Tbl_Missions[Launch])</f>
        <v>35472.371724537035</v>
      </c>
      <c r="G726" s="1">
        <f>IF(_xlfn.XLOOKUP(Tbl_MissionCrew[[#This Row],[Spacecraft (Return)]],Tbl_Missions[Spacecraft],Tbl_Missions[Return])="","",_xlfn.XLOOKUP(Tbl_MissionCrew[[#This Row],[Spacecraft (Return)]],Tbl_Missions[Spacecraft],Tbl_Missions[Return]))</f>
        <v>35482.356446759259</v>
      </c>
      <c r="H726" t="str">
        <f>_xlfn.XLOOKUP(Tbl_MissionCrew[[#This Row],[Spacecraft (Launch)]],Tbl_Missions[Spacecraft],Tbl_Missions[Destination])</f>
        <v>Earth Orbit</v>
      </c>
      <c r="I72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26" t="str">
        <f>_xlfn.XLOOKUP(Tbl_MissionCrew[[#This Row],[Spacecraft (Return)]],Tbl_Missions[Spacecraft],Tbl_Missions[Status])</f>
        <v>Returned</v>
      </c>
    </row>
    <row r="727" spans="1:10" ht="18.75" customHeight="1">
      <c r="A727" t="s">
        <v>542</v>
      </c>
      <c r="B727" t="s">
        <v>233</v>
      </c>
      <c r="C727" t="s">
        <v>233</v>
      </c>
      <c r="D727" t="b">
        <f>NOT(Tbl_MissionCrew[[#This Row],[Spacecraft (Return)]]=Tbl_MissionCrew[[#This Row],[Spacecraft (Launch)]])</f>
        <v>0</v>
      </c>
      <c r="E727" s="2">
        <f ca="1">IF(Tbl_MissionCrew[[#This Row],[Return date]]="",NOW(),Tbl_MissionCrew[[#This Row],[Return date]])-Tbl_MissionCrew[[#This Row],[Launch date]]</f>
        <v>9.984722222223354</v>
      </c>
      <c r="F727" s="1">
        <f>_xlfn.XLOOKUP(Tbl_MissionCrew[[#This Row],[Spacecraft (Launch)]],Tbl_Missions[Spacecraft],Tbl_Missions[Launch])</f>
        <v>35472.371724537035</v>
      </c>
      <c r="G727" s="1">
        <f>IF(_xlfn.XLOOKUP(Tbl_MissionCrew[[#This Row],[Spacecraft (Return)]],Tbl_Missions[Spacecraft],Tbl_Missions[Return])="","",_xlfn.XLOOKUP(Tbl_MissionCrew[[#This Row],[Spacecraft (Return)]],Tbl_Missions[Spacecraft],Tbl_Missions[Return]))</f>
        <v>35482.356446759259</v>
      </c>
      <c r="H727" t="str">
        <f>_xlfn.XLOOKUP(Tbl_MissionCrew[[#This Row],[Spacecraft (Launch)]],Tbl_Missions[Spacecraft],Tbl_Missions[Destination])</f>
        <v>Earth Orbit</v>
      </c>
      <c r="I72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27" t="str">
        <f>_xlfn.XLOOKUP(Tbl_MissionCrew[[#This Row],[Spacecraft (Return)]],Tbl_Missions[Spacecraft],Tbl_Missions[Status])</f>
        <v>Returned</v>
      </c>
    </row>
    <row r="728" spans="1:10" ht="18.75" customHeight="1">
      <c r="A728" t="s">
        <v>612</v>
      </c>
      <c r="B728" t="s">
        <v>233</v>
      </c>
      <c r="C728" t="s">
        <v>233</v>
      </c>
      <c r="D728" t="b">
        <f>NOT(Tbl_MissionCrew[[#This Row],[Spacecraft (Return)]]=Tbl_MissionCrew[[#This Row],[Spacecraft (Launch)]])</f>
        <v>0</v>
      </c>
      <c r="E728" s="2">
        <f ca="1">IF(Tbl_MissionCrew[[#This Row],[Return date]]="",NOW(),Tbl_MissionCrew[[#This Row],[Return date]])-Tbl_MissionCrew[[#This Row],[Launch date]]</f>
        <v>9.984722222223354</v>
      </c>
      <c r="F728" s="1">
        <f>_xlfn.XLOOKUP(Tbl_MissionCrew[[#This Row],[Spacecraft (Launch)]],Tbl_Missions[Spacecraft],Tbl_Missions[Launch])</f>
        <v>35472.371724537035</v>
      </c>
      <c r="G728" s="1">
        <f>IF(_xlfn.XLOOKUP(Tbl_MissionCrew[[#This Row],[Spacecraft (Return)]],Tbl_Missions[Spacecraft],Tbl_Missions[Return])="","",_xlfn.XLOOKUP(Tbl_MissionCrew[[#This Row],[Spacecraft (Return)]],Tbl_Missions[Spacecraft],Tbl_Missions[Return]))</f>
        <v>35482.356446759259</v>
      </c>
      <c r="H728" t="str">
        <f>_xlfn.XLOOKUP(Tbl_MissionCrew[[#This Row],[Spacecraft (Launch)]],Tbl_Missions[Spacecraft],Tbl_Missions[Destination])</f>
        <v>Earth Orbit</v>
      </c>
      <c r="I72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28" t="str">
        <f>_xlfn.XLOOKUP(Tbl_MissionCrew[[#This Row],[Spacecraft (Return)]],Tbl_Missions[Spacecraft],Tbl_Missions[Status])</f>
        <v>Returned</v>
      </c>
    </row>
    <row r="729" spans="1:10" ht="18.75" customHeight="1">
      <c r="A729" t="s">
        <v>512</v>
      </c>
      <c r="B729" t="s">
        <v>233</v>
      </c>
      <c r="C729" t="s">
        <v>233</v>
      </c>
      <c r="D729" t="b">
        <f>NOT(Tbl_MissionCrew[[#This Row],[Spacecraft (Return)]]=Tbl_MissionCrew[[#This Row],[Spacecraft (Launch)]])</f>
        <v>0</v>
      </c>
      <c r="E729" s="2">
        <f ca="1">IF(Tbl_MissionCrew[[#This Row],[Return date]]="",NOW(),Tbl_MissionCrew[[#This Row],[Return date]])-Tbl_MissionCrew[[#This Row],[Launch date]]</f>
        <v>9.984722222223354</v>
      </c>
      <c r="F729" s="1">
        <f>_xlfn.XLOOKUP(Tbl_MissionCrew[[#This Row],[Spacecraft (Launch)]],Tbl_Missions[Spacecraft],Tbl_Missions[Launch])</f>
        <v>35472.371724537035</v>
      </c>
      <c r="G729" s="1">
        <f>IF(_xlfn.XLOOKUP(Tbl_MissionCrew[[#This Row],[Spacecraft (Return)]],Tbl_Missions[Spacecraft],Tbl_Missions[Return])="","",_xlfn.XLOOKUP(Tbl_MissionCrew[[#This Row],[Spacecraft (Return)]],Tbl_Missions[Spacecraft],Tbl_Missions[Return]))</f>
        <v>35482.356446759259</v>
      </c>
      <c r="H729" t="str">
        <f>_xlfn.XLOOKUP(Tbl_MissionCrew[[#This Row],[Spacecraft (Launch)]],Tbl_Missions[Spacecraft],Tbl_Missions[Destination])</f>
        <v>Earth Orbit</v>
      </c>
      <c r="I72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29" t="str">
        <f>_xlfn.XLOOKUP(Tbl_MissionCrew[[#This Row],[Spacecraft (Return)]],Tbl_Missions[Spacecraft],Tbl_Missions[Status])</f>
        <v>Returned</v>
      </c>
    </row>
    <row r="730" spans="1:10" ht="18.75" customHeight="1">
      <c r="A730" t="s">
        <v>1206</v>
      </c>
      <c r="B730" t="s">
        <v>233</v>
      </c>
      <c r="C730" t="s">
        <v>233</v>
      </c>
      <c r="D730" t="b">
        <f>NOT(Tbl_MissionCrew[[#This Row],[Spacecraft (Return)]]=Tbl_MissionCrew[[#This Row],[Spacecraft (Launch)]])</f>
        <v>0</v>
      </c>
      <c r="E730" s="2">
        <f ca="1">IF(Tbl_MissionCrew[[#This Row],[Return date]]="",NOW(),Tbl_MissionCrew[[#This Row],[Return date]])-Tbl_MissionCrew[[#This Row],[Launch date]]</f>
        <v>9.984722222223354</v>
      </c>
      <c r="F730" s="1">
        <f>_xlfn.XLOOKUP(Tbl_MissionCrew[[#This Row],[Spacecraft (Launch)]],Tbl_Missions[Spacecraft],Tbl_Missions[Launch])</f>
        <v>35472.371724537035</v>
      </c>
      <c r="G730" s="1">
        <f>IF(_xlfn.XLOOKUP(Tbl_MissionCrew[[#This Row],[Spacecraft (Return)]],Tbl_Missions[Spacecraft],Tbl_Missions[Return])="","",_xlfn.XLOOKUP(Tbl_MissionCrew[[#This Row],[Spacecraft (Return)]],Tbl_Missions[Spacecraft],Tbl_Missions[Return]))</f>
        <v>35482.356446759259</v>
      </c>
      <c r="H730" t="str">
        <f>_xlfn.XLOOKUP(Tbl_MissionCrew[[#This Row],[Spacecraft (Launch)]],Tbl_Missions[Spacecraft],Tbl_Missions[Destination])</f>
        <v>Earth Orbit</v>
      </c>
      <c r="I73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30" t="str">
        <f>_xlfn.XLOOKUP(Tbl_MissionCrew[[#This Row],[Spacecraft (Return)]],Tbl_Missions[Spacecraft],Tbl_Missions[Status])</f>
        <v>Returned</v>
      </c>
    </row>
    <row r="731" spans="1:10" ht="18.75" customHeight="1">
      <c r="A731" t="s">
        <v>1078</v>
      </c>
      <c r="B731" t="s">
        <v>233</v>
      </c>
      <c r="C731" t="s">
        <v>233</v>
      </c>
      <c r="D731" t="b">
        <f>NOT(Tbl_MissionCrew[[#This Row],[Spacecraft (Return)]]=Tbl_MissionCrew[[#This Row],[Spacecraft (Launch)]])</f>
        <v>0</v>
      </c>
      <c r="E731" s="2">
        <f ca="1">IF(Tbl_MissionCrew[[#This Row],[Return date]]="",NOW(),Tbl_MissionCrew[[#This Row],[Return date]])-Tbl_MissionCrew[[#This Row],[Launch date]]</f>
        <v>9.984722222223354</v>
      </c>
      <c r="F731" s="1">
        <f>_xlfn.XLOOKUP(Tbl_MissionCrew[[#This Row],[Spacecraft (Launch)]],Tbl_Missions[Spacecraft],Tbl_Missions[Launch])</f>
        <v>35472.371724537035</v>
      </c>
      <c r="G731" s="1">
        <f>IF(_xlfn.XLOOKUP(Tbl_MissionCrew[[#This Row],[Spacecraft (Return)]],Tbl_Missions[Spacecraft],Tbl_Missions[Return])="","",_xlfn.XLOOKUP(Tbl_MissionCrew[[#This Row],[Spacecraft (Return)]],Tbl_Missions[Spacecraft],Tbl_Missions[Return]))</f>
        <v>35482.356446759259</v>
      </c>
      <c r="H731" t="str">
        <f>_xlfn.XLOOKUP(Tbl_MissionCrew[[#This Row],[Spacecraft (Launch)]],Tbl_Missions[Spacecraft],Tbl_Missions[Destination])</f>
        <v>Earth Orbit</v>
      </c>
      <c r="I73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31" t="str">
        <f>_xlfn.XLOOKUP(Tbl_MissionCrew[[#This Row],[Spacecraft (Return)]],Tbl_Missions[Spacecraft],Tbl_Missions[Status])</f>
        <v>Returned</v>
      </c>
    </row>
    <row r="732" spans="1:10" ht="18.75" customHeight="1">
      <c r="A732" t="s">
        <v>541</v>
      </c>
      <c r="B732" t="s">
        <v>233</v>
      </c>
      <c r="C732" t="s">
        <v>233</v>
      </c>
      <c r="D732" t="b">
        <f>NOT(Tbl_MissionCrew[[#This Row],[Spacecraft (Return)]]=Tbl_MissionCrew[[#This Row],[Spacecraft (Launch)]])</f>
        <v>0</v>
      </c>
      <c r="E732" s="2">
        <f ca="1">IF(Tbl_MissionCrew[[#This Row],[Return date]]="",NOW(),Tbl_MissionCrew[[#This Row],[Return date]])-Tbl_MissionCrew[[#This Row],[Launch date]]</f>
        <v>9.984722222223354</v>
      </c>
      <c r="F732" s="1">
        <f>_xlfn.XLOOKUP(Tbl_MissionCrew[[#This Row],[Spacecraft (Launch)]],Tbl_Missions[Spacecraft],Tbl_Missions[Launch])</f>
        <v>35472.371724537035</v>
      </c>
      <c r="G732" s="1">
        <f>IF(_xlfn.XLOOKUP(Tbl_MissionCrew[[#This Row],[Spacecraft (Return)]],Tbl_Missions[Spacecraft],Tbl_Missions[Return])="","",_xlfn.XLOOKUP(Tbl_MissionCrew[[#This Row],[Spacecraft (Return)]],Tbl_Missions[Spacecraft],Tbl_Missions[Return]))</f>
        <v>35482.356446759259</v>
      </c>
      <c r="H732" t="str">
        <f>_xlfn.XLOOKUP(Tbl_MissionCrew[[#This Row],[Spacecraft (Launch)]],Tbl_Missions[Spacecraft],Tbl_Missions[Destination])</f>
        <v>Earth Orbit</v>
      </c>
      <c r="I73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32" t="str">
        <f>_xlfn.XLOOKUP(Tbl_MissionCrew[[#This Row],[Spacecraft (Return)]],Tbl_Missions[Spacecraft],Tbl_Missions[Status])</f>
        <v>Returned</v>
      </c>
    </row>
    <row r="733" spans="1:10" ht="18.75" customHeight="1">
      <c r="A733" t="s">
        <v>1189</v>
      </c>
      <c r="B733" t="s">
        <v>234</v>
      </c>
      <c r="C733" t="s">
        <v>234</v>
      </c>
      <c r="D733" t="b">
        <f>NOT(Tbl_MissionCrew[[#This Row],[Spacecraft (Return)]]=Tbl_MissionCrew[[#This Row],[Spacecraft (Launch)]])</f>
        <v>0</v>
      </c>
      <c r="E733" s="2">
        <f ca="1">IF(Tbl_MissionCrew[[#This Row],[Return date]]="",NOW(),Tbl_MissionCrew[[#This Row],[Return date]])-Tbl_MissionCrew[[#This Row],[Launch date]]</f>
        <v>3.9680555555532919</v>
      </c>
      <c r="F733" s="1">
        <f>_xlfn.XLOOKUP(Tbl_MissionCrew[[#This Row],[Spacecraft (Launch)]],Tbl_Missions[Spacecraft],Tbl_Missions[Launch])</f>
        <v>35524.805925925924</v>
      </c>
      <c r="G733" s="1">
        <f>IF(_xlfn.XLOOKUP(Tbl_MissionCrew[[#This Row],[Spacecraft (Return)]],Tbl_Missions[Spacecraft],Tbl_Missions[Return])="","",_xlfn.XLOOKUP(Tbl_MissionCrew[[#This Row],[Spacecraft (Return)]],Tbl_Missions[Spacecraft],Tbl_Missions[Return]))</f>
        <v>35528.773981481478</v>
      </c>
      <c r="H733" t="str">
        <f>_xlfn.XLOOKUP(Tbl_MissionCrew[[#This Row],[Spacecraft (Launch)]],Tbl_Missions[Spacecraft],Tbl_Missions[Destination])</f>
        <v>Earth Orbit</v>
      </c>
      <c r="I73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33" t="str">
        <f>_xlfn.XLOOKUP(Tbl_MissionCrew[[#This Row],[Spacecraft (Return)]],Tbl_Missions[Spacecraft],Tbl_Missions[Status])</f>
        <v>Returned</v>
      </c>
    </row>
    <row r="734" spans="1:10" ht="18.75" customHeight="1">
      <c r="A734" t="s">
        <v>1214</v>
      </c>
      <c r="B734" t="s">
        <v>234</v>
      </c>
      <c r="C734" t="s">
        <v>234</v>
      </c>
      <c r="D734" t="b">
        <f>NOT(Tbl_MissionCrew[[#This Row],[Spacecraft (Return)]]=Tbl_MissionCrew[[#This Row],[Spacecraft (Launch)]])</f>
        <v>0</v>
      </c>
      <c r="E734" s="2">
        <f ca="1">IF(Tbl_MissionCrew[[#This Row],[Return date]]="",NOW(),Tbl_MissionCrew[[#This Row],[Return date]])-Tbl_MissionCrew[[#This Row],[Launch date]]</f>
        <v>3.9680555555532919</v>
      </c>
      <c r="F734" s="1">
        <f>_xlfn.XLOOKUP(Tbl_MissionCrew[[#This Row],[Spacecraft (Launch)]],Tbl_Missions[Spacecraft],Tbl_Missions[Launch])</f>
        <v>35524.805925925924</v>
      </c>
      <c r="G734" s="1">
        <f>IF(_xlfn.XLOOKUP(Tbl_MissionCrew[[#This Row],[Spacecraft (Return)]],Tbl_Missions[Spacecraft],Tbl_Missions[Return])="","",_xlfn.XLOOKUP(Tbl_MissionCrew[[#This Row],[Spacecraft (Return)]],Tbl_Missions[Spacecraft],Tbl_Missions[Return]))</f>
        <v>35528.773981481478</v>
      </c>
      <c r="H734" t="str">
        <f>_xlfn.XLOOKUP(Tbl_MissionCrew[[#This Row],[Spacecraft (Launch)]],Tbl_Missions[Spacecraft],Tbl_Missions[Destination])</f>
        <v>Earth Orbit</v>
      </c>
      <c r="I73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34" t="str">
        <f>_xlfn.XLOOKUP(Tbl_MissionCrew[[#This Row],[Spacecraft (Return)]],Tbl_Missions[Spacecraft],Tbl_Missions[Status])</f>
        <v>Returned</v>
      </c>
    </row>
    <row r="735" spans="1:10" ht="18.75" customHeight="1">
      <c r="A735" t="s">
        <v>1190</v>
      </c>
      <c r="B735" t="s">
        <v>234</v>
      </c>
      <c r="C735" t="s">
        <v>234</v>
      </c>
      <c r="D735" t="b">
        <f>NOT(Tbl_MissionCrew[[#This Row],[Spacecraft (Return)]]=Tbl_MissionCrew[[#This Row],[Spacecraft (Launch)]])</f>
        <v>0</v>
      </c>
      <c r="E735" s="2">
        <f ca="1">IF(Tbl_MissionCrew[[#This Row],[Return date]]="",NOW(),Tbl_MissionCrew[[#This Row],[Return date]])-Tbl_MissionCrew[[#This Row],[Launch date]]</f>
        <v>3.9680555555532919</v>
      </c>
      <c r="F735" s="1">
        <f>_xlfn.XLOOKUP(Tbl_MissionCrew[[#This Row],[Spacecraft (Launch)]],Tbl_Missions[Spacecraft],Tbl_Missions[Launch])</f>
        <v>35524.805925925924</v>
      </c>
      <c r="G735" s="1">
        <f>IF(_xlfn.XLOOKUP(Tbl_MissionCrew[[#This Row],[Spacecraft (Return)]],Tbl_Missions[Spacecraft],Tbl_Missions[Return])="","",_xlfn.XLOOKUP(Tbl_MissionCrew[[#This Row],[Spacecraft (Return)]],Tbl_Missions[Spacecraft],Tbl_Missions[Return]))</f>
        <v>35528.773981481478</v>
      </c>
      <c r="H735" t="str">
        <f>_xlfn.XLOOKUP(Tbl_MissionCrew[[#This Row],[Spacecraft (Launch)]],Tbl_Missions[Spacecraft],Tbl_Missions[Destination])</f>
        <v>Earth Orbit</v>
      </c>
      <c r="I73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35" t="str">
        <f>_xlfn.XLOOKUP(Tbl_MissionCrew[[#This Row],[Spacecraft (Return)]],Tbl_Missions[Spacecraft],Tbl_Missions[Status])</f>
        <v>Returned</v>
      </c>
    </row>
    <row r="736" spans="1:10" ht="18.75" customHeight="1">
      <c r="A736" t="s">
        <v>1183</v>
      </c>
      <c r="B736" t="s">
        <v>234</v>
      </c>
      <c r="C736" t="s">
        <v>234</v>
      </c>
      <c r="D736" t="b">
        <f>NOT(Tbl_MissionCrew[[#This Row],[Spacecraft (Return)]]=Tbl_MissionCrew[[#This Row],[Spacecraft (Launch)]])</f>
        <v>0</v>
      </c>
      <c r="E736" s="2">
        <f ca="1">IF(Tbl_MissionCrew[[#This Row],[Return date]]="",NOW(),Tbl_MissionCrew[[#This Row],[Return date]])-Tbl_MissionCrew[[#This Row],[Launch date]]</f>
        <v>3.9680555555532919</v>
      </c>
      <c r="F736" s="1">
        <f>_xlfn.XLOOKUP(Tbl_MissionCrew[[#This Row],[Spacecraft (Launch)]],Tbl_Missions[Spacecraft],Tbl_Missions[Launch])</f>
        <v>35524.805925925924</v>
      </c>
      <c r="G736" s="1">
        <f>IF(_xlfn.XLOOKUP(Tbl_MissionCrew[[#This Row],[Spacecraft (Return)]],Tbl_Missions[Spacecraft],Tbl_Missions[Return])="","",_xlfn.XLOOKUP(Tbl_MissionCrew[[#This Row],[Spacecraft (Return)]],Tbl_Missions[Spacecraft],Tbl_Missions[Return]))</f>
        <v>35528.773981481478</v>
      </c>
      <c r="H736" t="str">
        <f>_xlfn.XLOOKUP(Tbl_MissionCrew[[#This Row],[Spacecraft (Launch)]],Tbl_Missions[Spacecraft],Tbl_Missions[Destination])</f>
        <v>Earth Orbit</v>
      </c>
      <c r="I73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36" t="str">
        <f>_xlfn.XLOOKUP(Tbl_MissionCrew[[#This Row],[Spacecraft (Return)]],Tbl_Missions[Spacecraft],Tbl_Missions[Status])</f>
        <v>Returned</v>
      </c>
    </row>
    <row r="737" spans="1:10" ht="18.75" customHeight="1">
      <c r="A737" t="s">
        <v>524</v>
      </c>
      <c r="B737" t="s">
        <v>234</v>
      </c>
      <c r="C737" t="s">
        <v>234</v>
      </c>
      <c r="D737" t="b">
        <f>NOT(Tbl_MissionCrew[[#This Row],[Spacecraft (Return)]]=Tbl_MissionCrew[[#This Row],[Spacecraft (Launch)]])</f>
        <v>0</v>
      </c>
      <c r="E737" s="2">
        <f ca="1">IF(Tbl_MissionCrew[[#This Row],[Return date]]="",NOW(),Tbl_MissionCrew[[#This Row],[Return date]])-Tbl_MissionCrew[[#This Row],[Launch date]]</f>
        <v>3.9680555555532919</v>
      </c>
      <c r="F737" s="1">
        <f>_xlfn.XLOOKUP(Tbl_MissionCrew[[#This Row],[Spacecraft (Launch)]],Tbl_Missions[Spacecraft],Tbl_Missions[Launch])</f>
        <v>35524.805925925924</v>
      </c>
      <c r="G737" s="1">
        <f>IF(_xlfn.XLOOKUP(Tbl_MissionCrew[[#This Row],[Spacecraft (Return)]],Tbl_Missions[Spacecraft],Tbl_Missions[Return])="","",_xlfn.XLOOKUP(Tbl_MissionCrew[[#This Row],[Spacecraft (Return)]],Tbl_Missions[Spacecraft],Tbl_Missions[Return]))</f>
        <v>35528.773981481478</v>
      </c>
      <c r="H737" t="str">
        <f>_xlfn.XLOOKUP(Tbl_MissionCrew[[#This Row],[Spacecraft (Launch)]],Tbl_Missions[Spacecraft],Tbl_Missions[Destination])</f>
        <v>Earth Orbit</v>
      </c>
      <c r="I73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37" t="str">
        <f>_xlfn.XLOOKUP(Tbl_MissionCrew[[#This Row],[Spacecraft (Return)]],Tbl_Missions[Spacecraft],Tbl_Missions[Status])</f>
        <v>Returned</v>
      </c>
    </row>
    <row r="738" spans="1:10" ht="18.75" customHeight="1">
      <c r="A738" t="s">
        <v>1215</v>
      </c>
      <c r="B738" t="s">
        <v>234</v>
      </c>
      <c r="C738" t="s">
        <v>234</v>
      </c>
      <c r="D738" t="b">
        <f>NOT(Tbl_MissionCrew[[#This Row],[Spacecraft (Return)]]=Tbl_MissionCrew[[#This Row],[Spacecraft (Launch)]])</f>
        <v>0</v>
      </c>
      <c r="E738" s="2">
        <f ca="1">IF(Tbl_MissionCrew[[#This Row],[Return date]]="",NOW(),Tbl_MissionCrew[[#This Row],[Return date]])-Tbl_MissionCrew[[#This Row],[Launch date]]</f>
        <v>3.9680555555532919</v>
      </c>
      <c r="F738" s="1">
        <f>_xlfn.XLOOKUP(Tbl_MissionCrew[[#This Row],[Spacecraft (Launch)]],Tbl_Missions[Spacecraft],Tbl_Missions[Launch])</f>
        <v>35524.805925925924</v>
      </c>
      <c r="G738" s="1">
        <f>IF(_xlfn.XLOOKUP(Tbl_MissionCrew[[#This Row],[Spacecraft (Return)]],Tbl_Missions[Spacecraft],Tbl_Missions[Return])="","",_xlfn.XLOOKUP(Tbl_MissionCrew[[#This Row],[Spacecraft (Return)]],Tbl_Missions[Spacecraft],Tbl_Missions[Return]))</f>
        <v>35528.773981481478</v>
      </c>
      <c r="H738" t="str">
        <f>_xlfn.XLOOKUP(Tbl_MissionCrew[[#This Row],[Spacecraft (Launch)]],Tbl_Missions[Spacecraft],Tbl_Missions[Destination])</f>
        <v>Earth Orbit</v>
      </c>
      <c r="I73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38" t="str">
        <f>_xlfn.XLOOKUP(Tbl_MissionCrew[[#This Row],[Spacecraft (Return)]],Tbl_Missions[Spacecraft],Tbl_Missions[Status])</f>
        <v>Returned</v>
      </c>
    </row>
    <row r="739" spans="1:10" ht="18.75" customHeight="1">
      <c r="A739" t="s">
        <v>1216</v>
      </c>
      <c r="B739" t="s">
        <v>234</v>
      </c>
      <c r="C739" t="s">
        <v>234</v>
      </c>
      <c r="D739" t="b">
        <f>NOT(Tbl_MissionCrew[[#This Row],[Spacecraft (Return)]]=Tbl_MissionCrew[[#This Row],[Spacecraft (Launch)]])</f>
        <v>0</v>
      </c>
      <c r="E739" s="2">
        <f ca="1">IF(Tbl_MissionCrew[[#This Row],[Return date]]="",NOW(),Tbl_MissionCrew[[#This Row],[Return date]])-Tbl_MissionCrew[[#This Row],[Launch date]]</f>
        <v>3.9680555555532919</v>
      </c>
      <c r="F739" s="1">
        <f>_xlfn.XLOOKUP(Tbl_MissionCrew[[#This Row],[Spacecraft (Launch)]],Tbl_Missions[Spacecraft],Tbl_Missions[Launch])</f>
        <v>35524.805925925924</v>
      </c>
      <c r="G739" s="1">
        <f>IF(_xlfn.XLOOKUP(Tbl_MissionCrew[[#This Row],[Spacecraft (Return)]],Tbl_Missions[Spacecraft],Tbl_Missions[Return])="","",_xlfn.XLOOKUP(Tbl_MissionCrew[[#This Row],[Spacecraft (Return)]],Tbl_Missions[Spacecraft],Tbl_Missions[Return]))</f>
        <v>35528.773981481478</v>
      </c>
      <c r="H739" t="str">
        <f>_xlfn.XLOOKUP(Tbl_MissionCrew[[#This Row],[Spacecraft (Launch)]],Tbl_Missions[Spacecraft],Tbl_Missions[Destination])</f>
        <v>Earth Orbit</v>
      </c>
      <c r="I73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39" t="str">
        <f>_xlfn.XLOOKUP(Tbl_MissionCrew[[#This Row],[Spacecraft (Return)]],Tbl_Missions[Spacecraft],Tbl_Missions[Status])</f>
        <v>Returned</v>
      </c>
    </row>
    <row r="740" spans="1:10" ht="18.75" customHeight="1">
      <c r="A740" t="s">
        <v>573</v>
      </c>
      <c r="B740" t="s">
        <v>235</v>
      </c>
      <c r="C740" t="s">
        <v>235</v>
      </c>
      <c r="D740" t="b">
        <f>NOT(Tbl_MissionCrew[[#This Row],[Spacecraft (Return)]]=Tbl_MissionCrew[[#This Row],[Spacecraft (Launch)]])</f>
        <v>0</v>
      </c>
      <c r="E740" s="2">
        <f ca="1">IF(Tbl_MissionCrew[[#This Row],[Return date]]="",NOW(),Tbl_MissionCrew[[#This Row],[Return date]])-Tbl_MissionCrew[[#This Row],[Launch date]]</f>
        <v>9.2229166666656965</v>
      </c>
      <c r="F740" s="1">
        <f>_xlfn.XLOOKUP(Tbl_MissionCrew[[#This Row],[Spacecraft (Launch)]],Tbl_Missions[Spacecraft],Tbl_Missions[Launch])</f>
        <v>35565.338750000003</v>
      </c>
      <c r="G740" s="1">
        <f>IF(_xlfn.XLOOKUP(Tbl_MissionCrew[[#This Row],[Spacecraft (Return)]],Tbl_Missions[Spacecraft],Tbl_Missions[Return])="","",_xlfn.XLOOKUP(Tbl_MissionCrew[[#This Row],[Spacecraft (Return)]],Tbl_Missions[Spacecraft],Tbl_Missions[Return]))</f>
        <v>35574.561666666668</v>
      </c>
      <c r="H740" t="str">
        <f>_xlfn.XLOOKUP(Tbl_MissionCrew[[#This Row],[Spacecraft (Launch)]],Tbl_Missions[Spacecraft],Tbl_Missions[Destination])</f>
        <v>Mir</v>
      </c>
      <c r="I74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40" t="str">
        <f>_xlfn.XLOOKUP(Tbl_MissionCrew[[#This Row],[Spacecraft (Return)]],Tbl_Missions[Spacecraft],Tbl_Missions[Status])</f>
        <v>Returned</v>
      </c>
    </row>
    <row r="741" spans="1:10" ht="18.75" customHeight="1">
      <c r="A741" t="s">
        <v>1181</v>
      </c>
      <c r="B741" t="s">
        <v>235</v>
      </c>
      <c r="C741" t="s">
        <v>235</v>
      </c>
      <c r="D741" t="b">
        <f>NOT(Tbl_MissionCrew[[#This Row],[Spacecraft (Return)]]=Tbl_MissionCrew[[#This Row],[Spacecraft (Launch)]])</f>
        <v>0</v>
      </c>
      <c r="E741" s="2">
        <f ca="1">IF(Tbl_MissionCrew[[#This Row],[Return date]]="",NOW(),Tbl_MissionCrew[[#This Row],[Return date]])-Tbl_MissionCrew[[#This Row],[Launch date]]</f>
        <v>9.2229166666656965</v>
      </c>
      <c r="F741" s="1">
        <f>_xlfn.XLOOKUP(Tbl_MissionCrew[[#This Row],[Spacecraft (Launch)]],Tbl_Missions[Spacecraft],Tbl_Missions[Launch])</f>
        <v>35565.338750000003</v>
      </c>
      <c r="G741" s="1">
        <f>IF(_xlfn.XLOOKUP(Tbl_MissionCrew[[#This Row],[Spacecraft (Return)]],Tbl_Missions[Spacecraft],Tbl_Missions[Return])="","",_xlfn.XLOOKUP(Tbl_MissionCrew[[#This Row],[Spacecraft (Return)]],Tbl_Missions[Spacecraft],Tbl_Missions[Return]))</f>
        <v>35574.561666666668</v>
      </c>
      <c r="H741" t="str">
        <f>_xlfn.XLOOKUP(Tbl_MissionCrew[[#This Row],[Spacecraft (Launch)]],Tbl_Missions[Spacecraft],Tbl_Missions[Destination])</f>
        <v>Mir</v>
      </c>
      <c r="I74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41" t="str">
        <f>_xlfn.XLOOKUP(Tbl_MissionCrew[[#This Row],[Spacecraft (Return)]],Tbl_Missions[Spacecraft],Tbl_Missions[Status])</f>
        <v>Returned</v>
      </c>
    </row>
    <row r="742" spans="1:10" ht="18.75" customHeight="1">
      <c r="A742" t="s">
        <v>568</v>
      </c>
      <c r="B742" t="s">
        <v>235</v>
      </c>
      <c r="C742" t="s">
        <v>235</v>
      </c>
      <c r="D742" t="b">
        <f>NOT(Tbl_MissionCrew[[#This Row],[Spacecraft (Return)]]=Tbl_MissionCrew[[#This Row],[Spacecraft (Launch)]])</f>
        <v>0</v>
      </c>
      <c r="E742" s="2">
        <f ca="1">IF(Tbl_MissionCrew[[#This Row],[Return date]]="",NOW(),Tbl_MissionCrew[[#This Row],[Return date]])-Tbl_MissionCrew[[#This Row],[Launch date]]</f>
        <v>9.2229166666656965</v>
      </c>
      <c r="F742" s="1">
        <f>_xlfn.XLOOKUP(Tbl_MissionCrew[[#This Row],[Spacecraft (Launch)]],Tbl_Missions[Spacecraft],Tbl_Missions[Launch])</f>
        <v>35565.338750000003</v>
      </c>
      <c r="G742" s="1">
        <f>IF(_xlfn.XLOOKUP(Tbl_MissionCrew[[#This Row],[Spacecraft (Return)]],Tbl_Missions[Spacecraft],Tbl_Missions[Return])="","",_xlfn.XLOOKUP(Tbl_MissionCrew[[#This Row],[Spacecraft (Return)]],Tbl_Missions[Spacecraft],Tbl_Missions[Return]))</f>
        <v>35574.561666666668</v>
      </c>
      <c r="H742" t="str">
        <f>_xlfn.XLOOKUP(Tbl_MissionCrew[[#This Row],[Spacecraft (Launch)]],Tbl_Missions[Spacecraft],Tbl_Missions[Destination])</f>
        <v>Mir</v>
      </c>
      <c r="I74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42" t="str">
        <f>_xlfn.XLOOKUP(Tbl_MissionCrew[[#This Row],[Spacecraft (Return)]],Tbl_Missions[Spacecraft],Tbl_Missions[Status])</f>
        <v>Returned</v>
      </c>
    </row>
    <row r="743" spans="1:10" ht="18.75" customHeight="1">
      <c r="A743" t="s">
        <v>1194</v>
      </c>
      <c r="B743" t="s">
        <v>235</v>
      </c>
      <c r="C743" t="s">
        <v>235</v>
      </c>
      <c r="D743" t="b">
        <f>NOT(Tbl_MissionCrew[[#This Row],[Spacecraft (Return)]]=Tbl_MissionCrew[[#This Row],[Spacecraft (Launch)]])</f>
        <v>0</v>
      </c>
      <c r="E743" s="2">
        <f ca="1">IF(Tbl_MissionCrew[[#This Row],[Return date]]="",NOW(),Tbl_MissionCrew[[#This Row],[Return date]])-Tbl_MissionCrew[[#This Row],[Launch date]]</f>
        <v>9.2229166666656965</v>
      </c>
      <c r="F743" s="1">
        <f>_xlfn.XLOOKUP(Tbl_MissionCrew[[#This Row],[Spacecraft (Launch)]],Tbl_Missions[Spacecraft],Tbl_Missions[Launch])</f>
        <v>35565.338750000003</v>
      </c>
      <c r="G743" s="1">
        <f>IF(_xlfn.XLOOKUP(Tbl_MissionCrew[[#This Row],[Spacecraft (Return)]],Tbl_Missions[Spacecraft],Tbl_Missions[Return])="","",_xlfn.XLOOKUP(Tbl_MissionCrew[[#This Row],[Spacecraft (Return)]],Tbl_Missions[Spacecraft],Tbl_Missions[Return]))</f>
        <v>35574.561666666668</v>
      </c>
      <c r="H743" t="str">
        <f>_xlfn.XLOOKUP(Tbl_MissionCrew[[#This Row],[Spacecraft (Launch)]],Tbl_Missions[Spacecraft],Tbl_Missions[Destination])</f>
        <v>Mir</v>
      </c>
      <c r="I74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43" t="str">
        <f>_xlfn.XLOOKUP(Tbl_MissionCrew[[#This Row],[Spacecraft (Return)]],Tbl_Missions[Spacecraft],Tbl_Missions[Status])</f>
        <v>Returned</v>
      </c>
    </row>
    <row r="744" spans="1:10" ht="18.75" customHeight="1">
      <c r="A744" t="s">
        <v>1193</v>
      </c>
      <c r="B744" t="s">
        <v>235</v>
      </c>
      <c r="C744" t="s">
        <v>235</v>
      </c>
      <c r="D744" t="b">
        <f>NOT(Tbl_MissionCrew[[#This Row],[Spacecraft (Return)]]=Tbl_MissionCrew[[#This Row],[Spacecraft (Launch)]])</f>
        <v>0</v>
      </c>
      <c r="E744" s="2">
        <f ca="1">IF(Tbl_MissionCrew[[#This Row],[Return date]]="",NOW(),Tbl_MissionCrew[[#This Row],[Return date]])-Tbl_MissionCrew[[#This Row],[Launch date]]</f>
        <v>9.2229166666656965</v>
      </c>
      <c r="F744" s="1">
        <f>_xlfn.XLOOKUP(Tbl_MissionCrew[[#This Row],[Spacecraft (Launch)]],Tbl_Missions[Spacecraft],Tbl_Missions[Launch])</f>
        <v>35565.338750000003</v>
      </c>
      <c r="G744" s="1">
        <f>IF(_xlfn.XLOOKUP(Tbl_MissionCrew[[#This Row],[Spacecraft (Return)]],Tbl_Missions[Spacecraft],Tbl_Missions[Return])="","",_xlfn.XLOOKUP(Tbl_MissionCrew[[#This Row],[Spacecraft (Return)]],Tbl_Missions[Spacecraft],Tbl_Missions[Return]))</f>
        <v>35574.561666666668</v>
      </c>
      <c r="H744" t="str">
        <f>_xlfn.XLOOKUP(Tbl_MissionCrew[[#This Row],[Spacecraft (Launch)]],Tbl_Missions[Spacecraft],Tbl_Missions[Destination])</f>
        <v>Mir</v>
      </c>
      <c r="I74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44" t="str">
        <f>_xlfn.XLOOKUP(Tbl_MissionCrew[[#This Row],[Spacecraft (Return)]],Tbl_Missions[Spacecraft],Tbl_Missions[Status])</f>
        <v>Returned</v>
      </c>
    </row>
    <row r="745" spans="1:10" ht="18.75" customHeight="1">
      <c r="A745" t="s">
        <v>516</v>
      </c>
      <c r="B745" t="s">
        <v>235</v>
      </c>
      <c r="C745" t="s">
        <v>239</v>
      </c>
      <c r="D745" t="b">
        <f>NOT(Tbl_MissionCrew[[#This Row],[Spacecraft (Return)]]=Tbl_MissionCrew[[#This Row],[Spacecraft (Launch)]])</f>
        <v>1</v>
      </c>
      <c r="E745" s="2">
        <f ca="1">IF(Tbl_MissionCrew[[#This Row],[Return date]]="",NOW(),Tbl_MissionCrew[[#This Row],[Return date]])-Tbl_MissionCrew[[#This Row],[Launch date]]</f>
        <v>144.07535879628995</v>
      </c>
      <c r="F745" s="1">
        <f>_xlfn.XLOOKUP(Tbl_MissionCrew[[#This Row],[Spacecraft (Launch)]],Tbl_Missions[Spacecraft],Tbl_Missions[Launch])</f>
        <v>35565.338750000003</v>
      </c>
      <c r="G745" s="1">
        <f>IF(_xlfn.XLOOKUP(Tbl_MissionCrew[[#This Row],[Spacecraft (Return)]],Tbl_Missions[Spacecraft],Tbl_Missions[Return])="","",_xlfn.XLOOKUP(Tbl_MissionCrew[[#This Row],[Spacecraft (Return)]],Tbl_Missions[Spacecraft],Tbl_Missions[Return]))</f>
        <v>35709.414108796293</v>
      </c>
      <c r="H745" t="str">
        <f>_xlfn.XLOOKUP(Tbl_MissionCrew[[#This Row],[Spacecraft (Launch)]],Tbl_Missions[Spacecraft],Tbl_Missions[Destination])</f>
        <v>Mir</v>
      </c>
      <c r="I74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45" t="str">
        <f>_xlfn.XLOOKUP(Tbl_MissionCrew[[#This Row],[Spacecraft (Return)]],Tbl_Missions[Spacecraft],Tbl_Missions[Status])</f>
        <v>Returned</v>
      </c>
    </row>
    <row r="746" spans="1:10" ht="18.75" customHeight="1">
      <c r="A746" t="s">
        <v>1192</v>
      </c>
      <c r="B746" t="s">
        <v>235</v>
      </c>
      <c r="C746" t="s">
        <v>235</v>
      </c>
      <c r="D746" t="b">
        <f>NOT(Tbl_MissionCrew[[#This Row],[Spacecraft (Return)]]=Tbl_MissionCrew[[#This Row],[Spacecraft (Launch)]])</f>
        <v>0</v>
      </c>
      <c r="E746" s="2">
        <f ca="1">IF(Tbl_MissionCrew[[#This Row],[Return date]]="",NOW(),Tbl_MissionCrew[[#This Row],[Return date]])-Tbl_MissionCrew[[#This Row],[Launch date]]</f>
        <v>9.2229166666656965</v>
      </c>
      <c r="F746" s="1">
        <f>_xlfn.XLOOKUP(Tbl_MissionCrew[[#This Row],[Spacecraft (Launch)]],Tbl_Missions[Spacecraft],Tbl_Missions[Launch])</f>
        <v>35565.338750000003</v>
      </c>
      <c r="G746" s="1">
        <f>IF(_xlfn.XLOOKUP(Tbl_MissionCrew[[#This Row],[Spacecraft (Return)]],Tbl_Missions[Spacecraft],Tbl_Missions[Return])="","",_xlfn.XLOOKUP(Tbl_MissionCrew[[#This Row],[Spacecraft (Return)]],Tbl_Missions[Spacecraft],Tbl_Missions[Return]))</f>
        <v>35574.561666666668</v>
      </c>
      <c r="H746" t="str">
        <f>_xlfn.XLOOKUP(Tbl_MissionCrew[[#This Row],[Spacecraft (Launch)]],Tbl_Missions[Spacecraft],Tbl_Missions[Destination])</f>
        <v>Mir</v>
      </c>
      <c r="I74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46" t="str">
        <f>_xlfn.XLOOKUP(Tbl_MissionCrew[[#This Row],[Spacecraft (Return)]],Tbl_Missions[Spacecraft],Tbl_Missions[Status])</f>
        <v>Returned</v>
      </c>
    </row>
    <row r="747" spans="1:10" ht="18.75" customHeight="1">
      <c r="A747" t="s">
        <v>1189</v>
      </c>
      <c r="B747" t="s">
        <v>236</v>
      </c>
      <c r="C747" t="s">
        <v>236</v>
      </c>
      <c r="D747" t="b">
        <f>NOT(Tbl_MissionCrew[[#This Row],[Spacecraft (Return)]]=Tbl_MissionCrew[[#This Row],[Spacecraft (Launch)]])</f>
        <v>0</v>
      </c>
      <c r="E747" s="2">
        <f ca="1">IF(Tbl_MissionCrew[[#This Row],[Return date]]="",NOW(),Tbl_MissionCrew[[#This Row],[Return date]])-Tbl_MissionCrew[[#This Row],[Launch date]]</f>
        <v>15.698611111110949</v>
      </c>
      <c r="F747" s="1">
        <f>_xlfn.XLOOKUP(Tbl_MissionCrew[[#This Row],[Spacecraft (Launch)]],Tbl_Missions[Spacecraft],Tbl_Missions[Launch])</f>
        <v>35612.751388888886</v>
      </c>
      <c r="G747" s="1">
        <f>IF(_xlfn.XLOOKUP(Tbl_MissionCrew[[#This Row],[Spacecraft (Return)]],Tbl_Missions[Spacecraft],Tbl_Missions[Return])="","",_xlfn.XLOOKUP(Tbl_MissionCrew[[#This Row],[Spacecraft (Return)]],Tbl_Missions[Spacecraft],Tbl_Missions[Return]))</f>
        <v>35628.449999999997</v>
      </c>
      <c r="H747" t="str">
        <f>_xlfn.XLOOKUP(Tbl_MissionCrew[[#This Row],[Spacecraft (Launch)]],Tbl_Missions[Spacecraft],Tbl_Missions[Destination])</f>
        <v>Earth Orbit</v>
      </c>
      <c r="I74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47" t="str">
        <f>_xlfn.XLOOKUP(Tbl_MissionCrew[[#This Row],[Spacecraft (Return)]],Tbl_Missions[Spacecraft],Tbl_Missions[Status])</f>
        <v>Returned</v>
      </c>
    </row>
    <row r="748" spans="1:10" ht="18.75" customHeight="1">
      <c r="A748" t="s">
        <v>1214</v>
      </c>
      <c r="B748" t="s">
        <v>236</v>
      </c>
      <c r="C748" t="s">
        <v>236</v>
      </c>
      <c r="D748" t="b">
        <f>NOT(Tbl_MissionCrew[[#This Row],[Spacecraft (Return)]]=Tbl_MissionCrew[[#This Row],[Spacecraft (Launch)]])</f>
        <v>0</v>
      </c>
      <c r="E748" s="2">
        <f ca="1">IF(Tbl_MissionCrew[[#This Row],[Return date]]="",NOW(),Tbl_MissionCrew[[#This Row],[Return date]])-Tbl_MissionCrew[[#This Row],[Launch date]]</f>
        <v>15.698611111110949</v>
      </c>
      <c r="F748" s="1">
        <f>_xlfn.XLOOKUP(Tbl_MissionCrew[[#This Row],[Spacecraft (Launch)]],Tbl_Missions[Spacecraft],Tbl_Missions[Launch])</f>
        <v>35612.751388888886</v>
      </c>
      <c r="G748" s="1">
        <f>IF(_xlfn.XLOOKUP(Tbl_MissionCrew[[#This Row],[Spacecraft (Return)]],Tbl_Missions[Spacecraft],Tbl_Missions[Return])="","",_xlfn.XLOOKUP(Tbl_MissionCrew[[#This Row],[Spacecraft (Return)]],Tbl_Missions[Spacecraft],Tbl_Missions[Return]))</f>
        <v>35628.449999999997</v>
      </c>
      <c r="H748" t="str">
        <f>_xlfn.XLOOKUP(Tbl_MissionCrew[[#This Row],[Spacecraft (Launch)]],Tbl_Missions[Spacecraft],Tbl_Missions[Destination])</f>
        <v>Earth Orbit</v>
      </c>
      <c r="I74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48" t="str">
        <f>_xlfn.XLOOKUP(Tbl_MissionCrew[[#This Row],[Spacecraft (Return)]],Tbl_Missions[Spacecraft],Tbl_Missions[Status])</f>
        <v>Returned</v>
      </c>
    </row>
    <row r="749" spans="1:10" ht="18.75" customHeight="1">
      <c r="A749" t="s">
        <v>1190</v>
      </c>
      <c r="B749" t="s">
        <v>236</v>
      </c>
      <c r="C749" t="s">
        <v>236</v>
      </c>
      <c r="D749" t="b">
        <f>NOT(Tbl_MissionCrew[[#This Row],[Spacecraft (Return)]]=Tbl_MissionCrew[[#This Row],[Spacecraft (Launch)]])</f>
        <v>0</v>
      </c>
      <c r="E749" s="2">
        <f ca="1">IF(Tbl_MissionCrew[[#This Row],[Return date]]="",NOW(),Tbl_MissionCrew[[#This Row],[Return date]])-Tbl_MissionCrew[[#This Row],[Launch date]]</f>
        <v>15.698611111110949</v>
      </c>
      <c r="F749" s="1">
        <f>_xlfn.XLOOKUP(Tbl_MissionCrew[[#This Row],[Spacecraft (Launch)]],Tbl_Missions[Spacecraft],Tbl_Missions[Launch])</f>
        <v>35612.751388888886</v>
      </c>
      <c r="G749" s="1">
        <f>IF(_xlfn.XLOOKUP(Tbl_MissionCrew[[#This Row],[Spacecraft (Return)]],Tbl_Missions[Spacecraft],Tbl_Missions[Return])="","",_xlfn.XLOOKUP(Tbl_MissionCrew[[#This Row],[Spacecraft (Return)]],Tbl_Missions[Spacecraft],Tbl_Missions[Return]))</f>
        <v>35628.449999999997</v>
      </c>
      <c r="H749" t="str">
        <f>_xlfn.XLOOKUP(Tbl_MissionCrew[[#This Row],[Spacecraft (Launch)]],Tbl_Missions[Spacecraft],Tbl_Missions[Destination])</f>
        <v>Earth Orbit</v>
      </c>
      <c r="I74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49" t="str">
        <f>_xlfn.XLOOKUP(Tbl_MissionCrew[[#This Row],[Spacecraft (Return)]],Tbl_Missions[Spacecraft],Tbl_Missions[Status])</f>
        <v>Returned</v>
      </c>
    </row>
    <row r="750" spans="1:10" ht="18.75" customHeight="1">
      <c r="A750" t="s">
        <v>1183</v>
      </c>
      <c r="B750" t="s">
        <v>236</v>
      </c>
      <c r="C750" t="s">
        <v>236</v>
      </c>
      <c r="D750" t="b">
        <f>NOT(Tbl_MissionCrew[[#This Row],[Spacecraft (Return)]]=Tbl_MissionCrew[[#This Row],[Spacecraft (Launch)]])</f>
        <v>0</v>
      </c>
      <c r="E750" s="2">
        <f ca="1">IF(Tbl_MissionCrew[[#This Row],[Return date]]="",NOW(),Tbl_MissionCrew[[#This Row],[Return date]])-Tbl_MissionCrew[[#This Row],[Launch date]]</f>
        <v>15.698611111110949</v>
      </c>
      <c r="F750" s="1">
        <f>_xlfn.XLOOKUP(Tbl_MissionCrew[[#This Row],[Spacecraft (Launch)]],Tbl_Missions[Spacecraft],Tbl_Missions[Launch])</f>
        <v>35612.751388888886</v>
      </c>
      <c r="G750" s="1">
        <f>IF(_xlfn.XLOOKUP(Tbl_MissionCrew[[#This Row],[Spacecraft (Return)]],Tbl_Missions[Spacecraft],Tbl_Missions[Return])="","",_xlfn.XLOOKUP(Tbl_MissionCrew[[#This Row],[Spacecraft (Return)]],Tbl_Missions[Spacecraft],Tbl_Missions[Return]))</f>
        <v>35628.449999999997</v>
      </c>
      <c r="H750" t="str">
        <f>_xlfn.XLOOKUP(Tbl_MissionCrew[[#This Row],[Spacecraft (Launch)]],Tbl_Missions[Spacecraft],Tbl_Missions[Destination])</f>
        <v>Earth Orbit</v>
      </c>
      <c r="I75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50" t="str">
        <f>_xlfn.XLOOKUP(Tbl_MissionCrew[[#This Row],[Spacecraft (Return)]],Tbl_Missions[Spacecraft],Tbl_Missions[Status])</f>
        <v>Returned</v>
      </c>
    </row>
    <row r="751" spans="1:10" ht="18.75" customHeight="1">
      <c r="A751" t="s">
        <v>524</v>
      </c>
      <c r="B751" t="s">
        <v>236</v>
      </c>
      <c r="C751" t="s">
        <v>236</v>
      </c>
      <c r="D751" t="b">
        <f>NOT(Tbl_MissionCrew[[#This Row],[Spacecraft (Return)]]=Tbl_MissionCrew[[#This Row],[Spacecraft (Launch)]])</f>
        <v>0</v>
      </c>
      <c r="E751" s="2">
        <f ca="1">IF(Tbl_MissionCrew[[#This Row],[Return date]]="",NOW(),Tbl_MissionCrew[[#This Row],[Return date]])-Tbl_MissionCrew[[#This Row],[Launch date]]</f>
        <v>15.698611111110949</v>
      </c>
      <c r="F751" s="1">
        <f>_xlfn.XLOOKUP(Tbl_MissionCrew[[#This Row],[Spacecraft (Launch)]],Tbl_Missions[Spacecraft],Tbl_Missions[Launch])</f>
        <v>35612.751388888886</v>
      </c>
      <c r="G751" s="1">
        <f>IF(_xlfn.XLOOKUP(Tbl_MissionCrew[[#This Row],[Spacecraft (Return)]],Tbl_Missions[Spacecraft],Tbl_Missions[Return])="","",_xlfn.XLOOKUP(Tbl_MissionCrew[[#This Row],[Spacecraft (Return)]],Tbl_Missions[Spacecraft],Tbl_Missions[Return]))</f>
        <v>35628.449999999997</v>
      </c>
      <c r="H751" t="str">
        <f>_xlfn.XLOOKUP(Tbl_MissionCrew[[#This Row],[Spacecraft (Launch)]],Tbl_Missions[Spacecraft],Tbl_Missions[Destination])</f>
        <v>Earth Orbit</v>
      </c>
      <c r="I75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51" t="str">
        <f>_xlfn.XLOOKUP(Tbl_MissionCrew[[#This Row],[Spacecraft (Return)]],Tbl_Missions[Spacecraft],Tbl_Missions[Status])</f>
        <v>Returned</v>
      </c>
    </row>
    <row r="752" spans="1:10" ht="18.75" customHeight="1">
      <c r="A752" t="s">
        <v>1215</v>
      </c>
      <c r="B752" t="s">
        <v>236</v>
      </c>
      <c r="C752" t="s">
        <v>236</v>
      </c>
      <c r="D752" t="b">
        <f>NOT(Tbl_MissionCrew[[#This Row],[Spacecraft (Return)]]=Tbl_MissionCrew[[#This Row],[Spacecraft (Launch)]])</f>
        <v>0</v>
      </c>
      <c r="E752" s="2">
        <f ca="1">IF(Tbl_MissionCrew[[#This Row],[Return date]]="",NOW(),Tbl_MissionCrew[[#This Row],[Return date]])-Tbl_MissionCrew[[#This Row],[Launch date]]</f>
        <v>15.698611111110949</v>
      </c>
      <c r="F752" s="1">
        <f>_xlfn.XLOOKUP(Tbl_MissionCrew[[#This Row],[Spacecraft (Launch)]],Tbl_Missions[Spacecraft],Tbl_Missions[Launch])</f>
        <v>35612.751388888886</v>
      </c>
      <c r="G752" s="1">
        <f>IF(_xlfn.XLOOKUP(Tbl_MissionCrew[[#This Row],[Spacecraft (Return)]],Tbl_Missions[Spacecraft],Tbl_Missions[Return])="","",_xlfn.XLOOKUP(Tbl_MissionCrew[[#This Row],[Spacecraft (Return)]],Tbl_Missions[Spacecraft],Tbl_Missions[Return]))</f>
        <v>35628.449999999997</v>
      </c>
      <c r="H752" t="str">
        <f>_xlfn.XLOOKUP(Tbl_MissionCrew[[#This Row],[Spacecraft (Launch)]],Tbl_Missions[Spacecraft],Tbl_Missions[Destination])</f>
        <v>Earth Orbit</v>
      </c>
      <c r="I75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52" t="str">
        <f>_xlfn.XLOOKUP(Tbl_MissionCrew[[#This Row],[Spacecraft (Return)]],Tbl_Missions[Spacecraft],Tbl_Missions[Status])</f>
        <v>Returned</v>
      </c>
    </row>
    <row r="753" spans="1:10" ht="18.75" customHeight="1">
      <c r="A753" t="s">
        <v>1216</v>
      </c>
      <c r="B753" t="s">
        <v>236</v>
      </c>
      <c r="C753" t="s">
        <v>236</v>
      </c>
      <c r="D753" t="b">
        <f>NOT(Tbl_MissionCrew[[#This Row],[Spacecraft (Return)]]=Tbl_MissionCrew[[#This Row],[Spacecraft (Launch)]])</f>
        <v>0</v>
      </c>
      <c r="E753" s="2">
        <f ca="1">IF(Tbl_MissionCrew[[#This Row],[Return date]]="",NOW(),Tbl_MissionCrew[[#This Row],[Return date]])-Tbl_MissionCrew[[#This Row],[Launch date]]</f>
        <v>15.698611111110949</v>
      </c>
      <c r="F753" s="1">
        <f>_xlfn.XLOOKUP(Tbl_MissionCrew[[#This Row],[Spacecraft (Launch)]],Tbl_Missions[Spacecraft],Tbl_Missions[Launch])</f>
        <v>35612.751388888886</v>
      </c>
      <c r="G753" s="1">
        <f>IF(_xlfn.XLOOKUP(Tbl_MissionCrew[[#This Row],[Spacecraft (Return)]],Tbl_Missions[Spacecraft],Tbl_Missions[Return])="","",_xlfn.XLOOKUP(Tbl_MissionCrew[[#This Row],[Spacecraft (Return)]],Tbl_Missions[Spacecraft],Tbl_Missions[Return]))</f>
        <v>35628.449999999997</v>
      </c>
      <c r="H753" t="str">
        <f>_xlfn.XLOOKUP(Tbl_MissionCrew[[#This Row],[Spacecraft (Launch)]],Tbl_Missions[Spacecraft],Tbl_Missions[Destination])</f>
        <v>Earth Orbit</v>
      </c>
      <c r="I75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53" t="str">
        <f>_xlfn.XLOOKUP(Tbl_MissionCrew[[#This Row],[Spacecraft (Return)]],Tbl_Missions[Spacecraft],Tbl_Missions[Status])</f>
        <v>Returned</v>
      </c>
    </row>
    <row r="754" spans="1:10" ht="18.75" customHeight="1">
      <c r="A754" t="s">
        <v>473</v>
      </c>
      <c r="B754" t="s">
        <v>237</v>
      </c>
      <c r="C754" t="s">
        <v>237</v>
      </c>
      <c r="D754" t="b">
        <f>NOT(Tbl_MissionCrew[[#This Row],[Spacecraft (Return)]]=Tbl_MissionCrew[[#This Row],[Spacecraft (Launch)]])</f>
        <v>0</v>
      </c>
      <c r="E754" s="2">
        <f ca="1">IF(Tbl_MissionCrew[[#This Row],[Return date]]="",NOW(),Tbl_MissionCrew[[#This Row],[Return date]])-Tbl_MissionCrew[[#This Row],[Launch date]]</f>
        <v>197.73263888889051</v>
      </c>
      <c r="F754" s="1">
        <f>_xlfn.XLOOKUP(Tbl_MissionCrew[[#This Row],[Spacecraft (Launch)]],Tbl_Missions[Spacecraft],Tbl_Missions[Launch])</f>
        <v>35647.649305555555</v>
      </c>
      <c r="G754" s="1">
        <f>IF(_xlfn.XLOOKUP(Tbl_MissionCrew[[#This Row],[Spacecraft (Return)]],Tbl_Missions[Spacecraft],Tbl_Missions[Return])="","",_xlfn.XLOOKUP(Tbl_MissionCrew[[#This Row],[Spacecraft (Return)]],Tbl_Missions[Spacecraft],Tbl_Missions[Return]))</f>
        <v>35845.381944444445</v>
      </c>
      <c r="H754" t="str">
        <f>_xlfn.XLOOKUP(Tbl_MissionCrew[[#This Row],[Spacecraft (Launch)]],Tbl_Missions[Spacecraft],Tbl_Missions[Destination])</f>
        <v>Mir</v>
      </c>
      <c r="I75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54" t="str">
        <f>_xlfn.XLOOKUP(Tbl_MissionCrew[[#This Row],[Spacecraft (Return)]],Tbl_Missions[Spacecraft],Tbl_Missions[Status])</f>
        <v>Returned</v>
      </c>
    </row>
    <row r="755" spans="1:10" ht="18.75" customHeight="1">
      <c r="A755" t="s">
        <v>546</v>
      </c>
      <c r="B755" t="s">
        <v>237</v>
      </c>
      <c r="C755" t="s">
        <v>237</v>
      </c>
      <c r="D755" t="b">
        <f>NOT(Tbl_MissionCrew[[#This Row],[Spacecraft (Return)]]=Tbl_MissionCrew[[#This Row],[Spacecraft (Launch)]])</f>
        <v>0</v>
      </c>
      <c r="E755" s="2">
        <f ca="1">IF(Tbl_MissionCrew[[#This Row],[Return date]]="",NOW(),Tbl_MissionCrew[[#This Row],[Return date]])-Tbl_MissionCrew[[#This Row],[Launch date]]</f>
        <v>197.73263888889051</v>
      </c>
      <c r="F755" s="1">
        <f>_xlfn.XLOOKUP(Tbl_MissionCrew[[#This Row],[Spacecraft (Launch)]],Tbl_Missions[Spacecraft],Tbl_Missions[Launch])</f>
        <v>35647.649305555555</v>
      </c>
      <c r="G755" s="1">
        <f>IF(_xlfn.XLOOKUP(Tbl_MissionCrew[[#This Row],[Spacecraft (Return)]],Tbl_Missions[Spacecraft],Tbl_Missions[Return])="","",_xlfn.XLOOKUP(Tbl_MissionCrew[[#This Row],[Spacecraft (Return)]],Tbl_Missions[Spacecraft],Tbl_Missions[Return]))</f>
        <v>35845.381944444445</v>
      </c>
      <c r="H755" t="str">
        <f>_xlfn.XLOOKUP(Tbl_MissionCrew[[#This Row],[Spacecraft (Launch)]],Tbl_Missions[Spacecraft],Tbl_Missions[Destination])</f>
        <v>Mir</v>
      </c>
      <c r="I75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55" t="str">
        <f>_xlfn.XLOOKUP(Tbl_MissionCrew[[#This Row],[Spacecraft (Return)]],Tbl_Missions[Spacecraft],Tbl_Missions[Status])</f>
        <v>Returned</v>
      </c>
    </row>
    <row r="756" spans="1:10" ht="18.75" customHeight="1">
      <c r="A756" t="s">
        <v>1217</v>
      </c>
      <c r="B756" t="s">
        <v>238</v>
      </c>
      <c r="C756" t="s">
        <v>238</v>
      </c>
      <c r="D756" t="b">
        <f>NOT(Tbl_MissionCrew[[#This Row],[Spacecraft (Return)]]=Tbl_MissionCrew[[#This Row],[Spacecraft (Launch)]])</f>
        <v>0</v>
      </c>
      <c r="E756" s="2">
        <f ca="1">IF(Tbl_MissionCrew[[#This Row],[Return date]]="",NOW(),Tbl_MissionCrew[[#This Row],[Return date]])-Tbl_MissionCrew[[#This Row],[Launch date]]</f>
        <v>11.852777777778101</v>
      </c>
      <c r="F756" s="1">
        <f>_xlfn.XLOOKUP(Tbl_MissionCrew[[#This Row],[Spacecraft (Launch)]],Tbl_Missions[Spacecraft],Tbl_Missions[Launch])</f>
        <v>35649.611805555556</v>
      </c>
      <c r="G756" s="1">
        <f>IF(_xlfn.XLOOKUP(Tbl_MissionCrew[[#This Row],[Spacecraft (Return)]],Tbl_Missions[Spacecraft],Tbl_Missions[Return])="","",_xlfn.XLOOKUP(Tbl_MissionCrew[[#This Row],[Spacecraft (Return)]],Tbl_Missions[Spacecraft],Tbl_Missions[Return]))</f>
        <v>35661.464583333334</v>
      </c>
      <c r="H756" t="str">
        <f>_xlfn.XLOOKUP(Tbl_MissionCrew[[#This Row],[Spacecraft (Launch)]],Tbl_Missions[Spacecraft],Tbl_Missions[Destination])</f>
        <v>Earth Orbit</v>
      </c>
      <c r="I75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56" t="str">
        <f>_xlfn.XLOOKUP(Tbl_MissionCrew[[#This Row],[Spacecraft (Return)]],Tbl_Missions[Spacecraft],Tbl_Missions[Status])</f>
        <v>Returned</v>
      </c>
    </row>
    <row r="757" spans="1:10" ht="18.75" customHeight="1">
      <c r="A757" t="s">
        <v>1175</v>
      </c>
      <c r="B757" t="s">
        <v>238</v>
      </c>
      <c r="C757" t="s">
        <v>238</v>
      </c>
      <c r="D757" t="b">
        <f>NOT(Tbl_MissionCrew[[#This Row],[Spacecraft (Return)]]=Tbl_MissionCrew[[#This Row],[Spacecraft (Launch)]])</f>
        <v>0</v>
      </c>
      <c r="E757" s="2">
        <f ca="1">IF(Tbl_MissionCrew[[#This Row],[Return date]]="",NOW(),Tbl_MissionCrew[[#This Row],[Return date]])-Tbl_MissionCrew[[#This Row],[Launch date]]</f>
        <v>11.852777777778101</v>
      </c>
      <c r="F757" s="1">
        <f>_xlfn.XLOOKUP(Tbl_MissionCrew[[#This Row],[Spacecraft (Launch)]],Tbl_Missions[Spacecraft],Tbl_Missions[Launch])</f>
        <v>35649.611805555556</v>
      </c>
      <c r="G757" s="1">
        <f>IF(_xlfn.XLOOKUP(Tbl_MissionCrew[[#This Row],[Spacecraft (Return)]],Tbl_Missions[Spacecraft],Tbl_Missions[Return])="","",_xlfn.XLOOKUP(Tbl_MissionCrew[[#This Row],[Spacecraft (Return)]],Tbl_Missions[Spacecraft],Tbl_Missions[Return]))</f>
        <v>35661.464583333334</v>
      </c>
      <c r="H757" t="str">
        <f>_xlfn.XLOOKUP(Tbl_MissionCrew[[#This Row],[Spacecraft (Launch)]],Tbl_Missions[Spacecraft],Tbl_Missions[Destination])</f>
        <v>Earth Orbit</v>
      </c>
      <c r="I75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57" t="str">
        <f>_xlfn.XLOOKUP(Tbl_MissionCrew[[#This Row],[Spacecraft (Return)]],Tbl_Missions[Spacecraft],Tbl_Missions[Status])</f>
        <v>Returned</v>
      </c>
    </row>
    <row r="758" spans="1:10" ht="18.75" customHeight="1">
      <c r="A758" t="s">
        <v>1202</v>
      </c>
      <c r="B758" t="s">
        <v>238</v>
      </c>
      <c r="C758" t="s">
        <v>238</v>
      </c>
      <c r="D758" t="b">
        <f>NOT(Tbl_MissionCrew[[#This Row],[Spacecraft (Return)]]=Tbl_MissionCrew[[#This Row],[Spacecraft (Launch)]])</f>
        <v>0</v>
      </c>
      <c r="E758" s="2">
        <f ca="1">IF(Tbl_MissionCrew[[#This Row],[Return date]]="",NOW(),Tbl_MissionCrew[[#This Row],[Return date]])-Tbl_MissionCrew[[#This Row],[Launch date]]</f>
        <v>11.852777777778101</v>
      </c>
      <c r="F758" s="1">
        <f>_xlfn.XLOOKUP(Tbl_MissionCrew[[#This Row],[Spacecraft (Launch)]],Tbl_Missions[Spacecraft],Tbl_Missions[Launch])</f>
        <v>35649.611805555556</v>
      </c>
      <c r="G758" s="1">
        <f>IF(_xlfn.XLOOKUP(Tbl_MissionCrew[[#This Row],[Spacecraft (Return)]],Tbl_Missions[Spacecraft],Tbl_Missions[Return])="","",_xlfn.XLOOKUP(Tbl_MissionCrew[[#This Row],[Spacecraft (Return)]],Tbl_Missions[Spacecraft],Tbl_Missions[Return]))</f>
        <v>35661.464583333334</v>
      </c>
      <c r="H758" t="str">
        <f>_xlfn.XLOOKUP(Tbl_MissionCrew[[#This Row],[Spacecraft (Launch)]],Tbl_Missions[Spacecraft],Tbl_Missions[Destination])</f>
        <v>Earth Orbit</v>
      </c>
      <c r="I75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58" t="str">
        <f>_xlfn.XLOOKUP(Tbl_MissionCrew[[#This Row],[Spacecraft (Return)]],Tbl_Missions[Spacecraft],Tbl_Missions[Status])</f>
        <v>Returned</v>
      </c>
    </row>
    <row r="759" spans="1:10" ht="18.75" customHeight="1">
      <c r="A759" t="s">
        <v>1178</v>
      </c>
      <c r="B759" t="s">
        <v>238</v>
      </c>
      <c r="C759" t="s">
        <v>238</v>
      </c>
      <c r="D759" t="b">
        <f>NOT(Tbl_MissionCrew[[#This Row],[Spacecraft (Return)]]=Tbl_MissionCrew[[#This Row],[Spacecraft (Launch)]])</f>
        <v>0</v>
      </c>
      <c r="E759" s="2">
        <f ca="1">IF(Tbl_MissionCrew[[#This Row],[Return date]]="",NOW(),Tbl_MissionCrew[[#This Row],[Return date]])-Tbl_MissionCrew[[#This Row],[Launch date]]</f>
        <v>11.852777777778101</v>
      </c>
      <c r="F759" s="1">
        <f>_xlfn.XLOOKUP(Tbl_MissionCrew[[#This Row],[Spacecraft (Launch)]],Tbl_Missions[Spacecraft],Tbl_Missions[Launch])</f>
        <v>35649.611805555556</v>
      </c>
      <c r="G759" s="1">
        <f>IF(_xlfn.XLOOKUP(Tbl_MissionCrew[[#This Row],[Spacecraft (Return)]],Tbl_Missions[Spacecraft],Tbl_Missions[Return])="","",_xlfn.XLOOKUP(Tbl_MissionCrew[[#This Row],[Spacecraft (Return)]],Tbl_Missions[Spacecraft],Tbl_Missions[Return]))</f>
        <v>35661.464583333334</v>
      </c>
      <c r="H759" t="str">
        <f>_xlfn.XLOOKUP(Tbl_MissionCrew[[#This Row],[Spacecraft (Launch)]],Tbl_Missions[Spacecraft],Tbl_Missions[Destination])</f>
        <v>Earth Orbit</v>
      </c>
      <c r="I75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59" t="str">
        <f>_xlfn.XLOOKUP(Tbl_MissionCrew[[#This Row],[Spacecraft (Return)]],Tbl_Missions[Spacecraft],Tbl_Missions[Status])</f>
        <v>Returned</v>
      </c>
    </row>
    <row r="760" spans="1:10" ht="18.75" customHeight="1">
      <c r="A760" t="s">
        <v>576</v>
      </c>
      <c r="B760" t="s">
        <v>238</v>
      </c>
      <c r="C760" t="s">
        <v>238</v>
      </c>
      <c r="D760" t="b">
        <f>NOT(Tbl_MissionCrew[[#This Row],[Spacecraft (Return)]]=Tbl_MissionCrew[[#This Row],[Spacecraft (Launch)]])</f>
        <v>0</v>
      </c>
      <c r="E760" s="2">
        <f ca="1">IF(Tbl_MissionCrew[[#This Row],[Return date]]="",NOW(),Tbl_MissionCrew[[#This Row],[Return date]])-Tbl_MissionCrew[[#This Row],[Launch date]]</f>
        <v>11.852777777778101</v>
      </c>
      <c r="F760" s="1">
        <f>_xlfn.XLOOKUP(Tbl_MissionCrew[[#This Row],[Spacecraft (Launch)]],Tbl_Missions[Spacecraft],Tbl_Missions[Launch])</f>
        <v>35649.611805555556</v>
      </c>
      <c r="G760" s="1">
        <f>IF(_xlfn.XLOOKUP(Tbl_MissionCrew[[#This Row],[Spacecraft (Return)]],Tbl_Missions[Spacecraft],Tbl_Missions[Return])="","",_xlfn.XLOOKUP(Tbl_MissionCrew[[#This Row],[Spacecraft (Return)]],Tbl_Missions[Spacecraft],Tbl_Missions[Return]))</f>
        <v>35661.464583333334</v>
      </c>
      <c r="H760" t="str">
        <f>_xlfn.XLOOKUP(Tbl_MissionCrew[[#This Row],[Spacecraft (Launch)]],Tbl_Missions[Spacecraft],Tbl_Missions[Destination])</f>
        <v>Earth Orbit</v>
      </c>
      <c r="I76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60" t="str">
        <f>_xlfn.XLOOKUP(Tbl_MissionCrew[[#This Row],[Spacecraft (Return)]],Tbl_Missions[Spacecraft],Tbl_Missions[Status])</f>
        <v>Returned</v>
      </c>
    </row>
    <row r="761" spans="1:10" ht="18.75" customHeight="1">
      <c r="A761" t="s">
        <v>621</v>
      </c>
      <c r="B761" t="s">
        <v>238</v>
      </c>
      <c r="C761" t="s">
        <v>238</v>
      </c>
      <c r="D761" t="b">
        <f>NOT(Tbl_MissionCrew[[#This Row],[Spacecraft (Return)]]=Tbl_MissionCrew[[#This Row],[Spacecraft (Launch)]])</f>
        <v>0</v>
      </c>
      <c r="E761" s="2">
        <f ca="1">IF(Tbl_MissionCrew[[#This Row],[Return date]]="",NOW(),Tbl_MissionCrew[[#This Row],[Return date]])-Tbl_MissionCrew[[#This Row],[Launch date]]</f>
        <v>11.852777777778101</v>
      </c>
      <c r="F761" s="1">
        <f>_xlfn.XLOOKUP(Tbl_MissionCrew[[#This Row],[Spacecraft (Launch)]],Tbl_Missions[Spacecraft],Tbl_Missions[Launch])</f>
        <v>35649.611805555556</v>
      </c>
      <c r="G761" s="1">
        <f>IF(_xlfn.XLOOKUP(Tbl_MissionCrew[[#This Row],[Spacecraft (Return)]],Tbl_Missions[Spacecraft],Tbl_Missions[Return])="","",_xlfn.XLOOKUP(Tbl_MissionCrew[[#This Row],[Spacecraft (Return)]],Tbl_Missions[Spacecraft],Tbl_Missions[Return]))</f>
        <v>35661.464583333334</v>
      </c>
      <c r="H761" t="str">
        <f>_xlfn.XLOOKUP(Tbl_MissionCrew[[#This Row],[Spacecraft (Launch)]],Tbl_Missions[Spacecraft],Tbl_Missions[Destination])</f>
        <v>Earth Orbit</v>
      </c>
      <c r="I76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61" t="str">
        <f>_xlfn.XLOOKUP(Tbl_MissionCrew[[#This Row],[Spacecraft (Return)]],Tbl_Missions[Spacecraft],Tbl_Missions[Status])</f>
        <v>Returned</v>
      </c>
    </row>
    <row r="762" spans="1:10" ht="18.75" customHeight="1">
      <c r="A762" t="s">
        <v>551</v>
      </c>
      <c r="B762" t="s">
        <v>239</v>
      </c>
      <c r="C762" t="s">
        <v>241</v>
      </c>
      <c r="D762" t="b">
        <f>NOT(Tbl_MissionCrew[[#This Row],[Spacecraft (Return)]]=Tbl_MissionCrew[[#This Row],[Spacecraft (Launch)]])</f>
        <v>1</v>
      </c>
      <c r="E762" s="2">
        <f ca="1">IF(Tbl_MissionCrew[[#This Row],[Return date]]="",NOW(),Tbl_MissionCrew[[#This Row],[Return date]])-Tbl_MissionCrew[[#This Row],[Launch date]]</f>
        <v>128.33467592592206</v>
      </c>
      <c r="F762" s="1">
        <f>_xlfn.XLOOKUP(Tbl_MissionCrew[[#This Row],[Spacecraft (Launch)]],Tbl_Missions[Spacecraft],Tbl_Missions[Launch])</f>
        <v>35698.607164351852</v>
      </c>
      <c r="G762" s="1">
        <f>IF(_xlfn.XLOOKUP(Tbl_MissionCrew[[#This Row],[Spacecraft (Return)]],Tbl_Missions[Spacecraft],Tbl_Missions[Return])="","",_xlfn.XLOOKUP(Tbl_MissionCrew[[#This Row],[Spacecraft (Return)]],Tbl_Missions[Spacecraft],Tbl_Missions[Return]))</f>
        <v>35826.941840277774</v>
      </c>
      <c r="H762" t="str">
        <f>_xlfn.XLOOKUP(Tbl_MissionCrew[[#This Row],[Spacecraft (Launch)]],Tbl_Missions[Spacecraft],Tbl_Missions[Destination])</f>
        <v>Mir</v>
      </c>
      <c r="I76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62" t="str">
        <f>_xlfn.XLOOKUP(Tbl_MissionCrew[[#This Row],[Spacecraft (Return)]],Tbl_Missions[Spacecraft],Tbl_Missions[Status])</f>
        <v>Returned</v>
      </c>
    </row>
    <row r="763" spans="1:10" ht="18.75" customHeight="1">
      <c r="A763" t="s">
        <v>1140</v>
      </c>
      <c r="B763" t="s">
        <v>239</v>
      </c>
      <c r="C763" t="s">
        <v>239</v>
      </c>
      <c r="D763" t="b">
        <f>NOT(Tbl_MissionCrew[[#This Row],[Spacecraft (Return)]]=Tbl_MissionCrew[[#This Row],[Spacecraft (Launch)]])</f>
        <v>0</v>
      </c>
      <c r="E763" s="2">
        <f ca="1">IF(Tbl_MissionCrew[[#This Row],[Return date]]="",NOW(),Tbl_MissionCrew[[#This Row],[Return date]])-Tbl_MissionCrew[[#This Row],[Launch date]]</f>
        <v>10.806944444440887</v>
      </c>
      <c r="F763" s="1">
        <f>_xlfn.XLOOKUP(Tbl_MissionCrew[[#This Row],[Spacecraft (Launch)]],Tbl_Missions[Spacecraft],Tbl_Missions[Launch])</f>
        <v>35698.607164351852</v>
      </c>
      <c r="G763" s="1">
        <f>IF(_xlfn.XLOOKUP(Tbl_MissionCrew[[#This Row],[Spacecraft (Return)]],Tbl_Missions[Spacecraft],Tbl_Missions[Return])="","",_xlfn.XLOOKUP(Tbl_MissionCrew[[#This Row],[Spacecraft (Return)]],Tbl_Missions[Spacecraft],Tbl_Missions[Return]))</f>
        <v>35709.414108796293</v>
      </c>
      <c r="H763" t="str">
        <f>_xlfn.XLOOKUP(Tbl_MissionCrew[[#This Row],[Spacecraft (Launch)]],Tbl_Missions[Spacecraft],Tbl_Missions[Destination])</f>
        <v>Mir</v>
      </c>
      <c r="I76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63" t="str">
        <f>_xlfn.XLOOKUP(Tbl_MissionCrew[[#This Row],[Spacecraft (Return)]],Tbl_Missions[Spacecraft],Tbl_Missions[Status])</f>
        <v>Returned</v>
      </c>
    </row>
    <row r="764" spans="1:10" ht="18.75" customHeight="1">
      <c r="A764" t="s">
        <v>468</v>
      </c>
      <c r="B764" t="s">
        <v>239</v>
      </c>
      <c r="C764" t="s">
        <v>239</v>
      </c>
      <c r="D764" t="b">
        <f>NOT(Tbl_MissionCrew[[#This Row],[Spacecraft (Return)]]=Tbl_MissionCrew[[#This Row],[Spacecraft (Launch)]])</f>
        <v>0</v>
      </c>
      <c r="E764" s="2">
        <f ca="1">IF(Tbl_MissionCrew[[#This Row],[Return date]]="",NOW(),Tbl_MissionCrew[[#This Row],[Return date]])-Tbl_MissionCrew[[#This Row],[Launch date]]</f>
        <v>10.806944444440887</v>
      </c>
      <c r="F764" s="1">
        <f>_xlfn.XLOOKUP(Tbl_MissionCrew[[#This Row],[Spacecraft (Launch)]],Tbl_Missions[Spacecraft],Tbl_Missions[Launch])</f>
        <v>35698.607164351852</v>
      </c>
      <c r="G764" s="1">
        <f>IF(_xlfn.XLOOKUP(Tbl_MissionCrew[[#This Row],[Spacecraft (Return)]],Tbl_Missions[Spacecraft],Tbl_Missions[Return])="","",_xlfn.XLOOKUP(Tbl_MissionCrew[[#This Row],[Spacecraft (Return)]],Tbl_Missions[Spacecraft],Tbl_Missions[Return]))</f>
        <v>35709.414108796293</v>
      </c>
      <c r="H764" t="str">
        <f>_xlfn.XLOOKUP(Tbl_MissionCrew[[#This Row],[Spacecraft (Launch)]],Tbl_Missions[Spacecraft],Tbl_Missions[Destination])</f>
        <v>Mir</v>
      </c>
      <c r="I76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64" t="str">
        <f>_xlfn.XLOOKUP(Tbl_MissionCrew[[#This Row],[Spacecraft (Return)]],Tbl_Missions[Spacecraft],Tbl_Missions[Status])</f>
        <v>Returned</v>
      </c>
    </row>
    <row r="765" spans="1:10" ht="18.75" customHeight="1">
      <c r="A765" t="s">
        <v>1218</v>
      </c>
      <c r="B765" t="s">
        <v>239</v>
      </c>
      <c r="C765" t="s">
        <v>239</v>
      </c>
      <c r="D765" t="b">
        <f>NOT(Tbl_MissionCrew[[#This Row],[Spacecraft (Return)]]=Tbl_MissionCrew[[#This Row],[Spacecraft (Launch)]])</f>
        <v>0</v>
      </c>
      <c r="E765" s="2">
        <f ca="1">IF(Tbl_MissionCrew[[#This Row],[Return date]]="",NOW(),Tbl_MissionCrew[[#This Row],[Return date]])-Tbl_MissionCrew[[#This Row],[Launch date]]</f>
        <v>10.806944444440887</v>
      </c>
      <c r="F765" s="1">
        <f>_xlfn.XLOOKUP(Tbl_MissionCrew[[#This Row],[Spacecraft (Launch)]],Tbl_Missions[Spacecraft],Tbl_Missions[Launch])</f>
        <v>35698.607164351852</v>
      </c>
      <c r="G765" s="1">
        <f>IF(_xlfn.XLOOKUP(Tbl_MissionCrew[[#This Row],[Spacecraft (Return)]],Tbl_Missions[Spacecraft],Tbl_Missions[Return])="","",_xlfn.XLOOKUP(Tbl_MissionCrew[[#This Row],[Spacecraft (Return)]],Tbl_Missions[Spacecraft],Tbl_Missions[Return]))</f>
        <v>35709.414108796293</v>
      </c>
      <c r="H765" t="str">
        <f>_xlfn.XLOOKUP(Tbl_MissionCrew[[#This Row],[Spacecraft (Launch)]],Tbl_Missions[Spacecraft],Tbl_Missions[Destination])</f>
        <v>Mir</v>
      </c>
      <c r="I76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65" t="str">
        <f>_xlfn.XLOOKUP(Tbl_MissionCrew[[#This Row],[Spacecraft (Return)]],Tbl_Missions[Spacecraft],Tbl_Missions[Status])</f>
        <v>Returned</v>
      </c>
    </row>
    <row r="766" spans="1:10" ht="18.75" customHeight="1">
      <c r="A766" t="s">
        <v>548</v>
      </c>
      <c r="B766" t="s">
        <v>239</v>
      </c>
      <c r="C766" t="s">
        <v>239</v>
      </c>
      <c r="D766" t="b">
        <f>NOT(Tbl_MissionCrew[[#This Row],[Spacecraft (Return)]]=Tbl_MissionCrew[[#This Row],[Spacecraft (Launch)]])</f>
        <v>0</v>
      </c>
      <c r="E766" s="2">
        <f ca="1">IF(Tbl_MissionCrew[[#This Row],[Return date]]="",NOW(),Tbl_MissionCrew[[#This Row],[Return date]])-Tbl_MissionCrew[[#This Row],[Launch date]]</f>
        <v>10.806944444440887</v>
      </c>
      <c r="F766" s="1">
        <f>_xlfn.XLOOKUP(Tbl_MissionCrew[[#This Row],[Spacecraft (Launch)]],Tbl_Missions[Spacecraft],Tbl_Missions[Launch])</f>
        <v>35698.607164351852</v>
      </c>
      <c r="G766" s="1">
        <f>IF(_xlfn.XLOOKUP(Tbl_MissionCrew[[#This Row],[Spacecraft (Return)]],Tbl_Missions[Spacecraft],Tbl_Missions[Return])="","",_xlfn.XLOOKUP(Tbl_MissionCrew[[#This Row],[Spacecraft (Return)]],Tbl_Missions[Spacecraft],Tbl_Missions[Return]))</f>
        <v>35709.414108796293</v>
      </c>
      <c r="H766" t="str">
        <f>_xlfn.XLOOKUP(Tbl_MissionCrew[[#This Row],[Spacecraft (Launch)]],Tbl_Missions[Spacecraft],Tbl_Missions[Destination])</f>
        <v>Mir</v>
      </c>
      <c r="I76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66" t="str">
        <f>_xlfn.XLOOKUP(Tbl_MissionCrew[[#This Row],[Spacecraft (Return)]],Tbl_Missions[Spacecraft],Tbl_Missions[Status])</f>
        <v>Returned</v>
      </c>
    </row>
    <row r="767" spans="1:10" ht="18.75" customHeight="1">
      <c r="A767" t="s">
        <v>464</v>
      </c>
      <c r="B767" t="s">
        <v>239</v>
      </c>
      <c r="C767" t="s">
        <v>239</v>
      </c>
      <c r="D767" t="b">
        <f>NOT(Tbl_MissionCrew[[#This Row],[Spacecraft (Return)]]=Tbl_MissionCrew[[#This Row],[Spacecraft (Launch)]])</f>
        <v>0</v>
      </c>
      <c r="E767" s="2">
        <f ca="1">IF(Tbl_MissionCrew[[#This Row],[Return date]]="",NOW(),Tbl_MissionCrew[[#This Row],[Return date]])-Tbl_MissionCrew[[#This Row],[Launch date]]</f>
        <v>10.806944444440887</v>
      </c>
      <c r="F767" s="1">
        <f>_xlfn.XLOOKUP(Tbl_MissionCrew[[#This Row],[Spacecraft (Launch)]],Tbl_Missions[Spacecraft],Tbl_Missions[Launch])</f>
        <v>35698.607164351852</v>
      </c>
      <c r="G767" s="1">
        <f>IF(_xlfn.XLOOKUP(Tbl_MissionCrew[[#This Row],[Spacecraft (Return)]],Tbl_Missions[Spacecraft],Tbl_Missions[Return])="","",_xlfn.XLOOKUP(Tbl_MissionCrew[[#This Row],[Spacecraft (Return)]],Tbl_Missions[Spacecraft],Tbl_Missions[Return]))</f>
        <v>35709.414108796293</v>
      </c>
      <c r="H767" t="str">
        <f>_xlfn.XLOOKUP(Tbl_MissionCrew[[#This Row],[Spacecraft (Launch)]],Tbl_Missions[Spacecraft],Tbl_Missions[Destination])</f>
        <v>Mir</v>
      </c>
      <c r="I76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67" t="str">
        <f>_xlfn.XLOOKUP(Tbl_MissionCrew[[#This Row],[Spacecraft (Return)]],Tbl_Missions[Spacecraft],Tbl_Missions[Status])</f>
        <v>Returned</v>
      </c>
    </row>
    <row r="768" spans="1:10" ht="18.75" customHeight="1">
      <c r="A768" t="s">
        <v>1195</v>
      </c>
      <c r="B768" t="s">
        <v>239</v>
      </c>
      <c r="C768" t="s">
        <v>239</v>
      </c>
      <c r="D768" t="b">
        <f>NOT(Tbl_MissionCrew[[#This Row],[Spacecraft (Return)]]=Tbl_MissionCrew[[#This Row],[Spacecraft (Launch)]])</f>
        <v>0</v>
      </c>
      <c r="E768" s="2">
        <f ca="1">IF(Tbl_MissionCrew[[#This Row],[Return date]]="",NOW(),Tbl_MissionCrew[[#This Row],[Return date]])-Tbl_MissionCrew[[#This Row],[Launch date]]</f>
        <v>10.806944444440887</v>
      </c>
      <c r="F768" s="1">
        <f>_xlfn.XLOOKUP(Tbl_MissionCrew[[#This Row],[Spacecraft (Launch)]],Tbl_Missions[Spacecraft],Tbl_Missions[Launch])</f>
        <v>35698.607164351852</v>
      </c>
      <c r="G768" s="1">
        <f>IF(_xlfn.XLOOKUP(Tbl_MissionCrew[[#This Row],[Spacecraft (Return)]],Tbl_Missions[Spacecraft],Tbl_Missions[Return])="","",_xlfn.XLOOKUP(Tbl_MissionCrew[[#This Row],[Spacecraft (Return)]],Tbl_Missions[Spacecraft],Tbl_Missions[Return]))</f>
        <v>35709.414108796293</v>
      </c>
      <c r="H768" t="str">
        <f>_xlfn.XLOOKUP(Tbl_MissionCrew[[#This Row],[Spacecraft (Launch)]],Tbl_Missions[Spacecraft],Tbl_Missions[Destination])</f>
        <v>Mir</v>
      </c>
      <c r="I76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68" t="str">
        <f>_xlfn.XLOOKUP(Tbl_MissionCrew[[#This Row],[Spacecraft (Return)]],Tbl_Missions[Spacecraft],Tbl_Missions[Status])</f>
        <v>Returned</v>
      </c>
    </row>
    <row r="769" spans="1:10" ht="18.75" customHeight="1">
      <c r="A769" t="s">
        <v>1219</v>
      </c>
      <c r="B769" t="s">
        <v>240</v>
      </c>
      <c r="C769" t="s">
        <v>240</v>
      </c>
      <c r="D769" t="b">
        <f>NOT(Tbl_MissionCrew[[#This Row],[Spacecraft (Return)]]=Tbl_MissionCrew[[#This Row],[Spacecraft (Launch)]])</f>
        <v>0</v>
      </c>
      <c r="E769" s="2">
        <f ca="1">IF(Tbl_MissionCrew[[#This Row],[Return date]]="",NOW(),Tbl_MissionCrew[[#This Row],[Return date]])-Tbl_MissionCrew[[#This Row],[Launch date]]</f>
        <v>15.690972222218988</v>
      </c>
      <c r="F769" s="1">
        <f>_xlfn.XLOOKUP(Tbl_MissionCrew[[#This Row],[Spacecraft (Launch)]],Tbl_Missions[Spacecraft],Tbl_Missions[Launch])</f>
        <v>35753.823611111111</v>
      </c>
      <c r="G769" s="1">
        <f>IF(_xlfn.XLOOKUP(Tbl_MissionCrew[[#This Row],[Spacecraft (Return)]],Tbl_Missions[Spacecraft],Tbl_Missions[Return])="","",_xlfn.XLOOKUP(Tbl_MissionCrew[[#This Row],[Spacecraft (Return)]],Tbl_Missions[Spacecraft],Tbl_Missions[Return]))</f>
        <v>35769.51458333333</v>
      </c>
      <c r="H769" t="str">
        <f>_xlfn.XLOOKUP(Tbl_MissionCrew[[#This Row],[Spacecraft (Launch)]],Tbl_Missions[Spacecraft],Tbl_Missions[Destination])</f>
        <v>Earth Orbit</v>
      </c>
      <c r="I76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69" t="str">
        <f>_xlfn.XLOOKUP(Tbl_MissionCrew[[#This Row],[Spacecraft (Return)]],Tbl_Missions[Spacecraft],Tbl_Missions[Status])</f>
        <v>Returned</v>
      </c>
    </row>
    <row r="770" spans="1:10" ht="18.75" customHeight="1">
      <c r="A770" t="s">
        <v>1197</v>
      </c>
      <c r="B770" t="s">
        <v>240</v>
      </c>
      <c r="C770" t="s">
        <v>240</v>
      </c>
      <c r="D770" t="b">
        <f>NOT(Tbl_MissionCrew[[#This Row],[Spacecraft (Return)]]=Tbl_MissionCrew[[#This Row],[Spacecraft (Launch)]])</f>
        <v>0</v>
      </c>
      <c r="E770" s="2">
        <f ca="1">IF(Tbl_MissionCrew[[#This Row],[Return date]]="",NOW(),Tbl_MissionCrew[[#This Row],[Return date]])-Tbl_MissionCrew[[#This Row],[Launch date]]</f>
        <v>15.690972222218988</v>
      </c>
      <c r="F770" s="1">
        <f>_xlfn.XLOOKUP(Tbl_MissionCrew[[#This Row],[Spacecraft (Launch)]],Tbl_Missions[Spacecraft],Tbl_Missions[Launch])</f>
        <v>35753.823611111111</v>
      </c>
      <c r="G770" s="1">
        <f>IF(_xlfn.XLOOKUP(Tbl_MissionCrew[[#This Row],[Spacecraft (Return)]],Tbl_Missions[Spacecraft],Tbl_Missions[Return])="","",_xlfn.XLOOKUP(Tbl_MissionCrew[[#This Row],[Spacecraft (Return)]],Tbl_Missions[Spacecraft],Tbl_Missions[Return]))</f>
        <v>35769.51458333333</v>
      </c>
      <c r="H770" t="str">
        <f>_xlfn.XLOOKUP(Tbl_MissionCrew[[#This Row],[Spacecraft (Launch)]],Tbl_Missions[Spacecraft],Tbl_Missions[Destination])</f>
        <v>Earth Orbit</v>
      </c>
      <c r="I77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70" t="str">
        <f>_xlfn.XLOOKUP(Tbl_MissionCrew[[#This Row],[Spacecraft (Return)]],Tbl_Missions[Spacecraft],Tbl_Missions[Status])</f>
        <v>Returned</v>
      </c>
    </row>
    <row r="771" spans="1:10" ht="18.75" customHeight="1">
      <c r="A771" t="s">
        <v>1220</v>
      </c>
      <c r="B771" t="s">
        <v>240</v>
      </c>
      <c r="C771" t="s">
        <v>240</v>
      </c>
      <c r="D771" t="b">
        <f>NOT(Tbl_MissionCrew[[#This Row],[Spacecraft (Return)]]=Tbl_MissionCrew[[#This Row],[Spacecraft (Launch)]])</f>
        <v>0</v>
      </c>
      <c r="E771" s="2">
        <f ca="1">IF(Tbl_MissionCrew[[#This Row],[Return date]]="",NOW(),Tbl_MissionCrew[[#This Row],[Return date]])-Tbl_MissionCrew[[#This Row],[Launch date]]</f>
        <v>15.690972222218988</v>
      </c>
      <c r="F771" s="1">
        <f>_xlfn.XLOOKUP(Tbl_MissionCrew[[#This Row],[Spacecraft (Launch)]],Tbl_Missions[Spacecraft],Tbl_Missions[Launch])</f>
        <v>35753.823611111111</v>
      </c>
      <c r="G771" s="1">
        <f>IF(_xlfn.XLOOKUP(Tbl_MissionCrew[[#This Row],[Spacecraft (Return)]],Tbl_Missions[Spacecraft],Tbl_Missions[Return])="","",_xlfn.XLOOKUP(Tbl_MissionCrew[[#This Row],[Spacecraft (Return)]],Tbl_Missions[Spacecraft],Tbl_Missions[Return]))</f>
        <v>35769.51458333333</v>
      </c>
      <c r="H771" t="str">
        <f>_xlfn.XLOOKUP(Tbl_MissionCrew[[#This Row],[Spacecraft (Launch)]],Tbl_Missions[Spacecraft],Tbl_Missions[Destination])</f>
        <v>Earth Orbit</v>
      </c>
      <c r="I77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71" t="str">
        <f>_xlfn.XLOOKUP(Tbl_MissionCrew[[#This Row],[Spacecraft (Return)]],Tbl_Missions[Spacecraft],Tbl_Missions[Status])</f>
        <v>Returned</v>
      </c>
    </row>
    <row r="772" spans="1:10" ht="18.75" customHeight="1">
      <c r="A772" t="s">
        <v>1221</v>
      </c>
      <c r="B772" t="s">
        <v>240</v>
      </c>
      <c r="C772" t="s">
        <v>240</v>
      </c>
      <c r="D772" t="b">
        <f>NOT(Tbl_MissionCrew[[#This Row],[Spacecraft (Return)]]=Tbl_MissionCrew[[#This Row],[Spacecraft (Launch)]])</f>
        <v>0</v>
      </c>
      <c r="E772" s="2">
        <f ca="1">IF(Tbl_MissionCrew[[#This Row],[Return date]]="",NOW(),Tbl_MissionCrew[[#This Row],[Return date]])-Tbl_MissionCrew[[#This Row],[Launch date]]</f>
        <v>15.690972222218988</v>
      </c>
      <c r="F772" s="1">
        <f>_xlfn.XLOOKUP(Tbl_MissionCrew[[#This Row],[Spacecraft (Launch)]],Tbl_Missions[Spacecraft],Tbl_Missions[Launch])</f>
        <v>35753.823611111111</v>
      </c>
      <c r="G772" s="1">
        <f>IF(_xlfn.XLOOKUP(Tbl_MissionCrew[[#This Row],[Spacecraft (Return)]],Tbl_Missions[Spacecraft],Tbl_Missions[Return])="","",_xlfn.XLOOKUP(Tbl_MissionCrew[[#This Row],[Spacecraft (Return)]],Tbl_Missions[Spacecraft],Tbl_Missions[Return]))</f>
        <v>35769.51458333333</v>
      </c>
      <c r="H772" t="str">
        <f>_xlfn.XLOOKUP(Tbl_MissionCrew[[#This Row],[Spacecraft (Launch)]],Tbl_Missions[Spacecraft],Tbl_Missions[Destination])</f>
        <v>Earth Orbit</v>
      </c>
      <c r="I77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72" t="str">
        <f>_xlfn.XLOOKUP(Tbl_MissionCrew[[#This Row],[Spacecraft (Return)]],Tbl_Missions[Spacecraft],Tbl_Missions[Status])</f>
        <v>Returned</v>
      </c>
    </row>
    <row r="773" spans="1:10" ht="18.75" customHeight="1">
      <c r="A773" t="s">
        <v>550</v>
      </c>
      <c r="B773" t="s">
        <v>240</v>
      </c>
      <c r="C773" t="s">
        <v>240</v>
      </c>
      <c r="D773" t="b">
        <f>NOT(Tbl_MissionCrew[[#This Row],[Spacecraft (Return)]]=Tbl_MissionCrew[[#This Row],[Spacecraft (Launch)]])</f>
        <v>0</v>
      </c>
      <c r="E773" s="2">
        <f ca="1">IF(Tbl_MissionCrew[[#This Row],[Return date]]="",NOW(),Tbl_MissionCrew[[#This Row],[Return date]])-Tbl_MissionCrew[[#This Row],[Launch date]]</f>
        <v>15.690972222218988</v>
      </c>
      <c r="F773" s="1">
        <f>_xlfn.XLOOKUP(Tbl_MissionCrew[[#This Row],[Spacecraft (Launch)]],Tbl_Missions[Spacecraft],Tbl_Missions[Launch])</f>
        <v>35753.823611111111</v>
      </c>
      <c r="G773" s="1">
        <f>IF(_xlfn.XLOOKUP(Tbl_MissionCrew[[#This Row],[Spacecraft (Return)]],Tbl_Missions[Spacecraft],Tbl_Missions[Return])="","",_xlfn.XLOOKUP(Tbl_MissionCrew[[#This Row],[Spacecraft (Return)]],Tbl_Missions[Spacecraft],Tbl_Missions[Return]))</f>
        <v>35769.51458333333</v>
      </c>
      <c r="H773" t="str">
        <f>_xlfn.XLOOKUP(Tbl_MissionCrew[[#This Row],[Spacecraft (Launch)]],Tbl_Missions[Spacecraft],Tbl_Missions[Destination])</f>
        <v>Earth Orbit</v>
      </c>
      <c r="I77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73" t="str">
        <f>_xlfn.XLOOKUP(Tbl_MissionCrew[[#This Row],[Spacecraft (Return)]],Tbl_Missions[Spacecraft],Tbl_Missions[Status])</f>
        <v>Returned</v>
      </c>
    </row>
    <row r="774" spans="1:10" ht="18.75" customHeight="1">
      <c r="A774" t="s">
        <v>531</v>
      </c>
      <c r="B774" t="s">
        <v>240</v>
      </c>
      <c r="C774" t="s">
        <v>240</v>
      </c>
      <c r="D774" t="b">
        <f>NOT(Tbl_MissionCrew[[#This Row],[Spacecraft (Return)]]=Tbl_MissionCrew[[#This Row],[Spacecraft (Launch)]])</f>
        <v>0</v>
      </c>
      <c r="E774" s="2">
        <f ca="1">IF(Tbl_MissionCrew[[#This Row],[Return date]]="",NOW(),Tbl_MissionCrew[[#This Row],[Return date]])-Tbl_MissionCrew[[#This Row],[Launch date]]</f>
        <v>15.690972222218988</v>
      </c>
      <c r="F774" s="1">
        <f>_xlfn.XLOOKUP(Tbl_MissionCrew[[#This Row],[Spacecraft (Launch)]],Tbl_Missions[Spacecraft],Tbl_Missions[Launch])</f>
        <v>35753.823611111111</v>
      </c>
      <c r="G774" s="1">
        <f>IF(_xlfn.XLOOKUP(Tbl_MissionCrew[[#This Row],[Spacecraft (Return)]],Tbl_Missions[Spacecraft],Tbl_Missions[Return])="","",_xlfn.XLOOKUP(Tbl_MissionCrew[[#This Row],[Spacecraft (Return)]],Tbl_Missions[Spacecraft],Tbl_Missions[Return]))</f>
        <v>35769.51458333333</v>
      </c>
      <c r="H774" t="str">
        <f>_xlfn.XLOOKUP(Tbl_MissionCrew[[#This Row],[Spacecraft (Launch)]],Tbl_Missions[Spacecraft],Tbl_Missions[Destination])</f>
        <v>Earth Orbit</v>
      </c>
      <c r="I77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74" t="str">
        <f>_xlfn.XLOOKUP(Tbl_MissionCrew[[#This Row],[Spacecraft (Return)]],Tbl_Missions[Spacecraft],Tbl_Missions[Status])</f>
        <v>Returned</v>
      </c>
    </row>
    <row r="775" spans="1:10" ht="18.75" customHeight="1">
      <c r="A775" t="s">
        <v>579</v>
      </c>
      <c r="B775" t="s">
        <v>241</v>
      </c>
      <c r="C775" t="s">
        <v>244</v>
      </c>
      <c r="D775" t="b">
        <f>NOT(Tbl_MissionCrew[[#This Row],[Spacecraft (Return)]]=Tbl_MissionCrew[[#This Row],[Spacecraft (Launch)]])</f>
        <v>1</v>
      </c>
      <c r="E775" s="2">
        <f ca="1">IF(Tbl_MissionCrew[[#This Row],[Return date]]="",NOW(),Tbl_MissionCrew[[#This Row],[Return date]])-Tbl_MissionCrew[[#This Row],[Launch date]]</f>
        <v>140.63413194444729</v>
      </c>
      <c r="F775" s="1">
        <f>_xlfn.XLOOKUP(Tbl_MissionCrew[[#This Row],[Spacecraft (Launch)]],Tbl_Missions[Spacecraft],Tbl_Missions[Launch])</f>
        <v>35818.116840277777</v>
      </c>
      <c r="G775" s="1">
        <f>IF(_xlfn.XLOOKUP(Tbl_MissionCrew[[#This Row],[Spacecraft (Return)]],Tbl_Missions[Spacecraft],Tbl_Missions[Return])="","",_xlfn.XLOOKUP(Tbl_MissionCrew[[#This Row],[Spacecraft (Return)]],Tbl_Missions[Spacecraft],Tbl_Missions[Return]))</f>
        <v>35958.750972222224</v>
      </c>
      <c r="H775" t="str">
        <f>_xlfn.XLOOKUP(Tbl_MissionCrew[[#This Row],[Spacecraft (Launch)]],Tbl_Missions[Spacecraft],Tbl_Missions[Destination])</f>
        <v>Mir</v>
      </c>
      <c r="I77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75" t="str">
        <f>_xlfn.XLOOKUP(Tbl_MissionCrew[[#This Row],[Spacecraft (Return)]],Tbl_Missions[Spacecraft],Tbl_Missions[Status])</f>
        <v>Returned</v>
      </c>
    </row>
    <row r="776" spans="1:10" ht="18.75" customHeight="1">
      <c r="A776" t="s">
        <v>1111</v>
      </c>
      <c r="B776" t="s">
        <v>241</v>
      </c>
      <c r="C776" t="s">
        <v>241</v>
      </c>
      <c r="D776" t="b">
        <f>NOT(Tbl_MissionCrew[[#This Row],[Spacecraft (Return)]]=Tbl_MissionCrew[[#This Row],[Spacecraft (Launch)]])</f>
        <v>0</v>
      </c>
      <c r="E776" s="2">
        <f ca="1">IF(Tbl_MissionCrew[[#This Row],[Return date]]="",NOW(),Tbl_MissionCrew[[#This Row],[Return date]])-Tbl_MissionCrew[[#This Row],[Launch date]]</f>
        <v>8.8249999999970896</v>
      </c>
      <c r="F776" s="1">
        <f>_xlfn.XLOOKUP(Tbl_MissionCrew[[#This Row],[Spacecraft (Launch)]],Tbl_Missions[Spacecraft],Tbl_Missions[Launch])</f>
        <v>35818.116840277777</v>
      </c>
      <c r="G776" s="1">
        <f>IF(_xlfn.XLOOKUP(Tbl_MissionCrew[[#This Row],[Spacecraft (Return)]],Tbl_Missions[Spacecraft],Tbl_Missions[Return])="","",_xlfn.XLOOKUP(Tbl_MissionCrew[[#This Row],[Spacecraft (Return)]],Tbl_Missions[Spacecraft],Tbl_Missions[Return]))</f>
        <v>35826.941840277774</v>
      </c>
      <c r="H776" t="str">
        <f>_xlfn.XLOOKUP(Tbl_MissionCrew[[#This Row],[Spacecraft (Launch)]],Tbl_Missions[Spacecraft],Tbl_Missions[Destination])</f>
        <v>Mir</v>
      </c>
      <c r="I77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76" t="str">
        <f>_xlfn.XLOOKUP(Tbl_MissionCrew[[#This Row],[Spacecraft (Return)]],Tbl_Missions[Spacecraft],Tbl_Missions[Status])</f>
        <v>Returned</v>
      </c>
    </row>
    <row r="777" spans="1:10" ht="18.75" customHeight="1">
      <c r="A777" t="s">
        <v>585</v>
      </c>
      <c r="B777" t="s">
        <v>241</v>
      </c>
      <c r="C777" t="s">
        <v>241</v>
      </c>
      <c r="D777" t="b">
        <f>NOT(Tbl_MissionCrew[[#This Row],[Spacecraft (Return)]]=Tbl_MissionCrew[[#This Row],[Spacecraft (Launch)]])</f>
        <v>0</v>
      </c>
      <c r="E777" s="2">
        <f ca="1">IF(Tbl_MissionCrew[[#This Row],[Return date]]="",NOW(),Tbl_MissionCrew[[#This Row],[Return date]])-Tbl_MissionCrew[[#This Row],[Launch date]]</f>
        <v>8.8249999999970896</v>
      </c>
      <c r="F777" s="1">
        <f>_xlfn.XLOOKUP(Tbl_MissionCrew[[#This Row],[Spacecraft (Launch)]],Tbl_Missions[Spacecraft],Tbl_Missions[Launch])</f>
        <v>35818.116840277777</v>
      </c>
      <c r="G777" s="1">
        <f>IF(_xlfn.XLOOKUP(Tbl_MissionCrew[[#This Row],[Spacecraft (Return)]],Tbl_Missions[Spacecraft],Tbl_Missions[Return])="","",_xlfn.XLOOKUP(Tbl_MissionCrew[[#This Row],[Spacecraft (Return)]],Tbl_Missions[Spacecraft],Tbl_Missions[Return]))</f>
        <v>35826.941840277774</v>
      </c>
      <c r="H777" t="str">
        <f>_xlfn.XLOOKUP(Tbl_MissionCrew[[#This Row],[Spacecraft (Launch)]],Tbl_Missions[Spacecraft],Tbl_Missions[Destination])</f>
        <v>Mir</v>
      </c>
      <c r="I77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77" t="str">
        <f>_xlfn.XLOOKUP(Tbl_MissionCrew[[#This Row],[Spacecraft (Return)]],Tbl_Missions[Spacecraft],Tbl_Missions[Status])</f>
        <v>Returned</v>
      </c>
    </row>
    <row r="778" spans="1:10" ht="18.75" customHeight="1">
      <c r="A778" t="s">
        <v>1222</v>
      </c>
      <c r="B778" t="s">
        <v>241</v>
      </c>
      <c r="C778" t="s">
        <v>241</v>
      </c>
      <c r="D778" t="b">
        <f>NOT(Tbl_MissionCrew[[#This Row],[Spacecraft (Return)]]=Tbl_MissionCrew[[#This Row],[Spacecraft (Launch)]])</f>
        <v>0</v>
      </c>
      <c r="E778" s="2">
        <f ca="1">IF(Tbl_MissionCrew[[#This Row],[Return date]]="",NOW(),Tbl_MissionCrew[[#This Row],[Return date]])-Tbl_MissionCrew[[#This Row],[Launch date]]</f>
        <v>8.8249999999970896</v>
      </c>
      <c r="F778" s="1">
        <f>_xlfn.XLOOKUP(Tbl_MissionCrew[[#This Row],[Spacecraft (Launch)]],Tbl_Missions[Spacecraft],Tbl_Missions[Launch])</f>
        <v>35818.116840277777</v>
      </c>
      <c r="G778" s="1">
        <f>IF(_xlfn.XLOOKUP(Tbl_MissionCrew[[#This Row],[Spacecraft (Return)]],Tbl_Missions[Spacecraft],Tbl_Missions[Return])="","",_xlfn.XLOOKUP(Tbl_MissionCrew[[#This Row],[Spacecraft (Return)]],Tbl_Missions[Spacecraft],Tbl_Missions[Return]))</f>
        <v>35826.941840277774</v>
      </c>
      <c r="H778" t="str">
        <f>_xlfn.XLOOKUP(Tbl_MissionCrew[[#This Row],[Spacecraft (Launch)]],Tbl_Missions[Spacecraft],Tbl_Missions[Destination])</f>
        <v>Mir</v>
      </c>
      <c r="I77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78" t="str">
        <f>_xlfn.XLOOKUP(Tbl_MissionCrew[[#This Row],[Spacecraft (Return)]],Tbl_Missions[Spacecraft],Tbl_Missions[Status])</f>
        <v>Returned</v>
      </c>
    </row>
    <row r="779" spans="1:10" ht="18.75" customHeight="1">
      <c r="A779" t="s">
        <v>1223</v>
      </c>
      <c r="B779" t="s">
        <v>241</v>
      </c>
      <c r="C779" t="s">
        <v>241</v>
      </c>
      <c r="D779" t="b">
        <f>NOT(Tbl_MissionCrew[[#This Row],[Spacecraft (Return)]]=Tbl_MissionCrew[[#This Row],[Spacecraft (Launch)]])</f>
        <v>0</v>
      </c>
      <c r="E779" s="2">
        <f ca="1">IF(Tbl_MissionCrew[[#This Row],[Return date]]="",NOW(),Tbl_MissionCrew[[#This Row],[Return date]])-Tbl_MissionCrew[[#This Row],[Launch date]]</f>
        <v>8.8249999999970896</v>
      </c>
      <c r="F779" s="1">
        <f>_xlfn.XLOOKUP(Tbl_MissionCrew[[#This Row],[Spacecraft (Launch)]],Tbl_Missions[Spacecraft],Tbl_Missions[Launch])</f>
        <v>35818.116840277777</v>
      </c>
      <c r="G779" s="1">
        <f>IF(_xlfn.XLOOKUP(Tbl_MissionCrew[[#This Row],[Spacecraft (Return)]],Tbl_Missions[Spacecraft],Tbl_Missions[Return])="","",_xlfn.XLOOKUP(Tbl_MissionCrew[[#This Row],[Spacecraft (Return)]],Tbl_Missions[Spacecraft],Tbl_Missions[Return]))</f>
        <v>35826.941840277774</v>
      </c>
      <c r="H779" t="str">
        <f>_xlfn.XLOOKUP(Tbl_MissionCrew[[#This Row],[Spacecraft (Launch)]],Tbl_Missions[Spacecraft],Tbl_Missions[Destination])</f>
        <v>Mir</v>
      </c>
      <c r="I77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79" t="str">
        <f>_xlfn.XLOOKUP(Tbl_MissionCrew[[#This Row],[Spacecraft (Return)]],Tbl_Missions[Spacecraft],Tbl_Missions[Status])</f>
        <v>Returned</v>
      </c>
    </row>
    <row r="780" spans="1:10" ht="18.75" customHeight="1">
      <c r="A780" t="s">
        <v>618</v>
      </c>
      <c r="B780" t="s">
        <v>241</v>
      </c>
      <c r="C780" t="s">
        <v>241</v>
      </c>
      <c r="D780" t="b">
        <f>NOT(Tbl_MissionCrew[[#This Row],[Spacecraft (Return)]]=Tbl_MissionCrew[[#This Row],[Spacecraft (Launch)]])</f>
        <v>0</v>
      </c>
      <c r="E780" s="2">
        <f ca="1">IF(Tbl_MissionCrew[[#This Row],[Return date]]="",NOW(),Tbl_MissionCrew[[#This Row],[Return date]])-Tbl_MissionCrew[[#This Row],[Launch date]]</f>
        <v>8.8249999999970896</v>
      </c>
      <c r="F780" s="1">
        <f>_xlfn.XLOOKUP(Tbl_MissionCrew[[#This Row],[Spacecraft (Launch)]],Tbl_Missions[Spacecraft],Tbl_Missions[Launch])</f>
        <v>35818.116840277777</v>
      </c>
      <c r="G780" s="1">
        <f>IF(_xlfn.XLOOKUP(Tbl_MissionCrew[[#This Row],[Spacecraft (Return)]],Tbl_Missions[Spacecraft],Tbl_Missions[Return])="","",_xlfn.XLOOKUP(Tbl_MissionCrew[[#This Row],[Spacecraft (Return)]],Tbl_Missions[Spacecraft],Tbl_Missions[Return]))</f>
        <v>35826.941840277774</v>
      </c>
      <c r="H780" t="str">
        <f>_xlfn.XLOOKUP(Tbl_MissionCrew[[#This Row],[Spacecraft (Launch)]],Tbl_Missions[Spacecraft],Tbl_Missions[Destination])</f>
        <v>Mir</v>
      </c>
      <c r="I78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80" t="str">
        <f>_xlfn.XLOOKUP(Tbl_MissionCrew[[#This Row],[Spacecraft (Return)]],Tbl_Missions[Spacecraft],Tbl_Missions[Status])</f>
        <v>Returned</v>
      </c>
    </row>
    <row r="781" spans="1:10" ht="18.75" customHeight="1">
      <c r="A781" t="s">
        <v>1191</v>
      </c>
      <c r="B781" t="s">
        <v>241</v>
      </c>
      <c r="C781" t="s">
        <v>241</v>
      </c>
      <c r="D781" t="b">
        <f>NOT(Tbl_MissionCrew[[#This Row],[Spacecraft (Return)]]=Tbl_MissionCrew[[#This Row],[Spacecraft (Launch)]])</f>
        <v>0</v>
      </c>
      <c r="E781" s="2">
        <f ca="1">IF(Tbl_MissionCrew[[#This Row],[Return date]]="",NOW(),Tbl_MissionCrew[[#This Row],[Return date]])-Tbl_MissionCrew[[#This Row],[Launch date]]</f>
        <v>8.8249999999970896</v>
      </c>
      <c r="F781" s="1">
        <f>_xlfn.XLOOKUP(Tbl_MissionCrew[[#This Row],[Spacecraft (Launch)]],Tbl_Missions[Spacecraft],Tbl_Missions[Launch])</f>
        <v>35818.116840277777</v>
      </c>
      <c r="G781" s="1">
        <f>IF(_xlfn.XLOOKUP(Tbl_MissionCrew[[#This Row],[Spacecraft (Return)]],Tbl_Missions[Spacecraft],Tbl_Missions[Return])="","",_xlfn.XLOOKUP(Tbl_MissionCrew[[#This Row],[Spacecraft (Return)]],Tbl_Missions[Spacecraft],Tbl_Missions[Return]))</f>
        <v>35826.941840277774</v>
      </c>
      <c r="H781" t="str">
        <f>_xlfn.XLOOKUP(Tbl_MissionCrew[[#This Row],[Spacecraft (Launch)]],Tbl_Missions[Spacecraft],Tbl_Missions[Destination])</f>
        <v>Mir</v>
      </c>
      <c r="I78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81" t="str">
        <f>_xlfn.XLOOKUP(Tbl_MissionCrew[[#This Row],[Spacecraft (Return)]],Tbl_Missions[Spacecraft],Tbl_Missions[Status])</f>
        <v>Returned</v>
      </c>
    </row>
    <row r="782" spans="1:10" ht="18.75" customHeight="1">
      <c r="A782" t="s">
        <v>1224</v>
      </c>
      <c r="B782" t="s">
        <v>242</v>
      </c>
      <c r="C782" t="s">
        <v>237</v>
      </c>
      <c r="D782" t="b">
        <f>NOT(Tbl_MissionCrew[[#This Row],[Spacecraft (Return)]]=Tbl_MissionCrew[[#This Row],[Spacecraft (Launch)]])</f>
        <v>1</v>
      </c>
      <c r="E782" s="2">
        <f ca="1">IF(Tbl_MissionCrew[[#This Row],[Return date]]="",NOW(),Tbl_MissionCrew[[#This Row],[Return date]])-Tbl_MissionCrew[[#This Row],[Launch date]]</f>
        <v>20.692361111112405</v>
      </c>
      <c r="F782" s="1">
        <f>_xlfn.XLOOKUP(Tbl_MissionCrew[[#This Row],[Spacecraft (Launch)]],Tbl_Missions[Spacecraft],Tbl_Missions[Launch])</f>
        <v>35824.689583333333</v>
      </c>
      <c r="G782" s="1">
        <f>IF(_xlfn.XLOOKUP(Tbl_MissionCrew[[#This Row],[Spacecraft (Return)]],Tbl_Missions[Spacecraft],Tbl_Missions[Return])="","",_xlfn.XLOOKUP(Tbl_MissionCrew[[#This Row],[Spacecraft (Return)]],Tbl_Missions[Spacecraft],Tbl_Missions[Return]))</f>
        <v>35845.381944444445</v>
      </c>
      <c r="H782" t="str">
        <f>_xlfn.XLOOKUP(Tbl_MissionCrew[[#This Row],[Spacecraft (Launch)]],Tbl_Missions[Spacecraft],Tbl_Missions[Destination])</f>
        <v>Mir</v>
      </c>
      <c r="I78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82" t="str">
        <f>_xlfn.XLOOKUP(Tbl_MissionCrew[[#This Row],[Spacecraft (Return)]],Tbl_Missions[Spacecraft],Tbl_Missions[Status])</f>
        <v>Returned</v>
      </c>
    </row>
    <row r="783" spans="1:10" ht="18.75" customHeight="1">
      <c r="A783" t="s">
        <v>521</v>
      </c>
      <c r="B783" t="s">
        <v>242</v>
      </c>
      <c r="C783" t="s">
        <v>242</v>
      </c>
      <c r="D783" t="b">
        <f>NOT(Tbl_MissionCrew[[#This Row],[Spacecraft (Return)]]=Tbl_MissionCrew[[#This Row],[Spacecraft (Launch)]])</f>
        <v>0</v>
      </c>
      <c r="E783" s="2">
        <f ca="1">IF(Tbl_MissionCrew[[#This Row],[Return date]]="",NOW(),Tbl_MissionCrew[[#This Row],[Return date]])-Tbl_MissionCrew[[#This Row],[Launch date]]</f>
        <v>207.5354166666657</v>
      </c>
      <c r="F783" s="1">
        <f>_xlfn.XLOOKUP(Tbl_MissionCrew[[#This Row],[Spacecraft (Launch)]],Tbl_Missions[Spacecraft],Tbl_Missions[Launch])</f>
        <v>35824.689583333333</v>
      </c>
      <c r="G783" s="1">
        <f>IF(_xlfn.XLOOKUP(Tbl_MissionCrew[[#This Row],[Spacecraft (Return)]],Tbl_Missions[Spacecraft],Tbl_Missions[Return])="","",_xlfn.XLOOKUP(Tbl_MissionCrew[[#This Row],[Spacecraft (Return)]],Tbl_Missions[Spacecraft],Tbl_Missions[Return]))</f>
        <v>36032.224999999999</v>
      </c>
      <c r="H783" t="str">
        <f>_xlfn.XLOOKUP(Tbl_MissionCrew[[#This Row],[Spacecraft (Launch)]],Tbl_Missions[Spacecraft],Tbl_Missions[Destination])</f>
        <v>Mir</v>
      </c>
      <c r="I78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83" t="str">
        <f>_xlfn.XLOOKUP(Tbl_MissionCrew[[#This Row],[Spacecraft (Return)]],Tbl_Missions[Spacecraft],Tbl_Missions[Status])</f>
        <v>Returned</v>
      </c>
    </row>
    <row r="784" spans="1:10" ht="18.75" customHeight="1">
      <c r="A784" t="s">
        <v>513</v>
      </c>
      <c r="B784" t="s">
        <v>242</v>
      </c>
      <c r="C784" t="s">
        <v>242</v>
      </c>
      <c r="D784" t="b">
        <f>NOT(Tbl_MissionCrew[[#This Row],[Spacecraft (Return)]]=Tbl_MissionCrew[[#This Row],[Spacecraft (Launch)]])</f>
        <v>0</v>
      </c>
      <c r="E784" s="2">
        <f ca="1">IF(Tbl_MissionCrew[[#This Row],[Return date]]="",NOW(),Tbl_MissionCrew[[#This Row],[Return date]])-Tbl_MissionCrew[[#This Row],[Launch date]]</f>
        <v>207.5354166666657</v>
      </c>
      <c r="F784" s="1">
        <f>_xlfn.XLOOKUP(Tbl_MissionCrew[[#This Row],[Spacecraft (Launch)]],Tbl_Missions[Spacecraft],Tbl_Missions[Launch])</f>
        <v>35824.689583333333</v>
      </c>
      <c r="G784" s="1">
        <f>IF(_xlfn.XLOOKUP(Tbl_MissionCrew[[#This Row],[Spacecraft (Return)]],Tbl_Missions[Spacecraft],Tbl_Missions[Return])="","",_xlfn.XLOOKUP(Tbl_MissionCrew[[#This Row],[Spacecraft (Return)]],Tbl_Missions[Spacecraft],Tbl_Missions[Return]))</f>
        <v>36032.224999999999</v>
      </c>
      <c r="H784" t="str">
        <f>_xlfn.XLOOKUP(Tbl_MissionCrew[[#This Row],[Spacecraft (Launch)]],Tbl_Missions[Spacecraft],Tbl_Missions[Destination])</f>
        <v>Mir</v>
      </c>
      <c r="I78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84" t="str">
        <f>_xlfn.XLOOKUP(Tbl_MissionCrew[[#This Row],[Spacecraft (Return)]],Tbl_Missions[Spacecraft],Tbl_Missions[Status])</f>
        <v>Returned</v>
      </c>
    </row>
    <row r="785" spans="1:10" ht="18.75" customHeight="1">
      <c r="A785" t="s">
        <v>646</v>
      </c>
      <c r="B785" t="s">
        <v>243</v>
      </c>
      <c r="C785" t="s">
        <v>243</v>
      </c>
      <c r="D785" t="b">
        <f>NOT(Tbl_MissionCrew[[#This Row],[Spacecraft (Return)]]=Tbl_MissionCrew[[#This Row],[Spacecraft (Launch)]])</f>
        <v>0</v>
      </c>
      <c r="E785" s="2">
        <f ca="1">IF(Tbl_MissionCrew[[#This Row],[Return date]]="",NOW(),Tbl_MissionCrew[[#This Row],[Return date]])-Tbl_MissionCrew[[#This Row],[Launch date]]</f>
        <v>15.910416666665697</v>
      </c>
      <c r="F785" s="1">
        <f>_xlfn.XLOOKUP(Tbl_MissionCrew[[#This Row],[Spacecraft (Launch)]],Tbl_Missions[Spacecraft],Tbl_Missions[Launch])</f>
        <v>35902.763194444444</v>
      </c>
      <c r="G785" s="1">
        <f>IF(_xlfn.XLOOKUP(Tbl_MissionCrew[[#This Row],[Spacecraft (Return)]],Tbl_Missions[Spacecraft],Tbl_Missions[Return])="","",_xlfn.XLOOKUP(Tbl_MissionCrew[[#This Row],[Spacecraft (Return)]],Tbl_Missions[Spacecraft],Tbl_Missions[Return]))</f>
        <v>35918.673611111109</v>
      </c>
      <c r="H785" t="str">
        <f>_xlfn.XLOOKUP(Tbl_MissionCrew[[#This Row],[Spacecraft (Launch)]],Tbl_Missions[Spacecraft],Tbl_Missions[Destination])</f>
        <v>Earth Orbit</v>
      </c>
      <c r="I78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85" t="str">
        <f>_xlfn.XLOOKUP(Tbl_MissionCrew[[#This Row],[Spacecraft (Return)]],Tbl_Missions[Spacecraft],Tbl_Missions[Status])</f>
        <v>Returned</v>
      </c>
    </row>
    <row r="786" spans="1:10" ht="18.75" customHeight="1">
      <c r="A786" t="s">
        <v>1225</v>
      </c>
      <c r="B786" t="s">
        <v>243</v>
      </c>
      <c r="C786" t="s">
        <v>243</v>
      </c>
      <c r="D786" t="b">
        <f>NOT(Tbl_MissionCrew[[#This Row],[Spacecraft (Return)]]=Tbl_MissionCrew[[#This Row],[Spacecraft (Launch)]])</f>
        <v>0</v>
      </c>
      <c r="E786" s="2">
        <f ca="1">IF(Tbl_MissionCrew[[#This Row],[Return date]]="",NOW(),Tbl_MissionCrew[[#This Row],[Return date]])-Tbl_MissionCrew[[#This Row],[Launch date]]</f>
        <v>15.910416666665697</v>
      </c>
      <c r="F786" s="1">
        <f>_xlfn.XLOOKUP(Tbl_MissionCrew[[#This Row],[Spacecraft (Launch)]],Tbl_Missions[Spacecraft],Tbl_Missions[Launch])</f>
        <v>35902.763194444444</v>
      </c>
      <c r="G786" s="1">
        <f>IF(_xlfn.XLOOKUP(Tbl_MissionCrew[[#This Row],[Spacecraft (Return)]],Tbl_Missions[Spacecraft],Tbl_Missions[Return])="","",_xlfn.XLOOKUP(Tbl_MissionCrew[[#This Row],[Spacecraft (Return)]],Tbl_Missions[Spacecraft],Tbl_Missions[Return]))</f>
        <v>35918.673611111109</v>
      </c>
      <c r="H786" t="str">
        <f>_xlfn.XLOOKUP(Tbl_MissionCrew[[#This Row],[Spacecraft (Launch)]],Tbl_Missions[Spacecraft],Tbl_Missions[Destination])</f>
        <v>Earth Orbit</v>
      </c>
      <c r="I78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86" t="str">
        <f>_xlfn.XLOOKUP(Tbl_MissionCrew[[#This Row],[Spacecraft (Return)]],Tbl_Missions[Spacecraft],Tbl_Missions[Status])</f>
        <v>Returned</v>
      </c>
    </row>
    <row r="787" spans="1:10" ht="18.75" customHeight="1">
      <c r="A787" t="s">
        <v>1226</v>
      </c>
      <c r="B787" t="s">
        <v>243</v>
      </c>
      <c r="C787" t="s">
        <v>243</v>
      </c>
      <c r="D787" t="b">
        <f>NOT(Tbl_MissionCrew[[#This Row],[Spacecraft (Return)]]=Tbl_MissionCrew[[#This Row],[Spacecraft (Launch)]])</f>
        <v>0</v>
      </c>
      <c r="E787" s="2">
        <f ca="1">IF(Tbl_MissionCrew[[#This Row],[Return date]]="",NOW(),Tbl_MissionCrew[[#This Row],[Return date]])-Tbl_MissionCrew[[#This Row],[Launch date]]</f>
        <v>15.910416666665697</v>
      </c>
      <c r="F787" s="1">
        <f>_xlfn.XLOOKUP(Tbl_MissionCrew[[#This Row],[Spacecraft (Launch)]],Tbl_Missions[Spacecraft],Tbl_Missions[Launch])</f>
        <v>35902.763194444444</v>
      </c>
      <c r="G787" s="1">
        <f>IF(_xlfn.XLOOKUP(Tbl_MissionCrew[[#This Row],[Spacecraft (Return)]],Tbl_Missions[Spacecraft],Tbl_Missions[Return])="","",_xlfn.XLOOKUP(Tbl_MissionCrew[[#This Row],[Spacecraft (Return)]],Tbl_Missions[Spacecraft],Tbl_Missions[Return]))</f>
        <v>35918.673611111109</v>
      </c>
      <c r="H787" t="str">
        <f>_xlfn.XLOOKUP(Tbl_MissionCrew[[#This Row],[Spacecraft (Launch)]],Tbl_Missions[Spacecraft],Tbl_Missions[Destination])</f>
        <v>Earth Orbit</v>
      </c>
      <c r="I78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87" t="str">
        <f>_xlfn.XLOOKUP(Tbl_MissionCrew[[#This Row],[Spacecraft (Return)]],Tbl_Missions[Spacecraft],Tbl_Missions[Status])</f>
        <v>Returned</v>
      </c>
    </row>
    <row r="788" spans="1:10" ht="18.75" customHeight="1">
      <c r="A788" t="s">
        <v>1227</v>
      </c>
      <c r="B788" t="s">
        <v>243</v>
      </c>
      <c r="C788" t="s">
        <v>243</v>
      </c>
      <c r="D788" t="b">
        <f>NOT(Tbl_MissionCrew[[#This Row],[Spacecraft (Return)]]=Tbl_MissionCrew[[#This Row],[Spacecraft (Launch)]])</f>
        <v>0</v>
      </c>
      <c r="E788" s="2">
        <f ca="1">IF(Tbl_MissionCrew[[#This Row],[Return date]]="",NOW(),Tbl_MissionCrew[[#This Row],[Return date]])-Tbl_MissionCrew[[#This Row],[Launch date]]</f>
        <v>15.910416666665697</v>
      </c>
      <c r="F788" s="1">
        <f>_xlfn.XLOOKUP(Tbl_MissionCrew[[#This Row],[Spacecraft (Launch)]],Tbl_Missions[Spacecraft],Tbl_Missions[Launch])</f>
        <v>35902.763194444444</v>
      </c>
      <c r="G788" s="1">
        <f>IF(_xlfn.XLOOKUP(Tbl_MissionCrew[[#This Row],[Spacecraft (Return)]],Tbl_Missions[Spacecraft],Tbl_Missions[Return])="","",_xlfn.XLOOKUP(Tbl_MissionCrew[[#This Row],[Spacecraft (Return)]],Tbl_Missions[Spacecraft],Tbl_Missions[Return]))</f>
        <v>35918.673611111109</v>
      </c>
      <c r="H788" t="str">
        <f>_xlfn.XLOOKUP(Tbl_MissionCrew[[#This Row],[Spacecraft (Launch)]],Tbl_Missions[Spacecraft],Tbl_Missions[Destination])</f>
        <v>Earth Orbit</v>
      </c>
      <c r="I78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88" t="str">
        <f>_xlfn.XLOOKUP(Tbl_MissionCrew[[#This Row],[Spacecraft (Return)]],Tbl_Missions[Spacecraft],Tbl_Missions[Status])</f>
        <v>Returned</v>
      </c>
    </row>
    <row r="789" spans="1:10" ht="18.75" customHeight="1">
      <c r="A789" t="s">
        <v>1186</v>
      </c>
      <c r="B789" t="s">
        <v>243</v>
      </c>
      <c r="C789" t="s">
        <v>243</v>
      </c>
      <c r="D789" t="b">
        <f>NOT(Tbl_MissionCrew[[#This Row],[Spacecraft (Return)]]=Tbl_MissionCrew[[#This Row],[Spacecraft (Launch)]])</f>
        <v>0</v>
      </c>
      <c r="E789" s="2">
        <f ca="1">IF(Tbl_MissionCrew[[#This Row],[Return date]]="",NOW(),Tbl_MissionCrew[[#This Row],[Return date]])-Tbl_MissionCrew[[#This Row],[Launch date]]</f>
        <v>15.910416666665697</v>
      </c>
      <c r="F789" s="1">
        <f>_xlfn.XLOOKUP(Tbl_MissionCrew[[#This Row],[Spacecraft (Launch)]],Tbl_Missions[Spacecraft],Tbl_Missions[Launch])</f>
        <v>35902.763194444444</v>
      </c>
      <c r="G789" s="1">
        <f>IF(_xlfn.XLOOKUP(Tbl_MissionCrew[[#This Row],[Spacecraft (Return)]],Tbl_Missions[Spacecraft],Tbl_Missions[Return])="","",_xlfn.XLOOKUP(Tbl_MissionCrew[[#This Row],[Spacecraft (Return)]],Tbl_Missions[Spacecraft],Tbl_Missions[Return]))</f>
        <v>35918.673611111109</v>
      </c>
      <c r="H789" t="str">
        <f>_xlfn.XLOOKUP(Tbl_MissionCrew[[#This Row],[Spacecraft (Launch)]],Tbl_Missions[Spacecraft],Tbl_Missions[Destination])</f>
        <v>Earth Orbit</v>
      </c>
      <c r="I78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89" t="str">
        <f>_xlfn.XLOOKUP(Tbl_MissionCrew[[#This Row],[Spacecraft (Return)]],Tbl_Missions[Spacecraft],Tbl_Missions[Status])</f>
        <v>Returned</v>
      </c>
    </row>
    <row r="790" spans="1:10" ht="18.75" customHeight="1">
      <c r="A790" t="s">
        <v>596</v>
      </c>
      <c r="B790" t="s">
        <v>243</v>
      </c>
      <c r="C790" t="s">
        <v>243</v>
      </c>
      <c r="D790" t="b">
        <f>NOT(Tbl_MissionCrew[[#This Row],[Spacecraft (Return)]]=Tbl_MissionCrew[[#This Row],[Spacecraft (Launch)]])</f>
        <v>0</v>
      </c>
      <c r="E790" s="2">
        <f ca="1">IF(Tbl_MissionCrew[[#This Row],[Return date]]="",NOW(),Tbl_MissionCrew[[#This Row],[Return date]])-Tbl_MissionCrew[[#This Row],[Launch date]]</f>
        <v>15.910416666665697</v>
      </c>
      <c r="F790" s="1">
        <f>_xlfn.XLOOKUP(Tbl_MissionCrew[[#This Row],[Spacecraft (Launch)]],Tbl_Missions[Spacecraft],Tbl_Missions[Launch])</f>
        <v>35902.763194444444</v>
      </c>
      <c r="G790" s="1">
        <f>IF(_xlfn.XLOOKUP(Tbl_MissionCrew[[#This Row],[Spacecraft (Return)]],Tbl_Missions[Spacecraft],Tbl_Missions[Return])="","",_xlfn.XLOOKUP(Tbl_MissionCrew[[#This Row],[Spacecraft (Return)]],Tbl_Missions[Spacecraft],Tbl_Missions[Return]))</f>
        <v>35918.673611111109</v>
      </c>
      <c r="H790" t="str">
        <f>_xlfn.XLOOKUP(Tbl_MissionCrew[[#This Row],[Spacecraft (Launch)]],Tbl_Missions[Spacecraft],Tbl_Missions[Destination])</f>
        <v>Earth Orbit</v>
      </c>
      <c r="I79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90" t="str">
        <f>_xlfn.XLOOKUP(Tbl_MissionCrew[[#This Row],[Spacecraft (Return)]],Tbl_Missions[Spacecraft],Tbl_Missions[Status])</f>
        <v>Returned</v>
      </c>
    </row>
    <row r="791" spans="1:10" ht="18.75" customHeight="1">
      <c r="A791" t="s">
        <v>1228</v>
      </c>
      <c r="B791" t="s">
        <v>243</v>
      </c>
      <c r="C791" t="s">
        <v>243</v>
      </c>
      <c r="D791" t="b">
        <f>NOT(Tbl_MissionCrew[[#This Row],[Spacecraft (Return)]]=Tbl_MissionCrew[[#This Row],[Spacecraft (Launch)]])</f>
        <v>0</v>
      </c>
      <c r="E791" s="2">
        <f ca="1">IF(Tbl_MissionCrew[[#This Row],[Return date]]="",NOW(),Tbl_MissionCrew[[#This Row],[Return date]])-Tbl_MissionCrew[[#This Row],[Launch date]]</f>
        <v>15.910416666665697</v>
      </c>
      <c r="F791" s="1">
        <f>_xlfn.XLOOKUP(Tbl_MissionCrew[[#This Row],[Spacecraft (Launch)]],Tbl_Missions[Spacecraft],Tbl_Missions[Launch])</f>
        <v>35902.763194444444</v>
      </c>
      <c r="G791" s="1">
        <f>IF(_xlfn.XLOOKUP(Tbl_MissionCrew[[#This Row],[Spacecraft (Return)]],Tbl_Missions[Spacecraft],Tbl_Missions[Return])="","",_xlfn.XLOOKUP(Tbl_MissionCrew[[#This Row],[Spacecraft (Return)]],Tbl_Missions[Spacecraft],Tbl_Missions[Return]))</f>
        <v>35918.673611111109</v>
      </c>
      <c r="H791" t="str">
        <f>_xlfn.XLOOKUP(Tbl_MissionCrew[[#This Row],[Spacecraft (Launch)]],Tbl_Missions[Spacecraft],Tbl_Missions[Destination])</f>
        <v>Earth Orbit</v>
      </c>
      <c r="I79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791" t="str">
        <f>_xlfn.XLOOKUP(Tbl_MissionCrew[[#This Row],[Spacecraft (Return)]],Tbl_Missions[Spacecraft],Tbl_Missions[Status])</f>
        <v>Returned</v>
      </c>
    </row>
    <row r="792" spans="1:10" ht="18.75" customHeight="1">
      <c r="A792" t="s">
        <v>1181</v>
      </c>
      <c r="B792" t="s">
        <v>244</v>
      </c>
      <c r="C792" t="s">
        <v>244</v>
      </c>
      <c r="D792" t="b">
        <f>NOT(Tbl_MissionCrew[[#This Row],[Spacecraft (Return)]]=Tbl_MissionCrew[[#This Row],[Spacecraft (Launch)]])</f>
        <v>0</v>
      </c>
      <c r="E792" s="2">
        <f ca="1">IF(Tbl_MissionCrew[[#This Row],[Return date]]="",NOW(),Tbl_MissionCrew[[#This Row],[Return date]])-Tbl_MissionCrew[[#This Row],[Launch date]]</f>
        <v>9.8298611111094942</v>
      </c>
      <c r="F792" s="1">
        <f>_xlfn.XLOOKUP(Tbl_MissionCrew[[#This Row],[Spacecraft (Launch)]],Tbl_Missions[Spacecraft],Tbl_Missions[Launch])</f>
        <v>35948.921111111114</v>
      </c>
      <c r="G792" s="1">
        <f>IF(_xlfn.XLOOKUP(Tbl_MissionCrew[[#This Row],[Spacecraft (Return)]],Tbl_Missions[Spacecraft],Tbl_Missions[Return])="","",_xlfn.XLOOKUP(Tbl_MissionCrew[[#This Row],[Spacecraft (Return)]],Tbl_Missions[Spacecraft],Tbl_Missions[Return]))</f>
        <v>35958.750972222224</v>
      </c>
      <c r="H792" t="str">
        <f>_xlfn.XLOOKUP(Tbl_MissionCrew[[#This Row],[Spacecraft (Launch)]],Tbl_Missions[Spacecraft],Tbl_Missions[Destination])</f>
        <v>Mir</v>
      </c>
      <c r="I79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92" t="str">
        <f>_xlfn.XLOOKUP(Tbl_MissionCrew[[#This Row],[Spacecraft (Return)]],Tbl_Missions[Spacecraft],Tbl_Missions[Status])</f>
        <v>Returned</v>
      </c>
    </row>
    <row r="793" spans="1:10" ht="18.75" customHeight="1">
      <c r="A793" t="s">
        <v>1229</v>
      </c>
      <c r="B793" t="s">
        <v>244</v>
      </c>
      <c r="C793" t="s">
        <v>244</v>
      </c>
      <c r="D793" t="b">
        <f>NOT(Tbl_MissionCrew[[#This Row],[Spacecraft (Return)]]=Tbl_MissionCrew[[#This Row],[Spacecraft (Launch)]])</f>
        <v>0</v>
      </c>
      <c r="E793" s="2">
        <f ca="1">IF(Tbl_MissionCrew[[#This Row],[Return date]]="",NOW(),Tbl_MissionCrew[[#This Row],[Return date]])-Tbl_MissionCrew[[#This Row],[Launch date]]</f>
        <v>9.8298611111094942</v>
      </c>
      <c r="F793" s="1">
        <f>_xlfn.XLOOKUP(Tbl_MissionCrew[[#This Row],[Spacecraft (Launch)]],Tbl_Missions[Spacecraft],Tbl_Missions[Launch])</f>
        <v>35948.921111111114</v>
      </c>
      <c r="G793" s="1">
        <f>IF(_xlfn.XLOOKUP(Tbl_MissionCrew[[#This Row],[Spacecraft (Return)]],Tbl_Missions[Spacecraft],Tbl_Missions[Return])="","",_xlfn.XLOOKUP(Tbl_MissionCrew[[#This Row],[Spacecraft (Return)]],Tbl_Missions[Spacecraft],Tbl_Missions[Return]))</f>
        <v>35958.750972222224</v>
      </c>
      <c r="H793" t="str">
        <f>_xlfn.XLOOKUP(Tbl_MissionCrew[[#This Row],[Spacecraft (Launch)]],Tbl_Missions[Spacecraft],Tbl_Missions[Destination])</f>
        <v>Mir</v>
      </c>
      <c r="I79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93" t="str">
        <f>_xlfn.XLOOKUP(Tbl_MissionCrew[[#This Row],[Spacecraft (Return)]],Tbl_Missions[Spacecraft],Tbl_Missions[Status])</f>
        <v>Returned</v>
      </c>
    </row>
    <row r="794" spans="1:10" ht="18.75" customHeight="1">
      <c r="A794" t="s">
        <v>602</v>
      </c>
      <c r="B794" t="s">
        <v>244</v>
      </c>
      <c r="C794" t="s">
        <v>244</v>
      </c>
      <c r="D794" t="b">
        <f>NOT(Tbl_MissionCrew[[#This Row],[Spacecraft (Return)]]=Tbl_MissionCrew[[#This Row],[Spacecraft (Launch)]])</f>
        <v>0</v>
      </c>
      <c r="E794" s="2">
        <f ca="1">IF(Tbl_MissionCrew[[#This Row],[Return date]]="",NOW(),Tbl_MissionCrew[[#This Row],[Return date]])-Tbl_MissionCrew[[#This Row],[Launch date]]</f>
        <v>9.8298611111094942</v>
      </c>
      <c r="F794" s="1">
        <f>_xlfn.XLOOKUP(Tbl_MissionCrew[[#This Row],[Spacecraft (Launch)]],Tbl_Missions[Spacecraft],Tbl_Missions[Launch])</f>
        <v>35948.921111111114</v>
      </c>
      <c r="G794" s="1">
        <f>IF(_xlfn.XLOOKUP(Tbl_MissionCrew[[#This Row],[Spacecraft (Return)]],Tbl_Missions[Spacecraft],Tbl_Missions[Return])="","",_xlfn.XLOOKUP(Tbl_MissionCrew[[#This Row],[Spacecraft (Return)]],Tbl_Missions[Spacecraft],Tbl_Missions[Return]))</f>
        <v>35958.750972222224</v>
      </c>
      <c r="H794" t="str">
        <f>_xlfn.XLOOKUP(Tbl_MissionCrew[[#This Row],[Spacecraft (Launch)]],Tbl_Missions[Spacecraft],Tbl_Missions[Destination])</f>
        <v>Mir</v>
      </c>
      <c r="I79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94" t="str">
        <f>_xlfn.XLOOKUP(Tbl_MissionCrew[[#This Row],[Spacecraft (Return)]],Tbl_Missions[Spacecraft],Tbl_Missions[Status])</f>
        <v>Returned</v>
      </c>
    </row>
    <row r="795" spans="1:10" ht="18.75" customHeight="1">
      <c r="A795" t="s">
        <v>1230</v>
      </c>
      <c r="B795" t="s">
        <v>244</v>
      </c>
      <c r="C795" t="s">
        <v>244</v>
      </c>
      <c r="D795" t="b">
        <f>NOT(Tbl_MissionCrew[[#This Row],[Spacecraft (Return)]]=Tbl_MissionCrew[[#This Row],[Spacecraft (Launch)]])</f>
        <v>0</v>
      </c>
      <c r="E795" s="2">
        <f ca="1">IF(Tbl_MissionCrew[[#This Row],[Return date]]="",NOW(),Tbl_MissionCrew[[#This Row],[Return date]])-Tbl_MissionCrew[[#This Row],[Launch date]]</f>
        <v>9.8298611111094942</v>
      </c>
      <c r="F795" s="1">
        <f>_xlfn.XLOOKUP(Tbl_MissionCrew[[#This Row],[Spacecraft (Launch)]],Tbl_Missions[Spacecraft],Tbl_Missions[Launch])</f>
        <v>35948.921111111114</v>
      </c>
      <c r="G795" s="1">
        <f>IF(_xlfn.XLOOKUP(Tbl_MissionCrew[[#This Row],[Spacecraft (Return)]],Tbl_Missions[Spacecraft],Tbl_Missions[Return])="","",_xlfn.XLOOKUP(Tbl_MissionCrew[[#This Row],[Spacecraft (Return)]],Tbl_Missions[Spacecraft],Tbl_Missions[Return]))</f>
        <v>35958.750972222224</v>
      </c>
      <c r="H795" t="str">
        <f>_xlfn.XLOOKUP(Tbl_MissionCrew[[#This Row],[Spacecraft (Launch)]],Tbl_Missions[Spacecraft],Tbl_Missions[Destination])</f>
        <v>Mir</v>
      </c>
      <c r="I79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95" t="str">
        <f>_xlfn.XLOOKUP(Tbl_MissionCrew[[#This Row],[Spacecraft (Return)]],Tbl_Missions[Spacecraft],Tbl_Missions[Status])</f>
        <v>Returned</v>
      </c>
    </row>
    <row r="796" spans="1:10" ht="18.75" customHeight="1">
      <c r="A796" t="s">
        <v>423</v>
      </c>
      <c r="B796" t="s">
        <v>244</v>
      </c>
      <c r="C796" t="s">
        <v>244</v>
      </c>
      <c r="D796" t="b">
        <f>NOT(Tbl_MissionCrew[[#This Row],[Spacecraft (Return)]]=Tbl_MissionCrew[[#This Row],[Spacecraft (Launch)]])</f>
        <v>0</v>
      </c>
      <c r="E796" s="2">
        <f ca="1">IF(Tbl_MissionCrew[[#This Row],[Return date]]="",NOW(),Tbl_MissionCrew[[#This Row],[Return date]])-Tbl_MissionCrew[[#This Row],[Launch date]]</f>
        <v>9.8298611111094942</v>
      </c>
      <c r="F796" s="1">
        <f>_xlfn.XLOOKUP(Tbl_MissionCrew[[#This Row],[Spacecraft (Launch)]],Tbl_Missions[Spacecraft],Tbl_Missions[Launch])</f>
        <v>35948.921111111114</v>
      </c>
      <c r="G796" s="1">
        <f>IF(_xlfn.XLOOKUP(Tbl_MissionCrew[[#This Row],[Spacecraft (Return)]],Tbl_Missions[Spacecraft],Tbl_Missions[Return])="","",_xlfn.XLOOKUP(Tbl_MissionCrew[[#This Row],[Spacecraft (Return)]],Tbl_Missions[Spacecraft],Tbl_Missions[Return]))</f>
        <v>35958.750972222224</v>
      </c>
      <c r="H796" t="str">
        <f>_xlfn.XLOOKUP(Tbl_MissionCrew[[#This Row],[Spacecraft (Launch)]],Tbl_Missions[Spacecraft],Tbl_Missions[Destination])</f>
        <v>Mir</v>
      </c>
      <c r="I79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96" t="str">
        <f>_xlfn.XLOOKUP(Tbl_MissionCrew[[#This Row],[Spacecraft (Return)]],Tbl_Missions[Spacecraft],Tbl_Missions[Status])</f>
        <v>Returned</v>
      </c>
    </row>
    <row r="797" spans="1:10" ht="18.75" customHeight="1">
      <c r="A797" t="s">
        <v>1195</v>
      </c>
      <c r="B797" t="s">
        <v>244</v>
      </c>
      <c r="C797" t="s">
        <v>244</v>
      </c>
      <c r="D797" t="b">
        <f>NOT(Tbl_MissionCrew[[#This Row],[Spacecraft (Return)]]=Tbl_MissionCrew[[#This Row],[Spacecraft (Launch)]])</f>
        <v>0</v>
      </c>
      <c r="E797" s="2">
        <f ca="1">IF(Tbl_MissionCrew[[#This Row],[Return date]]="",NOW(),Tbl_MissionCrew[[#This Row],[Return date]])-Tbl_MissionCrew[[#This Row],[Launch date]]</f>
        <v>9.8298611111094942</v>
      </c>
      <c r="F797" s="1">
        <f>_xlfn.XLOOKUP(Tbl_MissionCrew[[#This Row],[Spacecraft (Launch)]],Tbl_Missions[Spacecraft],Tbl_Missions[Launch])</f>
        <v>35948.921111111114</v>
      </c>
      <c r="G797" s="1">
        <f>IF(_xlfn.XLOOKUP(Tbl_MissionCrew[[#This Row],[Spacecraft (Return)]],Tbl_Missions[Spacecraft],Tbl_Missions[Return])="","",_xlfn.XLOOKUP(Tbl_MissionCrew[[#This Row],[Spacecraft (Return)]],Tbl_Missions[Spacecraft],Tbl_Missions[Return]))</f>
        <v>35958.750972222224</v>
      </c>
      <c r="H797" t="str">
        <f>_xlfn.XLOOKUP(Tbl_MissionCrew[[#This Row],[Spacecraft (Launch)]],Tbl_Missions[Spacecraft],Tbl_Missions[Destination])</f>
        <v>Mir</v>
      </c>
      <c r="I79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97" t="str">
        <f>_xlfn.XLOOKUP(Tbl_MissionCrew[[#This Row],[Spacecraft (Return)]],Tbl_Missions[Spacecraft],Tbl_Missions[Status])</f>
        <v>Returned</v>
      </c>
    </row>
    <row r="798" spans="1:10" ht="18.75" customHeight="1">
      <c r="A798" t="s">
        <v>554</v>
      </c>
      <c r="B798" t="s">
        <v>245</v>
      </c>
      <c r="C798" t="s">
        <v>245</v>
      </c>
      <c r="D798" t="b">
        <f>NOT(Tbl_MissionCrew[[#This Row],[Spacecraft (Return)]]=Tbl_MissionCrew[[#This Row],[Spacecraft (Launch)]])</f>
        <v>0</v>
      </c>
      <c r="E798" s="2">
        <f ca="1">IF(Tbl_MissionCrew[[#This Row],[Return date]]="",NOW(),Tbl_MissionCrew[[#This Row],[Return date]])-Tbl_MissionCrew[[#This Row],[Launch date]]</f>
        <v>198.68819444444671</v>
      </c>
      <c r="F798" s="1">
        <f>_xlfn.XLOOKUP(Tbl_MissionCrew[[#This Row],[Spacecraft (Launch)]],Tbl_Missions[Spacecraft],Tbl_Missions[Launch])</f>
        <v>36020.404861111114</v>
      </c>
      <c r="G798" s="1">
        <f>IF(_xlfn.XLOOKUP(Tbl_MissionCrew[[#This Row],[Spacecraft (Return)]],Tbl_Missions[Spacecraft],Tbl_Missions[Return])="","",_xlfn.XLOOKUP(Tbl_MissionCrew[[#This Row],[Spacecraft (Return)]],Tbl_Missions[Spacecraft],Tbl_Missions[Return]))</f>
        <v>36219.093055555561</v>
      </c>
      <c r="H798" t="str">
        <f>_xlfn.XLOOKUP(Tbl_MissionCrew[[#This Row],[Spacecraft (Launch)]],Tbl_Missions[Spacecraft],Tbl_Missions[Destination])</f>
        <v>Mir</v>
      </c>
      <c r="I79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98" t="str">
        <f>_xlfn.XLOOKUP(Tbl_MissionCrew[[#This Row],[Spacecraft (Return)]],Tbl_Missions[Spacecraft],Tbl_Missions[Status])</f>
        <v>Returned</v>
      </c>
    </row>
    <row r="799" spans="1:10" ht="18.75" customHeight="1">
      <c r="A799" t="s">
        <v>494</v>
      </c>
      <c r="B799" t="s">
        <v>245</v>
      </c>
      <c r="C799" t="s">
        <v>249</v>
      </c>
      <c r="D799" t="b">
        <f>NOT(Tbl_MissionCrew[[#This Row],[Spacecraft (Return)]]=Tbl_MissionCrew[[#This Row],[Spacecraft (Launch)]])</f>
        <v>1</v>
      </c>
      <c r="E799" s="2">
        <f ca="1">IF(Tbl_MissionCrew[[#This Row],[Return date]]="",NOW(),Tbl_MissionCrew[[#This Row],[Return date]])-Tbl_MissionCrew[[#This Row],[Launch date]]</f>
        <v>379.61875000000146</v>
      </c>
      <c r="F799" s="1">
        <f>_xlfn.XLOOKUP(Tbl_MissionCrew[[#This Row],[Spacecraft (Launch)]],Tbl_Missions[Spacecraft],Tbl_Missions[Launch])</f>
        <v>36020.404861111114</v>
      </c>
      <c r="G799" s="1">
        <f>IF(_xlfn.XLOOKUP(Tbl_MissionCrew[[#This Row],[Spacecraft (Return)]],Tbl_Missions[Spacecraft],Tbl_Missions[Return])="","",_xlfn.XLOOKUP(Tbl_MissionCrew[[#This Row],[Spacecraft (Return)]],Tbl_Missions[Spacecraft],Tbl_Missions[Return]))</f>
        <v>36400.023611111115</v>
      </c>
      <c r="H799" t="str">
        <f>_xlfn.XLOOKUP(Tbl_MissionCrew[[#This Row],[Spacecraft (Launch)]],Tbl_Missions[Spacecraft],Tbl_Missions[Destination])</f>
        <v>Mir</v>
      </c>
      <c r="I79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799" t="str">
        <f>_xlfn.XLOOKUP(Tbl_MissionCrew[[#This Row],[Spacecraft (Return)]],Tbl_Missions[Spacecraft],Tbl_Missions[Status])</f>
        <v>Returned</v>
      </c>
    </row>
    <row r="800" spans="1:10" ht="18.75" customHeight="1">
      <c r="A800" t="s">
        <v>1231</v>
      </c>
      <c r="B800" t="s">
        <v>245</v>
      </c>
      <c r="C800" t="s">
        <v>242</v>
      </c>
      <c r="D800" t="b">
        <f>NOT(Tbl_MissionCrew[[#This Row],[Spacecraft (Return)]]=Tbl_MissionCrew[[#This Row],[Spacecraft (Launch)]])</f>
        <v>1</v>
      </c>
      <c r="E800" s="2">
        <f ca="1">IF(Tbl_MissionCrew[[#This Row],[Return date]]="",NOW(),Tbl_MissionCrew[[#This Row],[Return date]])-Tbl_MissionCrew[[#This Row],[Launch date]]</f>
        <v>11.820138888884685</v>
      </c>
      <c r="F800" s="1">
        <f>_xlfn.XLOOKUP(Tbl_MissionCrew[[#This Row],[Spacecraft (Launch)]],Tbl_Missions[Spacecraft],Tbl_Missions[Launch])</f>
        <v>36020.404861111114</v>
      </c>
      <c r="G800" s="1">
        <f>IF(_xlfn.XLOOKUP(Tbl_MissionCrew[[#This Row],[Spacecraft (Return)]],Tbl_Missions[Spacecraft],Tbl_Missions[Return])="","",_xlfn.XLOOKUP(Tbl_MissionCrew[[#This Row],[Spacecraft (Return)]],Tbl_Missions[Spacecraft],Tbl_Missions[Return]))</f>
        <v>36032.224999999999</v>
      </c>
      <c r="H800" t="str">
        <f>_xlfn.XLOOKUP(Tbl_MissionCrew[[#This Row],[Spacecraft (Launch)]],Tbl_Missions[Spacecraft],Tbl_Missions[Destination])</f>
        <v>Mir</v>
      </c>
      <c r="I80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800" t="str">
        <f>_xlfn.XLOOKUP(Tbl_MissionCrew[[#This Row],[Spacecraft (Return)]],Tbl_Missions[Spacecraft],Tbl_Missions[Status])</f>
        <v>Returned</v>
      </c>
    </row>
    <row r="801" spans="1:10" ht="18.75" customHeight="1">
      <c r="A801" t="s">
        <v>1188</v>
      </c>
      <c r="B801" t="s">
        <v>246</v>
      </c>
      <c r="C801" t="s">
        <v>246</v>
      </c>
      <c r="D801" t="b">
        <f>NOT(Tbl_MissionCrew[[#This Row],[Spacecraft (Return)]]=Tbl_MissionCrew[[#This Row],[Spacecraft (Launch)]])</f>
        <v>0</v>
      </c>
      <c r="E801" s="2">
        <f ca="1">IF(Tbl_MissionCrew[[#This Row],[Return date]]="",NOW(),Tbl_MissionCrew[[#This Row],[Return date]])-Tbl_MissionCrew[[#This Row],[Launch date]]</f>
        <v>8.90625</v>
      </c>
      <c r="F801" s="1">
        <f>_xlfn.XLOOKUP(Tbl_MissionCrew[[#This Row],[Spacecraft (Launch)]],Tbl_Missions[Spacecraft],Tbl_Missions[Launch])</f>
        <v>36097.805254629631</v>
      </c>
      <c r="G801" s="1">
        <f>IF(_xlfn.XLOOKUP(Tbl_MissionCrew[[#This Row],[Spacecraft (Return)]],Tbl_Missions[Spacecraft],Tbl_Missions[Return])="","",_xlfn.XLOOKUP(Tbl_MissionCrew[[#This Row],[Spacecraft (Return)]],Tbl_Missions[Spacecraft],Tbl_Missions[Return]))</f>
        <v>36106.711504629631</v>
      </c>
      <c r="H801" t="str">
        <f>_xlfn.XLOOKUP(Tbl_MissionCrew[[#This Row],[Spacecraft (Launch)]],Tbl_Missions[Spacecraft],Tbl_Missions[Destination])</f>
        <v>Earth Orbit</v>
      </c>
      <c r="I80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801" t="str">
        <f>_xlfn.XLOOKUP(Tbl_MissionCrew[[#This Row],[Spacecraft (Return)]],Tbl_Missions[Spacecraft],Tbl_Missions[Status])</f>
        <v>Returned</v>
      </c>
    </row>
    <row r="802" spans="1:10" ht="18.75" customHeight="1">
      <c r="A802" t="s">
        <v>1175</v>
      </c>
      <c r="B802" t="s">
        <v>246</v>
      </c>
      <c r="C802" t="s">
        <v>246</v>
      </c>
      <c r="D802" t="b">
        <f>NOT(Tbl_MissionCrew[[#This Row],[Spacecraft (Return)]]=Tbl_MissionCrew[[#This Row],[Spacecraft (Launch)]])</f>
        <v>0</v>
      </c>
      <c r="E802" s="2">
        <f ca="1">IF(Tbl_MissionCrew[[#This Row],[Return date]]="",NOW(),Tbl_MissionCrew[[#This Row],[Return date]])-Tbl_MissionCrew[[#This Row],[Launch date]]</f>
        <v>8.90625</v>
      </c>
      <c r="F802" s="1">
        <f>_xlfn.XLOOKUP(Tbl_MissionCrew[[#This Row],[Spacecraft (Launch)]],Tbl_Missions[Spacecraft],Tbl_Missions[Launch])</f>
        <v>36097.805254629631</v>
      </c>
      <c r="G802" s="1">
        <f>IF(_xlfn.XLOOKUP(Tbl_MissionCrew[[#This Row],[Spacecraft (Return)]],Tbl_Missions[Spacecraft],Tbl_Missions[Return])="","",_xlfn.XLOOKUP(Tbl_MissionCrew[[#This Row],[Spacecraft (Return)]],Tbl_Missions[Spacecraft],Tbl_Missions[Return]))</f>
        <v>36106.711504629631</v>
      </c>
      <c r="H802" t="str">
        <f>_xlfn.XLOOKUP(Tbl_MissionCrew[[#This Row],[Spacecraft (Launch)]],Tbl_Missions[Spacecraft],Tbl_Missions[Destination])</f>
        <v>Earth Orbit</v>
      </c>
      <c r="I80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802" t="str">
        <f>_xlfn.XLOOKUP(Tbl_MissionCrew[[#This Row],[Spacecraft (Return)]],Tbl_Missions[Spacecraft],Tbl_Missions[Status])</f>
        <v>Returned</v>
      </c>
    </row>
    <row r="803" spans="1:10" ht="18.75" customHeight="1">
      <c r="A803" t="s">
        <v>988</v>
      </c>
      <c r="B803" t="s">
        <v>246</v>
      </c>
      <c r="C803" t="s">
        <v>246</v>
      </c>
      <c r="D803" t="b">
        <f>NOT(Tbl_MissionCrew[[#This Row],[Spacecraft (Return)]]=Tbl_MissionCrew[[#This Row],[Spacecraft (Launch)]])</f>
        <v>0</v>
      </c>
      <c r="E803" s="2">
        <f ca="1">IF(Tbl_MissionCrew[[#This Row],[Return date]]="",NOW(),Tbl_MissionCrew[[#This Row],[Return date]])-Tbl_MissionCrew[[#This Row],[Launch date]]</f>
        <v>8.90625</v>
      </c>
      <c r="F803" s="1">
        <f>_xlfn.XLOOKUP(Tbl_MissionCrew[[#This Row],[Spacecraft (Launch)]],Tbl_Missions[Spacecraft],Tbl_Missions[Launch])</f>
        <v>36097.805254629631</v>
      </c>
      <c r="G803" s="1">
        <f>IF(_xlfn.XLOOKUP(Tbl_MissionCrew[[#This Row],[Spacecraft (Return)]],Tbl_Missions[Spacecraft],Tbl_Missions[Return])="","",_xlfn.XLOOKUP(Tbl_MissionCrew[[#This Row],[Spacecraft (Return)]],Tbl_Missions[Spacecraft],Tbl_Missions[Return]))</f>
        <v>36106.711504629631</v>
      </c>
      <c r="H803" t="str">
        <f>_xlfn.XLOOKUP(Tbl_MissionCrew[[#This Row],[Spacecraft (Launch)]],Tbl_Missions[Spacecraft],Tbl_Missions[Destination])</f>
        <v>Earth Orbit</v>
      </c>
      <c r="I80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803" t="str">
        <f>_xlfn.XLOOKUP(Tbl_MissionCrew[[#This Row],[Spacecraft (Return)]],Tbl_Missions[Spacecraft],Tbl_Missions[Status])</f>
        <v>Returned</v>
      </c>
    </row>
    <row r="804" spans="1:10" ht="18.75" customHeight="1">
      <c r="A804" t="s">
        <v>1232</v>
      </c>
      <c r="B804" t="s">
        <v>246</v>
      </c>
      <c r="C804" t="s">
        <v>246</v>
      </c>
      <c r="D804" t="b">
        <f>NOT(Tbl_MissionCrew[[#This Row],[Spacecraft (Return)]]=Tbl_MissionCrew[[#This Row],[Spacecraft (Launch)]])</f>
        <v>0</v>
      </c>
      <c r="E804" s="2">
        <f ca="1">IF(Tbl_MissionCrew[[#This Row],[Return date]]="",NOW(),Tbl_MissionCrew[[#This Row],[Return date]])-Tbl_MissionCrew[[#This Row],[Launch date]]</f>
        <v>8.90625</v>
      </c>
      <c r="F804" s="1">
        <f>_xlfn.XLOOKUP(Tbl_MissionCrew[[#This Row],[Spacecraft (Launch)]],Tbl_Missions[Spacecraft],Tbl_Missions[Launch])</f>
        <v>36097.805254629631</v>
      </c>
      <c r="G804" s="1">
        <f>IF(_xlfn.XLOOKUP(Tbl_MissionCrew[[#This Row],[Spacecraft (Return)]],Tbl_Missions[Spacecraft],Tbl_Missions[Return])="","",_xlfn.XLOOKUP(Tbl_MissionCrew[[#This Row],[Spacecraft (Return)]],Tbl_Missions[Spacecraft],Tbl_Missions[Return]))</f>
        <v>36106.711504629631</v>
      </c>
      <c r="H804" t="str">
        <f>_xlfn.XLOOKUP(Tbl_MissionCrew[[#This Row],[Spacecraft (Launch)]],Tbl_Missions[Spacecraft],Tbl_Missions[Destination])</f>
        <v>Earth Orbit</v>
      </c>
      <c r="I80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804" t="str">
        <f>_xlfn.XLOOKUP(Tbl_MissionCrew[[#This Row],[Spacecraft (Return)]],Tbl_Missions[Spacecraft],Tbl_Missions[Status])</f>
        <v>Returned</v>
      </c>
    </row>
    <row r="805" spans="1:10" ht="18.75" customHeight="1">
      <c r="A805" t="s">
        <v>548</v>
      </c>
      <c r="B805" t="s">
        <v>246</v>
      </c>
      <c r="C805" t="s">
        <v>246</v>
      </c>
      <c r="D805" t="b">
        <f>NOT(Tbl_MissionCrew[[#This Row],[Spacecraft (Return)]]=Tbl_MissionCrew[[#This Row],[Spacecraft (Launch)]])</f>
        <v>0</v>
      </c>
      <c r="E805" s="2">
        <f ca="1">IF(Tbl_MissionCrew[[#This Row],[Return date]]="",NOW(),Tbl_MissionCrew[[#This Row],[Return date]])-Tbl_MissionCrew[[#This Row],[Launch date]]</f>
        <v>8.90625</v>
      </c>
      <c r="F805" s="1">
        <f>_xlfn.XLOOKUP(Tbl_MissionCrew[[#This Row],[Spacecraft (Launch)]],Tbl_Missions[Spacecraft],Tbl_Missions[Launch])</f>
        <v>36097.805254629631</v>
      </c>
      <c r="G805" s="1">
        <f>IF(_xlfn.XLOOKUP(Tbl_MissionCrew[[#This Row],[Spacecraft (Return)]],Tbl_Missions[Spacecraft],Tbl_Missions[Return])="","",_xlfn.XLOOKUP(Tbl_MissionCrew[[#This Row],[Spacecraft (Return)]],Tbl_Missions[Spacecraft],Tbl_Missions[Return]))</f>
        <v>36106.711504629631</v>
      </c>
      <c r="H805" t="str">
        <f>_xlfn.XLOOKUP(Tbl_MissionCrew[[#This Row],[Spacecraft (Launch)]],Tbl_Missions[Spacecraft],Tbl_Missions[Destination])</f>
        <v>Earth Orbit</v>
      </c>
      <c r="I80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805" t="str">
        <f>_xlfn.XLOOKUP(Tbl_MissionCrew[[#This Row],[Spacecraft (Return)]],Tbl_Missions[Spacecraft],Tbl_Missions[Status])</f>
        <v>Returned</v>
      </c>
    </row>
    <row r="806" spans="1:10" ht="18.75" customHeight="1">
      <c r="A806" t="s">
        <v>621</v>
      </c>
      <c r="B806" t="s">
        <v>246</v>
      </c>
      <c r="C806" t="s">
        <v>246</v>
      </c>
      <c r="D806" t="b">
        <f>NOT(Tbl_MissionCrew[[#This Row],[Spacecraft (Return)]]=Tbl_MissionCrew[[#This Row],[Spacecraft (Launch)]])</f>
        <v>0</v>
      </c>
      <c r="E806" s="2">
        <f ca="1">IF(Tbl_MissionCrew[[#This Row],[Return date]]="",NOW(),Tbl_MissionCrew[[#This Row],[Return date]])-Tbl_MissionCrew[[#This Row],[Launch date]]</f>
        <v>8.90625</v>
      </c>
      <c r="F806" s="1">
        <f>_xlfn.XLOOKUP(Tbl_MissionCrew[[#This Row],[Spacecraft (Launch)]],Tbl_Missions[Spacecraft],Tbl_Missions[Launch])</f>
        <v>36097.805254629631</v>
      </c>
      <c r="G806" s="1">
        <f>IF(_xlfn.XLOOKUP(Tbl_MissionCrew[[#This Row],[Spacecraft (Return)]],Tbl_Missions[Spacecraft],Tbl_Missions[Return])="","",_xlfn.XLOOKUP(Tbl_MissionCrew[[#This Row],[Spacecraft (Return)]],Tbl_Missions[Spacecraft],Tbl_Missions[Return]))</f>
        <v>36106.711504629631</v>
      </c>
      <c r="H806" t="str">
        <f>_xlfn.XLOOKUP(Tbl_MissionCrew[[#This Row],[Spacecraft (Launch)]],Tbl_Missions[Spacecraft],Tbl_Missions[Destination])</f>
        <v>Earth Orbit</v>
      </c>
      <c r="I80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806" t="str">
        <f>_xlfn.XLOOKUP(Tbl_MissionCrew[[#This Row],[Spacecraft (Return)]],Tbl_Missions[Spacecraft],Tbl_Missions[Status])</f>
        <v>Returned</v>
      </c>
    </row>
    <row r="807" spans="1:10" ht="18.75" customHeight="1">
      <c r="A807" t="s">
        <v>1221</v>
      </c>
      <c r="B807" t="s">
        <v>246</v>
      </c>
      <c r="C807" t="s">
        <v>246</v>
      </c>
      <c r="D807" t="b">
        <f>NOT(Tbl_MissionCrew[[#This Row],[Spacecraft (Return)]]=Tbl_MissionCrew[[#This Row],[Spacecraft (Launch)]])</f>
        <v>0</v>
      </c>
      <c r="E807" s="2">
        <f ca="1">IF(Tbl_MissionCrew[[#This Row],[Return date]]="",NOW(),Tbl_MissionCrew[[#This Row],[Return date]])-Tbl_MissionCrew[[#This Row],[Launch date]]</f>
        <v>8.90625</v>
      </c>
      <c r="F807" s="1">
        <f>_xlfn.XLOOKUP(Tbl_MissionCrew[[#This Row],[Spacecraft (Launch)]],Tbl_Missions[Spacecraft],Tbl_Missions[Launch])</f>
        <v>36097.805254629631</v>
      </c>
      <c r="G807" s="1">
        <f>IF(_xlfn.XLOOKUP(Tbl_MissionCrew[[#This Row],[Spacecraft (Return)]],Tbl_Missions[Spacecraft],Tbl_Missions[Return])="","",_xlfn.XLOOKUP(Tbl_MissionCrew[[#This Row],[Spacecraft (Return)]],Tbl_Missions[Spacecraft],Tbl_Missions[Return]))</f>
        <v>36106.711504629631</v>
      </c>
      <c r="H807" t="str">
        <f>_xlfn.XLOOKUP(Tbl_MissionCrew[[#This Row],[Spacecraft (Launch)]],Tbl_Missions[Spacecraft],Tbl_Missions[Destination])</f>
        <v>Earth Orbit</v>
      </c>
      <c r="I80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807" t="str">
        <f>_xlfn.XLOOKUP(Tbl_MissionCrew[[#This Row],[Spacecraft (Return)]],Tbl_Missions[Spacecraft],Tbl_Missions[Status])</f>
        <v>Returned</v>
      </c>
    </row>
    <row r="808" spans="1:10" ht="18.75" customHeight="1">
      <c r="A808" t="s">
        <v>1233</v>
      </c>
      <c r="B808" t="s">
        <v>247</v>
      </c>
      <c r="C808" t="s">
        <v>247</v>
      </c>
      <c r="D808" t="b">
        <f>NOT(Tbl_MissionCrew[[#This Row],[Spacecraft (Return)]]=Tbl_MissionCrew[[#This Row],[Spacecraft (Launch)]])</f>
        <v>0</v>
      </c>
      <c r="E808" s="2">
        <f ca="1">IF(Tbl_MissionCrew[[#This Row],[Return date]]="",NOW(),Tbl_MissionCrew[[#This Row],[Return date]])-Tbl_MissionCrew[[#This Row],[Launch date]]</f>
        <v>11.804861111108039</v>
      </c>
      <c r="F808" s="1">
        <f>_xlfn.XLOOKUP(Tbl_MissionCrew[[#This Row],[Spacecraft (Launch)]],Tbl_Missions[Spacecraft],Tbl_Missions[Launch])</f>
        <v>36133.358032407406</v>
      </c>
      <c r="G808" s="1">
        <f>IF(_xlfn.XLOOKUP(Tbl_MissionCrew[[#This Row],[Spacecraft (Return)]],Tbl_Missions[Spacecraft],Tbl_Missions[Return])="","",_xlfn.XLOOKUP(Tbl_MissionCrew[[#This Row],[Spacecraft (Return)]],Tbl_Missions[Spacecraft],Tbl_Missions[Return]))</f>
        <v>36145.162893518514</v>
      </c>
      <c r="H808" t="str">
        <f>_xlfn.XLOOKUP(Tbl_MissionCrew[[#This Row],[Spacecraft (Launch)]],Tbl_Missions[Spacecraft],Tbl_Missions[Destination])</f>
        <v>ISS</v>
      </c>
      <c r="I80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08" t="str">
        <f>_xlfn.XLOOKUP(Tbl_MissionCrew[[#This Row],[Spacecraft (Return)]],Tbl_Missions[Spacecraft],Tbl_Missions[Status])</f>
        <v>Returned</v>
      </c>
    </row>
    <row r="809" spans="1:10" ht="18.75" customHeight="1">
      <c r="A809" t="s">
        <v>506</v>
      </c>
      <c r="B809" t="s">
        <v>247</v>
      </c>
      <c r="C809" t="s">
        <v>247</v>
      </c>
      <c r="D809" t="b">
        <f>NOT(Tbl_MissionCrew[[#This Row],[Spacecraft (Return)]]=Tbl_MissionCrew[[#This Row],[Spacecraft (Launch)]])</f>
        <v>0</v>
      </c>
      <c r="E809" s="2">
        <f ca="1">IF(Tbl_MissionCrew[[#This Row],[Return date]]="",NOW(),Tbl_MissionCrew[[#This Row],[Return date]])-Tbl_MissionCrew[[#This Row],[Launch date]]</f>
        <v>11.804861111108039</v>
      </c>
      <c r="F809" s="1">
        <f>_xlfn.XLOOKUP(Tbl_MissionCrew[[#This Row],[Spacecraft (Launch)]],Tbl_Missions[Spacecraft],Tbl_Missions[Launch])</f>
        <v>36133.358032407406</v>
      </c>
      <c r="G809" s="1">
        <f>IF(_xlfn.XLOOKUP(Tbl_MissionCrew[[#This Row],[Spacecraft (Return)]],Tbl_Missions[Spacecraft],Tbl_Missions[Return])="","",_xlfn.XLOOKUP(Tbl_MissionCrew[[#This Row],[Spacecraft (Return)]],Tbl_Missions[Spacecraft],Tbl_Missions[Return]))</f>
        <v>36145.162893518514</v>
      </c>
      <c r="H809" t="str">
        <f>_xlfn.XLOOKUP(Tbl_MissionCrew[[#This Row],[Spacecraft (Launch)]],Tbl_Missions[Spacecraft],Tbl_Missions[Destination])</f>
        <v>ISS</v>
      </c>
      <c r="I80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09" t="str">
        <f>_xlfn.XLOOKUP(Tbl_MissionCrew[[#This Row],[Spacecraft (Return)]],Tbl_Missions[Spacecraft],Tbl_Missions[Status])</f>
        <v>Returned</v>
      </c>
    </row>
    <row r="810" spans="1:10" ht="18.75" customHeight="1">
      <c r="A810" t="s">
        <v>458</v>
      </c>
      <c r="B810" t="s">
        <v>247</v>
      </c>
      <c r="C810" t="s">
        <v>247</v>
      </c>
      <c r="D810" t="b">
        <f>NOT(Tbl_MissionCrew[[#This Row],[Spacecraft (Return)]]=Tbl_MissionCrew[[#This Row],[Spacecraft (Launch)]])</f>
        <v>0</v>
      </c>
      <c r="E810" s="2">
        <f ca="1">IF(Tbl_MissionCrew[[#This Row],[Return date]]="",NOW(),Tbl_MissionCrew[[#This Row],[Return date]])-Tbl_MissionCrew[[#This Row],[Launch date]]</f>
        <v>11.804861111108039</v>
      </c>
      <c r="F810" s="1">
        <f>_xlfn.XLOOKUP(Tbl_MissionCrew[[#This Row],[Spacecraft (Launch)]],Tbl_Missions[Spacecraft],Tbl_Missions[Launch])</f>
        <v>36133.358032407406</v>
      </c>
      <c r="G810" s="1">
        <f>IF(_xlfn.XLOOKUP(Tbl_MissionCrew[[#This Row],[Spacecraft (Return)]],Tbl_Missions[Spacecraft],Tbl_Missions[Return])="","",_xlfn.XLOOKUP(Tbl_MissionCrew[[#This Row],[Spacecraft (Return)]],Tbl_Missions[Spacecraft],Tbl_Missions[Return]))</f>
        <v>36145.162893518514</v>
      </c>
      <c r="H810" t="str">
        <f>_xlfn.XLOOKUP(Tbl_MissionCrew[[#This Row],[Spacecraft (Launch)]],Tbl_Missions[Spacecraft],Tbl_Missions[Destination])</f>
        <v>ISS</v>
      </c>
      <c r="I81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10" t="str">
        <f>_xlfn.XLOOKUP(Tbl_MissionCrew[[#This Row],[Spacecraft (Return)]],Tbl_Missions[Spacecraft],Tbl_Missions[Status])</f>
        <v>Returned</v>
      </c>
    </row>
    <row r="811" spans="1:10" ht="18.75" customHeight="1">
      <c r="A811" t="s">
        <v>1184</v>
      </c>
      <c r="B811" t="s">
        <v>247</v>
      </c>
      <c r="C811" t="s">
        <v>247</v>
      </c>
      <c r="D811" t="b">
        <f>NOT(Tbl_MissionCrew[[#This Row],[Spacecraft (Return)]]=Tbl_MissionCrew[[#This Row],[Spacecraft (Launch)]])</f>
        <v>0</v>
      </c>
      <c r="E811" s="2">
        <f ca="1">IF(Tbl_MissionCrew[[#This Row],[Return date]]="",NOW(),Tbl_MissionCrew[[#This Row],[Return date]])-Tbl_MissionCrew[[#This Row],[Launch date]]</f>
        <v>11.804861111108039</v>
      </c>
      <c r="F811" s="1">
        <f>_xlfn.XLOOKUP(Tbl_MissionCrew[[#This Row],[Spacecraft (Launch)]],Tbl_Missions[Spacecraft],Tbl_Missions[Launch])</f>
        <v>36133.358032407406</v>
      </c>
      <c r="G811" s="1">
        <f>IF(_xlfn.XLOOKUP(Tbl_MissionCrew[[#This Row],[Spacecraft (Return)]],Tbl_Missions[Spacecraft],Tbl_Missions[Return])="","",_xlfn.XLOOKUP(Tbl_MissionCrew[[#This Row],[Spacecraft (Return)]],Tbl_Missions[Spacecraft],Tbl_Missions[Return]))</f>
        <v>36145.162893518514</v>
      </c>
      <c r="H811" t="str">
        <f>_xlfn.XLOOKUP(Tbl_MissionCrew[[#This Row],[Spacecraft (Launch)]],Tbl_Missions[Spacecraft],Tbl_Missions[Destination])</f>
        <v>ISS</v>
      </c>
      <c r="I81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11" t="str">
        <f>_xlfn.XLOOKUP(Tbl_MissionCrew[[#This Row],[Spacecraft (Return)]],Tbl_Missions[Spacecraft],Tbl_Missions[Status])</f>
        <v>Returned</v>
      </c>
    </row>
    <row r="812" spans="1:10" ht="18.75" customHeight="1">
      <c r="A812" t="s">
        <v>1144</v>
      </c>
      <c r="B812" t="s">
        <v>247</v>
      </c>
      <c r="C812" t="s">
        <v>247</v>
      </c>
      <c r="D812" t="b">
        <f>NOT(Tbl_MissionCrew[[#This Row],[Spacecraft (Return)]]=Tbl_MissionCrew[[#This Row],[Spacecraft (Launch)]])</f>
        <v>0</v>
      </c>
      <c r="E812" s="2">
        <f ca="1">IF(Tbl_MissionCrew[[#This Row],[Return date]]="",NOW(),Tbl_MissionCrew[[#This Row],[Return date]])-Tbl_MissionCrew[[#This Row],[Launch date]]</f>
        <v>11.804861111108039</v>
      </c>
      <c r="F812" s="1">
        <f>_xlfn.XLOOKUP(Tbl_MissionCrew[[#This Row],[Spacecraft (Launch)]],Tbl_Missions[Spacecraft],Tbl_Missions[Launch])</f>
        <v>36133.358032407406</v>
      </c>
      <c r="G812" s="1">
        <f>IF(_xlfn.XLOOKUP(Tbl_MissionCrew[[#This Row],[Spacecraft (Return)]],Tbl_Missions[Spacecraft],Tbl_Missions[Return])="","",_xlfn.XLOOKUP(Tbl_MissionCrew[[#This Row],[Spacecraft (Return)]],Tbl_Missions[Spacecraft],Tbl_Missions[Return]))</f>
        <v>36145.162893518514</v>
      </c>
      <c r="H812" t="str">
        <f>_xlfn.XLOOKUP(Tbl_MissionCrew[[#This Row],[Spacecraft (Launch)]],Tbl_Missions[Spacecraft],Tbl_Missions[Destination])</f>
        <v>ISS</v>
      </c>
      <c r="I81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12" t="str">
        <f>_xlfn.XLOOKUP(Tbl_MissionCrew[[#This Row],[Spacecraft (Return)]],Tbl_Missions[Spacecraft],Tbl_Missions[Status])</f>
        <v>Returned</v>
      </c>
    </row>
    <row r="813" spans="1:10" ht="18.75" customHeight="1">
      <c r="A813" t="s">
        <v>484</v>
      </c>
      <c r="B813" t="s">
        <v>247</v>
      </c>
      <c r="C813" t="s">
        <v>247</v>
      </c>
      <c r="D813" t="b">
        <f>NOT(Tbl_MissionCrew[[#This Row],[Spacecraft (Return)]]=Tbl_MissionCrew[[#This Row],[Spacecraft (Launch)]])</f>
        <v>0</v>
      </c>
      <c r="E813" s="2">
        <f ca="1">IF(Tbl_MissionCrew[[#This Row],[Return date]]="",NOW(),Tbl_MissionCrew[[#This Row],[Return date]])-Tbl_MissionCrew[[#This Row],[Launch date]]</f>
        <v>11.804861111108039</v>
      </c>
      <c r="F813" s="1">
        <f>_xlfn.XLOOKUP(Tbl_MissionCrew[[#This Row],[Spacecraft (Launch)]],Tbl_Missions[Spacecraft],Tbl_Missions[Launch])</f>
        <v>36133.358032407406</v>
      </c>
      <c r="G813" s="1">
        <f>IF(_xlfn.XLOOKUP(Tbl_MissionCrew[[#This Row],[Spacecraft (Return)]],Tbl_Missions[Spacecraft],Tbl_Missions[Return])="","",_xlfn.XLOOKUP(Tbl_MissionCrew[[#This Row],[Spacecraft (Return)]],Tbl_Missions[Spacecraft],Tbl_Missions[Return]))</f>
        <v>36145.162893518514</v>
      </c>
      <c r="H813" t="str">
        <f>_xlfn.XLOOKUP(Tbl_MissionCrew[[#This Row],[Spacecraft (Launch)]],Tbl_Missions[Spacecraft],Tbl_Missions[Destination])</f>
        <v>ISS</v>
      </c>
      <c r="I81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13" t="str">
        <f>_xlfn.XLOOKUP(Tbl_MissionCrew[[#This Row],[Spacecraft (Return)]],Tbl_Missions[Spacecraft],Tbl_Missions[Status])</f>
        <v>Returned</v>
      </c>
    </row>
    <row r="814" spans="1:10" ht="18.75" customHeight="1">
      <c r="A814" t="s">
        <v>1234</v>
      </c>
      <c r="B814" t="s">
        <v>249</v>
      </c>
      <c r="C814" t="s">
        <v>245</v>
      </c>
      <c r="D814" t="b">
        <f>NOT(Tbl_MissionCrew[[#This Row],[Spacecraft (Return)]]=Tbl_MissionCrew[[#This Row],[Spacecraft (Launch)]])</f>
        <v>1</v>
      </c>
      <c r="E814" s="2">
        <f ca="1">IF(Tbl_MissionCrew[[#This Row],[Return date]]="",NOW(),Tbl_MissionCrew[[#This Row],[Return date]])-Tbl_MissionCrew[[#This Row],[Launch date]]</f>
        <v>7.913888888891961</v>
      </c>
      <c r="F814" s="1">
        <f>_xlfn.XLOOKUP(Tbl_MissionCrew[[#This Row],[Spacecraft (Launch)]],Tbl_Missions[Spacecraft],Tbl_Missions[Launch])</f>
        <v>36211.179166666669</v>
      </c>
      <c r="G814" s="1">
        <f>IF(_xlfn.XLOOKUP(Tbl_MissionCrew[[#This Row],[Spacecraft (Return)]],Tbl_Missions[Spacecraft],Tbl_Missions[Return])="","",_xlfn.XLOOKUP(Tbl_MissionCrew[[#This Row],[Spacecraft (Return)]],Tbl_Missions[Spacecraft],Tbl_Missions[Return]))</f>
        <v>36219.093055555561</v>
      </c>
      <c r="H814" t="str">
        <f>_xlfn.XLOOKUP(Tbl_MissionCrew[[#This Row],[Spacecraft (Launch)]],Tbl_Missions[Spacecraft],Tbl_Missions[Destination])</f>
        <v>Mir</v>
      </c>
      <c r="I81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814" t="str">
        <f>_xlfn.XLOOKUP(Tbl_MissionCrew[[#This Row],[Spacecraft (Return)]],Tbl_Missions[Spacecraft],Tbl_Missions[Status])</f>
        <v>Returned</v>
      </c>
    </row>
    <row r="815" spans="1:10" ht="18.75" customHeight="1">
      <c r="A815" t="s">
        <v>557</v>
      </c>
      <c r="B815" t="s">
        <v>249</v>
      </c>
      <c r="C815" t="s">
        <v>249</v>
      </c>
      <c r="D815" t="b">
        <f>NOT(Tbl_MissionCrew[[#This Row],[Spacecraft (Return)]]=Tbl_MissionCrew[[#This Row],[Spacecraft (Launch)]])</f>
        <v>0</v>
      </c>
      <c r="E815" s="2">
        <f ca="1">IF(Tbl_MissionCrew[[#This Row],[Return date]]="",NOW(),Tbl_MissionCrew[[#This Row],[Return date]])-Tbl_MissionCrew[[#This Row],[Launch date]]</f>
        <v>188.84444444444671</v>
      </c>
      <c r="F815" s="1">
        <f>_xlfn.XLOOKUP(Tbl_MissionCrew[[#This Row],[Spacecraft (Launch)]],Tbl_Missions[Spacecraft],Tbl_Missions[Launch])</f>
        <v>36211.179166666669</v>
      </c>
      <c r="G815" s="1">
        <f>IF(_xlfn.XLOOKUP(Tbl_MissionCrew[[#This Row],[Spacecraft (Return)]],Tbl_Missions[Spacecraft],Tbl_Missions[Return])="","",_xlfn.XLOOKUP(Tbl_MissionCrew[[#This Row],[Spacecraft (Return)]],Tbl_Missions[Spacecraft],Tbl_Missions[Return]))</f>
        <v>36400.023611111115</v>
      </c>
      <c r="H815" t="str">
        <f>_xlfn.XLOOKUP(Tbl_MissionCrew[[#This Row],[Spacecraft (Launch)]],Tbl_Missions[Spacecraft],Tbl_Missions[Destination])</f>
        <v>Mir</v>
      </c>
      <c r="I81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815" t="str">
        <f>_xlfn.XLOOKUP(Tbl_MissionCrew[[#This Row],[Spacecraft (Return)]],Tbl_Missions[Spacecraft],Tbl_Missions[Status])</f>
        <v>Returned</v>
      </c>
    </row>
    <row r="816" spans="1:10" ht="18.75" customHeight="1">
      <c r="A816" t="s">
        <v>479</v>
      </c>
      <c r="B816" t="s">
        <v>249</v>
      </c>
      <c r="C816" t="s">
        <v>249</v>
      </c>
      <c r="D816" t="b">
        <f>NOT(Tbl_MissionCrew[[#This Row],[Spacecraft (Return)]]=Tbl_MissionCrew[[#This Row],[Spacecraft (Launch)]])</f>
        <v>0</v>
      </c>
      <c r="E816" s="2">
        <f ca="1">IF(Tbl_MissionCrew[[#This Row],[Return date]]="",NOW(),Tbl_MissionCrew[[#This Row],[Return date]])-Tbl_MissionCrew[[#This Row],[Launch date]]</f>
        <v>188.84444444444671</v>
      </c>
      <c r="F816" s="1">
        <f>_xlfn.XLOOKUP(Tbl_MissionCrew[[#This Row],[Spacecraft (Launch)]],Tbl_Missions[Spacecraft],Tbl_Missions[Launch])</f>
        <v>36211.179166666669</v>
      </c>
      <c r="G816" s="1">
        <f>IF(_xlfn.XLOOKUP(Tbl_MissionCrew[[#This Row],[Spacecraft (Return)]],Tbl_Missions[Spacecraft],Tbl_Missions[Return])="","",_xlfn.XLOOKUP(Tbl_MissionCrew[[#This Row],[Spacecraft (Return)]],Tbl_Missions[Spacecraft],Tbl_Missions[Return]))</f>
        <v>36400.023611111115</v>
      </c>
      <c r="H816" t="str">
        <f>_xlfn.XLOOKUP(Tbl_MissionCrew[[#This Row],[Spacecraft (Launch)]],Tbl_Missions[Spacecraft],Tbl_Missions[Destination])</f>
        <v>Mir</v>
      </c>
      <c r="I81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816" t="str">
        <f>_xlfn.XLOOKUP(Tbl_MissionCrew[[#This Row],[Spacecraft (Return)]],Tbl_Missions[Spacecraft],Tbl_Missions[Status])</f>
        <v>Returned</v>
      </c>
    </row>
    <row r="817" spans="1:10" ht="18.75" customHeight="1">
      <c r="A817" t="s">
        <v>530</v>
      </c>
      <c r="B817" t="s">
        <v>250</v>
      </c>
      <c r="C817" t="s">
        <v>250</v>
      </c>
      <c r="D817" t="b">
        <f>NOT(Tbl_MissionCrew[[#This Row],[Spacecraft (Return)]]=Tbl_MissionCrew[[#This Row],[Spacecraft (Launch)]])</f>
        <v>0</v>
      </c>
      <c r="E817" s="2">
        <f ca="1">IF(Tbl_MissionCrew[[#This Row],[Return date]]="",NOW(),Tbl_MissionCrew[[#This Row],[Return date]])-Tbl_MissionCrew[[#This Row],[Launch date]]</f>
        <v>9.8013888888890506</v>
      </c>
      <c r="F817" s="1">
        <f>_xlfn.XLOOKUP(Tbl_MissionCrew[[#This Row],[Spacecraft (Launch)]],Tbl_Missions[Spacecraft],Tbl_Missions[Launch])</f>
        <v>36307.451180555552</v>
      </c>
      <c r="G817" s="1">
        <f>IF(_xlfn.XLOOKUP(Tbl_MissionCrew[[#This Row],[Spacecraft (Return)]],Tbl_Missions[Spacecraft],Tbl_Missions[Return])="","",_xlfn.XLOOKUP(Tbl_MissionCrew[[#This Row],[Spacecraft (Return)]],Tbl_Missions[Spacecraft],Tbl_Missions[Return]))</f>
        <v>36317.252569444441</v>
      </c>
      <c r="H817" t="str">
        <f>_xlfn.XLOOKUP(Tbl_MissionCrew[[#This Row],[Spacecraft (Launch)]],Tbl_Missions[Spacecraft],Tbl_Missions[Destination])</f>
        <v>ISS</v>
      </c>
      <c r="I81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17" t="str">
        <f>_xlfn.XLOOKUP(Tbl_MissionCrew[[#This Row],[Spacecraft (Return)]],Tbl_Missions[Spacecraft],Tbl_Missions[Status])</f>
        <v>Returned</v>
      </c>
    </row>
    <row r="818" spans="1:10" ht="18.75" customHeight="1">
      <c r="A818" t="s">
        <v>1179</v>
      </c>
      <c r="B818" t="s">
        <v>250</v>
      </c>
      <c r="C818" t="s">
        <v>250</v>
      </c>
      <c r="D818" t="b">
        <f>NOT(Tbl_MissionCrew[[#This Row],[Spacecraft (Return)]]=Tbl_MissionCrew[[#This Row],[Spacecraft (Launch)]])</f>
        <v>0</v>
      </c>
      <c r="E818" s="2">
        <f ca="1">IF(Tbl_MissionCrew[[#This Row],[Return date]]="",NOW(),Tbl_MissionCrew[[#This Row],[Return date]])-Tbl_MissionCrew[[#This Row],[Launch date]]</f>
        <v>9.8013888888890506</v>
      </c>
      <c r="F818" s="1">
        <f>_xlfn.XLOOKUP(Tbl_MissionCrew[[#This Row],[Spacecraft (Launch)]],Tbl_Missions[Spacecraft],Tbl_Missions[Launch])</f>
        <v>36307.451180555552</v>
      </c>
      <c r="G818" s="1">
        <f>IF(_xlfn.XLOOKUP(Tbl_MissionCrew[[#This Row],[Spacecraft (Return)]],Tbl_Missions[Spacecraft],Tbl_Missions[Return])="","",_xlfn.XLOOKUP(Tbl_MissionCrew[[#This Row],[Spacecraft (Return)]],Tbl_Missions[Spacecraft],Tbl_Missions[Return]))</f>
        <v>36317.252569444441</v>
      </c>
      <c r="H818" t="str">
        <f>_xlfn.XLOOKUP(Tbl_MissionCrew[[#This Row],[Spacecraft (Launch)]],Tbl_Missions[Spacecraft],Tbl_Missions[Destination])</f>
        <v>ISS</v>
      </c>
      <c r="I81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18" t="str">
        <f>_xlfn.XLOOKUP(Tbl_MissionCrew[[#This Row],[Spacecraft (Return)]],Tbl_Missions[Spacecraft],Tbl_Missions[Status])</f>
        <v>Returned</v>
      </c>
    </row>
    <row r="819" spans="1:10" ht="18.75" customHeight="1">
      <c r="A819" t="s">
        <v>1235</v>
      </c>
      <c r="B819" t="s">
        <v>250</v>
      </c>
      <c r="C819" t="s">
        <v>250</v>
      </c>
      <c r="D819" t="b">
        <f>NOT(Tbl_MissionCrew[[#This Row],[Spacecraft (Return)]]=Tbl_MissionCrew[[#This Row],[Spacecraft (Launch)]])</f>
        <v>0</v>
      </c>
      <c r="E819" s="2">
        <f ca="1">IF(Tbl_MissionCrew[[#This Row],[Return date]]="",NOW(),Tbl_MissionCrew[[#This Row],[Return date]])-Tbl_MissionCrew[[#This Row],[Launch date]]</f>
        <v>9.8013888888890506</v>
      </c>
      <c r="F819" s="1">
        <f>_xlfn.XLOOKUP(Tbl_MissionCrew[[#This Row],[Spacecraft (Launch)]],Tbl_Missions[Spacecraft],Tbl_Missions[Launch])</f>
        <v>36307.451180555552</v>
      </c>
      <c r="G819" s="1">
        <f>IF(_xlfn.XLOOKUP(Tbl_MissionCrew[[#This Row],[Spacecraft (Return)]],Tbl_Missions[Spacecraft],Tbl_Missions[Return])="","",_xlfn.XLOOKUP(Tbl_MissionCrew[[#This Row],[Spacecraft (Return)]],Tbl_Missions[Spacecraft],Tbl_Missions[Return]))</f>
        <v>36317.252569444441</v>
      </c>
      <c r="H819" t="str">
        <f>_xlfn.XLOOKUP(Tbl_MissionCrew[[#This Row],[Spacecraft (Launch)]],Tbl_Missions[Spacecraft],Tbl_Missions[Destination])</f>
        <v>ISS</v>
      </c>
      <c r="I81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19" t="str">
        <f>_xlfn.XLOOKUP(Tbl_MissionCrew[[#This Row],[Spacecraft (Return)]],Tbl_Missions[Spacecraft],Tbl_Missions[Status])</f>
        <v>Returned</v>
      </c>
    </row>
    <row r="820" spans="1:10" ht="18.75" customHeight="1">
      <c r="A820" t="s">
        <v>1202</v>
      </c>
      <c r="B820" t="s">
        <v>250</v>
      </c>
      <c r="C820" t="s">
        <v>250</v>
      </c>
      <c r="D820" t="b">
        <f>NOT(Tbl_MissionCrew[[#This Row],[Spacecraft (Return)]]=Tbl_MissionCrew[[#This Row],[Spacecraft (Launch)]])</f>
        <v>0</v>
      </c>
      <c r="E820" s="2">
        <f ca="1">IF(Tbl_MissionCrew[[#This Row],[Return date]]="",NOW(),Tbl_MissionCrew[[#This Row],[Return date]])-Tbl_MissionCrew[[#This Row],[Launch date]]</f>
        <v>9.8013888888890506</v>
      </c>
      <c r="F820" s="1">
        <f>_xlfn.XLOOKUP(Tbl_MissionCrew[[#This Row],[Spacecraft (Launch)]],Tbl_Missions[Spacecraft],Tbl_Missions[Launch])</f>
        <v>36307.451180555552</v>
      </c>
      <c r="G820" s="1">
        <f>IF(_xlfn.XLOOKUP(Tbl_MissionCrew[[#This Row],[Spacecraft (Return)]],Tbl_Missions[Spacecraft],Tbl_Missions[Return])="","",_xlfn.XLOOKUP(Tbl_MissionCrew[[#This Row],[Spacecraft (Return)]],Tbl_Missions[Spacecraft],Tbl_Missions[Return]))</f>
        <v>36317.252569444441</v>
      </c>
      <c r="H820" t="str">
        <f>_xlfn.XLOOKUP(Tbl_MissionCrew[[#This Row],[Spacecraft (Launch)]],Tbl_Missions[Spacecraft],Tbl_Missions[Destination])</f>
        <v>ISS</v>
      </c>
      <c r="I82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20" t="str">
        <f>_xlfn.XLOOKUP(Tbl_MissionCrew[[#This Row],[Spacecraft (Return)]],Tbl_Missions[Spacecraft],Tbl_Missions[Status])</f>
        <v>Returned</v>
      </c>
    </row>
    <row r="821" spans="1:10" ht="18.75" customHeight="1">
      <c r="A821" t="s">
        <v>1236</v>
      </c>
      <c r="B821" t="s">
        <v>250</v>
      </c>
      <c r="C821" t="s">
        <v>250</v>
      </c>
      <c r="D821" t="b">
        <f>NOT(Tbl_MissionCrew[[#This Row],[Spacecraft (Return)]]=Tbl_MissionCrew[[#This Row],[Spacecraft (Launch)]])</f>
        <v>0</v>
      </c>
      <c r="E821" s="2">
        <f ca="1">IF(Tbl_MissionCrew[[#This Row],[Return date]]="",NOW(),Tbl_MissionCrew[[#This Row],[Return date]])-Tbl_MissionCrew[[#This Row],[Launch date]]</f>
        <v>9.8013888888890506</v>
      </c>
      <c r="F821" s="1">
        <f>_xlfn.XLOOKUP(Tbl_MissionCrew[[#This Row],[Spacecraft (Launch)]],Tbl_Missions[Spacecraft],Tbl_Missions[Launch])</f>
        <v>36307.451180555552</v>
      </c>
      <c r="G821" s="1">
        <f>IF(_xlfn.XLOOKUP(Tbl_MissionCrew[[#This Row],[Spacecraft (Return)]],Tbl_Missions[Spacecraft],Tbl_Missions[Return])="","",_xlfn.XLOOKUP(Tbl_MissionCrew[[#This Row],[Spacecraft (Return)]],Tbl_Missions[Spacecraft],Tbl_Missions[Return]))</f>
        <v>36317.252569444441</v>
      </c>
      <c r="H821" t="str">
        <f>_xlfn.XLOOKUP(Tbl_MissionCrew[[#This Row],[Spacecraft (Launch)]],Tbl_Missions[Spacecraft],Tbl_Missions[Destination])</f>
        <v>ISS</v>
      </c>
      <c r="I82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21" t="str">
        <f>_xlfn.XLOOKUP(Tbl_MissionCrew[[#This Row],[Spacecraft (Return)]],Tbl_Missions[Spacecraft],Tbl_Missions[Status])</f>
        <v>Returned</v>
      </c>
    </row>
    <row r="822" spans="1:10" ht="18.75" customHeight="1">
      <c r="A822" t="s">
        <v>559</v>
      </c>
      <c r="B822" t="s">
        <v>250</v>
      </c>
      <c r="C822" t="s">
        <v>250</v>
      </c>
      <c r="D822" t="b">
        <f>NOT(Tbl_MissionCrew[[#This Row],[Spacecraft (Return)]]=Tbl_MissionCrew[[#This Row],[Spacecraft (Launch)]])</f>
        <v>0</v>
      </c>
      <c r="E822" s="2">
        <f ca="1">IF(Tbl_MissionCrew[[#This Row],[Return date]]="",NOW(),Tbl_MissionCrew[[#This Row],[Return date]])-Tbl_MissionCrew[[#This Row],[Launch date]]</f>
        <v>9.8013888888890506</v>
      </c>
      <c r="F822" s="1">
        <f>_xlfn.XLOOKUP(Tbl_MissionCrew[[#This Row],[Spacecraft (Launch)]],Tbl_Missions[Spacecraft],Tbl_Missions[Launch])</f>
        <v>36307.451180555552</v>
      </c>
      <c r="G822" s="1">
        <f>IF(_xlfn.XLOOKUP(Tbl_MissionCrew[[#This Row],[Spacecraft (Return)]],Tbl_Missions[Spacecraft],Tbl_Missions[Return])="","",_xlfn.XLOOKUP(Tbl_MissionCrew[[#This Row],[Spacecraft (Return)]],Tbl_Missions[Spacecraft],Tbl_Missions[Return]))</f>
        <v>36317.252569444441</v>
      </c>
      <c r="H822" t="str">
        <f>_xlfn.XLOOKUP(Tbl_MissionCrew[[#This Row],[Spacecraft (Launch)]],Tbl_Missions[Spacecraft],Tbl_Missions[Destination])</f>
        <v>ISS</v>
      </c>
      <c r="I82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22" t="str">
        <f>_xlfn.XLOOKUP(Tbl_MissionCrew[[#This Row],[Spacecraft (Return)]],Tbl_Missions[Spacecraft],Tbl_Missions[Status])</f>
        <v>Returned</v>
      </c>
    </row>
    <row r="823" spans="1:10" ht="18.75" customHeight="1">
      <c r="A823" t="s">
        <v>625</v>
      </c>
      <c r="B823" t="s">
        <v>250</v>
      </c>
      <c r="C823" t="s">
        <v>250</v>
      </c>
      <c r="D823" t="b">
        <f>NOT(Tbl_MissionCrew[[#This Row],[Spacecraft (Return)]]=Tbl_MissionCrew[[#This Row],[Spacecraft (Launch)]])</f>
        <v>0</v>
      </c>
      <c r="E823" s="2">
        <f ca="1">IF(Tbl_MissionCrew[[#This Row],[Return date]]="",NOW(),Tbl_MissionCrew[[#This Row],[Return date]])-Tbl_MissionCrew[[#This Row],[Launch date]]</f>
        <v>9.8013888888890506</v>
      </c>
      <c r="F823" s="1">
        <f>_xlfn.XLOOKUP(Tbl_MissionCrew[[#This Row],[Spacecraft (Launch)]],Tbl_Missions[Spacecraft],Tbl_Missions[Launch])</f>
        <v>36307.451180555552</v>
      </c>
      <c r="G823" s="1">
        <f>IF(_xlfn.XLOOKUP(Tbl_MissionCrew[[#This Row],[Spacecraft (Return)]],Tbl_Missions[Spacecraft],Tbl_Missions[Return])="","",_xlfn.XLOOKUP(Tbl_MissionCrew[[#This Row],[Spacecraft (Return)]],Tbl_Missions[Spacecraft],Tbl_Missions[Return]))</f>
        <v>36317.252569444441</v>
      </c>
      <c r="H823" t="str">
        <f>_xlfn.XLOOKUP(Tbl_MissionCrew[[#This Row],[Spacecraft (Launch)]],Tbl_Missions[Spacecraft],Tbl_Missions[Destination])</f>
        <v>ISS</v>
      </c>
      <c r="I82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23" t="str">
        <f>_xlfn.XLOOKUP(Tbl_MissionCrew[[#This Row],[Spacecraft (Return)]],Tbl_Missions[Spacecraft],Tbl_Missions[Status])</f>
        <v>Returned</v>
      </c>
    </row>
    <row r="824" spans="1:10" ht="18.75" customHeight="1">
      <c r="A824" t="s">
        <v>1200</v>
      </c>
      <c r="B824" t="s">
        <v>251</v>
      </c>
      <c r="C824" t="s">
        <v>251</v>
      </c>
      <c r="D824" t="b">
        <f>NOT(Tbl_MissionCrew[[#This Row],[Spacecraft (Return)]]=Tbl_MissionCrew[[#This Row],[Spacecraft (Launch)]])</f>
        <v>0</v>
      </c>
      <c r="E824" s="2">
        <f ca="1">IF(Tbl_MissionCrew[[#This Row],[Return date]]="",NOW(),Tbl_MissionCrew[[#This Row],[Return date]])-Tbl_MissionCrew[[#This Row],[Launch date]]</f>
        <v>4.9513888888905058</v>
      </c>
      <c r="F824" s="1">
        <f>_xlfn.XLOOKUP(Tbl_MissionCrew[[#This Row],[Spacecraft (Launch)]],Tbl_Missions[Spacecraft],Tbl_Missions[Launch])</f>
        <v>36364.188194444447</v>
      </c>
      <c r="G824" s="1">
        <f>IF(_xlfn.XLOOKUP(Tbl_MissionCrew[[#This Row],[Spacecraft (Return)]],Tbl_Missions[Spacecraft],Tbl_Missions[Return])="","",_xlfn.XLOOKUP(Tbl_MissionCrew[[#This Row],[Spacecraft (Return)]],Tbl_Missions[Spacecraft],Tbl_Missions[Return]))</f>
        <v>36369.139583333337</v>
      </c>
      <c r="H824" t="str">
        <f>_xlfn.XLOOKUP(Tbl_MissionCrew[[#This Row],[Spacecraft (Launch)]],Tbl_Missions[Spacecraft],Tbl_Missions[Destination])</f>
        <v>Earth Orbit</v>
      </c>
      <c r="I82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824" t="str">
        <f>_xlfn.XLOOKUP(Tbl_MissionCrew[[#This Row],[Spacecraft (Return)]],Tbl_Missions[Spacecraft],Tbl_Missions[Status])</f>
        <v>Returned</v>
      </c>
    </row>
    <row r="825" spans="1:10" ht="18.75" customHeight="1">
      <c r="A825" t="s">
        <v>1194</v>
      </c>
      <c r="B825" t="s">
        <v>251</v>
      </c>
      <c r="C825" t="s">
        <v>251</v>
      </c>
      <c r="D825" t="b">
        <f>NOT(Tbl_MissionCrew[[#This Row],[Spacecraft (Return)]]=Tbl_MissionCrew[[#This Row],[Spacecraft (Launch)]])</f>
        <v>0</v>
      </c>
      <c r="E825" s="2">
        <f ca="1">IF(Tbl_MissionCrew[[#This Row],[Return date]]="",NOW(),Tbl_MissionCrew[[#This Row],[Return date]])-Tbl_MissionCrew[[#This Row],[Launch date]]</f>
        <v>4.9513888888905058</v>
      </c>
      <c r="F825" s="1">
        <f>_xlfn.XLOOKUP(Tbl_MissionCrew[[#This Row],[Spacecraft (Launch)]],Tbl_Missions[Spacecraft],Tbl_Missions[Launch])</f>
        <v>36364.188194444447</v>
      </c>
      <c r="G825" s="1">
        <f>IF(_xlfn.XLOOKUP(Tbl_MissionCrew[[#This Row],[Spacecraft (Return)]],Tbl_Missions[Spacecraft],Tbl_Missions[Return])="","",_xlfn.XLOOKUP(Tbl_MissionCrew[[#This Row],[Spacecraft (Return)]],Tbl_Missions[Spacecraft],Tbl_Missions[Return]))</f>
        <v>36369.139583333337</v>
      </c>
      <c r="H825" t="str">
        <f>_xlfn.XLOOKUP(Tbl_MissionCrew[[#This Row],[Spacecraft (Launch)]],Tbl_Missions[Spacecraft],Tbl_Missions[Destination])</f>
        <v>Earth Orbit</v>
      </c>
      <c r="I82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825" t="str">
        <f>_xlfn.XLOOKUP(Tbl_MissionCrew[[#This Row],[Spacecraft (Return)]],Tbl_Missions[Spacecraft],Tbl_Missions[Status])</f>
        <v>Returned</v>
      </c>
    </row>
    <row r="826" spans="1:10" ht="18.75" customHeight="1">
      <c r="A826" t="s">
        <v>1237</v>
      </c>
      <c r="B826" t="s">
        <v>251</v>
      </c>
      <c r="C826" t="s">
        <v>251</v>
      </c>
      <c r="D826" t="b">
        <f>NOT(Tbl_MissionCrew[[#This Row],[Spacecraft (Return)]]=Tbl_MissionCrew[[#This Row],[Spacecraft (Launch)]])</f>
        <v>0</v>
      </c>
      <c r="E826" s="2">
        <f ca="1">IF(Tbl_MissionCrew[[#This Row],[Return date]]="",NOW(),Tbl_MissionCrew[[#This Row],[Return date]])-Tbl_MissionCrew[[#This Row],[Launch date]]</f>
        <v>4.9513888888905058</v>
      </c>
      <c r="F826" s="1">
        <f>_xlfn.XLOOKUP(Tbl_MissionCrew[[#This Row],[Spacecraft (Launch)]],Tbl_Missions[Spacecraft],Tbl_Missions[Launch])</f>
        <v>36364.188194444447</v>
      </c>
      <c r="G826" s="1">
        <f>IF(_xlfn.XLOOKUP(Tbl_MissionCrew[[#This Row],[Spacecraft (Return)]],Tbl_Missions[Spacecraft],Tbl_Missions[Return])="","",_xlfn.XLOOKUP(Tbl_MissionCrew[[#This Row],[Spacecraft (Return)]],Tbl_Missions[Spacecraft],Tbl_Missions[Return]))</f>
        <v>36369.139583333337</v>
      </c>
      <c r="H826" t="str">
        <f>_xlfn.XLOOKUP(Tbl_MissionCrew[[#This Row],[Spacecraft (Launch)]],Tbl_Missions[Spacecraft],Tbl_Missions[Destination])</f>
        <v>Earth Orbit</v>
      </c>
      <c r="I82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826" t="str">
        <f>_xlfn.XLOOKUP(Tbl_MissionCrew[[#This Row],[Spacecraft (Return)]],Tbl_Missions[Spacecraft],Tbl_Missions[Status])</f>
        <v>Returned</v>
      </c>
    </row>
    <row r="827" spans="1:10" ht="18.75" customHeight="1">
      <c r="A827" t="s">
        <v>1172</v>
      </c>
      <c r="B827" t="s">
        <v>251</v>
      </c>
      <c r="C827" t="s">
        <v>251</v>
      </c>
      <c r="D827" t="b">
        <f>NOT(Tbl_MissionCrew[[#This Row],[Spacecraft (Return)]]=Tbl_MissionCrew[[#This Row],[Spacecraft (Launch)]])</f>
        <v>0</v>
      </c>
      <c r="E827" s="2">
        <f ca="1">IF(Tbl_MissionCrew[[#This Row],[Return date]]="",NOW(),Tbl_MissionCrew[[#This Row],[Return date]])-Tbl_MissionCrew[[#This Row],[Launch date]]</f>
        <v>4.9513888888905058</v>
      </c>
      <c r="F827" s="1">
        <f>_xlfn.XLOOKUP(Tbl_MissionCrew[[#This Row],[Spacecraft (Launch)]],Tbl_Missions[Spacecraft],Tbl_Missions[Launch])</f>
        <v>36364.188194444447</v>
      </c>
      <c r="G827" s="1">
        <f>IF(_xlfn.XLOOKUP(Tbl_MissionCrew[[#This Row],[Spacecraft (Return)]],Tbl_Missions[Spacecraft],Tbl_Missions[Return])="","",_xlfn.XLOOKUP(Tbl_MissionCrew[[#This Row],[Spacecraft (Return)]],Tbl_Missions[Spacecraft],Tbl_Missions[Return]))</f>
        <v>36369.139583333337</v>
      </c>
      <c r="H827" t="str">
        <f>_xlfn.XLOOKUP(Tbl_MissionCrew[[#This Row],[Spacecraft (Launch)]],Tbl_Missions[Spacecraft],Tbl_Missions[Destination])</f>
        <v>Earth Orbit</v>
      </c>
      <c r="I82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827" t="str">
        <f>_xlfn.XLOOKUP(Tbl_MissionCrew[[#This Row],[Spacecraft (Return)]],Tbl_Missions[Spacecraft],Tbl_Missions[Status])</f>
        <v>Returned</v>
      </c>
    </row>
    <row r="828" spans="1:10" ht="18.75" customHeight="1">
      <c r="A828" t="s">
        <v>1078</v>
      </c>
      <c r="B828" t="s">
        <v>251</v>
      </c>
      <c r="C828" t="s">
        <v>251</v>
      </c>
      <c r="D828" t="b">
        <f>NOT(Tbl_MissionCrew[[#This Row],[Spacecraft (Return)]]=Tbl_MissionCrew[[#This Row],[Spacecraft (Launch)]])</f>
        <v>0</v>
      </c>
      <c r="E828" s="2">
        <f ca="1">IF(Tbl_MissionCrew[[#This Row],[Return date]]="",NOW(),Tbl_MissionCrew[[#This Row],[Return date]])-Tbl_MissionCrew[[#This Row],[Launch date]]</f>
        <v>4.9513888888905058</v>
      </c>
      <c r="F828" s="1">
        <f>_xlfn.XLOOKUP(Tbl_MissionCrew[[#This Row],[Spacecraft (Launch)]],Tbl_Missions[Spacecraft],Tbl_Missions[Launch])</f>
        <v>36364.188194444447</v>
      </c>
      <c r="G828" s="1">
        <f>IF(_xlfn.XLOOKUP(Tbl_MissionCrew[[#This Row],[Spacecraft (Return)]],Tbl_Missions[Spacecraft],Tbl_Missions[Return])="","",_xlfn.XLOOKUP(Tbl_MissionCrew[[#This Row],[Spacecraft (Return)]],Tbl_Missions[Spacecraft],Tbl_Missions[Return]))</f>
        <v>36369.139583333337</v>
      </c>
      <c r="H828" t="str">
        <f>_xlfn.XLOOKUP(Tbl_MissionCrew[[#This Row],[Spacecraft (Launch)]],Tbl_Missions[Spacecraft],Tbl_Missions[Destination])</f>
        <v>Earth Orbit</v>
      </c>
      <c r="I82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828" t="str">
        <f>_xlfn.XLOOKUP(Tbl_MissionCrew[[#This Row],[Spacecraft (Return)]],Tbl_Missions[Spacecraft],Tbl_Missions[Status])</f>
        <v>Returned</v>
      </c>
    </row>
    <row r="829" spans="1:10" ht="18.75" customHeight="1">
      <c r="A829" t="s">
        <v>562</v>
      </c>
      <c r="B829" t="s">
        <v>252</v>
      </c>
      <c r="C829" t="s">
        <v>252</v>
      </c>
      <c r="D829" t="b">
        <f>NOT(Tbl_MissionCrew[[#This Row],[Spacecraft (Return)]]=Tbl_MissionCrew[[#This Row],[Spacecraft (Launch)]])</f>
        <v>0</v>
      </c>
      <c r="E829" s="2">
        <f ca="1">IF(Tbl_MissionCrew[[#This Row],[Return date]]="",NOW(),Tbl_MissionCrew[[#This Row],[Return date]])-Tbl_MissionCrew[[#This Row],[Launch date]]</f>
        <v>7.9666666666671517</v>
      </c>
      <c r="F829" s="1">
        <f>_xlfn.XLOOKUP(Tbl_MissionCrew[[#This Row],[Spacecraft (Launch)]],Tbl_Missions[Spacecraft],Tbl_Missions[Launch])</f>
        <v>36514.034722222219</v>
      </c>
      <c r="G829" s="1">
        <f>IF(_xlfn.XLOOKUP(Tbl_MissionCrew[[#This Row],[Spacecraft (Return)]],Tbl_Missions[Spacecraft],Tbl_Missions[Return])="","",_xlfn.XLOOKUP(Tbl_MissionCrew[[#This Row],[Spacecraft (Return)]],Tbl_Missions[Spacecraft],Tbl_Missions[Return]))</f>
        <v>36522.001388888886</v>
      </c>
      <c r="H829" t="str">
        <f>_xlfn.XLOOKUP(Tbl_MissionCrew[[#This Row],[Spacecraft (Launch)]],Tbl_Missions[Spacecraft],Tbl_Missions[Destination])</f>
        <v>Earth Orbit</v>
      </c>
      <c r="I82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829" t="str">
        <f>_xlfn.XLOOKUP(Tbl_MissionCrew[[#This Row],[Spacecraft (Return)]],Tbl_Missions[Spacecraft],Tbl_Missions[Status])</f>
        <v>Returned</v>
      </c>
    </row>
    <row r="830" spans="1:10" ht="18.75" customHeight="1">
      <c r="A830" t="s">
        <v>1175</v>
      </c>
      <c r="B830" t="s">
        <v>252</v>
      </c>
      <c r="C830" t="s">
        <v>252</v>
      </c>
      <c r="D830" t="b">
        <f>NOT(Tbl_MissionCrew[[#This Row],[Spacecraft (Return)]]=Tbl_MissionCrew[[#This Row],[Spacecraft (Launch)]])</f>
        <v>0</v>
      </c>
      <c r="E830" s="2">
        <f ca="1">IF(Tbl_MissionCrew[[#This Row],[Return date]]="",NOW(),Tbl_MissionCrew[[#This Row],[Return date]])-Tbl_MissionCrew[[#This Row],[Launch date]]</f>
        <v>7.9666666666671517</v>
      </c>
      <c r="F830" s="1">
        <f>_xlfn.XLOOKUP(Tbl_MissionCrew[[#This Row],[Spacecraft (Launch)]],Tbl_Missions[Spacecraft],Tbl_Missions[Launch])</f>
        <v>36514.034722222219</v>
      </c>
      <c r="G830" s="1">
        <f>IF(_xlfn.XLOOKUP(Tbl_MissionCrew[[#This Row],[Spacecraft (Return)]],Tbl_Missions[Spacecraft],Tbl_Missions[Return])="","",_xlfn.XLOOKUP(Tbl_MissionCrew[[#This Row],[Spacecraft (Return)]],Tbl_Missions[Spacecraft],Tbl_Missions[Return]))</f>
        <v>36522.001388888886</v>
      </c>
      <c r="H830" t="str">
        <f>_xlfn.XLOOKUP(Tbl_MissionCrew[[#This Row],[Spacecraft (Launch)]],Tbl_Missions[Spacecraft],Tbl_Missions[Destination])</f>
        <v>Earth Orbit</v>
      </c>
      <c r="I83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830" t="str">
        <f>_xlfn.XLOOKUP(Tbl_MissionCrew[[#This Row],[Spacecraft (Return)]],Tbl_Missions[Spacecraft],Tbl_Missions[Status])</f>
        <v>Returned</v>
      </c>
    </row>
    <row r="831" spans="1:10" ht="18.75" customHeight="1">
      <c r="A831" t="s">
        <v>1193</v>
      </c>
      <c r="B831" t="s">
        <v>252</v>
      </c>
      <c r="C831" t="s">
        <v>252</v>
      </c>
      <c r="D831" t="b">
        <f>NOT(Tbl_MissionCrew[[#This Row],[Spacecraft (Return)]]=Tbl_MissionCrew[[#This Row],[Spacecraft (Launch)]])</f>
        <v>0</v>
      </c>
      <c r="E831" s="2">
        <f ca="1">IF(Tbl_MissionCrew[[#This Row],[Return date]]="",NOW(),Tbl_MissionCrew[[#This Row],[Return date]])-Tbl_MissionCrew[[#This Row],[Launch date]]</f>
        <v>7.9666666666671517</v>
      </c>
      <c r="F831" s="1">
        <f>_xlfn.XLOOKUP(Tbl_MissionCrew[[#This Row],[Spacecraft (Launch)]],Tbl_Missions[Spacecraft],Tbl_Missions[Launch])</f>
        <v>36514.034722222219</v>
      </c>
      <c r="G831" s="1">
        <f>IF(_xlfn.XLOOKUP(Tbl_MissionCrew[[#This Row],[Spacecraft (Return)]],Tbl_Missions[Spacecraft],Tbl_Missions[Return])="","",_xlfn.XLOOKUP(Tbl_MissionCrew[[#This Row],[Spacecraft (Return)]],Tbl_Missions[Spacecraft],Tbl_Missions[Return]))</f>
        <v>36522.001388888886</v>
      </c>
      <c r="H831" t="str">
        <f>_xlfn.XLOOKUP(Tbl_MissionCrew[[#This Row],[Spacecraft (Launch)]],Tbl_Missions[Spacecraft],Tbl_Missions[Destination])</f>
        <v>Earth Orbit</v>
      </c>
      <c r="I83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831" t="str">
        <f>_xlfn.XLOOKUP(Tbl_MissionCrew[[#This Row],[Spacecraft (Return)]],Tbl_Missions[Spacecraft],Tbl_Missions[Status])</f>
        <v>Returned</v>
      </c>
    </row>
    <row r="832" spans="1:10" ht="18.75" customHeight="1">
      <c r="A832" t="s">
        <v>561</v>
      </c>
      <c r="B832" t="s">
        <v>252</v>
      </c>
      <c r="C832" t="s">
        <v>252</v>
      </c>
      <c r="D832" t="b">
        <f>NOT(Tbl_MissionCrew[[#This Row],[Spacecraft (Return)]]=Tbl_MissionCrew[[#This Row],[Spacecraft (Launch)]])</f>
        <v>0</v>
      </c>
      <c r="E832" s="2">
        <f ca="1">IF(Tbl_MissionCrew[[#This Row],[Return date]]="",NOW(),Tbl_MissionCrew[[#This Row],[Return date]])-Tbl_MissionCrew[[#This Row],[Launch date]]</f>
        <v>7.9666666666671517</v>
      </c>
      <c r="F832" s="1">
        <f>_xlfn.XLOOKUP(Tbl_MissionCrew[[#This Row],[Spacecraft (Launch)]],Tbl_Missions[Spacecraft],Tbl_Missions[Launch])</f>
        <v>36514.034722222219</v>
      </c>
      <c r="G832" s="1">
        <f>IF(_xlfn.XLOOKUP(Tbl_MissionCrew[[#This Row],[Spacecraft (Return)]],Tbl_Missions[Spacecraft],Tbl_Missions[Return])="","",_xlfn.XLOOKUP(Tbl_MissionCrew[[#This Row],[Spacecraft (Return)]],Tbl_Missions[Spacecraft],Tbl_Missions[Return]))</f>
        <v>36522.001388888886</v>
      </c>
      <c r="H832" t="str">
        <f>_xlfn.XLOOKUP(Tbl_MissionCrew[[#This Row],[Spacecraft (Launch)]],Tbl_Missions[Spacecraft],Tbl_Missions[Destination])</f>
        <v>Earth Orbit</v>
      </c>
      <c r="I83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832" t="str">
        <f>_xlfn.XLOOKUP(Tbl_MissionCrew[[#This Row],[Spacecraft (Return)]],Tbl_Missions[Spacecraft],Tbl_Missions[Status])</f>
        <v>Returned</v>
      </c>
    </row>
    <row r="833" spans="1:10" ht="18.75" customHeight="1">
      <c r="A833" t="s">
        <v>516</v>
      </c>
      <c r="B833" t="s">
        <v>252</v>
      </c>
      <c r="C833" t="s">
        <v>252</v>
      </c>
      <c r="D833" t="b">
        <f>NOT(Tbl_MissionCrew[[#This Row],[Spacecraft (Return)]]=Tbl_MissionCrew[[#This Row],[Spacecraft (Launch)]])</f>
        <v>0</v>
      </c>
      <c r="E833" s="2">
        <f ca="1">IF(Tbl_MissionCrew[[#This Row],[Return date]]="",NOW(),Tbl_MissionCrew[[#This Row],[Return date]])-Tbl_MissionCrew[[#This Row],[Launch date]]</f>
        <v>7.9666666666671517</v>
      </c>
      <c r="F833" s="1">
        <f>_xlfn.XLOOKUP(Tbl_MissionCrew[[#This Row],[Spacecraft (Launch)]],Tbl_Missions[Spacecraft],Tbl_Missions[Launch])</f>
        <v>36514.034722222219</v>
      </c>
      <c r="G833" s="1">
        <f>IF(_xlfn.XLOOKUP(Tbl_MissionCrew[[#This Row],[Spacecraft (Return)]],Tbl_Missions[Spacecraft],Tbl_Missions[Return])="","",_xlfn.XLOOKUP(Tbl_MissionCrew[[#This Row],[Spacecraft (Return)]],Tbl_Missions[Spacecraft],Tbl_Missions[Return]))</f>
        <v>36522.001388888886</v>
      </c>
      <c r="H833" t="str">
        <f>_xlfn.XLOOKUP(Tbl_MissionCrew[[#This Row],[Spacecraft (Launch)]],Tbl_Missions[Spacecraft],Tbl_Missions[Destination])</f>
        <v>Earth Orbit</v>
      </c>
      <c r="I83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833" t="str">
        <f>_xlfn.XLOOKUP(Tbl_MissionCrew[[#This Row],[Spacecraft (Return)]],Tbl_Missions[Spacecraft],Tbl_Missions[Status])</f>
        <v>Returned</v>
      </c>
    </row>
    <row r="834" spans="1:10" ht="18.75" customHeight="1">
      <c r="A834" t="s">
        <v>731</v>
      </c>
      <c r="B834" t="s">
        <v>252</v>
      </c>
      <c r="C834" t="s">
        <v>252</v>
      </c>
      <c r="D834" t="b">
        <f>NOT(Tbl_MissionCrew[[#This Row],[Spacecraft (Return)]]=Tbl_MissionCrew[[#This Row],[Spacecraft (Launch)]])</f>
        <v>0</v>
      </c>
      <c r="E834" s="2">
        <f ca="1">IF(Tbl_MissionCrew[[#This Row],[Return date]]="",NOW(),Tbl_MissionCrew[[#This Row],[Return date]])-Tbl_MissionCrew[[#This Row],[Launch date]]</f>
        <v>7.9666666666671517</v>
      </c>
      <c r="F834" s="1">
        <f>_xlfn.XLOOKUP(Tbl_MissionCrew[[#This Row],[Spacecraft (Launch)]],Tbl_Missions[Spacecraft],Tbl_Missions[Launch])</f>
        <v>36514.034722222219</v>
      </c>
      <c r="G834" s="1">
        <f>IF(_xlfn.XLOOKUP(Tbl_MissionCrew[[#This Row],[Spacecraft (Return)]],Tbl_Missions[Spacecraft],Tbl_Missions[Return])="","",_xlfn.XLOOKUP(Tbl_MissionCrew[[#This Row],[Spacecraft (Return)]],Tbl_Missions[Spacecraft],Tbl_Missions[Return]))</f>
        <v>36522.001388888886</v>
      </c>
      <c r="H834" t="str">
        <f>_xlfn.XLOOKUP(Tbl_MissionCrew[[#This Row],[Spacecraft (Launch)]],Tbl_Missions[Spacecraft],Tbl_Missions[Destination])</f>
        <v>Earth Orbit</v>
      </c>
      <c r="I83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834" t="str">
        <f>_xlfn.XLOOKUP(Tbl_MissionCrew[[#This Row],[Spacecraft (Return)]],Tbl_Missions[Spacecraft],Tbl_Missions[Status])</f>
        <v>Returned</v>
      </c>
    </row>
    <row r="835" spans="1:10" ht="18.75" customHeight="1">
      <c r="A835" t="s">
        <v>541</v>
      </c>
      <c r="B835" t="s">
        <v>252</v>
      </c>
      <c r="C835" t="s">
        <v>252</v>
      </c>
      <c r="D835" t="b">
        <f>NOT(Tbl_MissionCrew[[#This Row],[Spacecraft (Return)]]=Tbl_MissionCrew[[#This Row],[Spacecraft (Launch)]])</f>
        <v>0</v>
      </c>
      <c r="E835" s="2">
        <f ca="1">IF(Tbl_MissionCrew[[#This Row],[Return date]]="",NOW(),Tbl_MissionCrew[[#This Row],[Return date]])-Tbl_MissionCrew[[#This Row],[Launch date]]</f>
        <v>7.9666666666671517</v>
      </c>
      <c r="F835" s="1">
        <f>_xlfn.XLOOKUP(Tbl_MissionCrew[[#This Row],[Spacecraft (Launch)]],Tbl_Missions[Spacecraft],Tbl_Missions[Launch])</f>
        <v>36514.034722222219</v>
      </c>
      <c r="G835" s="1">
        <f>IF(_xlfn.XLOOKUP(Tbl_MissionCrew[[#This Row],[Spacecraft (Return)]],Tbl_Missions[Spacecraft],Tbl_Missions[Return])="","",_xlfn.XLOOKUP(Tbl_MissionCrew[[#This Row],[Spacecraft (Return)]],Tbl_Missions[Spacecraft],Tbl_Missions[Return]))</f>
        <v>36522.001388888886</v>
      </c>
      <c r="H835" t="str">
        <f>_xlfn.XLOOKUP(Tbl_MissionCrew[[#This Row],[Spacecraft (Launch)]],Tbl_Missions[Spacecraft],Tbl_Missions[Destination])</f>
        <v>Earth Orbit</v>
      </c>
      <c r="I83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835" t="str">
        <f>_xlfn.XLOOKUP(Tbl_MissionCrew[[#This Row],[Spacecraft (Return)]],Tbl_Missions[Spacecraft],Tbl_Missions[Status])</f>
        <v>Returned</v>
      </c>
    </row>
    <row r="836" spans="1:10" ht="18.75" customHeight="1">
      <c r="A836" t="s">
        <v>1229</v>
      </c>
      <c r="B836" t="s">
        <v>253</v>
      </c>
      <c r="C836" t="s">
        <v>253</v>
      </c>
      <c r="D836" t="b">
        <f>NOT(Tbl_MissionCrew[[#This Row],[Spacecraft (Return)]]=Tbl_MissionCrew[[#This Row],[Spacecraft (Launch)]])</f>
        <v>0</v>
      </c>
      <c r="E836" s="2">
        <f ca="1">IF(Tbl_MissionCrew[[#This Row],[Return date]]="",NOW(),Tbl_MissionCrew[[#This Row],[Return date]])-Tbl_MissionCrew[[#This Row],[Launch date]]</f>
        <v>11.236111111109494</v>
      </c>
      <c r="F836" s="1">
        <f>_xlfn.XLOOKUP(Tbl_MissionCrew[[#This Row],[Spacecraft (Launch)]],Tbl_Missions[Spacecraft],Tbl_Missions[Launch])</f>
        <v>36567.69699074074</v>
      </c>
      <c r="G836" s="1">
        <f>IF(_xlfn.XLOOKUP(Tbl_MissionCrew[[#This Row],[Spacecraft (Return)]],Tbl_Missions[Spacecraft],Tbl_Missions[Return])="","",_xlfn.XLOOKUP(Tbl_MissionCrew[[#This Row],[Spacecraft (Return)]],Tbl_Missions[Spacecraft],Tbl_Missions[Return]))</f>
        <v>36578.93310185185</v>
      </c>
      <c r="H836" t="str">
        <f>_xlfn.XLOOKUP(Tbl_MissionCrew[[#This Row],[Spacecraft (Launch)]],Tbl_Missions[Spacecraft],Tbl_Missions[Destination])</f>
        <v>Earth Orbit</v>
      </c>
      <c r="I83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836" t="str">
        <f>_xlfn.XLOOKUP(Tbl_MissionCrew[[#This Row],[Spacecraft (Return)]],Tbl_Missions[Spacecraft],Tbl_Missions[Status])</f>
        <v>Returned</v>
      </c>
    </row>
    <row r="837" spans="1:10" ht="18.75" customHeight="1">
      <c r="A837" t="s">
        <v>1238</v>
      </c>
      <c r="B837" t="s">
        <v>253</v>
      </c>
      <c r="C837" t="s">
        <v>253</v>
      </c>
      <c r="D837" t="b">
        <f>NOT(Tbl_MissionCrew[[#This Row],[Spacecraft (Return)]]=Tbl_MissionCrew[[#This Row],[Spacecraft (Launch)]])</f>
        <v>0</v>
      </c>
      <c r="E837" s="2">
        <f ca="1">IF(Tbl_MissionCrew[[#This Row],[Return date]]="",NOW(),Tbl_MissionCrew[[#This Row],[Return date]])-Tbl_MissionCrew[[#This Row],[Launch date]]</f>
        <v>11.236111111109494</v>
      </c>
      <c r="F837" s="1">
        <f>_xlfn.XLOOKUP(Tbl_MissionCrew[[#This Row],[Spacecraft (Launch)]],Tbl_Missions[Spacecraft],Tbl_Missions[Launch])</f>
        <v>36567.69699074074</v>
      </c>
      <c r="G837" s="1">
        <f>IF(_xlfn.XLOOKUP(Tbl_MissionCrew[[#This Row],[Spacecraft (Return)]],Tbl_Missions[Spacecraft],Tbl_Missions[Return])="","",_xlfn.XLOOKUP(Tbl_MissionCrew[[#This Row],[Spacecraft (Return)]],Tbl_Missions[Spacecraft],Tbl_Missions[Return]))</f>
        <v>36578.93310185185</v>
      </c>
      <c r="H837" t="str">
        <f>_xlfn.XLOOKUP(Tbl_MissionCrew[[#This Row],[Spacecraft (Launch)]],Tbl_Missions[Spacecraft],Tbl_Missions[Destination])</f>
        <v>Earth Orbit</v>
      </c>
      <c r="I83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837" t="str">
        <f>_xlfn.XLOOKUP(Tbl_MissionCrew[[#This Row],[Spacecraft (Return)]],Tbl_Missions[Spacecraft],Tbl_Missions[Status])</f>
        <v>Returned</v>
      </c>
    </row>
    <row r="838" spans="1:10" ht="18.75" customHeight="1">
      <c r="A838" t="s">
        <v>1230</v>
      </c>
      <c r="B838" t="s">
        <v>253</v>
      </c>
      <c r="C838" t="s">
        <v>253</v>
      </c>
      <c r="D838" t="b">
        <f>NOT(Tbl_MissionCrew[[#This Row],[Spacecraft (Return)]]=Tbl_MissionCrew[[#This Row],[Spacecraft (Launch)]])</f>
        <v>0</v>
      </c>
      <c r="E838" s="2">
        <f ca="1">IF(Tbl_MissionCrew[[#This Row],[Return date]]="",NOW(),Tbl_MissionCrew[[#This Row],[Return date]])-Tbl_MissionCrew[[#This Row],[Launch date]]</f>
        <v>11.236111111109494</v>
      </c>
      <c r="F838" s="1">
        <f>_xlfn.XLOOKUP(Tbl_MissionCrew[[#This Row],[Spacecraft (Launch)]],Tbl_Missions[Spacecraft],Tbl_Missions[Launch])</f>
        <v>36567.69699074074</v>
      </c>
      <c r="G838" s="1">
        <f>IF(_xlfn.XLOOKUP(Tbl_MissionCrew[[#This Row],[Spacecraft (Return)]],Tbl_Missions[Spacecraft],Tbl_Missions[Return])="","",_xlfn.XLOOKUP(Tbl_MissionCrew[[#This Row],[Spacecraft (Return)]],Tbl_Missions[Spacecraft],Tbl_Missions[Return]))</f>
        <v>36578.93310185185</v>
      </c>
      <c r="H838" t="str">
        <f>_xlfn.XLOOKUP(Tbl_MissionCrew[[#This Row],[Spacecraft (Launch)]],Tbl_Missions[Spacecraft],Tbl_Missions[Destination])</f>
        <v>Earth Orbit</v>
      </c>
      <c r="I83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838" t="str">
        <f>_xlfn.XLOOKUP(Tbl_MissionCrew[[#This Row],[Spacecraft (Return)]],Tbl_Missions[Spacecraft],Tbl_Missions[Status])</f>
        <v>Returned</v>
      </c>
    </row>
    <row r="839" spans="1:10" ht="18.75" customHeight="1">
      <c r="A839" t="s">
        <v>1183</v>
      </c>
      <c r="B839" t="s">
        <v>253</v>
      </c>
      <c r="C839" t="s">
        <v>253</v>
      </c>
      <c r="D839" t="b">
        <f>NOT(Tbl_MissionCrew[[#This Row],[Spacecraft (Return)]]=Tbl_MissionCrew[[#This Row],[Spacecraft (Launch)]])</f>
        <v>0</v>
      </c>
      <c r="E839" s="2">
        <f ca="1">IF(Tbl_MissionCrew[[#This Row],[Return date]]="",NOW(),Tbl_MissionCrew[[#This Row],[Return date]])-Tbl_MissionCrew[[#This Row],[Launch date]]</f>
        <v>11.236111111109494</v>
      </c>
      <c r="F839" s="1">
        <f>_xlfn.XLOOKUP(Tbl_MissionCrew[[#This Row],[Spacecraft (Launch)]],Tbl_Missions[Spacecraft],Tbl_Missions[Launch])</f>
        <v>36567.69699074074</v>
      </c>
      <c r="G839" s="1">
        <f>IF(_xlfn.XLOOKUP(Tbl_MissionCrew[[#This Row],[Spacecraft (Return)]],Tbl_Missions[Spacecraft],Tbl_Missions[Return])="","",_xlfn.XLOOKUP(Tbl_MissionCrew[[#This Row],[Spacecraft (Return)]],Tbl_Missions[Spacecraft],Tbl_Missions[Return]))</f>
        <v>36578.93310185185</v>
      </c>
      <c r="H839" t="str">
        <f>_xlfn.XLOOKUP(Tbl_MissionCrew[[#This Row],[Spacecraft (Launch)]],Tbl_Missions[Spacecraft],Tbl_Missions[Destination])</f>
        <v>Earth Orbit</v>
      </c>
      <c r="I83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839" t="str">
        <f>_xlfn.XLOOKUP(Tbl_MissionCrew[[#This Row],[Spacecraft (Return)]],Tbl_Missions[Spacecraft],Tbl_Missions[Status])</f>
        <v>Returned</v>
      </c>
    </row>
    <row r="840" spans="1:10" ht="18.75" customHeight="1">
      <c r="A840" t="s">
        <v>1197</v>
      </c>
      <c r="B840" t="s">
        <v>253</v>
      </c>
      <c r="C840" t="s">
        <v>253</v>
      </c>
      <c r="D840" t="b">
        <f>NOT(Tbl_MissionCrew[[#This Row],[Spacecraft (Return)]]=Tbl_MissionCrew[[#This Row],[Spacecraft (Launch)]])</f>
        <v>0</v>
      </c>
      <c r="E840" s="2">
        <f ca="1">IF(Tbl_MissionCrew[[#This Row],[Return date]]="",NOW(),Tbl_MissionCrew[[#This Row],[Return date]])-Tbl_MissionCrew[[#This Row],[Launch date]]</f>
        <v>11.236111111109494</v>
      </c>
      <c r="F840" s="1">
        <f>_xlfn.XLOOKUP(Tbl_MissionCrew[[#This Row],[Spacecraft (Launch)]],Tbl_Missions[Spacecraft],Tbl_Missions[Launch])</f>
        <v>36567.69699074074</v>
      </c>
      <c r="G840" s="1">
        <f>IF(_xlfn.XLOOKUP(Tbl_MissionCrew[[#This Row],[Spacecraft (Return)]],Tbl_Missions[Spacecraft],Tbl_Missions[Return])="","",_xlfn.XLOOKUP(Tbl_MissionCrew[[#This Row],[Spacecraft (Return)]],Tbl_Missions[Spacecraft],Tbl_Missions[Return]))</f>
        <v>36578.93310185185</v>
      </c>
      <c r="H840" t="str">
        <f>_xlfn.XLOOKUP(Tbl_MissionCrew[[#This Row],[Spacecraft (Launch)]],Tbl_Missions[Spacecraft],Tbl_Missions[Destination])</f>
        <v>Earth Orbit</v>
      </c>
      <c r="I84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840" t="str">
        <f>_xlfn.XLOOKUP(Tbl_MissionCrew[[#This Row],[Spacecraft (Return)]],Tbl_Missions[Spacecraft],Tbl_Missions[Status])</f>
        <v>Returned</v>
      </c>
    </row>
    <row r="841" spans="1:10" ht="18.75" customHeight="1">
      <c r="A841" t="s">
        <v>1177</v>
      </c>
      <c r="B841" t="s">
        <v>253</v>
      </c>
      <c r="C841" t="s">
        <v>253</v>
      </c>
      <c r="D841" t="b">
        <f>NOT(Tbl_MissionCrew[[#This Row],[Spacecraft (Return)]]=Tbl_MissionCrew[[#This Row],[Spacecraft (Launch)]])</f>
        <v>0</v>
      </c>
      <c r="E841" s="2">
        <f ca="1">IF(Tbl_MissionCrew[[#This Row],[Return date]]="",NOW(),Tbl_MissionCrew[[#This Row],[Return date]])-Tbl_MissionCrew[[#This Row],[Launch date]]</f>
        <v>11.236111111109494</v>
      </c>
      <c r="F841" s="1">
        <f>_xlfn.XLOOKUP(Tbl_MissionCrew[[#This Row],[Spacecraft (Launch)]],Tbl_Missions[Spacecraft],Tbl_Missions[Launch])</f>
        <v>36567.69699074074</v>
      </c>
      <c r="G841" s="1">
        <f>IF(_xlfn.XLOOKUP(Tbl_MissionCrew[[#This Row],[Spacecraft (Return)]],Tbl_Missions[Spacecraft],Tbl_Missions[Return])="","",_xlfn.XLOOKUP(Tbl_MissionCrew[[#This Row],[Spacecraft (Return)]],Tbl_Missions[Spacecraft],Tbl_Missions[Return]))</f>
        <v>36578.93310185185</v>
      </c>
      <c r="H841" t="str">
        <f>_xlfn.XLOOKUP(Tbl_MissionCrew[[#This Row],[Spacecraft (Launch)]],Tbl_Missions[Spacecraft],Tbl_Missions[Destination])</f>
        <v>Earth Orbit</v>
      </c>
      <c r="I84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841" t="str">
        <f>_xlfn.XLOOKUP(Tbl_MissionCrew[[#This Row],[Spacecraft (Return)]],Tbl_Missions[Spacecraft],Tbl_Missions[Status])</f>
        <v>Returned</v>
      </c>
    </row>
    <row r="842" spans="1:10" ht="18.75" customHeight="1">
      <c r="A842" t="s">
        <v>492</v>
      </c>
      <c r="B842" t="s">
        <v>254</v>
      </c>
      <c r="C842" t="s">
        <v>254</v>
      </c>
      <c r="D842" t="b">
        <f>NOT(Tbl_MissionCrew[[#This Row],[Spacecraft (Return)]]=Tbl_MissionCrew[[#This Row],[Spacecraft (Launch)]])</f>
        <v>0</v>
      </c>
      <c r="E842" s="2">
        <f ca="1">IF(Tbl_MissionCrew[[#This Row],[Return date]]="",NOW(),Tbl_MissionCrew[[#This Row],[Return date]])-Tbl_MissionCrew[[#This Row],[Launch date]]</f>
        <v>72.820833333331393</v>
      </c>
      <c r="F842" s="1">
        <f>_xlfn.XLOOKUP(Tbl_MissionCrew[[#This Row],[Spacecraft (Launch)]],Tbl_Missions[Spacecraft],Tbl_Missions[Launch])</f>
        <v>36620.209027777775</v>
      </c>
      <c r="G842" s="1">
        <f>IF(_xlfn.XLOOKUP(Tbl_MissionCrew[[#This Row],[Spacecraft (Return)]],Tbl_Missions[Spacecraft],Tbl_Missions[Return])="","",_xlfn.XLOOKUP(Tbl_MissionCrew[[#This Row],[Spacecraft (Return)]],Tbl_Missions[Spacecraft],Tbl_Missions[Return]))</f>
        <v>36693.029861111107</v>
      </c>
      <c r="H842" t="str">
        <f>_xlfn.XLOOKUP(Tbl_MissionCrew[[#This Row],[Spacecraft (Launch)]],Tbl_Missions[Spacecraft],Tbl_Missions[Destination])</f>
        <v>Mir</v>
      </c>
      <c r="I84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842" t="str">
        <f>_xlfn.XLOOKUP(Tbl_MissionCrew[[#This Row],[Spacecraft (Return)]],Tbl_Missions[Spacecraft],Tbl_Missions[Status])</f>
        <v>Returned</v>
      </c>
    </row>
    <row r="843" spans="1:10" ht="18.75" customHeight="1">
      <c r="A843" t="s">
        <v>564</v>
      </c>
      <c r="B843" t="s">
        <v>254</v>
      </c>
      <c r="C843" t="s">
        <v>254</v>
      </c>
      <c r="D843" t="b">
        <f>NOT(Tbl_MissionCrew[[#This Row],[Spacecraft (Return)]]=Tbl_MissionCrew[[#This Row],[Spacecraft (Launch)]])</f>
        <v>0</v>
      </c>
      <c r="E843" s="2">
        <f ca="1">IF(Tbl_MissionCrew[[#This Row],[Return date]]="",NOW(),Tbl_MissionCrew[[#This Row],[Return date]])-Tbl_MissionCrew[[#This Row],[Launch date]]</f>
        <v>72.820833333331393</v>
      </c>
      <c r="F843" s="1">
        <f>_xlfn.XLOOKUP(Tbl_MissionCrew[[#This Row],[Spacecraft (Launch)]],Tbl_Missions[Spacecraft],Tbl_Missions[Launch])</f>
        <v>36620.209027777775</v>
      </c>
      <c r="G843" s="1">
        <f>IF(_xlfn.XLOOKUP(Tbl_MissionCrew[[#This Row],[Spacecraft (Return)]],Tbl_Missions[Spacecraft],Tbl_Missions[Return])="","",_xlfn.XLOOKUP(Tbl_MissionCrew[[#This Row],[Spacecraft (Return)]],Tbl_Missions[Spacecraft],Tbl_Missions[Return]))</f>
        <v>36693.029861111107</v>
      </c>
      <c r="H843" t="str">
        <f>_xlfn.XLOOKUP(Tbl_MissionCrew[[#This Row],[Spacecraft (Launch)]],Tbl_Missions[Spacecraft],Tbl_Missions[Destination])</f>
        <v>Mir</v>
      </c>
      <c r="I84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Mir</v>
      </c>
      <c r="J843" t="str">
        <f>_xlfn.XLOOKUP(Tbl_MissionCrew[[#This Row],[Spacecraft (Return)]],Tbl_Missions[Spacecraft],Tbl_Missions[Status])</f>
        <v>Returned</v>
      </c>
    </row>
    <row r="844" spans="1:10" ht="18.75" customHeight="1">
      <c r="A844" t="s">
        <v>1190</v>
      </c>
      <c r="B844" t="s">
        <v>255</v>
      </c>
      <c r="C844" t="s">
        <v>255</v>
      </c>
      <c r="D844" t="b">
        <f>NOT(Tbl_MissionCrew[[#This Row],[Spacecraft (Return)]]=Tbl_MissionCrew[[#This Row],[Spacecraft (Launch)]])</f>
        <v>0</v>
      </c>
      <c r="E844" s="2">
        <f ca="1">IF(Tbl_MissionCrew[[#This Row],[Return date]]="",NOW(),Tbl_MissionCrew[[#This Row],[Return date]])-Tbl_MissionCrew[[#This Row],[Launch date]]</f>
        <v>9.8402777777810115</v>
      </c>
      <c r="F844" s="1">
        <f>_xlfn.XLOOKUP(Tbl_MissionCrew[[#This Row],[Spacecraft (Launch)]],Tbl_Missions[Spacecraft],Tbl_Missions[Launch])</f>
        <v>36665.424421296295</v>
      </c>
      <c r="G844" s="1">
        <f>IF(_xlfn.XLOOKUP(Tbl_MissionCrew[[#This Row],[Spacecraft (Return)]],Tbl_Missions[Spacecraft],Tbl_Missions[Return])="","",_xlfn.XLOOKUP(Tbl_MissionCrew[[#This Row],[Spacecraft (Return)]],Tbl_Missions[Spacecraft],Tbl_Missions[Return]))</f>
        <v>36675.264699074076</v>
      </c>
      <c r="H844" t="str">
        <f>_xlfn.XLOOKUP(Tbl_MissionCrew[[#This Row],[Spacecraft (Launch)]],Tbl_Missions[Spacecraft],Tbl_Missions[Destination])</f>
        <v>ISS</v>
      </c>
      <c r="I84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44" t="str">
        <f>_xlfn.XLOOKUP(Tbl_MissionCrew[[#This Row],[Spacecraft (Return)]],Tbl_Missions[Spacecraft],Tbl_Missions[Status])</f>
        <v>Returned</v>
      </c>
    </row>
    <row r="845" spans="1:10" ht="18.75" customHeight="1">
      <c r="A845" t="s">
        <v>523</v>
      </c>
      <c r="B845" t="s">
        <v>255</v>
      </c>
      <c r="C845" t="s">
        <v>255</v>
      </c>
      <c r="D845" t="b">
        <f>NOT(Tbl_MissionCrew[[#This Row],[Spacecraft (Return)]]=Tbl_MissionCrew[[#This Row],[Spacecraft (Launch)]])</f>
        <v>0</v>
      </c>
      <c r="E845" s="2">
        <f ca="1">IF(Tbl_MissionCrew[[#This Row],[Return date]]="",NOW(),Tbl_MissionCrew[[#This Row],[Return date]])-Tbl_MissionCrew[[#This Row],[Launch date]]</f>
        <v>9.8402777777810115</v>
      </c>
      <c r="F845" s="1">
        <f>_xlfn.XLOOKUP(Tbl_MissionCrew[[#This Row],[Spacecraft (Launch)]],Tbl_Missions[Spacecraft],Tbl_Missions[Launch])</f>
        <v>36665.424421296295</v>
      </c>
      <c r="G845" s="1">
        <f>IF(_xlfn.XLOOKUP(Tbl_MissionCrew[[#This Row],[Spacecraft (Return)]],Tbl_Missions[Spacecraft],Tbl_Missions[Return])="","",_xlfn.XLOOKUP(Tbl_MissionCrew[[#This Row],[Spacecraft (Return)]],Tbl_Missions[Spacecraft],Tbl_Missions[Return]))</f>
        <v>36675.264699074076</v>
      </c>
      <c r="H845" t="str">
        <f>_xlfn.XLOOKUP(Tbl_MissionCrew[[#This Row],[Spacecraft (Launch)]],Tbl_Missions[Spacecraft],Tbl_Missions[Destination])</f>
        <v>ISS</v>
      </c>
      <c r="I84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45" t="str">
        <f>_xlfn.XLOOKUP(Tbl_MissionCrew[[#This Row],[Spacecraft (Return)]],Tbl_Missions[Spacecraft],Tbl_Missions[Status])</f>
        <v>Returned</v>
      </c>
    </row>
    <row r="846" spans="1:10" ht="18.75" customHeight="1">
      <c r="A846" t="s">
        <v>566</v>
      </c>
      <c r="B846" t="s">
        <v>255</v>
      </c>
      <c r="C846" t="s">
        <v>255</v>
      </c>
      <c r="D846" t="b">
        <f>NOT(Tbl_MissionCrew[[#This Row],[Spacecraft (Return)]]=Tbl_MissionCrew[[#This Row],[Spacecraft (Launch)]])</f>
        <v>0</v>
      </c>
      <c r="E846" s="2">
        <f ca="1">IF(Tbl_MissionCrew[[#This Row],[Return date]]="",NOW(),Tbl_MissionCrew[[#This Row],[Return date]])-Tbl_MissionCrew[[#This Row],[Launch date]]</f>
        <v>9.8402777777810115</v>
      </c>
      <c r="F846" s="1">
        <f>_xlfn.XLOOKUP(Tbl_MissionCrew[[#This Row],[Spacecraft (Launch)]],Tbl_Missions[Spacecraft],Tbl_Missions[Launch])</f>
        <v>36665.424421296295</v>
      </c>
      <c r="G846" s="1">
        <f>IF(_xlfn.XLOOKUP(Tbl_MissionCrew[[#This Row],[Spacecraft (Return)]],Tbl_Missions[Spacecraft],Tbl_Missions[Return])="","",_xlfn.XLOOKUP(Tbl_MissionCrew[[#This Row],[Spacecraft (Return)]],Tbl_Missions[Spacecraft],Tbl_Missions[Return]))</f>
        <v>36675.264699074076</v>
      </c>
      <c r="H846" t="str">
        <f>_xlfn.XLOOKUP(Tbl_MissionCrew[[#This Row],[Spacecraft (Launch)]],Tbl_Missions[Spacecraft],Tbl_Missions[Destination])</f>
        <v>ISS</v>
      </c>
      <c r="I84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46" t="str">
        <f>_xlfn.XLOOKUP(Tbl_MissionCrew[[#This Row],[Spacecraft (Return)]],Tbl_Missions[Spacecraft],Tbl_Missions[Status])</f>
        <v>Returned</v>
      </c>
    </row>
    <row r="847" spans="1:10" ht="18.75" customHeight="1">
      <c r="A847" t="s">
        <v>1198</v>
      </c>
      <c r="B847" t="s">
        <v>255</v>
      </c>
      <c r="C847" t="s">
        <v>255</v>
      </c>
      <c r="D847" t="b">
        <f>NOT(Tbl_MissionCrew[[#This Row],[Spacecraft (Return)]]=Tbl_MissionCrew[[#This Row],[Spacecraft (Launch)]])</f>
        <v>0</v>
      </c>
      <c r="E847" s="2">
        <f ca="1">IF(Tbl_MissionCrew[[#This Row],[Return date]]="",NOW(),Tbl_MissionCrew[[#This Row],[Return date]])-Tbl_MissionCrew[[#This Row],[Launch date]]</f>
        <v>9.8402777777810115</v>
      </c>
      <c r="F847" s="1">
        <f>_xlfn.XLOOKUP(Tbl_MissionCrew[[#This Row],[Spacecraft (Launch)]],Tbl_Missions[Spacecraft],Tbl_Missions[Launch])</f>
        <v>36665.424421296295</v>
      </c>
      <c r="G847" s="1">
        <f>IF(_xlfn.XLOOKUP(Tbl_MissionCrew[[#This Row],[Spacecraft (Return)]],Tbl_Missions[Spacecraft],Tbl_Missions[Return])="","",_xlfn.XLOOKUP(Tbl_MissionCrew[[#This Row],[Spacecraft (Return)]],Tbl_Missions[Spacecraft],Tbl_Missions[Return]))</f>
        <v>36675.264699074076</v>
      </c>
      <c r="H847" t="str">
        <f>_xlfn.XLOOKUP(Tbl_MissionCrew[[#This Row],[Spacecraft (Launch)]],Tbl_Missions[Spacecraft],Tbl_Missions[Destination])</f>
        <v>ISS</v>
      </c>
      <c r="I84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47" t="str">
        <f>_xlfn.XLOOKUP(Tbl_MissionCrew[[#This Row],[Spacecraft (Return)]],Tbl_Missions[Spacecraft],Tbl_Missions[Status])</f>
        <v>Returned</v>
      </c>
    </row>
    <row r="848" spans="1:10" ht="18.75" customHeight="1">
      <c r="A848" t="s">
        <v>1206</v>
      </c>
      <c r="B848" t="s">
        <v>255</v>
      </c>
      <c r="C848" t="s">
        <v>255</v>
      </c>
      <c r="D848" t="b">
        <f>NOT(Tbl_MissionCrew[[#This Row],[Spacecraft (Return)]]=Tbl_MissionCrew[[#This Row],[Spacecraft (Launch)]])</f>
        <v>0</v>
      </c>
      <c r="E848" s="2">
        <f ca="1">IF(Tbl_MissionCrew[[#This Row],[Return date]]="",NOW(),Tbl_MissionCrew[[#This Row],[Return date]])-Tbl_MissionCrew[[#This Row],[Launch date]]</f>
        <v>9.8402777777810115</v>
      </c>
      <c r="F848" s="1">
        <f>_xlfn.XLOOKUP(Tbl_MissionCrew[[#This Row],[Spacecraft (Launch)]],Tbl_Missions[Spacecraft],Tbl_Missions[Launch])</f>
        <v>36665.424421296295</v>
      </c>
      <c r="G848" s="1">
        <f>IF(_xlfn.XLOOKUP(Tbl_MissionCrew[[#This Row],[Spacecraft (Return)]],Tbl_Missions[Spacecraft],Tbl_Missions[Return])="","",_xlfn.XLOOKUP(Tbl_MissionCrew[[#This Row],[Spacecraft (Return)]],Tbl_Missions[Spacecraft],Tbl_Missions[Return]))</f>
        <v>36675.264699074076</v>
      </c>
      <c r="H848" t="str">
        <f>_xlfn.XLOOKUP(Tbl_MissionCrew[[#This Row],[Spacecraft (Launch)]],Tbl_Missions[Spacecraft],Tbl_Missions[Destination])</f>
        <v>ISS</v>
      </c>
      <c r="I84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48" t="str">
        <f>_xlfn.XLOOKUP(Tbl_MissionCrew[[#This Row],[Spacecraft (Return)]],Tbl_Missions[Spacecraft],Tbl_Missions[Status])</f>
        <v>Returned</v>
      </c>
    </row>
    <row r="849" spans="1:10" ht="18.75" customHeight="1">
      <c r="A849" t="s">
        <v>578</v>
      </c>
      <c r="B849" t="s">
        <v>255</v>
      </c>
      <c r="C849" t="s">
        <v>255</v>
      </c>
      <c r="D849" t="b">
        <f>NOT(Tbl_MissionCrew[[#This Row],[Spacecraft (Return)]]=Tbl_MissionCrew[[#This Row],[Spacecraft (Launch)]])</f>
        <v>0</v>
      </c>
      <c r="E849" s="2">
        <f ca="1">IF(Tbl_MissionCrew[[#This Row],[Return date]]="",NOW(),Tbl_MissionCrew[[#This Row],[Return date]])-Tbl_MissionCrew[[#This Row],[Launch date]]</f>
        <v>9.8402777777810115</v>
      </c>
      <c r="F849" s="1">
        <f>_xlfn.XLOOKUP(Tbl_MissionCrew[[#This Row],[Spacecraft (Launch)]],Tbl_Missions[Spacecraft],Tbl_Missions[Launch])</f>
        <v>36665.424421296295</v>
      </c>
      <c r="G849" s="1">
        <f>IF(_xlfn.XLOOKUP(Tbl_MissionCrew[[#This Row],[Spacecraft (Return)]],Tbl_Missions[Spacecraft],Tbl_Missions[Return])="","",_xlfn.XLOOKUP(Tbl_MissionCrew[[#This Row],[Spacecraft (Return)]],Tbl_Missions[Spacecraft],Tbl_Missions[Return]))</f>
        <v>36675.264699074076</v>
      </c>
      <c r="H849" t="str">
        <f>_xlfn.XLOOKUP(Tbl_MissionCrew[[#This Row],[Spacecraft (Launch)]],Tbl_Missions[Spacecraft],Tbl_Missions[Destination])</f>
        <v>ISS</v>
      </c>
      <c r="I84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49" t="str">
        <f>_xlfn.XLOOKUP(Tbl_MissionCrew[[#This Row],[Spacecraft (Return)]],Tbl_Missions[Spacecraft],Tbl_Missions[Status])</f>
        <v>Returned</v>
      </c>
    </row>
    <row r="850" spans="1:10" ht="18.75" customHeight="1">
      <c r="A850" t="s">
        <v>534</v>
      </c>
      <c r="B850" t="s">
        <v>255</v>
      </c>
      <c r="C850" t="s">
        <v>255</v>
      </c>
      <c r="D850" t="b">
        <f>NOT(Tbl_MissionCrew[[#This Row],[Spacecraft (Return)]]=Tbl_MissionCrew[[#This Row],[Spacecraft (Launch)]])</f>
        <v>0</v>
      </c>
      <c r="E850" s="2">
        <f ca="1">IF(Tbl_MissionCrew[[#This Row],[Return date]]="",NOW(),Tbl_MissionCrew[[#This Row],[Return date]])-Tbl_MissionCrew[[#This Row],[Launch date]]</f>
        <v>9.8402777777810115</v>
      </c>
      <c r="F850" s="1">
        <f>_xlfn.XLOOKUP(Tbl_MissionCrew[[#This Row],[Spacecraft (Launch)]],Tbl_Missions[Spacecraft],Tbl_Missions[Launch])</f>
        <v>36665.424421296295</v>
      </c>
      <c r="G850" s="1">
        <f>IF(_xlfn.XLOOKUP(Tbl_MissionCrew[[#This Row],[Spacecraft (Return)]],Tbl_Missions[Spacecraft],Tbl_Missions[Return])="","",_xlfn.XLOOKUP(Tbl_MissionCrew[[#This Row],[Spacecraft (Return)]],Tbl_Missions[Spacecraft],Tbl_Missions[Return]))</f>
        <v>36675.264699074076</v>
      </c>
      <c r="H850" t="str">
        <f>_xlfn.XLOOKUP(Tbl_MissionCrew[[#This Row],[Spacecraft (Launch)]],Tbl_Missions[Spacecraft],Tbl_Missions[Destination])</f>
        <v>ISS</v>
      </c>
      <c r="I85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50" t="str">
        <f>_xlfn.XLOOKUP(Tbl_MissionCrew[[#This Row],[Spacecraft (Return)]],Tbl_Missions[Spacecraft],Tbl_Missions[Status])</f>
        <v>Returned</v>
      </c>
    </row>
    <row r="851" spans="1:10" ht="18.75" customHeight="1">
      <c r="A851" t="s">
        <v>1239</v>
      </c>
      <c r="B851" t="s">
        <v>256</v>
      </c>
      <c r="C851" t="s">
        <v>256</v>
      </c>
      <c r="D851" t="b">
        <f>NOT(Tbl_MissionCrew[[#This Row],[Spacecraft (Return)]]=Tbl_MissionCrew[[#This Row],[Spacecraft (Launch)]])</f>
        <v>0</v>
      </c>
      <c r="E851" s="2">
        <f ca="1">IF(Tbl_MissionCrew[[#This Row],[Return date]]="",NOW(),Tbl_MissionCrew[[#This Row],[Return date]])-Tbl_MissionCrew[[#This Row],[Launch date]]</f>
        <v>11.80000000000291</v>
      </c>
      <c r="F851" s="1">
        <f>_xlfn.XLOOKUP(Tbl_MissionCrew[[#This Row],[Spacecraft (Launch)]],Tbl_Missions[Spacecraft],Tbl_Missions[Launch])</f>
        <v>36777.531793981485</v>
      </c>
      <c r="G851" s="1">
        <f>IF(_xlfn.XLOOKUP(Tbl_MissionCrew[[#This Row],[Spacecraft (Return)]],Tbl_Missions[Spacecraft],Tbl_Missions[Return])="","",_xlfn.XLOOKUP(Tbl_MissionCrew[[#This Row],[Spacecraft (Return)]],Tbl_Missions[Spacecraft],Tbl_Missions[Return]))</f>
        <v>36789.331793981488</v>
      </c>
      <c r="H851" t="str">
        <f>_xlfn.XLOOKUP(Tbl_MissionCrew[[#This Row],[Spacecraft (Launch)]],Tbl_Missions[Spacecraft],Tbl_Missions[Destination])</f>
        <v>ISS</v>
      </c>
      <c r="I85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51" t="str">
        <f>_xlfn.XLOOKUP(Tbl_MissionCrew[[#This Row],[Spacecraft (Return)]],Tbl_Missions[Spacecraft],Tbl_Missions[Status])</f>
        <v>Returned</v>
      </c>
    </row>
    <row r="852" spans="1:10" ht="18.75" customHeight="1">
      <c r="A852" t="s">
        <v>631</v>
      </c>
      <c r="B852" t="s">
        <v>256</v>
      </c>
      <c r="C852" t="s">
        <v>256</v>
      </c>
      <c r="D852" t="b">
        <f>NOT(Tbl_MissionCrew[[#This Row],[Spacecraft (Return)]]=Tbl_MissionCrew[[#This Row],[Spacecraft (Launch)]])</f>
        <v>0</v>
      </c>
      <c r="E852" s="2">
        <f ca="1">IF(Tbl_MissionCrew[[#This Row],[Return date]]="",NOW(),Tbl_MissionCrew[[#This Row],[Return date]])-Tbl_MissionCrew[[#This Row],[Launch date]]</f>
        <v>11.80000000000291</v>
      </c>
      <c r="F852" s="1">
        <f>_xlfn.XLOOKUP(Tbl_MissionCrew[[#This Row],[Spacecraft (Launch)]],Tbl_Missions[Spacecraft],Tbl_Missions[Launch])</f>
        <v>36777.531793981485</v>
      </c>
      <c r="G852" s="1">
        <f>IF(_xlfn.XLOOKUP(Tbl_MissionCrew[[#This Row],[Spacecraft (Return)]],Tbl_Missions[Spacecraft],Tbl_Missions[Return])="","",_xlfn.XLOOKUP(Tbl_MissionCrew[[#This Row],[Spacecraft (Return)]],Tbl_Missions[Spacecraft],Tbl_Missions[Return]))</f>
        <v>36789.331793981488</v>
      </c>
      <c r="H852" t="str">
        <f>_xlfn.XLOOKUP(Tbl_MissionCrew[[#This Row],[Spacecraft (Launch)]],Tbl_Missions[Spacecraft],Tbl_Missions[Destination])</f>
        <v>ISS</v>
      </c>
      <c r="I85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52" t="str">
        <f>_xlfn.XLOOKUP(Tbl_MissionCrew[[#This Row],[Spacecraft (Return)]],Tbl_Missions[Spacecraft],Tbl_Missions[Status])</f>
        <v>Returned</v>
      </c>
    </row>
    <row r="853" spans="1:10" ht="18.75" customHeight="1">
      <c r="A853" t="s">
        <v>568</v>
      </c>
      <c r="B853" t="s">
        <v>256</v>
      </c>
      <c r="C853" t="s">
        <v>256</v>
      </c>
      <c r="D853" t="b">
        <f>NOT(Tbl_MissionCrew[[#This Row],[Spacecraft (Return)]]=Tbl_MissionCrew[[#This Row],[Spacecraft (Launch)]])</f>
        <v>0</v>
      </c>
      <c r="E853" s="2">
        <f ca="1">IF(Tbl_MissionCrew[[#This Row],[Return date]]="",NOW(),Tbl_MissionCrew[[#This Row],[Return date]])-Tbl_MissionCrew[[#This Row],[Launch date]]</f>
        <v>11.80000000000291</v>
      </c>
      <c r="F853" s="1">
        <f>_xlfn.XLOOKUP(Tbl_MissionCrew[[#This Row],[Spacecraft (Launch)]],Tbl_Missions[Spacecraft],Tbl_Missions[Launch])</f>
        <v>36777.531793981485</v>
      </c>
      <c r="G853" s="1">
        <f>IF(_xlfn.XLOOKUP(Tbl_MissionCrew[[#This Row],[Spacecraft (Return)]],Tbl_Missions[Spacecraft],Tbl_Missions[Return])="","",_xlfn.XLOOKUP(Tbl_MissionCrew[[#This Row],[Spacecraft (Return)]],Tbl_Missions[Spacecraft],Tbl_Missions[Return]))</f>
        <v>36789.331793981488</v>
      </c>
      <c r="H853" t="str">
        <f>_xlfn.XLOOKUP(Tbl_MissionCrew[[#This Row],[Spacecraft (Launch)]],Tbl_Missions[Spacecraft],Tbl_Missions[Destination])</f>
        <v>ISS</v>
      </c>
      <c r="I85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53" t="str">
        <f>_xlfn.XLOOKUP(Tbl_MissionCrew[[#This Row],[Spacecraft (Return)]],Tbl_Missions[Spacecraft],Tbl_Missions[Status])</f>
        <v>Returned</v>
      </c>
    </row>
    <row r="854" spans="1:10" ht="18.75" customHeight="1">
      <c r="A854" t="s">
        <v>645</v>
      </c>
      <c r="B854" t="s">
        <v>256</v>
      </c>
      <c r="C854" t="s">
        <v>256</v>
      </c>
      <c r="D854" t="b">
        <f>NOT(Tbl_MissionCrew[[#This Row],[Spacecraft (Return)]]=Tbl_MissionCrew[[#This Row],[Spacecraft (Launch)]])</f>
        <v>0</v>
      </c>
      <c r="E854" s="2">
        <f ca="1">IF(Tbl_MissionCrew[[#This Row],[Return date]]="",NOW(),Tbl_MissionCrew[[#This Row],[Return date]])-Tbl_MissionCrew[[#This Row],[Launch date]]</f>
        <v>11.80000000000291</v>
      </c>
      <c r="F854" s="1">
        <f>_xlfn.XLOOKUP(Tbl_MissionCrew[[#This Row],[Spacecraft (Launch)]],Tbl_Missions[Spacecraft],Tbl_Missions[Launch])</f>
        <v>36777.531793981485</v>
      </c>
      <c r="G854" s="1">
        <f>IF(_xlfn.XLOOKUP(Tbl_MissionCrew[[#This Row],[Spacecraft (Return)]],Tbl_Missions[Spacecraft],Tbl_Missions[Return])="","",_xlfn.XLOOKUP(Tbl_MissionCrew[[#This Row],[Spacecraft (Return)]],Tbl_Missions[Spacecraft],Tbl_Missions[Return]))</f>
        <v>36789.331793981488</v>
      </c>
      <c r="H854" t="str">
        <f>_xlfn.XLOOKUP(Tbl_MissionCrew[[#This Row],[Spacecraft (Launch)]],Tbl_Missions[Spacecraft],Tbl_Missions[Destination])</f>
        <v>ISS</v>
      </c>
      <c r="I85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54" t="str">
        <f>_xlfn.XLOOKUP(Tbl_MissionCrew[[#This Row],[Spacecraft (Return)]],Tbl_Missions[Spacecraft],Tbl_Missions[Status])</f>
        <v>Returned</v>
      </c>
    </row>
    <row r="855" spans="1:10" ht="18.75" customHeight="1">
      <c r="A855" t="s">
        <v>1228</v>
      </c>
      <c r="B855" t="s">
        <v>256</v>
      </c>
      <c r="C855" t="s">
        <v>256</v>
      </c>
      <c r="D855" t="b">
        <f>NOT(Tbl_MissionCrew[[#This Row],[Spacecraft (Return)]]=Tbl_MissionCrew[[#This Row],[Spacecraft (Launch)]])</f>
        <v>0</v>
      </c>
      <c r="E855" s="2">
        <f ca="1">IF(Tbl_MissionCrew[[#This Row],[Return date]]="",NOW(),Tbl_MissionCrew[[#This Row],[Return date]])-Tbl_MissionCrew[[#This Row],[Launch date]]</f>
        <v>11.80000000000291</v>
      </c>
      <c r="F855" s="1">
        <f>_xlfn.XLOOKUP(Tbl_MissionCrew[[#This Row],[Spacecraft (Launch)]],Tbl_Missions[Spacecraft],Tbl_Missions[Launch])</f>
        <v>36777.531793981485</v>
      </c>
      <c r="G855" s="1">
        <f>IF(_xlfn.XLOOKUP(Tbl_MissionCrew[[#This Row],[Spacecraft (Return)]],Tbl_Missions[Spacecraft],Tbl_Missions[Return])="","",_xlfn.XLOOKUP(Tbl_MissionCrew[[#This Row],[Spacecraft (Return)]],Tbl_Missions[Spacecraft],Tbl_Missions[Return]))</f>
        <v>36789.331793981488</v>
      </c>
      <c r="H855" t="str">
        <f>_xlfn.XLOOKUP(Tbl_MissionCrew[[#This Row],[Spacecraft (Launch)]],Tbl_Missions[Spacecraft],Tbl_Missions[Destination])</f>
        <v>ISS</v>
      </c>
      <c r="I85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55" t="str">
        <f>_xlfn.XLOOKUP(Tbl_MissionCrew[[#This Row],[Spacecraft (Return)]],Tbl_Missions[Spacecraft],Tbl_Missions[Status])</f>
        <v>Returned</v>
      </c>
    </row>
    <row r="856" spans="1:10" ht="18.75" customHeight="1">
      <c r="A856" t="s">
        <v>1191</v>
      </c>
      <c r="B856" t="s">
        <v>256</v>
      </c>
      <c r="C856" t="s">
        <v>256</v>
      </c>
      <c r="D856" t="b">
        <f>NOT(Tbl_MissionCrew[[#This Row],[Spacecraft (Return)]]=Tbl_MissionCrew[[#This Row],[Spacecraft (Launch)]])</f>
        <v>0</v>
      </c>
      <c r="E856" s="2">
        <f ca="1">IF(Tbl_MissionCrew[[#This Row],[Return date]]="",NOW(),Tbl_MissionCrew[[#This Row],[Return date]])-Tbl_MissionCrew[[#This Row],[Launch date]]</f>
        <v>11.80000000000291</v>
      </c>
      <c r="F856" s="1">
        <f>_xlfn.XLOOKUP(Tbl_MissionCrew[[#This Row],[Spacecraft (Launch)]],Tbl_Missions[Spacecraft],Tbl_Missions[Launch])</f>
        <v>36777.531793981485</v>
      </c>
      <c r="G856" s="1">
        <f>IF(_xlfn.XLOOKUP(Tbl_MissionCrew[[#This Row],[Spacecraft (Return)]],Tbl_Missions[Spacecraft],Tbl_Missions[Return])="","",_xlfn.XLOOKUP(Tbl_MissionCrew[[#This Row],[Spacecraft (Return)]],Tbl_Missions[Spacecraft],Tbl_Missions[Return]))</f>
        <v>36789.331793981488</v>
      </c>
      <c r="H856" t="str">
        <f>_xlfn.XLOOKUP(Tbl_MissionCrew[[#This Row],[Spacecraft (Launch)]],Tbl_Missions[Spacecraft],Tbl_Missions[Destination])</f>
        <v>ISS</v>
      </c>
      <c r="I85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56" t="str">
        <f>_xlfn.XLOOKUP(Tbl_MissionCrew[[#This Row],[Spacecraft (Return)]],Tbl_Missions[Spacecraft],Tbl_Missions[Status])</f>
        <v>Returned</v>
      </c>
    </row>
    <row r="857" spans="1:10" ht="18.75" customHeight="1">
      <c r="A857" t="s">
        <v>510</v>
      </c>
      <c r="B857" t="s">
        <v>256</v>
      </c>
      <c r="C857" t="s">
        <v>256</v>
      </c>
      <c r="D857" t="b">
        <f>NOT(Tbl_MissionCrew[[#This Row],[Spacecraft (Return)]]=Tbl_MissionCrew[[#This Row],[Spacecraft (Launch)]])</f>
        <v>0</v>
      </c>
      <c r="E857" s="2">
        <f ca="1">IF(Tbl_MissionCrew[[#This Row],[Return date]]="",NOW(),Tbl_MissionCrew[[#This Row],[Return date]])-Tbl_MissionCrew[[#This Row],[Launch date]]</f>
        <v>11.80000000000291</v>
      </c>
      <c r="F857" s="1">
        <f>_xlfn.XLOOKUP(Tbl_MissionCrew[[#This Row],[Spacecraft (Launch)]],Tbl_Missions[Spacecraft],Tbl_Missions[Launch])</f>
        <v>36777.531793981485</v>
      </c>
      <c r="G857" s="1">
        <f>IF(_xlfn.XLOOKUP(Tbl_MissionCrew[[#This Row],[Spacecraft (Return)]],Tbl_Missions[Spacecraft],Tbl_Missions[Return])="","",_xlfn.XLOOKUP(Tbl_MissionCrew[[#This Row],[Spacecraft (Return)]],Tbl_Missions[Spacecraft],Tbl_Missions[Return]))</f>
        <v>36789.331793981488</v>
      </c>
      <c r="H857" t="str">
        <f>_xlfn.XLOOKUP(Tbl_MissionCrew[[#This Row],[Spacecraft (Launch)]],Tbl_Missions[Spacecraft],Tbl_Missions[Destination])</f>
        <v>ISS</v>
      </c>
      <c r="I85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57" t="str">
        <f>_xlfn.XLOOKUP(Tbl_MissionCrew[[#This Row],[Spacecraft (Return)]],Tbl_Missions[Spacecraft],Tbl_Missions[Status])</f>
        <v>Returned</v>
      </c>
    </row>
    <row r="858" spans="1:10" ht="18.75" customHeight="1">
      <c r="A858" t="s">
        <v>1167</v>
      </c>
      <c r="B858" t="s">
        <v>257</v>
      </c>
      <c r="C858" t="s">
        <v>257</v>
      </c>
      <c r="D858" t="b">
        <f>NOT(Tbl_MissionCrew[[#This Row],[Spacecraft (Return)]]=Tbl_MissionCrew[[#This Row],[Spacecraft (Launch)]])</f>
        <v>0</v>
      </c>
      <c r="E858" s="2">
        <f ca="1">IF(Tbl_MissionCrew[[#This Row],[Return date]]="",NOW(),Tbl_MissionCrew[[#This Row],[Return date]])-Tbl_MissionCrew[[#This Row],[Launch date]]</f>
        <v>12.905555555553292</v>
      </c>
      <c r="F858" s="1">
        <f>_xlfn.XLOOKUP(Tbl_MissionCrew[[#This Row],[Spacecraft (Launch)]],Tbl_Missions[Spacecraft],Tbl_Missions[Launch])</f>
        <v>36810.970138888886</v>
      </c>
      <c r="G858" s="1">
        <f>IF(_xlfn.XLOOKUP(Tbl_MissionCrew[[#This Row],[Spacecraft (Return)]],Tbl_Missions[Spacecraft],Tbl_Missions[Return])="","",_xlfn.XLOOKUP(Tbl_MissionCrew[[#This Row],[Spacecraft (Return)]],Tbl_Missions[Spacecraft],Tbl_Missions[Return]))</f>
        <v>36823.875694444439</v>
      </c>
      <c r="H858" t="str">
        <f>_xlfn.XLOOKUP(Tbl_MissionCrew[[#This Row],[Spacecraft (Launch)]],Tbl_Missions[Spacecraft],Tbl_Missions[Destination])</f>
        <v>ISS</v>
      </c>
      <c r="I85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58" t="str">
        <f>_xlfn.XLOOKUP(Tbl_MissionCrew[[#This Row],[Spacecraft (Return)]],Tbl_Missions[Spacecraft],Tbl_Missions[Status])</f>
        <v>Returned</v>
      </c>
    </row>
    <row r="859" spans="1:10" ht="18.75" customHeight="1">
      <c r="A859" t="s">
        <v>1204</v>
      </c>
      <c r="B859" t="s">
        <v>257</v>
      </c>
      <c r="C859" t="s">
        <v>257</v>
      </c>
      <c r="D859" t="b">
        <f>NOT(Tbl_MissionCrew[[#This Row],[Spacecraft (Return)]]=Tbl_MissionCrew[[#This Row],[Spacecraft (Launch)]])</f>
        <v>0</v>
      </c>
      <c r="E859" s="2">
        <f ca="1">IF(Tbl_MissionCrew[[#This Row],[Return date]]="",NOW(),Tbl_MissionCrew[[#This Row],[Return date]])-Tbl_MissionCrew[[#This Row],[Launch date]]</f>
        <v>12.905555555553292</v>
      </c>
      <c r="F859" s="1">
        <f>_xlfn.XLOOKUP(Tbl_MissionCrew[[#This Row],[Spacecraft (Launch)]],Tbl_Missions[Spacecraft],Tbl_Missions[Launch])</f>
        <v>36810.970138888886</v>
      </c>
      <c r="G859" s="1">
        <f>IF(_xlfn.XLOOKUP(Tbl_MissionCrew[[#This Row],[Spacecraft (Return)]],Tbl_Missions[Spacecraft],Tbl_Missions[Return])="","",_xlfn.XLOOKUP(Tbl_MissionCrew[[#This Row],[Spacecraft (Return)]],Tbl_Missions[Spacecraft],Tbl_Missions[Return]))</f>
        <v>36823.875694444439</v>
      </c>
      <c r="H859" t="str">
        <f>_xlfn.XLOOKUP(Tbl_MissionCrew[[#This Row],[Spacecraft (Launch)]],Tbl_Missions[Spacecraft],Tbl_Missions[Destination])</f>
        <v>ISS</v>
      </c>
      <c r="I85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59" t="str">
        <f>_xlfn.XLOOKUP(Tbl_MissionCrew[[#This Row],[Spacecraft (Return)]],Tbl_Missions[Spacecraft],Tbl_Missions[Status])</f>
        <v>Returned</v>
      </c>
    </row>
    <row r="860" spans="1:10" ht="18.75" customHeight="1">
      <c r="A860" t="s">
        <v>529</v>
      </c>
      <c r="B860" t="s">
        <v>257</v>
      </c>
      <c r="C860" t="s">
        <v>257</v>
      </c>
      <c r="D860" t="b">
        <f>NOT(Tbl_MissionCrew[[#This Row],[Spacecraft (Return)]]=Tbl_MissionCrew[[#This Row],[Spacecraft (Launch)]])</f>
        <v>0</v>
      </c>
      <c r="E860" s="2">
        <f ca="1">IF(Tbl_MissionCrew[[#This Row],[Return date]]="",NOW(),Tbl_MissionCrew[[#This Row],[Return date]])-Tbl_MissionCrew[[#This Row],[Launch date]]</f>
        <v>12.905555555553292</v>
      </c>
      <c r="F860" s="1">
        <f>_xlfn.XLOOKUP(Tbl_MissionCrew[[#This Row],[Spacecraft (Launch)]],Tbl_Missions[Spacecraft],Tbl_Missions[Launch])</f>
        <v>36810.970138888886</v>
      </c>
      <c r="G860" s="1">
        <f>IF(_xlfn.XLOOKUP(Tbl_MissionCrew[[#This Row],[Spacecraft (Return)]],Tbl_Missions[Spacecraft],Tbl_Missions[Return])="","",_xlfn.XLOOKUP(Tbl_MissionCrew[[#This Row],[Spacecraft (Return)]],Tbl_Missions[Spacecraft],Tbl_Missions[Return]))</f>
        <v>36823.875694444439</v>
      </c>
      <c r="H860" t="str">
        <f>_xlfn.XLOOKUP(Tbl_MissionCrew[[#This Row],[Spacecraft (Launch)]],Tbl_Missions[Spacecraft],Tbl_Missions[Destination])</f>
        <v>ISS</v>
      </c>
      <c r="I86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60" t="str">
        <f>_xlfn.XLOOKUP(Tbl_MissionCrew[[#This Row],[Spacecraft (Return)]],Tbl_Missions[Spacecraft],Tbl_Missions[Status])</f>
        <v>Returned</v>
      </c>
    </row>
    <row r="861" spans="1:10" ht="18.75" customHeight="1">
      <c r="A861" t="s">
        <v>571</v>
      </c>
      <c r="B861" t="s">
        <v>257</v>
      </c>
      <c r="C861" t="s">
        <v>257</v>
      </c>
      <c r="D861" t="b">
        <f>NOT(Tbl_MissionCrew[[#This Row],[Spacecraft (Return)]]=Tbl_MissionCrew[[#This Row],[Spacecraft (Launch)]])</f>
        <v>0</v>
      </c>
      <c r="E861" s="2">
        <f ca="1">IF(Tbl_MissionCrew[[#This Row],[Return date]]="",NOW(),Tbl_MissionCrew[[#This Row],[Return date]])-Tbl_MissionCrew[[#This Row],[Launch date]]</f>
        <v>12.905555555553292</v>
      </c>
      <c r="F861" s="1">
        <f>_xlfn.XLOOKUP(Tbl_MissionCrew[[#This Row],[Spacecraft (Launch)]],Tbl_Missions[Spacecraft],Tbl_Missions[Launch])</f>
        <v>36810.970138888886</v>
      </c>
      <c r="G861" s="1">
        <f>IF(_xlfn.XLOOKUP(Tbl_MissionCrew[[#This Row],[Spacecraft (Return)]],Tbl_Missions[Spacecraft],Tbl_Missions[Return])="","",_xlfn.XLOOKUP(Tbl_MissionCrew[[#This Row],[Spacecraft (Return)]],Tbl_Missions[Spacecraft],Tbl_Missions[Return]))</f>
        <v>36823.875694444439</v>
      </c>
      <c r="H861" t="str">
        <f>_xlfn.XLOOKUP(Tbl_MissionCrew[[#This Row],[Spacecraft (Launch)]],Tbl_Missions[Spacecraft],Tbl_Missions[Destination])</f>
        <v>ISS</v>
      </c>
      <c r="I86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61" t="str">
        <f>_xlfn.XLOOKUP(Tbl_MissionCrew[[#This Row],[Spacecraft (Return)]],Tbl_Missions[Spacecraft],Tbl_Missions[Status])</f>
        <v>Returned</v>
      </c>
    </row>
    <row r="862" spans="1:10" ht="18.75" customHeight="1">
      <c r="A862" t="s">
        <v>1240</v>
      </c>
      <c r="B862" t="s">
        <v>257</v>
      </c>
      <c r="C862" t="s">
        <v>257</v>
      </c>
      <c r="D862" t="b">
        <f>NOT(Tbl_MissionCrew[[#This Row],[Spacecraft (Return)]]=Tbl_MissionCrew[[#This Row],[Spacecraft (Launch)]])</f>
        <v>0</v>
      </c>
      <c r="E862" s="2">
        <f ca="1">IF(Tbl_MissionCrew[[#This Row],[Return date]]="",NOW(),Tbl_MissionCrew[[#This Row],[Return date]])-Tbl_MissionCrew[[#This Row],[Launch date]]</f>
        <v>12.905555555553292</v>
      </c>
      <c r="F862" s="1">
        <f>_xlfn.XLOOKUP(Tbl_MissionCrew[[#This Row],[Spacecraft (Launch)]],Tbl_Missions[Spacecraft],Tbl_Missions[Launch])</f>
        <v>36810.970138888886</v>
      </c>
      <c r="G862" s="1">
        <f>IF(_xlfn.XLOOKUP(Tbl_MissionCrew[[#This Row],[Spacecraft (Return)]],Tbl_Missions[Spacecraft],Tbl_Missions[Return])="","",_xlfn.XLOOKUP(Tbl_MissionCrew[[#This Row],[Spacecraft (Return)]],Tbl_Missions[Spacecraft],Tbl_Missions[Return]))</f>
        <v>36823.875694444439</v>
      </c>
      <c r="H862" t="str">
        <f>_xlfn.XLOOKUP(Tbl_MissionCrew[[#This Row],[Spacecraft (Launch)]],Tbl_Missions[Spacecraft],Tbl_Missions[Destination])</f>
        <v>ISS</v>
      </c>
      <c r="I86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62" t="str">
        <f>_xlfn.XLOOKUP(Tbl_MissionCrew[[#This Row],[Spacecraft (Return)]],Tbl_Missions[Spacecraft],Tbl_Missions[Status])</f>
        <v>Returned</v>
      </c>
    </row>
    <row r="863" spans="1:10" ht="18.75" customHeight="1">
      <c r="A863" t="s">
        <v>502</v>
      </c>
      <c r="B863" t="s">
        <v>257</v>
      </c>
      <c r="C863" t="s">
        <v>257</v>
      </c>
      <c r="D863" t="b">
        <f>NOT(Tbl_MissionCrew[[#This Row],[Spacecraft (Return)]]=Tbl_MissionCrew[[#This Row],[Spacecraft (Launch)]])</f>
        <v>0</v>
      </c>
      <c r="E863" s="2">
        <f ca="1">IF(Tbl_MissionCrew[[#This Row],[Return date]]="",NOW(),Tbl_MissionCrew[[#This Row],[Return date]])-Tbl_MissionCrew[[#This Row],[Launch date]]</f>
        <v>12.905555555553292</v>
      </c>
      <c r="F863" s="1">
        <f>_xlfn.XLOOKUP(Tbl_MissionCrew[[#This Row],[Spacecraft (Launch)]],Tbl_Missions[Spacecraft],Tbl_Missions[Launch])</f>
        <v>36810.970138888886</v>
      </c>
      <c r="G863" s="1">
        <f>IF(_xlfn.XLOOKUP(Tbl_MissionCrew[[#This Row],[Spacecraft (Return)]],Tbl_Missions[Spacecraft],Tbl_Missions[Return])="","",_xlfn.XLOOKUP(Tbl_MissionCrew[[#This Row],[Spacecraft (Return)]],Tbl_Missions[Spacecraft],Tbl_Missions[Return]))</f>
        <v>36823.875694444439</v>
      </c>
      <c r="H863" t="str">
        <f>_xlfn.XLOOKUP(Tbl_MissionCrew[[#This Row],[Spacecraft (Launch)]],Tbl_Missions[Spacecraft],Tbl_Missions[Destination])</f>
        <v>ISS</v>
      </c>
      <c r="I86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63" t="str">
        <f>_xlfn.XLOOKUP(Tbl_MissionCrew[[#This Row],[Spacecraft (Return)]],Tbl_Missions[Spacecraft],Tbl_Missions[Status])</f>
        <v>Returned</v>
      </c>
    </row>
    <row r="864" spans="1:10" ht="18.75" customHeight="1">
      <c r="A864" t="s">
        <v>570</v>
      </c>
      <c r="B864" t="s">
        <v>257</v>
      </c>
      <c r="C864" t="s">
        <v>257</v>
      </c>
      <c r="D864" t="b">
        <f>NOT(Tbl_MissionCrew[[#This Row],[Spacecraft (Return)]]=Tbl_MissionCrew[[#This Row],[Spacecraft (Launch)]])</f>
        <v>0</v>
      </c>
      <c r="E864" s="2">
        <f ca="1">IF(Tbl_MissionCrew[[#This Row],[Return date]]="",NOW(),Tbl_MissionCrew[[#This Row],[Return date]])-Tbl_MissionCrew[[#This Row],[Launch date]]</f>
        <v>12.905555555553292</v>
      </c>
      <c r="F864" s="1">
        <f>_xlfn.XLOOKUP(Tbl_MissionCrew[[#This Row],[Spacecraft (Launch)]],Tbl_Missions[Spacecraft],Tbl_Missions[Launch])</f>
        <v>36810.970138888886</v>
      </c>
      <c r="G864" s="1">
        <f>IF(_xlfn.XLOOKUP(Tbl_MissionCrew[[#This Row],[Spacecraft (Return)]],Tbl_Missions[Spacecraft],Tbl_Missions[Return])="","",_xlfn.XLOOKUP(Tbl_MissionCrew[[#This Row],[Spacecraft (Return)]],Tbl_Missions[Spacecraft],Tbl_Missions[Return]))</f>
        <v>36823.875694444439</v>
      </c>
      <c r="H864" t="str">
        <f>_xlfn.XLOOKUP(Tbl_MissionCrew[[#This Row],[Spacecraft (Launch)]],Tbl_Missions[Spacecraft],Tbl_Missions[Destination])</f>
        <v>ISS</v>
      </c>
      <c r="I86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64" t="str">
        <f>_xlfn.XLOOKUP(Tbl_MissionCrew[[#This Row],[Spacecraft (Return)]],Tbl_Missions[Spacecraft],Tbl_Missions[Status])</f>
        <v>Returned</v>
      </c>
    </row>
    <row r="865" spans="1:10" ht="18.75" customHeight="1">
      <c r="A865" t="s">
        <v>484</v>
      </c>
      <c r="B865" t="s">
        <v>258</v>
      </c>
      <c r="C865" t="s">
        <v>261</v>
      </c>
      <c r="D865" t="b">
        <f>NOT(Tbl_MissionCrew[[#This Row],[Spacecraft (Return)]]=Tbl_MissionCrew[[#This Row],[Spacecraft (Launch)]])</f>
        <v>1</v>
      </c>
      <c r="E865" s="2">
        <f ca="1">IF(Tbl_MissionCrew[[#This Row],[Return date]]="",NOW(),Tbl_MissionCrew[[#This Row],[Return date]])-Tbl_MissionCrew[[#This Row],[Launch date]]</f>
        <v>140.98690972221812</v>
      </c>
      <c r="F865" s="1">
        <f>_xlfn.XLOOKUP(Tbl_MissionCrew[[#This Row],[Spacecraft (Launch)]],Tbl_Missions[Spacecraft],Tbl_Missions[Launch])</f>
        <v>36830.327777777777</v>
      </c>
      <c r="G865" s="1">
        <f>IF(_xlfn.XLOOKUP(Tbl_MissionCrew[[#This Row],[Spacecraft (Return)]],Tbl_Missions[Spacecraft],Tbl_Missions[Return])="","",_xlfn.XLOOKUP(Tbl_MissionCrew[[#This Row],[Spacecraft (Return)]],Tbl_Missions[Spacecraft],Tbl_Missions[Return]))</f>
        <v>36971.314687499995</v>
      </c>
      <c r="H865" t="str">
        <f>_xlfn.XLOOKUP(Tbl_MissionCrew[[#This Row],[Spacecraft (Launch)]],Tbl_Missions[Spacecraft],Tbl_Missions[Destination])</f>
        <v>ISS</v>
      </c>
      <c r="I86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65" t="str">
        <f>_xlfn.XLOOKUP(Tbl_MissionCrew[[#This Row],[Spacecraft (Return)]],Tbl_Missions[Spacecraft],Tbl_Missions[Status])</f>
        <v>Returned</v>
      </c>
    </row>
    <row r="866" spans="1:10" ht="18.75" customHeight="1">
      <c r="A866" t="s">
        <v>1130</v>
      </c>
      <c r="B866" t="s">
        <v>258</v>
      </c>
      <c r="C866" t="s">
        <v>261</v>
      </c>
      <c r="D866" t="b">
        <f>NOT(Tbl_MissionCrew[[#This Row],[Spacecraft (Return)]]=Tbl_MissionCrew[[#This Row],[Spacecraft (Launch)]])</f>
        <v>1</v>
      </c>
      <c r="E866" s="2">
        <f ca="1">IF(Tbl_MissionCrew[[#This Row],[Return date]]="",NOW(),Tbl_MissionCrew[[#This Row],[Return date]])-Tbl_MissionCrew[[#This Row],[Launch date]]</f>
        <v>140.98690972221812</v>
      </c>
      <c r="F866" s="1">
        <f>_xlfn.XLOOKUP(Tbl_MissionCrew[[#This Row],[Spacecraft (Launch)]],Tbl_Missions[Spacecraft],Tbl_Missions[Launch])</f>
        <v>36830.327777777777</v>
      </c>
      <c r="G866" s="1">
        <f>IF(_xlfn.XLOOKUP(Tbl_MissionCrew[[#This Row],[Spacecraft (Return)]],Tbl_Missions[Spacecraft],Tbl_Missions[Return])="","",_xlfn.XLOOKUP(Tbl_MissionCrew[[#This Row],[Spacecraft (Return)]],Tbl_Missions[Spacecraft],Tbl_Missions[Return]))</f>
        <v>36971.314687499995</v>
      </c>
      <c r="H866" t="str">
        <f>_xlfn.XLOOKUP(Tbl_MissionCrew[[#This Row],[Spacecraft (Launch)]],Tbl_Missions[Spacecraft],Tbl_Missions[Destination])</f>
        <v>ISS</v>
      </c>
      <c r="I86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66" t="str">
        <f>_xlfn.XLOOKUP(Tbl_MissionCrew[[#This Row],[Spacecraft (Return)]],Tbl_Missions[Spacecraft],Tbl_Missions[Status])</f>
        <v>Returned</v>
      </c>
    </row>
    <row r="867" spans="1:10" ht="18.75" customHeight="1">
      <c r="A867" t="s">
        <v>527</v>
      </c>
      <c r="B867" t="s">
        <v>258</v>
      </c>
      <c r="C867" t="s">
        <v>261</v>
      </c>
      <c r="D867" t="b">
        <f>NOT(Tbl_MissionCrew[[#This Row],[Spacecraft (Return)]]=Tbl_MissionCrew[[#This Row],[Spacecraft (Launch)]])</f>
        <v>1</v>
      </c>
      <c r="E867" s="2">
        <f ca="1">IF(Tbl_MissionCrew[[#This Row],[Return date]]="",NOW(),Tbl_MissionCrew[[#This Row],[Return date]])-Tbl_MissionCrew[[#This Row],[Launch date]]</f>
        <v>140.98690972221812</v>
      </c>
      <c r="F867" s="1">
        <f>_xlfn.XLOOKUP(Tbl_MissionCrew[[#This Row],[Spacecraft (Launch)]],Tbl_Missions[Spacecraft],Tbl_Missions[Launch])</f>
        <v>36830.327777777777</v>
      </c>
      <c r="G867" s="1">
        <f>IF(_xlfn.XLOOKUP(Tbl_MissionCrew[[#This Row],[Spacecraft (Return)]],Tbl_Missions[Spacecraft],Tbl_Missions[Return])="","",_xlfn.XLOOKUP(Tbl_MissionCrew[[#This Row],[Spacecraft (Return)]],Tbl_Missions[Spacecraft],Tbl_Missions[Return]))</f>
        <v>36971.314687499995</v>
      </c>
      <c r="H867" t="str">
        <f>_xlfn.XLOOKUP(Tbl_MissionCrew[[#This Row],[Spacecraft (Launch)]],Tbl_Missions[Spacecraft],Tbl_Missions[Destination])</f>
        <v>ISS</v>
      </c>
      <c r="I86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67" t="str">
        <f>_xlfn.XLOOKUP(Tbl_MissionCrew[[#This Row],[Spacecraft (Return)]],Tbl_Missions[Spacecraft],Tbl_Missions[Status])</f>
        <v>Returned</v>
      </c>
    </row>
    <row r="868" spans="1:10" ht="18.75" customHeight="1">
      <c r="A868" t="s">
        <v>1203</v>
      </c>
      <c r="B868" t="s">
        <v>259</v>
      </c>
      <c r="C868" t="s">
        <v>259</v>
      </c>
      <c r="D868" t="b">
        <f>NOT(Tbl_MissionCrew[[#This Row],[Spacecraft (Return)]]=Tbl_MissionCrew[[#This Row],[Spacecraft (Launch)]])</f>
        <v>0</v>
      </c>
      <c r="E868" s="2">
        <f ca="1">IF(Tbl_MissionCrew[[#This Row],[Return date]]="",NOW(),Tbl_MissionCrew[[#This Row],[Return date]])-Tbl_MissionCrew[[#This Row],[Launch date]]</f>
        <v>10.831944444442343</v>
      </c>
      <c r="F868" s="1">
        <f>_xlfn.XLOOKUP(Tbl_MissionCrew[[#This Row],[Spacecraft (Launch)]],Tbl_Missions[Spacecraft],Tbl_Missions[Launch])</f>
        <v>36861.129178240742</v>
      </c>
      <c r="G868" s="1">
        <f>IF(_xlfn.XLOOKUP(Tbl_MissionCrew[[#This Row],[Spacecraft (Return)]],Tbl_Missions[Spacecraft],Tbl_Missions[Return])="","",_xlfn.XLOOKUP(Tbl_MissionCrew[[#This Row],[Spacecraft (Return)]],Tbl_Missions[Spacecraft],Tbl_Missions[Return]))</f>
        <v>36871.961122685185</v>
      </c>
      <c r="H868" t="str">
        <f>_xlfn.XLOOKUP(Tbl_MissionCrew[[#This Row],[Spacecraft (Launch)]],Tbl_Missions[Spacecraft],Tbl_Missions[Destination])</f>
        <v>ISS</v>
      </c>
      <c r="I86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68" t="str">
        <f>_xlfn.XLOOKUP(Tbl_MissionCrew[[#This Row],[Spacecraft (Return)]],Tbl_Missions[Spacecraft],Tbl_Missions[Status])</f>
        <v>Returned</v>
      </c>
    </row>
    <row r="869" spans="1:10" ht="18.75" customHeight="1">
      <c r="A869" t="s">
        <v>573</v>
      </c>
      <c r="B869" t="s">
        <v>259</v>
      </c>
      <c r="C869" t="s">
        <v>259</v>
      </c>
      <c r="D869" t="b">
        <f>NOT(Tbl_MissionCrew[[#This Row],[Spacecraft (Return)]]=Tbl_MissionCrew[[#This Row],[Spacecraft (Launch)]])</f>
        <v>0</v>
      </c>
      <c r="E869" s="2">
        <f ca="1">IF(Tbl_MissionCrew[[#This Row],[Return date]]="",NOW(),Tbl_MissionCrew[[#This Row],[Return date]])-Tbl_MissionCrew[[#This Row],[Launch date]]</f>
        <v>10.831944444442343</v>
      </c>
      <c r="F869" s="1">
        <f>_xlfn.XLOOKUP(Tbl_MissionCrew[[#This Row],[Spacecraft (Launch)]],Tbl_Missions[Spacecraft],Tbl_Missions[Launch])</f>
        <v>36861.129178240742</v>
      </c>
      <c r="G869" s="1">
        <f>IF(_xlfn.XLOOKUP(Tbl_MissionCrew[[#This Row],[Spacecraft (Return)]],Tbl_Missions[Spacecraft],Tbl_Missions[Return])="","",_xlfn.XLOOKUP(Tbl_MissionCrew[[#This Row],[Spacecraft (Return)]],Tbl_Missions[Spacecraft],Tbl_Missions[Return]))</f>
        <v>36871.961122685185</v>
      </c>
      <c r="H869" t="str">
        <f>_xlfn.XLOOKUP(Tbl_MissionCrew[[#This Row],[Spacecraft (Launch)]],Tbl_Missions[Spacecraft],Tbl_Missions[Destination])</f>
        <v>ISS</v>
      </c>
      <c r="I86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69" t="str">
        <f>_xlfn.XLOOKUP(Tbl_MissionCrew[[#This Row],[Spacecraft (Return)]],Tbl_Missions[Spacecraft],Tbl_Missions[Status])</f>
        <v>Returned</v>
      </c>
    </row>
    <row r="870" spans="1:10" ht="18.75" customHeight="1">
      <c r="A870" t="s">
        <v>542</v>
      </c>
      <c r="B870" t="s">
        <v>259</v>
      </c>
      <c r="C870" t="s">
        <v>259</v>
      </c>
      <c r="D870" t="b">
        <f>NOT(Tbl_MissionCrew[[#This Row],[Spacecraft (Return)]]=Tbl_MissionCrew[[#This Row],[Spacecraft (Launch)]])</f>
        <v>0</v>
      </c>
      <c r="E870" s="2">
        <f ca="1">IF(Tbl_MissionCrew[[#This Row],[Return date]]="",NOW(),Tbl_MissionCrew[[#This Row],[Return date]])-Tbl_MissionCrew[[#This Row],[Launch date]]</f>
        <v>10.831944444442343</v>
      </c>
      <c r="F870" s="1">
        <f>_xlfn.XLOOKUP(Tbl_MissionCrew[[#This Row],[Spacecraft (Launch)]],Tbl_Missions[Spacecraft],Tbl_Missions[Launch])</f>
        <v>36861.129178240742</v>
      </c>
      <c r="G870" s="1">
        <f>IF(_xlfn.XLOOKUP(Tbl_MissionCrew[[#This Row],[Spacecraft (Return)]],Tbl_Missions[Spacecraft],Tbl_Missions[Return])="","",_xlfn.XLOOKUP(Tbl_MissionCrew[[#This Row],[Spacecraft (Return)]],Tbl_Missions[Spacecraft],Tbl_Missions[Return]))</f>
        <v>36871.961122685185</v>
      </c>
      <c r="H870" t="str">
        <f>_xlfn.XLOOKUP(Tbl_MissionCrew[[#This Row],[Spacecraft (Launch)]],Tbl_Missions[Spacecraft],Tbl_Missions[Destination])</f>
        <v>ISS</v>
      </c>
      <c r="I87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70" t="str">
        <f>_xlfn.XLOOKUP(Tbl_MissionCrew[[#This Row],[Spacecraft (Return)]],Tbl_Missions[Spacecraft],Tbl_Missions[Status])</f>
        <v>Returned</v>
      </c>
    </row>
    <row r="871" spans="1:10" ht="18.75" customHeight="1">
      <c r="A871" t="s">
        <v>1080</v>
      </c>
      <c r="B871" t="s">
        <v>259</v>
      </c>
      <c r="C871" t="s">
        <v>259</v>
      </c>
      <c r="D871" t="b">
        <f>NOT(Tbl_MissionCrew[[#This Row],[Spacecraft (Return)]]=Tbl_MissionCrew[[#This Row],[Spacecraft (Launch)]])</f>
        <v>0</v>
      </c>
      <c r="E871" s="2">
        <f ca="1">IF(Tbl_MissionCrew[[#This Row],[Return date]]="",NOW(),Tbl_MissionCrew[[#This Row],[Return date]])-Tbl_MissionCrew[[#This Row],[Launch date]]</f>
        <v>10.831944444442343</v>
      </c>
      <c r="F871" s="1">
        <f>_xlfn.XLOOKUP(Tbl_MissionCrew[[#This Row],[Spacecraft (Launch)]],Tbl_Missions[Spacecraft],Tbl_Missions[Launch])</f>
        <v>36861.129178240742</v>
      </c>
      <c r="G871" s="1">
        <f>IF(_xlfn.XLOOKUP(Tbl_MissionCrew[[#This Row],[Spacecraft (Return)]],Tbl_Missions[Spacecraft],Tbl_Missions[Return])="","",_xlfn.XLOOKUP(Tbl_MissionCrew[[#This Row],[Spacecraft (Return)]],Tbl_Missions[Spacecraft],Tbl_Missions[Return]))</f>
        <v>36871.961122685185</v>
      </c>
      <c r="H871" t="str">
        <f>_xlfn.XLOOKUP(Tbl_MissionCrew[[#This Row],[Spacecraft (Launch)]],Tbl_Missions[Spacecraft],Tbl_Missions[Destination])</f>
        <v>ISS</v>
      </c>
      <c r="I87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71" t="str">
        <f>_xlfn.XLOOKUP(Tbl_MissionCrew[[#This Row],[Spacecraft (Return)]],Tbl_Missions[Spacecraft],Tbl_Missions[Status])</f>
        <v>Returned</v>
      </c>
    </row>
    <row r="872" spans="1:10" ht="18.75" customHeight="1">
      <c r="A872" t="s">
        <v>1218</v>
      </c>
      <c r="B872" t="s">
        <v>259</v>
      </c>
      <c r="C872" t="s">
        <v>259</v>
      </c>
      <c r="D872" t="b">
        <f>NOT(Tbl_MissionCrew[[#This Row],[Spacecraft (Return)]]=Tbl_MissionCrew[[#This Row],[Spacecraft (Launch)]])</f>
        <v>0</v>
      </c>
      <c r="E872" s="2">
        <f ca="1">IF(Tbl_MissionCrew[[#This Row],[Return date]]="",NOW(),Tbl_MissionCrew[[#This Row],[Return date]])-Tbl_MissionCrew[[#This Row],[Launch date]]</f>
        <v>10.831944444442343</v>
      </c>
      <c r="F872" s="1">
        <f>_xlfn.XLOOKUP(Tbl_MissionCrew[[#This Row],[Spacecraft (Launch)]],Tbl_Missions[Spacecraft],Tbl_Missions[Launch])</f>
        <v>36861.129178240742</v>
      </c>
      <c r="G872" s="1">
        <f>IF(_xlfn.XLOOKUP(Tbl_MissionCrew[[#This Row],[Spacecraft (Return)]],Tbl_Missions[Spacecraft],Tbl_Missions[Return])="","",_xlfn.XLOOKUP(Tbl_MissionCrew[[#This Row],[Spacecraft (Return)]],Tbl_Missions[Spacecraft],Tbl_Missions[Return]))</f>
        <v>36871.961122685185</v>
      </c>
      <c r="H872" t="str">
        <f>_xlfn.XLOOKUP(Tbl_MissionCrew[[#This Row],[Spacecraft (Launch)]],Tbl_Missions[Spacecraft],Tbl_Missions[Destination])</f>
        <v>ISS</v>
      </c>
      <c r="I87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72" t="str">
        <f>_xlfn.XLOOKUP(Tbl_MissionCrew[[#This Row],[Spacecraft (Return)]],Tbl_Missions[Spacecraft],Tbl_Missions[Status])</f>
        <v>Returned</v>
      </c>
    </row>
    <row r="873" spans="1:10" ht="18.75" customHeight="1">
      <c r="A873" t="s">
        <v>1180</v>
      </c>
      <c r="B873" t="s">
        <v>260</v>
      </c>
      <c r="C873" t="s">
        <v>260</v>
      </c>
      <c r="D873" t="b">
        <f>NOT(Tbl_MissionCrew[[#This Row],[Spacecraft (Return)]]=Tbl_MissionCrew[[#This Row],[Spacecraft (Launch)]])</f>
        <v>0</v>
      </c>
      <c r="E873" s="2">
        <f ca="1">IF(Tbl_MissionCrew[[#This Row],[Return date]]="",NOW(),Tbl_MissionCrew[[#This Row],[Return date]])-Tbl_MissionCrew[[#This Row],[Launch date]]</f>
        <v>12.889583333329938</v>
      </c>
      <c r="F873" s="1">
        <f>_xlfn.XLOOKUP(Tbl_MissionCrew[[#This Row],[Spacecraft (Launch)]],Tbl_Missions[Spacecraft],Tbl_Missions[Launch])</f>
        <v>36929.96738425926</v>
      </c>
      <c r="G873" s="1">
        <f>IF(_xlfn.XLOOKUP(Tbl_MissionCrew[[#This Row],[Spacecraft (Return)]],Tbl_Missions[Spacecraft],Tbl_Missions[Return])="","",_xlfn.XLOOKUP(Tbl_MissionCrew[[#This Row],[Spacecraft (Return)]],Tbl_Missions[Spacecraft],Tbl_Missions[Return]))</f>
        <v>36942.85696759259</v>
      </c>
      <c r="H873" t="str">
        <f>_xlfn.XLOOKUP(Tbl_MissionCrew[[#This Row],[Spacecraft (Launch)]],Tbl_Missions[Spacecraft],Tbl_Missions[Destination])</f>
        <v>ISS</v>
      </c>
      <c r="I87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73" t="str">
        <f>_xlfn.XLOOKUP(Tbl_MissionCrew[[#This Row],[Spacecraft (Return)]],Tbl_Missions[Spacecraft],Tbl_Missions[Status])</f>
        <v>Returned</v>
      </c>
    </row>
    <row r="874" spans="1:10" ht="18.75" customHeight="1">
      <c r="A874" t="s">
        <v>1241</v>
      </c>
      <c r="B874" t="s">
        <v>260</v>
      </c>
      <c r="C874" t="s">
        <v>260</v>
      </c>
      <c r="D874" t="b">
        <f>NOT(Tbl_MissionCrew[[#This Row],[Spacecraft (Return)]]=Tbl_MissionCrew[[#This Row],[Spacecraft (Launch)]])</f>
        <v>0</v>
      </c>
      <c r="E874" s="2">
        <f ca="1">IF(Tbl_MissionCrew[[#This Row],[Return date]]="",NOW(),Tbl_MissionCrew[[#This Row],[Return date]])-Tbl_MissionCrew[[#This Row],[Launch date]]</f>
        <v>12.889583333329938</v>
      </c>
      <c r="F874" s="1">
        <f>_xlfn.XLOOKUP(Tbl_MissionCrew[[#This Row],[Spacecraft (Launch)]],Tbl_Missions[Spacecraft],Tbl_Missions[Launch])</f>
        <v>36929.96738425926</v>
      </c>
      <c r="G874" s="1">
        <f>IF(_xlfn.XLOOKUP(Tbl_MissionCrew[[#This Row],[Spacecraft (Return)]],Tbl_Missions[Spacecraft],Tbl_Missions[Return])="","",_xlfn.XLOOKUP(Tbl_MissionCrew[[#This Row],[Spacecraft (Return)]],Tbl_Missions[Spacecraft],Tbl_Missions[Return]))</f>
        <v>36942.85696759259</v>
      </c>
      <c r="H874" t="str">
        <f>_xlfn.XLOOKUP(Tbl_MissionCrew[[#This Row],[Spacecraft (Launch)]],Tbl_Missions[Spacecraft],Tbl_Missions[Destination])</f>
        <v>ISS</v>
      </c>
      <c r="I87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74" t="str">
        <f>_xlfn.XLOOKUP(Tbl_MissionCrew[[#This Row],[Spacecraft (Return)]],Tbl_Missions[Spacecraft],Tbl_Missions[Status])</f>
        <v>Returned</v>
      </c>
    </row>
    <row r="875" spans="1:10" ht="18.75" customHeight="1">
      <c r="A875" t="s">
        <v>1141</v>
      </c>
      <c r="B875" t="s">
        <v>260</v>
      </c>
      <c r="C875" t="s">
        <v>260</v>
      </c>
      <c r="D875" t="b">
        <f>NOT(Tbl_MissionCrew[[#This Row],[Spacecraft (Return)]]=Tbl_MissionCrew[[#This Row],[Spacecraft (Launch)]])</f>
        <v>0</v>
      </c>
      <c r="E875" s="2">
        <f ca="1">IF(Tbl_MissionCrew[[#This Row],[Return date]]="",NOW(),Tbl_MissionCrew[[#This Row],[Return date]])-Tbl_MissionCrew[[#This Row],[Launch date]]</f>
        <v>12.889583333329938</v>
      </c>
      <c r="F875" s="1">
        <f>_xlfn.XLOOKUP(Tbl_MissionCrew[[#This Row],[Spacecraft (Launch)]],Tbl_Missions[Spacecraft],Tbl_Missions[Launch])</f>
        <v>36929.96738425926</v>
      </c>
      <c r="G875" s="1">
        <f>IF(_xlfn.XLOOKUP(Tbl_MissionCrew[[#This Row],[Spacecraft (Return)]],Tbl_Missions[Spacecraft],Tbl_Missions[Return])="","",_xlfn.XLOOKUP(Tbl_MissionCrew[[#This Row],[Spacecraft (Return)]],Tbl_Missions[Spacecraft],Tbl_Missions[Return]))</f>
        <v>36942.85696759259</v>
      </c>
      <c r="H875" t="str">
        <f>_xlfn.XLOOKUP(Tbl_MissionCrew[[#This Row],[Spacecraft (Launch)]],Tbl_Missions[Spacecraft],Tbl_Missions[Destination])</f>
        <v>ISS</v>
      </c>
      <c r="I87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75" t="str">
        <f>_xlfn.XLOOKUP(Tbl_MissionCrew[[#This Row],[Spacecraft (Return)]],Tbl_Missions[Spacecraft],Tbl_Missions[Status])</f>
        <v>Returned</v>
      </c>
    </row>
    <row r="876" spans="1:10" ht="18.75" customHeight="1">
      <c r="A876" t="s">
        <v>576</v>
      </c>
      <c r="B876" t="s">
        <v>260</v>
      </c>
      <c r="C876" t="s">
        <v>260</v>
      </c>
      <c r="D876" t="b">
        <f>NOT(Tbl_MissionCrew[[#This Row],[Spacecraft (Return)]]=Tbl_MissionCrew[[#This Row],[Spacecraft (Launch)]])</f>
        <v>0</v>
      </c>
      <c r="E876" s="2">
        <f ca="1">IF(Tbl_MissionCrew[[#This Row],[Return date]]="",NOW(),Tbl_MissionCrew[[#This Row],[Return date]])-Tbl_MissionCrew[[#This Row],[Launch date]]</f>
        <v>12.889583333329938</v>
      </c>
      <c r="F876" s="1">
        <f>_xlfn.XLOOKUP(Tbl_MissionCrew[[#This Row],[Spacecraft (Launch)]],Tbl_Missions[Spacecraft],Tbl_Missions[Launch])</f>
        <v>36929.96738425926</v>
      </c>
      <c r="G876" s="1">
        <f>IF(_xlfn.XLOOKUP(Tbl_MissionCrew[[#This Row],[Spacecraft (Return)]],Tbl_Missions[Spacecraft],Tbl_Missions[Return])="","",_xlfn.XLOOKUP(Tbl_MissionCrew[[#This Row],[Spacecraft (Return)]],Tbl_Missions[Spacecraft],Tbl_Missions[Return]))</f>
        <v>36942.85696759259</v>
      </c>
      <c r="H876" t="str">
        <f>_xlfn.XLOOKUP(Tbl_MissionCrew[[#This Row],[Spacecraft (Launch)]],Tbl_Missions[Spacecraft],Tbl_Missions[Destination])</f>
        <v>ISS</v>
      </c>
      <c r="I87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76" t="str">
        <f>_xlfn.XLOOKUP(Tbl_MissionCrew[[#This Row],[Spacecraft (Return)]],Tbl_Missions[Spacecraft],Tbl_Missions[Status])</f>
        <v>Returned</v>
      </c>
    </row>
    <row r="877" spans="1:10" ht="18.75" customHeight="1">
      <c r="A877" t="s">
        <v>575</v>
      </c>
      <c r="B877" t="s">
        <v>260</v>
      </c>
      <c r="C877" t="s">
        <v>260</v>
      </c>
      <c r="D877" t="b">
        <f>NOT(Tbl_MissionCrew[[#This Row],[Spacecraft (Return)]]=Tbl_MissionCrew[[#This Row],[Spacecraft (Launch)]])</f>
        <v>0</v>
      </c>
      <c r="E877" s="2">
        <f ca="1">IF(Tbl_MissionCrew[[#This Row],[Return date]]="",NOW(),Tbl_MissionCrew[[#This Row],[Return date]])-Tbl_MissionCrew[[#This Row],[Launch date]]</f>
        <v>12.889583333329938</v>
      </c>
      <c r="F877" s="1">
        <f>_xlfn.XLOOKUP(Tbl_MissionCrew[[#This Row],[Spacecraft (Launch)]],Tbl_Missions[Spacecraft],Tbl_Missions[Launch])</f>
        <v>36929.96738425926</v>
      </c>
      <c r="G877" s="1">
        <f>IF(_xlfn.XLOOKUP(Tbl_MissionCrew[[#This Row],[Spacecraft (Return)]],Tbl_Missions[Spacecraft],Tbl_Missions[Return])="","",_xlfn.XLOOKUP(Tbl_MissionCrew[[#This Row],[Spacecraft (Return)]],Tbl_Missions[Spacecraft],Tbl_Missions[Return]))</f>
        <v>36942.85696759259</v>
      </c>
      <c r="H877" t="str">
        <f>_xlfn.XLOOKUP(Tbl_MissionCrew[[#This Row],[Spacecraft (Launch)]],Tbl_Missions[Spacecraft],Tbl_Missions[Destination])</f>
        <v>ISS</v>
      </c>
      <c r="I87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77" t="str">
        <f>_xlfn.XLOOKUP(Tbl_MissionCrew[[#This Row],[Spacecraft (Return)]],Tbl_Missions[Spacecraft],Tbl_Missions[Status])</f>
        <v>Returned</v>
      </c>
    </row>
    <row r="878" spans="1:10" ht="18.75" customHeight="1">
      <c r="A878" t="s">
        <v>579</v>
      </c>
      <c r="B878" t="s">
        <v>261</v>
      </c>
      <c r="C878" t="s">
        <v>261</v>
      </c>
      <c r="D878" t="b">
        <f>NOT(Tbl_MissionCrew[[#This Row],[Spacecraft (Return)]]=Tbl_MissionCrew[[#This Row],[Spacecraft (Launch)]])</f>
        <v>0</v>
      </c>
      <c r="E878" s="2">
        <f ca="1">IF(Tbl_MissionCrew[[#This Row],[Return date]]="",NOW(),Tbl_MissionCrew[[#This Row],[Return date]])-Tbl_MissionCrew[[#This Row],[Launch date]]</f>
        <v>12.827083333329938</v>
      </c>
      <c r="F878" s="1">
        <f>_xlfn.XLOOKUP(Tbl_MissionCrew[[#This Row],[Spacecraft (Launch)]],Tbl_Missions[Spacecraft],Tbl_Missions[Launch])</f>
        <v>36958.487604166665</v>
      </c>
      <c r="G878" s="1">
        <f>IF(_xlfn.XLOOKUP(Tbl_MissionCrew[[#This Row],[Spacecraft (Return)]],Tbl_Missions[Spacecraft],Tbl_Missions[Return])="","",_xlfn.XLOOKUP(Tbl_MissionCrew[[#This Row],[Spacecraft (Return)]],Tbl_Missions[Spacecraft],Tbl_Missions[Return]))</f>
        <v>36971.314687499995</v>
      </c>
      <c r="H878" t="str">
        <f>_xlfn.XLOOKUP(Tbl_MissionCrew[[#This Row],[Spacecraft (Launch)]],Tbl_Missions[Spacecraft],Tbl_Missions[Destination])</f>
        <v>ISS</v>
      </c>
      <c r="I87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78" t="str">
        <f>_xlfn.XLOOKUP(Tbl_MissionCrew[[#This Row],[Spacecraft (Return)]],Tbl_Missions[Spacecraft],Tbl_Missions[Status])</f>
        <v>Returned</v>
      </c>
    </row>
    <row r="879" spans="1:10" ht="18.75" customHeight="1">
      <c r="A879" t="s">
        <v>1242</v>
      </c>
      <c r="B879" t="s">
        <v>261</v>
      </c>
      <c r="C879" t="s">
        <v>261</v>
      </c>
      <c r="D879" t="b">
        <f>NOT(Tbl_MissionCrew[[#This Row],[Spacecraft (Return)]]=Tbl_MissionCrew[[#This Row],[Spacecraft (Launch)]])</f>
        <v>0</v>
      </c>
      <c r="E879" s="2">
        <f ca="1">IF(Tbl_MissionCrew[[#This Row],[Return date]]="",NOW(),Tbl_MissionCrew[[#This Row],[Return date]])-Tbl_MissionCrew[[#This Row],[Launch date]]</f>
        <v>12.827083333329938</v>
      </c>
      <c r="F879" s="1">
        <f>_xlfn.XLOOKUP(Tbl_MissionCrew[[#This Row],[Spacecraft (Launch)]],Tbl_Missions[Spacecraft],Tbl_Missions[Launch])</f>
        <v>36958.487604166665</v>
      </c>
      <c r="G879" s="1">
        <f>IF(_xlfn.XLOOKUP(Tbl_MissionCrew[[#This Row],[Spacecraft (Return)]],Tbl_Missions[Spacecraft],Tbl_Missions[Return])="","",_xlfn.XLOOKUP(Tbl_MissionCrew[[#This Row],[Spacecraft (Return)]],Tbl_Missions[Spacecraft],Tbl_Missions[Return]))</f>
        <v>36971.314687499995</v>
      </c>
      <c r="H879" t="str">
        <f>_xlfn.XLOOKUP(Tbl_MissionCrew[[#This Row],[Spacecraft (Launch)]],Tbl_Missions[Spacecraft],Tbl_Missions[Destination])</f>
        <v>ISS</v>
      </c>
      <c r="I87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79" t="str">
        <f>_xlfn.XLOOKUP(Tbl_MissionCrew[[#This Row],[Spacecraft (Return)]],Tbl_Missions[Spacecraft],Tbl_Missions[Status])</f>
        <v>Returned</v>
      </c>
    </row>
    <row r="880" spans="1:10" ht="18.75" customHeight="1">
      <c r="A880" t="s">
        <v>523</v>
      </c>
      <c r="B880" t="s">
        <v>261</v>
      </c>
      <c r="C880" t="s">
        <v>265</v>
      </c>
      <c r="D880" t="b">
        <f>NOT(Tbl_MissionCrew[[#This Row],[Spacecraft (Return)]]=Tbl_MissionCrew[[#This Row],[Spacecraft (Launch)]])</f>
        <v>1</v>
      </c>
      <c r="E880" s="2">
        <f ca="1">IF(Tbl_MissionCrew[[#This Row],[Return date]]="",NOW(),Tbl_MissionCrew[[#This Row],[Return date]])-Tbl_MissionCrew[[#This Row],[Launch date]]</f>
        <v>167.27922453704377</v>
      </c>
      <c r="F880" s="1">
        <f>_xlfn.XLOOKUP(Tbl_MissionCrew[[#This Row],[Spacecraft (Launch)]],Tbl_Missions[Spacecraft],Tbl_Missions[Launch])</f>
        <v>36958.487604166665</v>
      </c>
      <c r="G880" s="1">
        <f>IF(_xlfn.XLOOKUP(Tbl_MissionCrew[[#This Row],[Spacecraft (Return)]],Tbl_Missions[Spacecraft],Tbl_Missions[Return])="","",_xlfn.XLOOKUP(Tbl_MissionCrew[[#This Row],[Spacecraft (Return)]],Tbl_Missions[Spacecraft],Tbl_Missions[Return]))</f>
        <v>37125.766828703709</v>
      </c>
      <c r="H880" t="str">
        <f>_xlfn.XLOOKUP(Tbl_MissionCrew[[#This Row],[Spacecraft (Launch)]],Tbl_Missions[Spacecraft],Tbl_Missions[Destination])</f>
        <v>ISS</v>
      </c>
      <c r="I88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80" t="str">
        <f>_xlfn.XLOOKUP(Tbl_MissionCrew[[#This Row],[Spacecraft (Return)]],Tbl_Missions[Spacecraft],Tbl_Missions[Status])</f>
        <v>Returned</v>
      </c>
    </row>
    <row r="881" spans="1:10" ht="18.75" customHeight="1">
      <c r="A881" t="s">
        <v>1140</v>
      </c>
      <c r="B881" t="s">
        <v>261</v>
      </c>
      <c r="C881" t="s">
        <v>261</v>
      </c>
      <c r="D881" t="b">
        <f>NOT(Tbl_MissionCrew[[#This Row],[Spacecraft (Return)]]=Tbl_MissionCrew[[#This Row],[Spacecraft (Launch)]])</f>
        <v>0</v>
      </c>
      <c r="E881" s="2">
        <f ca="1">IF(Tbl_MissionCrew[[#This Row],[Return date]]="",NOW(),Tbl_MissionCrew[[#This Row],[Return date]])-Tbl_MissionCrew[[#This Row],[Launch date]]</f>
        <v>12.827083333329938</v>
      </c>
      <c r="F881" s="1">
        <f>_xlfn.XLOOKUP(Tbl_MissionCrew[[#This Row],[Spacecraft (Launch)]],Tbl_Missions[Spacecraft],Tbl_Missions[Launch])</f>
        <v>36958.487604166665</v>
      </c>
      <c r="G881" s="1">
        <f>IF(_xlfn.XLOOKUP(Tbl_MissionCrew[[#This Row],[Spacecraft (Return)]],Tbl_Missions[Spacecraft],Tbl_Missions[Return])="","",_xlfn.XLOOKUP(Tbl_MissionCrew[[#This Row],[Spacecraft (Return)]],Tbl_Missions[Spacecraft],Tbl_Missions[Return]))</f>
        <v>36971.314687499995</v>
      </c>
      <c r="H881" t="str">
        <f>_xlfn.XLOOKUP(Tbl_MissionCrew[[#This Row],[Spacecraft (Launch)]],Tbl_Missions[Spacecraft],Tbl_Missions[Destination])</f>
        <v>ISS</v>
      </c>
      <c r="I88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81" t="str">
        <f>_xlfn.XLOOKUP(Tbl_MissionCrew[[#This Row],[Spacecraft (Return)]],Tbl_Missions[Spacecraft],Tbl_Missions[Status])</f>
        <v>Returned</v>
      </c>
    </row>
    <row r="882" spans="1:10" ht="18.75" customHeight="1">
      <c r="A882" t="s">
        <v>580</v>
      </c>
      <c r="B882" t="s">
        <v>261</v>
      </c>
      <c r="C882" t="s">
        <v>261</v>
      </c>
      <c r="D882" t="b">
        <f>NOT(Tbl_MissionCrew[[#This Row],[Spacecraft (Return)]]=Tbl_MissionCrew[[#This Row],[Spacecraft (Launch)]])</f>
        <v>0</v>
      </c>
      <c r="E882" s="2">
        <f ca="1">IF(Tbl_MissionCrew[[#This Row],[Return date]]="",NOW(),Tbl_MissionCrew[[#This Row],[Return date]])-Tbl_MissionCrew[[#This Row],[Launch date]]</f>
        <v>12.827083333329938</v>
      </c>
      <c r="F882" s="1">
        <f>_xlfn.XLOOKUP(Tbl_MissionCrew[[#This Row],[Spacecraft (Launch)]],Tbl_Missions[Spacecraft],Tbl_Missions[Launch])</f>
        <v>36958.487604166665</v>
      </c>
      <c r="G882" s="1">
        <f>IF(_xlfn.XLOOKUP(Tbl_MissionCrew[[#This Row],[Spacecraft (Return)]],Tbl_Missions[Spacecraft],Tbl_Missions[Return])="","",_xlfn.XLOOKUP(Tbl_MissionCrew[[#This Row],[Spacecraft (Return)]],Tbl_Missions[Spacecraft],Tbl_Missions[Return]))</f>
        <v>36971.314687499995</v>
      </c>
      <c r="H882" t="str">
        <f>_xlfn.XLOOKUP(Tbl_MissionCrew[[#This Row],[Spacecraft (Launch)]],Tbl_Missions[Spacecraft],Tbl_Missions[Destination])</f>
        <v>ISS</v>
      </c>
      <c r="I88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82" t="str">
        <f>_xlfn.XLOOKUP(Tbl_MissionCrew[[#This Row],[Spacecraft (Return)]],Tbl_Missions[Spacecraft],Tbl_Missions[Status])</f>
        <v>Returned</v>
      </c>
    </row>
    <row r="883" spans="1:10" ht="18.75" customHeight="1">
      <c r="A883" t="s">
        <v>578</v>
      </c>
      <c r="B883" t="s">
        <v>261</v>
      </c>
      <c r="C883" t="s">
        <v>265</v>
      </c>
      <c r="D883" t="b">
        <f>NOT(Tbl_MissionCrew[[#This Row],[Spacecraft (Return)]]=Tbl_MissionCrew[[#This Row],[Spacecraft (Launch)]])</f>
        <v>1</v>
      </c>
      <c r="E883" s="2">
        <f ca="1">IF(Tbl_MissionCrew[[#This Row],[Return date]]="",NOW(),Tbl_MissionCrew[[#This Row],[Return date]])-Tbl_MissionCrew[[#This Row],[Launch date]]</f>
        <v>167.27922453704377</v>
      </c>
      <c r="F883" s="1">
        <f>_xlfn.XLOOKUP(Tbl_MissionCrew[[#This Row],[Spacecraft (Launch)]],Tbl_Missions[Spacecraft],Tbl_Missions[Launch])</f>
        <v>36958.487604166665</v>
      </c>
      <c r="G883" s="1">
        <f>IF(_xlfn.XLOOKUP(Tbl_MissionCrew[[#This Row],[Spacecraft (Return)]],Tbl_Missions[Spacecraft],Tbl_Missions[Return])="","",_xlfn.XLOOKUP(Tbl_MissionCrew[[#This Row],[Spacecraft (Return)]],Tbl_Missions[Spacecraft],Tbl_Missions[Return]))</f>
        <v>37125.766828703709</v>
      </c>
      <c r="H883" t="str">
        <f>_xlfn.XLOOKUP(Tbl_MissionCrew[[#This Row],[Spacecraft (Launch)]],Tbl_Missions[Spacecraft],Tbl_Missions[Destination])</f>
        <v>ISS</v>
      </c>
      <c r="I88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83" t="str">
        <f>_xlfn.XLOOKUP(Tbl_MissionCrew[[#This Row],[Spacecraft (Return)]],Tbl_Missions[Spacecraft],Tbl_Missions[Status])</f>
        <v>Returned</v>
      </c>
    </row>
    <row r="884" spans="1:10" ht="18.75" customHeight="1">
      <c r="A884" t="s">
        <v>534</v>
      </c>
      <c r="B884" t="s">
        <v>261</v>
      </c>
      <c r="C884" t="s">
        <v>265</v>
      </c>
      <c r="D884" t="b">
        <f>NOT(Tbl_MissionCrew[[#This Row],[Spacecraft (Return)]]=Tbl_MissionCrew[[#This Row],[Spacecraft (Launch)]])</f>
        <v>1</v>
      </c>
      <c r="E884" s="2">
        <f ca="1">IF(Tbl_MissionCrew[[#This Row],[Return date]]="",NOW(),Tbl_MissionCrew[[#This Row],[Return date]])-Tbl_MissionCrew[[#This Row],[Launch date]]</f>
        <v>167.27922453704377</v>
      </c>
      <c r="F884" s="1">
        <f>_xlfn.XLOOKUP(Tbl_MissionCrew[[#This Row],[Spacecraft (Launch)]],Tbl_Missions[Spacecraft],Tbl_Missions[Launch])</f>
        <v>36958.487604166665</v>
      </c>
      <c r="G884" s="1">
        <f>IF(_xlfn.XLOOKUP(Tbl_MissionCrew[[#This Row],[Spacecraft (Return)]],Tbl_Missions[Spacecraft],Tbl_Missions[Return])="","",_xlfn.XLOOKUP(Tbl_MissionCrew[[#This Row],[Spacecraft (Return)]],Tbl_Missions[Spacecraft],Tbl_Missions[Return]))</f>
        <v>37125.766828703709</v>
      </c>
      <c r="H884" t="str">
        <f>_xlfn.XLOOKUP(Tbl_MissionCrew[[#This Row],[Spacecraft (Launch)]],Tbl_Missions[Spacecraft],Tbl_Missions[Destination])</f>
        <v>ISS</v>
      </c>
      <c r="I88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84" t="str">
        <f>_xlfn.XLOOKUP(Tbl_MissionCrew[[#This Row],[Spacecraft (Return)]],Tbl_Missions[Spacecraft],Tbl_Missions[Status])</f>
        <v>Returned</v>
      </c>
    </row>
    <row r="885" spans="1:10" ht="18.75" customHeight="1">
      <c r="A885" t="s">
        <v>582</v>
      </c>
      <c r="B885" t="s">
        <v>262</v>
      </c>
      <c r="C885" t="s">
        <v>262</v>
      </c>
      <c r="D885" t="b">
        <f>NOT(Tbl_MissionCrew[[#This Row],[Spacecraft (Return)]]=Tbl_MissionCrew[[#This Row],[Spacecraft (Launch)]])</f>
        <v>0</v>
      </c>
      <c r="E885" s="2">
        <f ca="1">IF(Tbl_MissionCrew[[#This Row],[Return date]]="",NOW(),Tbl_MissionCrew[[#This Row],[Return date]])-Tbl_MissionCrew[[#This Row],[Launch date]]</f>
        <v>11.896527777775191</v>
      </c>
      <c r="F885" s="1">
        <f>_xlfn.XLOOKUP(Tbl_MissionCrew[[#This Row],[Spacecraft (Launch)]],Tbl_Missions[Spacecraft],Tbl_Missions[Launch])</f>
        <v>37000.778263888889</v>
      </c>
      <c r="G885" s="1">
        <f>IF(_xlfn.XLOOKUP(Tbl_MissionCrew[[#This Row],[Spacecraft (Return)]],Tbl_Missions[Spacecraft],Tbl_Missions[Return])="","",_xlfn.XLOOKUP(Tbl_MissionCrew[[#This Row],[Spacecraft (Return)]],Tbl_Missions[Spacecraft],Tbl_Missions[Return]))</f>
        <v>37012.674791666665</v>
      </c>
      <c r="H885" t="str">
        <f>_xlfn.XLOOKUP(Tbl_MissionCrew[[#This Row],[Spacecraft (Launch)]],Tbl_Missions[Spacecraft],Tbl_Missions[Destination])</f>
        <v>ISS</v>
      </c>
      <c r="I88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85" t="str">
        <f>_xlfn.XLOOKUP(Tbl_MissionCrew[[#This Row],[Spacecraft (Return)]],Tbl_Missions[Spacecraft],Tbl_Missions[Status])</f>
        <v>Returned</v>
      </c>
    </row>
    <row r="886" spans="1:10" ht="18.75" customHeight="1">
      <c r="A886" t="s">
        <v>1237</v>
      </c>
      <c r="B886" t="s">
        <v>262</v>
      </c>
      <c r="C886" t="s">
        <v>262</v>
      </c>
      <c r="D886" t="b">
        <f>NOT(Tbl_MissionCrew[[#This Row],[Spacecraft (Return)]]=Tbl_MissionCrew[[#This Row],[Spacecraft (Launch)]])</f>
        <v>0</v>
      </c>
      <c r="E886" s="2">
        <f ca="1">IF(Tbl_MissionCrew[[#This Row],[Return date]]="",NOW(),Tbl_MissionCrew[[#This Row],[Return date]])-Tbl_MissionCrew[[#This Row],[Launch date]]</f>
        <v>11.896527777775191</v>
      </c>
      <c r="F886" s="1">
        <f>_xlfn.XLOOKUP(Tbl_MissionCrew[[#This Row],[Spacecraft (Launch)]],Tbl_Missions[Spacecraft],Tbl_Missions[Launch])</f>
        <v>37000.778263888889</v>
      </c>
      <c r="G886" s="1">
        <f>IF(_xlfn.XLOOKUP(Tbl_MissionCrew[[#This Row],[Spacecraft (Return)]],Tbl_Missions[Spacecraft],Tbl_Missions[Return])="","",_xlfn.XLOOKUP(Tbl_MissionCrew[[#This Row],[Spacecraft (Return)]],Tbl_Missions[Spacecraft],Tbl_Missions[Return]))</f>
        <v>37012.674791666665</v>
      </c>
      <c r="H886" t="str">
        <f>_xlfn.XLOOKUP(Tbl_MissionCrew[[#This Row],[Spacecraft (Launch)]],Tbl_Missions[Spacecraft],Tbl_Missions[Destination])</f>
        <v>ISS</v>
      </c>
      <c r="I88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86" t="str">
        <f>_xlfn.XLOOKUP(Tbl_MissionCrew[[#This Row],[Spacecraft (Return)]],Tbl_Missions[Spacecraft],Tbl_Missions[Status])</f>
        <v>Returned</v>
      </c>
    </row>
    <row r="887" spans="1:10" ht="18.75" customHeight="1">
      <c r="A887" t="s">
        <v>623</v>
      </c>
      <c r="B887" t="s">
        <v>262</v>
      </c>
      <c r="C887" t="s">
        <v>262</v>
      </c>
      <c r="D887" t="b">
        <f>NOT(Tbl_MissionCrew[[#This Row],[Spacecraft (Return)]]=Tbl_MissionCrew[[#This Row],[Spacecraft (Launch)]])</f>
        <v>0</v>
      </c>
      <c r="E887" s="2">
        <f ca="1">IF(Tbl_MissionCrew[[#This Row],[Return date]]="",NOW(),Tbl_MissionCrew[[#This Row],[Return date]])-Tbl_MissionCrew[[#This Row],[Launch date]]</f>
        <v>11.896527777775191</v>
      </c>
      <c r="F887" s="1">
        <f>_xlfn.XLOOKUP(Tbl_MissionCrew[[#This Row],[Spacecraft (Launch)]],Tbl_Missions[Spacecraft],Tbl_Missions[Launch])</f>
        <v>37000.778263888889</v>
      </c>
      <c r="G887" s="1">
        <f>IF(_xlfn.XLOOKUP(Tbl_MissionCrew[[#This Row],[Spacecraft (Return)]],Tbl_Missions[Spacecraft],Tbl_Missions[Return])="","",_xlfn.XLOOKUP(Tbl_MissionCrew[[#This Row],[Spacecraft (Return)]],Tbl_Missions[Spacecraft],Tbl_Missions[Return]))</f>
        <v>37012.674791666665</v>
      </c>
      <c r="H887" t="str">
        <f>_xlfn.XLOOKUP(Tbl_MissionCrew[[#This Row],[Spacecraft (Launch)]],Tbl_Missions[Spacecraft],Tbl_Missions[Destination])</f>
        <v>ISS</v>
      </c>
      <c r="I88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87" t="str">
        <f>_xlfn.XLOOKUP(Tbl_MissionCrew[[#This Row],[Spacecraft (Return)]],Tbl_Missions[Spacecraft],Tbl_Missions[Status])</f>
        <v>Returned</v>
      </c>
    </row>
    <row r="888" spans="1:10" ht="18.75" customHeight="1">
      <c r="A888" t="s">
        <v>1202</v>
      </c>
      <c r="B888" t="s">
        <v>262</v>
      </c>
      <c r="C888" t="s">
        <v>262</v>
      </c>
      <c r="D888" t="b">
        <f>NOT(Tbl_MissionCrew[[#This Row],[Spacecraft (Return)]]=Tbl_MissionCrew[[#This Row],[Spacecraft (Launch)]])</f>
        <v>0</v>
      </c>
      <c r="E888" s="2">
        <f ca="1">IF(Tbl_MissionCrew[[#This Row],[Return date]]="",NOW(),Tbl_MissionCrew[[#This Row],[Return date]])-Tbl_MissionCrew[[#This Row],[Launch date]]</f>
        <v>11.896527777775191</v>
      </c>
      <c r="F888" s="1">
        <f>_xlfn.XLOOKUP(Tbl_MissionCrew[[#This Row],[Spacecraft (Launch)]],Tbl_Missions[Spacecraft],Tbl_Missions[Launch])</f>
        <v>37000.778263888889</v>
      </c>
      <c r="G888" s="1">
        <f>IF(_xlfn.XLOOKUP(Tbl_MissionCrew[[#This Row],[Spacecraft (Return)]],Tbl_Missions[Spacecraft],Tbl_Missions[Return])="","",_xlfn.XLOOKUP(Tbl_MissionCrew[[#This Row],[Spacecraft (Return)]],Tbl_Missions[Spacecraft],Tbl_Missions[Return]))</f>
        <v>37012.674791666665</v>
      </c>
      <c r="H888" t="str">
        <f>_xlfn.XLOOKUP(Tbl_MissionCrew[[#This Row],[Spacecraft (Launch)]],Tbl_Missions[Spacecraft],Tbl_Missions[Destination])</f>
        <v>ISS</v>
      </c>
      <c r="I88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88" t="str">
        <f>_xlfn.XLOOKUP(Tbl_MissionCrew[[#This Row],[Spacecraft (Return)]],Tbl_Missions[Spacecraft],Tbl_Missions[Status])</f>
        <v>Returned</v>
      </c>
    </row>
    <row r="889" spans="1:10" ht="18.75" customHeight="1">
      <c r="A889" t="s">
        <v>548</v>
      </c>
      <c r="B889" t="s">
        <v>262</v>
      </c>
      <c r="C889" t="s">
        <v>262</v>
      </c>
      <c r="D889" t="b">
        <f>NOT(Tbl_MissionCrew[[#This Row],[Spacecraft (Return)]]=Tbl_MissionCrew[[#This Row],[Spacecraft (Launch)]])</f>
        <v>0</v>
      </c>
      <c r="E889" s="2">
        <f ca="1">IF(Tbl_MissionCrew[[#This Row],[Return date]]="",NOW(),Tbl_MissionCrew[[#This Row],[Return date]])-Tbl_MissionCrew[[#This Row],[Launch date]]</f>
        <v>11.896527777775191</v>
      </c>
      <c r="F889" s="1">
        <f>_xlfn.XLOOKUP(Tbl_MissionCrew[[#This Row],[Spacecraft (Launch)]],Tbl_Missions[Spacecraft],Tbl_Missions[Launch])</f>
        <v>37000.778263888889</v>
      </c>
      <c r="G889" s="1">
        <f>IF(_xlfn.XLOOKUP(Tbl_MissionCrew[[#This Row],[Spacecraft (Return)]],Tbl_Missions[Spacecraft],Tbl_Missions[Return])="","",_xlfn.XLOOKUP(Tbl_MissionCrew[[#This Row],[Spacecraft (Return)]],Tbl_Missions[Spacecraft],Tbl_Missions[Return]))</f>
        <v>37012.674791666665</v>
      </c>
      <c r="H889" t="str">
        <f>_xlfn.XLOOKUP(Tbl_MissionCrew[[#This Row],[Spacecraft (Launch)]],Tbl_Missions[Spacecraft],Tbl_Missions[Destination])</f>
        <v>ISS</v>
      </c>
      <c r="I88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89" t="str">
        <f>_xlfn.XLOOKUP(Tbl_MissionCrew[[#This Row],[Spacecraft (Return)]],Tbl_Missions[Spacecraft],Tbl_Missions[Status])</f>
        <v>Returned</v>
      </c>
    </row>
    <row r="890" spans="1:10" ht="18.75" customHeight="1">
      <c r="A890" t="s">
        <v>1207</v>
      </c>
      <c r="B890" t="s">
        <v>262</v>
      </c>
      <c r="C890" t="s">
        <v>262</v>
      </c>
      <c r="D890" t="b">
        <f>NOT(Tbl_MissionCrew[[#This Row],[Spacecraft (Return)]]=Tbl_MissionCrew[[#This Row],[Spacecraft (Launch)]])</f>
        <v>0</v>
      </c>
      <c r="E890" s="2">
        <f ca="1">IF(Tbl_MissionCrew[[#This Row],[Return date]]="",NOW(),Tbl_MissionCrew[[#This Row],[Return date]])-Tbl_MissionCrew[[#This Row],[Launch date]]</f>
        <v>11.896527777775191</v>
      </c>
      <c r="F890" s="1">
        <f>_xlfn.XLOOKUP(Tbl_MissionCrew[[#This Row],[Spacecraft (Launch)]],Tbl_Missions[Spacecraft],Tbl_Missions[Launch])</f>
        <v>37000.778263888889</v>
      </c>
      <c r="G890" s="1">
        <f>IF(_xlfn.XLOOKUP(Tbl_MissionCrew[[#This Row],[Spacecraft (Return)]],Tbl_Missions[Spacecraft],Tbl_Missions[Return])="","",_xlfn.XLOOKUP(Tbl_MissionCrew[[#This Row],[Spacecraft (Return)]],Tbl_Missions[Spacecraft],Tbl_Missions[Return]))</f>
        <v>37012.674791666665</v>
      </c>
      <c r="H890" t="str">
        <f>_xlfn.XLOOKUP(Tbl_MissionCrew[[#This Row],[Spacecraft (Launch)]],Tbl_Missions[Spacecraft],Tbl_Missions[Destination])</f>
        <v>ISS</v>
      </c>
      <c r="I89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90" t="str">
        <f>_xlfn.XLOOKUP(Tbl_MissionCrew[[#This Row],[Spacecraft (Return)]],Tbl_Missions[Spacecraft],Tbl_Missions[Status])</f>
        <v>Returned</v>
      </c>
    </row>
    <row r="891" spans="1:10" ht="18.75" customHeight="1">
      <c r="A891" t="s">
        <v>668</v>
      </c>
      <c r="B891" t="s">
        <v>262</v>
      </c>
      <c r="C891" t="s">
        <v>262</v>
      </c>
      <c r="D891" t="b">
        <f>NOT(Tbl_MissionCrew[[#This Row],[Spacecraft (Return)]]=Tbl_MissionCrew[[#This Row],[Spacecraft (Launch)]])</f>
        <v>0</v>
      </c>
      <c r="E891" s="2">
        <f ca="1">IF(Tbl_MissionCrew[[#This Row],[Return date]]="",NOW(),Tbl_MissionCrew[[#This Row],[Return date]])-Tbl_MissionCrew[[#This Row],[Launch date]]</f>
        <v>11.896527777775191</v>
      </c>
      <c r="F891" s="1">
        <f>_xlfn.XLOOKUP(Tbl_MissionCrew[[#This Row],[Spacecraft (Launch)]],Tbl_Missions[Spacecraft],Tbl_Missions[Launch])</f>
        <v>37000.778263888889</v>
      </c>
      <c r="G891" s="1">
        <f>IF(_xlfn.XLOOKUP(Tbl_MissionCrew[[#This Row],[Spacecraft (Return)]],Tbl_Missions[Spacecraft],Tbl_Missions[Return])="","",_xlfn.XLOOKUP(Tbl_MissionCrew[[#This Row],[Spacecraft (Return)]],Tbl_Missions[Spacecraft],Tbl_Missions[Return]))</f>
        <v>37012.674791666665</v>
      </c>
      <c r="H891" t="str">
        <f>_xlfn.XLOOKUP(Tbl_MissionCrew[[#This Row],[Spacecraft (Launch)]],Tbl_Missions[Spacecraft],Tbl_Missions[Destination])</f>
        <v>ISS</v>
      </c>
      <c r="I89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91" t="str">
        <f>_xlfn.XLOOKUP(Tbl_MissionCrew[[#This Row],[Spacecraft (Return)]],Tbl_Missions[Spacecraft],Tbl_Missions[Status])</f>
        <v>Returned</v>
      </c>
    </row>
    <row r="892" spans="1:10" ht="18.75" customHeight="1">
      <c r="A892" t="s">
        <v>1243</v>
      </c>
      <c r="B892" t="s">
        <v>263</v>
      </c>
      <c r="C892" t="s">
        <v>258</v>
      </c>
      <c r="D892" t="b">
        <f>NOT(Tbl_MissionCrew[[#This Row],[Spacecraft (Return)]]=Tbl_MissionCrew[[#This Row],[Spacecraft (Launch)]])</f>
        <v>1</v>
      </c>
      <c r="E892" s="2">
        <f ca="1">IF(Tbl_MissionCrew[[#This Row],[Return date]]="",NOW(),Tbl_MissionCrew[[#This Row],[Return date]])-Tbl_MissionCrew[[#This Row],[Launch date]]</f>
        <v>7.9194444444437977</v>
      </c>
      <c r="F892" s="1">
        <f>_xlfn.XLOOKUP(Tbl_MissionCrew[[#This Row],[Spacecraft (Launch)]],Tbl_Missions[Spacecraft],Tbl_Missions[Launch])</f>
        <v>37009.317361111112</v>
      </c>
      <c r="G892" s="1">
        <f>IF(_xlfn.XLOOKUP(Tbl_MissionCrew[[#This Row],[Spacecraft (Return)]],Tbl_Missions[Spacecraft],Tbl_Missions[Return])="","",_xlfn.XLOOKUP(Tbl_MissionCrew[[#This Row],[Spacecraft (Return)]],Tbl_Missions[Spacecraft],Tbl_Missions[Return]))</f>
        <v>37017.236805555556</v>
      </c>
      <c r="H892" t="str">
        <f>_xlfn.XLOOKUP(Tbl_MissionCrew[[#This Row],[Spacecraft (Launch)]],Tbl_Missions[Spacecraft],Tbl_Missions[Destination])</f>
        <v>ISS</v>
      </c>
      <c r="I89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92" t="str">
        <f>_xlfn.XLOOKUP(Tbl_MissionCrew[[#This Row],[Spacecraft (Return)]],Tbl_Missions[Spacecraft],Tbl_Missions[Status])</f>
        <v>Returned</v>
      </c>
    </row>
    <row r="893" spans="1:10" ht="18.75" customHeight="1">
      <c r="A893" t="s">
        <v>513</v>
      </c>
      <c r="B893" t="s">
        <v>263</v>
      </c>
      <c r="C893" t="s">
        <v>258</v>
      </c>
      <c r="D893" t="b">
        <f>NOT(Tbl_MissionCrew[[#This Row],[Spacecraft (Return)]]=Tbl_MissionCrew[[#This Row],[Spacecraft (Launch)]])</f>
        <v>1</v>
      </c>
      <c r="E893" s="2">
        <f ca="1">IF(Tbl_MissionCrew[[#This Row],[Return date]]="",NOW(),Tbl_MissionCrew[[#This Row],[Return date]])-Tbl_MissionCrew[[#This Row],[Launch date]]</f>
        <v>7.9194444444437977</v>
      </c>
      <c r="F893" s="1">
        <f>_xlfn.XLOOKUP(Tbl_MissionCrew[[#This Row],[Spacecraft (Launch)]],Tbl_Missions[Spacecraft],Tbl_Missions[Launch])</f>
        <v>37009.317361111112</v>
      </c>
      <c r="G893" s="1">
        <f>IF(_xlfn.XLOOKUP(Tbl_MissionCrew[[#This Row],[Spacecraft (Return)]],Tbl_Missions[Spacecraft],Tbl_Missions[Return])="","",_xlfn.XLOOKUP(Tbl_MissionCrew[[#This Row],[Spacecraft (Return)]],Tbl_Missions[Spacecraft],Tbl_Missions[Return]))</f>
        <v>37017.236805555556</v>
      </c>
      <c r="H893" t="str">
        <f>_xlfn.XLOOKUP(Tbl_MissionCrew[[#This Row],[Spacecraft (Launch)]],Tbl_Missions[Spacecraft],Tbl_Missions[Destination])</f>
        <v>ISS</v>
      </c>
      <c r="I89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93" t="str">
        <f>_xlfn.XLOOKUP(Tbl_MissionCrew[[#This Row],[Spacecraft (Return)]],Tbl_Missions[Spacecraft],Tbl_Missions[Status])</f>
        <v>Returned</v>
      </c>
    </row>
    <row r="894" spans="1:10" ht="18.75" customHeight="1">
      <c r="A894" t="s">
        <v>1231</v>
      </c>
      <c r="B894" t="s">
        <v>263</v>
      </c>
      <c r="C894" t="s">
        <v>258</v>
      </c>
      <c r="D894" t="b">
        <f>NOT(Tbl_MissionCrew[[#This Row],[Spacecraft (Return)]]=Tbl_MissionCrew[[#This Row],[Spacecraft (Launch)]])</f>
        <v>1</v>
      </c>
      <c r="E894" s="2">
        <f ca="1">IF(Tbl_MissionCrew[[#This Row],[Return date]]="",NOW(),Tbl_MissionCrew[[#This Row],[Return date]])-Tbl_MissionCrew[[#This Row],[Launch date]]</f>
        <v>7.9194444444437977</v>
      </c>
      <c r="F894" s="1">
        <f>_xlfn.XLOOKUP(Tbl_MissionCrew[[#This Row],[Spacecraft (Launch)]],Tbl_Missions[Spacecraft],Tbl_Missions[Launch])</f>
        <v>37009.317361111112</v>
      </c>
      <c r="G894" s="1">
        <f>IF(_xlfn.XLOOKUP(Tbl_MissionCrew[[#This Row],[Spacecraft (Return)]],Tbl_Missions[Spacecraft],Tbl_Missions[Return])="","",_xlfn.XLOOKUP(Tbl_MissionCrew[[#This Row],[Spacecraft (Return)]],Tbl_Missions[Spacecraft],Tbl_Missions[Return]))</f>
        <v>37017.236805555556</v>
      </c>
      <c r="H894" t="str">
        <f>_xlfn.XLOOKUP(Tbl_MissionCrew[[#This Row],[Spacecraft (Launch)]],Tbl_Missions[Spacecraft],Tbl_Missions[Destination])</f>
        <v>ISS</v>
      </c>
      <c r="I89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94" t="str">
        <f>_xlfn.XLOOKUP(Tbl_MissionCrew[[#This Row],[Spacecraft (Return)]],Tbl_Missions[Spacecraft],Tbl_Missions[Status])</f>
        <v>Returned</v>
      </c>
    </row>
    <row r="895" spans="1:10" ht="18.75" customHeight="1">
      <c r="A895" t="s">
        <v>1244</v>
      </c>
      <c r="B895" t="s">
        <v>264</v>
      </c>
      <c r="C895" t="s">
        <v>264</v>
      </c>
      <c r="D895" t="b">
        <f>NOT(Tbl_MissionCrew[[#This Row],[Spacecraft (Return)]]=Tbl_MissionCrew[[#This Row],[Spacecraft (Launch)]])</f>
        <v>0</v>
      </c>
      <c r="E895" s="2">
        <f ca="1">IF(Tbl_MissionCrew[[#This Row],[Return date]]="",NOW(),Tbl_MissionCrew[[#This Row],[Return date]])-Tbl_MissionCrew[[#This Row],[Launch date]]</f>
        <v>12.775694444440887</v>
      </c>
      <c r="F895" s="1">
        <f>_xlfn.XLOOKUP(Tbl_MissionCrew[[#This Row],[Spacecraft (Launch)]],Tbl_Missions[Spacecraft],Tbl_Missions[Launch])</f>
        <v>37084.377766203703</v>
      </c>
      <c r="G895" s="1">
        <f>IF(_xlfn.XLOOKUP(Tbl_MissionCrew[[#This Row],[Spacecraft (Return)]],Tbl_Missions[Spacecraft],Tbl_Missions[Return])="","",_xlfn.XLOOKUP(Tbl_MissionCrew[[#This Row],[Spacecraft (Return)]],Tbl_Missions[Spacecraft],Tbl_Missions[Return]))</f>
        <v>37097.153460648144</v>
      </c>
      <c r="H895" t="str">
        <f>_xlfn.XLOOKUP(Tbl_MissionCrew[[#This Row],[Spacecraft (Launch)]],Tbl_Missions[Spacecraft],Tbl_Missions[Destination])</f>
        <v>ISS</v>
      </c>
      <c r="I89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95" t="str">
        <f>_xlfn.XLOOKUP(Tbl_MissionCrew[[#This Row],[Spacecraft (Return)]],Tbl_Missions[Spacecraft],Tbl_Missions[Status])</f>
        <v>Returned</v>
      </c>
    </row>
    <row r="896" spans="1:10" ht="18.75" customHeight="1">
      <c r="A896" t="s">
        <v>585</v>
      </c>
      <c r="B896" t="s">
        <v>264</v>
      </c>
      <c r="C896" t="s">
        <v>264</v>
      </c>
      <c r="D896" t="b">
        <f>NOT(Tbl_MissionCrew[[#This Row],[Spacecraft (Return)]]=Tbl_MissionCrew[[#This Row],[Spacecraft (Launch)]])</f>
        <v>0</v>
      </c>
      <c r="E896" s="2">
        <f ca="1">IF(Tbl_MissionCrew[[#This Row],[Return date]]="",NOW(),Tbl_MissionCrew[[#This Row],[Return date]])-Tbl_MissionCrew[[#This Row],[Launch date]]</f>
        <v>12.775694444440887</v>
      </c>
      <c r="F896" s="1">
        <f>_xlfn.XLOOKUP(Tbl_MissionCrew[[#This Row],[Spacecraft (Launch)]],Tbl_Missions[Spacecraft],Tbl_Missions[Launch])</f>
        <v>37084.377766203703</v>
      </c>
      <c r="G896" s="1">
        <f>IF(_xlfn.XLOOKUP(Tbl_MissionCrew[[#This Row],[Spacecraft (Return)]],Tbl_Missions[Spacecraft],Tbl_Missions[Return])="","",_xlfn.XLOOKUP(Tbl_MissionCrew[[#This Row],[Spacecraft (Return)]],Tbl_Missions[Spacecraft],Tbl_Missions[Return]))</f>
        <v>37097.153460648144</v>
      </c>
      <c r="H896" t="str">
        <f>_xlfn.XLOOKUP(Tbl_MissionCrew[[#This Row],[Spacecraft (Launch)]],Tbl_Missions[Spacecraft],Tbl_Missions[Destination])</f>
        <v>ISS</v>
      </c>
      <c r="I89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96" t="str">
        <f>_xlfn.XLOOKUP(Tbl_MissionCrew[[#This Row],[Spacecraft (Return)]],Tbl_Missions[Spacecraft],Tbl_Missions[Status])</f>
        <v>Returned</v>
      </c>
    </row>
    <row r="897" spans="1:10" ht="18.75" customHeight="1">
      <c r="A897" t="s">
        <v>1230</v>
      </c>
      <c r="B897" t="s">
        <v>264</v>
      </c>
      <c r="C897" t="s">
        <v>264</v>
      </c>
      <c r="D897" t="b">
        <f>NOT(Tbl_MissionCrew[[#This Row],[Spacecraft (Return)]]=Tbl_MissionCrew[[#This Row],[Spacecraft (Launch)]])</f>
        <v>0</v>
      </c>
      <c r="E897" s="2">
        <f ca="1">IF(Tbl_MissionCrew[[#This Row],[Return date]]="",NOW(),Tbl_MissionCrew[[#This Row],[Return date]])-Tbl_MissionCrew[[#This Row],[Launch date]]</f>
        <v>12.775694444440887</v>
      </c>
      <c r="F897" s="1">
        <f>_xlfn.XLOOKUP(Tbl_MissionCrew[[#This Row],[Spacecraft (Launch)]],Tbl_Missions[Spacecraft],Tbl_Missions[Launch])</f>
        <v>37084.377766203703</v>
      </c>
      <c r="G897" s="1">
        <f>IF(_xlfn.XLOOKUP(Tbl_MissionCrew[[#This Row],[Spacecraft (Return)]],Tbl_Missions[Spacecraft],Tbl_Missions[Return])="","",_xlfn.XLOOKUP(Tbl_MissionCrew[[#This Row],[Spacecraft (Return)]],Tbl_Missions[Spacecraft],Tbl_Missions[Return]))</f>
        <v>37097.153460648144</v>
      </c>
      <c r="H897" t="str">
        <f>_xlfn.XLOOKUP(Tbl_MissionCrew[[#This Row],[Spacecraft (Launch)]],Tbl_Missions[Spacecraft],Tbl_Missions[Destination])</f>
        <v>ISS</v>
      </c>
      <c r="I89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97" t="str">
        <f>_xlfn.XLOOKUP(Tbl_MissionCrew[[#This Row],[Spacecraft (Return)]],Tbl_Missions[Spacecraft],Tbl_Missions[Status])</f>
        <v>Returned</v>
      </c>
    </row>
    <row r="898" spans="1:10" ht="18.75" customHeight="1">
      <c r="A898" t="s">
        <v>524</v>
      </c>
      <c r="B898" t="s">
        <v>264</v>
      </c>
      <c r="C898" t="s">
        <v>264</v>
      </c>
      <c r="D898" t="b">
        <f>NOT(Tbl_MissionCrew[[#This Row],[Spacecraft (Return)]]=Tbl_MissionCrew[[#This Row],[Spacecraft (Launch)]])</f>
        <v>0</v>
      </c>
      <c r="E898" s="2">
        <f ca="1">IF(Tbl_MissionCrew[[#This Row],[Return date]]="",NOW(),Tbl_MissionCrew[[#This Row],[Return date]])-Tbl_MissionCrew[[#This Row],[Launch date]]</f>
        <v>12.775694444440887</v>
      </c>
      <c r="F898" s="1">
        <f>_xlfn.XLOOKUP(Tbl_MissionCrew[[#This Row],[Spacecraft (Launch)]],Tbl_Missions[Spacecraft],Tbl_Missions[Launch])</f>
        <v>37084.377766203703</v>
      </c>
      <c r="G898" s="1">
        <f>IF(_xlfn.XLOOKUP(Tbl_MissionCrew[[#This Row],[Spacecraft (Return)]],Tbl_Missions[Spacecraft],Tbl_Missions[Return])="","",_xlfn.XLOOKUP(Tbl_MissionCrew[[#This Row],[Spacecraft (Return)]],Tbl_Missions[Spacecraft],Tbl_Missions[Return]))</f>
        <v>37097.153460648144</v>
      </c>
      <c r="H898" t="str">
        <f>_xlfn.XLOOKUP(Tbl_MissionCrew[[#This Row],[Spacecraft (Launch)]],Tbl_Missions[Spacecraft],Tbl_Missions[Destination])</f>
        <v>ISS</v>
      </c>
      <c r="I89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98" t="str">
        <f>_xlfn.XLOOKUP(Tbl_MissionCrew[[#This Row],[Spacecraft (Return)]],Tbl_Missions[Spacecraft],Tbl_Missions[Status])</f>
        <v>Returned</v>
      </c>
    </row>
    <row r="899" spans="1:10" ht="18.75" customHeight="1">
      <c r="A899" t="s">
        <v>1221</v>
      </c>
      <c r="B899" t="s">
        <v>264</v>
      </c>
      <c r="C899" t="s">
        <v>264</v>
      </c>
      <c r="D899" t="b">
        <f>NOT(Tbl_MissionCrew[[#This Row],[Spacecraft (Return)]]=Tbl_MissionCrew[[#This Row],[Spacecraft (Launch)]])</f>
        <v>0</v>
      </c>
      <c r="E899" s="2">
        <f ca="1">IF(Tbl_MissionCrew[[#This Row],[Return date]]="",NOW(),Tbl_MissionCrew[[#This Row],[Return date]])-Tbl_MissionCrew[[#This Row],[Launch date]]</f>
        <v>12.775694444440887</v>
      </c>
      <c r="F899" s="1">
        <f>_xlfn.XLOOKUP(Tbl_MissionCrew[[#This Row],[Spacecraft (Launch)]],Tbl_Missions[Spacecraft],Tbl_Missions[Launch])</f>
        <v>37084.377766203703</v>
      </c>
      <c r="G899" s="1">
        <f>IF(_xlfn.XLOOKUP(Tbl_MissionCrew[[#This Row],[Spacecraft (Return)]],Tbl_Missions[Spacecraft],Tbl_Missions[Return])="","",_xlfn.XLOOKUP(Tbl_MissionCrew[[#This Row],[Spacecraft (Return)]],Tbl_Missions[Spacecraft],Tbl_Missions[Return]))</f>
        <v>37097.153460648144</v>
      </c>
      <c r="H899" t="str">
        <f>_xlfn.XLOOKUP(Tbl_MissionCrew[[#This Row],[Spacecraft (Launch)]],Tbl_Missions[Spacecraft],Tbl_Missions[Destination])</f>
        <v>ISS</v>
      </c>
      <c r="I89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899" t="str">
        <f>_xlfn.XLOOKUP(Tbl_MissionCrew[[#This Row],[Spacecraft (Return)]],Tbl_Missions[Spacecraft],Tbl_Missions[Status])</f>
        <v>Returned</v>
      </c>
    </row>
    <row r="900" spans="1:10" ht="18.75" customHeight="1">
      <c r="A900" t="s">
        <v>530</v>
      </c>
      <c r="B900" t="s">
        <v>265</v>
      </c>
      <c r="C900" t="s">
        <v>265</v>
      </c>
      <c r="D900" t="b">
        <f>NOT(Tbl_MissionCrew[[#This Row],[Spacecraft (Return)]]=Tbl_MissionCrew[[#This Row],[Spacecraft (Launch)]])</f>
        <v>0</v>
      </c>
      <c r="E900" s="2">
        <f ca="1">IF(Tbl_MissionCrew[[#This Row],[Return date]]="",NOW(),Tbl_MissionCrew[[#This Row],[Return date]])-Tbl_MissionCrew[[#This Row],[Launch date]]</f>
        <v>11.884722222224809</v>
      </c>
      <c r="F900" s="1">
        <f>_xlfn.XLOOKUP(Tbl_MissionCrew[[#This Row],[Spacecraft (Launch)]],Tbl_Missions[Spacecraft],Tbl_Missions[Launch])</f>
        <v>37113.882106481484</v>
      </c>
      <c r="G900" s="1">
        <f>IF(_xlfn.XLOOKUP(Tbl_MissionCrew[[#This Row],[Spacecraft (Return)]],Tbl_Missions[Spacecraft],Tbl_Missions[Return])="","",_xlfn.XLOOKUP(Tbl_MissionCrew[[#This Row],[Spacecraft (Return)]],Tbl_Missions[Spacecraft],Tbl_Missions[Return]))</f>
        <v>37125.766828703709</v>
      </c>
      <c r="H900" t="str">
        <f>_xlfn.XLOOKUP(Tbl_MissionCrew[[#This Row],[Spacecraft (Launch)]],Tbl_Missions[Spacecraft],Tbl_Missions[Destination])</f>
        <v>ISS</v>
      </c>
      <c r="I90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00" t="str">
        <f>_xlfn.XLOOKUP(Tbl_MissionCrew[[#This Row],[Spacecraft (Return)]],Tbl_Missions[Spacecraft],Tbl_Missions[Status])</f>
        <v>Returned</v>
      </c>
    </row>
    <row r="901" spans="1:10" ht="18.75" customHeight="1">
      <c r="A901" t="s">
        <v>590</v>
      </c>
      <c r="B901" t="s">
        <v>265</v>
      </c>
      <c r="C901" t="s">
        <v>267</v>
      </c>
      <c r="D901" t="b">
        <f>NOT(Tbl_MissionCrew[[#This Row],[Spacecraft (Return)]]=Tbl_MissionCrew[[#This Row],[Spacecraft (Launch)]])</f>
        <v>1</v>
      </c>
      <c r="E901" s="2">
        <f ca="1">IF(Tbl_MissionCrew[[#This Row],[Return date]]="",NOW(),Tbl_MissionCrew[[#This Row],[Return date]])-Tbl_MissionCrew[[#This Row],[Launch date]]</f>
        <v>128.86543981481373</v>
      </c>
      <c r="F901" s="1">
        <f>_xlfn.XLOOKUP(Tbl_MissionCrew[[#This Row],[Spacecraft (Launch)]],Tbl_Missions[Spacecraft],Tbl_Missions[Launch])</f>
        <v>37113.882106481484</v>
      </c>
      <c r="G901" s="1">
        <f>IF(_xlfn.XLOOKUP(Tbl_MissionCrew[[#This Row],[Spacecraft (Return)]],Tbl_Missions[Spacecraft],Tbl_Missions[Return])="","",_xlfn.XLOOKUP(Tbl_MissionCrew[[#This Row],[Spacecraft (Return)]],Tbl_Missions[Spacecraft],Tbl_Missions[Return]))</f>
        <v>37242.747546296298</v>
      </c>
      <c r="H901" t="str">
        <f>_xlfn.XLOOKUP(Tbl_MissionCrew[[#This Row],[Spacecraft (Launch)]],Tbl_Missions[Spacecraft],Tbl_Missions[Destination])</f>
        <v>ISS</v>
      </c>
      <c r="I90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01" t="str">
        <f>_xlfn.XLOOKUP(Tbl_MissionCrew[[#This Row],[Spacecraft (Return)]],Tbl_Missions[Spacecraft],Tbl_Missions[Status])</f>
        <v>Returned</v>
      </c>
    </row>
    <row r="902" spans="1:10" ht="18.75" customHeight="1">
      <c r="A902" t="s">
        <v>1233</v>
      </c>
      <c r="B902" t="s">
        <v>265</v>
      </c>
      <c r="C902" t="s">
        <v>265</v>
      </c>
      <c r="D902" t="b">
        <f>NOT(Tbl_MissionCrew[[#This Row],[Spacecraft (Return)]]=Tbl_MissionCrew[[#This Row],[Spacecraft (Launch)]])</f>
        <v>0</v>
      </c>
      <c r="E902" s="2">
        <f ca="1">IF(Tbl_MissionCrew[[#This Row],[Return date]]="",NOW(),Tbl_MissionCrew[[#This Row],[Return date]])-Tbl_MissionCrew[[#This Row],[Launch date]]</f>
        <v>11.884722222224809</v>
      </c>
      <c r="F902" s="1">
        <f>_xlfn.XLOOKUP(Tbl_MissionCrew[[#This Row],[Spacecraft (Launch)]],Tbl_Missions[Spacecraft],Tbl_Missions[Launch])</f>
        <v>37113.882106481484</v>
      </c>
      <c r="G902" s="1">
        <f>IF(_xlfn.XLOOKUP(Tbl_MissionCrew[[#This Row],[Spacecraft (Return)]],Tbl_Missions[Spacecraft],Tbl_Missions[Return])="","",_xlfn.XLOOKUP(Tbl_MissionCrew[[#This Row],[Spacecraft (Return)]],Tbl_Missions[Spacecraft],Tbl_Missions[Return]))</f>
        <v>37125.766828703709</v>
      </c>
      <c r="H902" t="str">
        <f>_xlfn.XLOOKUP(Tbl_MissionCrew[[#This Row],[Spacecraft (Launch)]],Tbl_Missions[Spacecraft],Tbl_Missions[Destination])</f>
        <v>ISS</v>
      </c>
      <c r="I90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02" t="str">
        <f>_xlfn.XLOOKUP(Tbl_MissionCrew[[#This Row],[Spacecraft (Return)]],Tbl_Missions[Spacecraft],Tbl_Missions[Status])</f>
        <v>Returned</v>
      </c>
    </row>
    <row r="903" spans="1:10" ht="18.75" customHeight="1">
      <c r="A903" t="s">
        <v>589</v>
      </c>
      <c r="B903" t="s">
        <v>265</v>
      </c>
      <c r="C903" t="s">
        <v>267</v>
      </c>
      <c r="D903" t="b">
        <f>NOT(Tbl_MissionCrew[[#This Row],[Spacecraft (Return)]]=Tbl_MissionCrew[[#This Row],[Spacecraft (Launch)]])</f>
        <v>1</v>
      </c>
      <c r="E903" s="2">
        <f ca="1">IF(Tbl_MissionCrew[[#This Row],[Return date]]="",NOW(),Tbl_MissionCrew[[#This Row],[Return date]])-Tbl_MissionCrew[[#This Row],[Launch date]]</f>
        <v>128.86543981481373</v>
      </c>
      <c r="F903" s="1">
        <f>_xlfn.XLOOKUP(Tbl_MissionCrew[[#This Row],[Spacecraft (Launch)]],Tbl_Missions[Spacecraft],Tbl_Missions[Launch])</f>
        <v>37113.882106481484</v>
      </c>
      <c r="G903" s="1">
        <f>IF(_xlfn.XLOOKUP(Tbl_MissionCrew[[#This Row],[Spacecraft (Return)]],Tbl_Missions[Spacecraft],Tbl_Missions[Return])="","",_xlfn.XLOOKUP(Tbl_MissionCrew[[#This Row],[Spacecraft (Return)]],Tbl_Missions[Spacecraft],Tbl_Missions[Return]))</f>
        <v>37242.747546296298</v>
      </c>
      <c r="H903" t="str">
        <f>_xlfn.XLOOKUP(Tbl_MissionCrew[[#This Row],[Spacecraft (Launch)]],Tbl_Missions[Spacecraft],Tbl_Missions[Destination])</f>
        <v>ISS</v>
      </c>
      <c r="I90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03" t="str">
        <f>_xlfn.XLOOKUP(Tbl_MissionCrew[[#This Row],[Spacecraft (Return)]],Tbl_Missions[Spacecraft],Tbl_Missions[Status])</f>
        <v>Returned</v>
      </c>
    </row>
    <row r="904" spans="1:10" ht="18.75" customHeight="1">
      <c r="A904" t="s">
        <v>587</v>
      </c>
      <c r="B904" t="s">
        <v>265</v>
      </c>
      <c r="C904" t="s">
        <v>265</v>
      </c>
      <c r="D904" t="b">
        <f>NOT(Tbl_MissionCrew[[#This Row],[Spacecraft (Return)]]=Tbl_MissionCrew[[#This Row],[Spacecraft (Launch)]])</f>
        <v>0</v>
      </c>
      <c r="E904" s="2">
        <f ca="1">IF(Tbl_MissionCrew[[#This Row],[Return date]]="",NOW(),Tbl_MissionCrew[[#This Row],[Return date]])-Tbl_MissionCrew[[#This Row],[Launch date]]</f>
        <v>11.884722222224809</v>
      </c>
      <c r="F904" s="1">
        <f>_xlfn.XLOOKUP(Tbl_MissionCrew[[#This Row],[Spacecraft (Launch)]],Tbl_Missions[Spacecraft],Tbl_Missions[Launch])</f>
        <v>37113.882106481484</v>
      </c>
      <c r="G904" s="1">
        <f>IF(_xlfn.XLOOKUP(Tbl_MissionCrew[[#This Row],[Spacecraft (Return)]],Tbl_Missions[Spacecraft],Tbl_Missions[Return])="","",_xlfn.XLOOKUP(Tbl_MissionCrew[[#This Row],[Spacecraft (Return)]],Tbl_Missions[Spacecraft],Tbl_Missions[Return]))</f>
        <v>37125.766828703709</v>
      </c>
      <c r="H904" t="str">
        <f>_xlfn.XLOOKUP(Tbl_MissionCrew[[#This Row],[Spacecraft (Launch)]],Tbl_Missions[Spacecraft],Tbl_Missions[Destination])</f>
        <v>ISS</v>
      </c>
      <c r="I90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04" t="str">
        <f>_xlfn.XLOOKUP(Tbl_MissionCrew[[#This Row],[Spacecraft (Return)]],Tbl_Missions[Spacecraft],Tbl_Missions[Status])</f>
        <v>Returned</v>
      </c>
    </row>
    <row r="905" spans="1:10" ht="18.75" customHeight="1">
      <c r="A905" t="s">
        <v>1206</v>
      </c>
      <c r="B905" t="s">
        <v>265</v>
      </c>
      <c r="C905" t="s">
        <v>265</v>
      </c>
      <c r="D905" t="b">
        <f>NOT(Tbl_MissionCrew[[#This Row],[Spacecraft (Return)]]=Tbl_MissionCrew[[#This Row],[Spacecraft (Launch)]])</f>
        <v>0</v>
      </c>
      <c r="E905" s="2">
        <f ca="1">IF(Tbl_MissionCrew[[#This Row],[Return date]]="",NOW(),Tbl_MissionCrew[[#This Row],[Return date]])-Tbl_MissionCrew[[#This Row],[Launch date]]</f>
        <v>11.884722222224809</v>
      </c>
      <c r="F905" s="1">
        <f>_xlfn.XLOOKUP(Tbl_MissionCrew[[#This Row],[Spacecraft (Launch)]],Tbl_Missions[Spacecraft],Tbl_Missions[Launch])</f>
        <v>37113.882106481484</v>
      </c>
      <c r="G905" s="1">
        <f>IF(_xlfn.XLOOKUP(Tbl_MissionCrew[[#This Row],[Spacecraft (Return)]],Tbl_Missions[Spacecraft],Tbl_Missions[Return])="","",_xlfn.XLOOKUP(Tbl_MissionCrew[[#This Row],[Spacecraft (Return)]],Tbl_Missions[Spacecraft],Tbl_Missions[Return]))</f>
        <v>37125.766828703709</v>
      </c>
      <c r="H905" t="str">
        <f>_xlfn.XLOOKUP(Tbl_MissionCrew[[#This Row],[Spacecraft (Launch)]],Tbl_Missions[Spacecraft],Tbl_Missions[Destination])</f>
        <v>ISS</v>
      </c>
      <c r="I90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05" t="str">
        <f>_xlfn.XLOOKUP(Tbl_MissionCrew[[#This Row],[Spacecraft (Return)]],Tbl_Missions[Spacecraft],Tbl_Missions[Status])</f>
        <v>Returned</v>
      </c>
    </row>
    <row r="906" spans="1:10" ht="18.75" customHeight="1">
      <c r="A906" t="s">
        <v>519</v>
      </c>
      <c r="B906" t="s">
        <v>265</v>
      </c>
      <c r="C906" t="s">
        <v>267</v>
      </c>
      <c r="D906" t="b">
        <f>NOT(Tbl_MissionCrew[[#This Row],[Spacecraft (Return)]]=Tbl_MissionCrew[[#This Row],[Spacecraft (Launch)]])</f>
        <v>1</v>
      </c>
      <c r="E906" s="2">
        <f ca="1">IF(Tbl_MissionCrew[[#This Row],[Return date]]="",NOW(),Tbl_MissionCrew[[#This Row],[Return date]])-Tbl_MissionCrew[[#This Row],[Launch date]]</f>
        <v>128.86543981481373</v>
      </c>
      <c r="F906" s="1">
        <f>_xlfn.XLOOKUP(Tbl_MissionCrew[[#This Row],[Spacecraft (Launch)]],Tbl_Missions[Spacecraft],Tbl_Missions[Launch])</f>
        <v>37113.882106481484</v>
      </c>
      <c r="G906" s="1">
        <f>IF(_xlfn.XLOOKUP(Tbl_MissionCrew[[#This Row],[Spacecraft (Return)]],Tbl_Missions[Spacecraft],Tbl_Missions[Return])="","",_xlfn.XLOOKUP(Tbl_MissionCrew[[#This Row],[Spacecraft (Return)]],Tbl_Missions[Spacecraft],Tbl_Missions[Return]))</f>
        <v>37242.747546296298</v>
      </c>
      <c r="H906" t="str">
        <f>_xlfn.XLOOKUP(Tbl_MissionCrew[[#This Row],[Spacecraft (Launch)]],Tbl_Missions[Spacecraft],Tbl_Missions[Destination])</f>
        <v>ISS</v>
      </c>
      <c r="I90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06" t="str">
        <f>_xlfn.XLOOKUP(Tbl_MissionCrew[[#This Row],[Spacecraft (Return)]],Tbl_Missions[Spacecraft],Tbl_Missions[Status])</f>
        <v>Returned</v>
      </c>
    </row>
    <row r="907" spans="1:10" ht="18.75" customHeight="1">
      <c r="A907" t="s">
        <v>1211</v>
      </c>
      <c r="B907" t="s">
        <v>266</v>
      </c>
      <c r="C907" t="s">
        <v>263</v>
      </c>
      <c r="D907" t="b">
        <f>NOT(Tbl_MissionCrew[[#This Row],[Spacecraft (Return)]]=Tbl_MissionCrew[[#This Row],[Spacecraft (Launch)]])</f>
        <v>1</v>
      </c>
      <c r="E907" s="2">
        <f ca="1">IF(Tbl_MissionCrew[[#This Row],[Return date]]="",NOW(),Tbl_MissionCrew[[#This Row],[Return date]])-Tbl_MissionCrew[[#This Row],[Launch date]]</f>
        <v>9.8340277777824667</v>
      </c>
      <c r="F907" s="1">
        <f>_xlfn.XLOOKUP(Tbl_MissionCrew[[#This Row],[Spacecraft (Launch)]],Tbl_Missions[Spacecraft],Tbl_Missions[Launch])</f>
        <v>37185.374305555553</v>
      </c>
      <c r="G907" s="1">
        <f>IF(_xlfn.XLOOKUP(Tbl_MissionCrew[[#This Row],[Spacecraft (Return)]],Tbl_Missions[Spacecraft],Tbl_Missions[Return])="","",_xlfn.XLOOKUP(Tbl_MissionCrew[[#This Row],[Spacecraft (Return)]],Tbl_Missions[Spacecraft],Tbl_Missions[Return]))</f>
        <v>37195.208333333336</v>
      </c>
      <c r="H907" t="str">
        <f>_xlfn.XLOOKUP(Tbl_MissionCrew[[#This Row],[Spacecraft (Launch)]],Tbl_Missions[Spacecraft],Tbl_Missions[Destination])</f>
        <v>ISS</v>
      </c>
      <c r="I90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07" t="str">
        <f>_xlfn.XLOOKUP(Tbl_MissionCrew[[#This Row],[Spacecraft (Return)]],Tbl_Missions[Spacecraft],Tbl_Missions[Status])</f>
        <v>Returned</v>
      </c>
    </row>
    <row r="908" spans="1:10" ht="18.75" customHeight="1">
      <c r="A908" t="s">
        <v>1245</v>
      </c>
      <c r="B908" t="s">
        <v>266</v>
      </c>
      <c r="C908" t="s">
        <v>263</v>
      </c>
      <c r="D908" t="b">
        <f>NOT(Tbl_MissionCrew[[#This Row],[Spacecraft (Return)]]=Tbl_MissionCrew[[#This Row],[Spacecraft (Launch)]])</f>
        <v>1</v>
      </c>
      <c r="E908" s="2">
        <f ca="1">IF(Tbl_MissionCrew[[#This Row],[Return date]]="",NOW(),Tbl_MissionCrew[[#This Row],[Return date]])-Tbl_MissionCrew[[#This Row],[Launch date]]</f>
        <v>9.8340277777824667</v>
      </c>
      <c r="F908" s="1">
        <f>_xlfn.XLOOKUP(Tbl_MissionCrew[[#This Row],[Spacecraft (Launch)]],Tbl_Missions[Spacecraft],Tbl_Missions[Launch])</f>
        <v>37185.374305555553</v>
      </c>
      <c r="G908" s="1">
        <f>IF(_xlfn.XLOOKUP(Tbl_MissionCrew[[#This Row],[Spacecraft (Return)]],Tbl_Missions[Spacecraft],Tbl_Missions[Return])="","",_xlfn.XLOOKUP(Tbl_MissionCrew[[#This Row],[Spacecraft (Return)]],Tbl_Missions[Spacecraft],Tbl_Missions[Return]))</f>
        <v>37195.208333333336</v>
      </c>
      <c r="H908" t="str">
        <f>_xlfn.XLOOKUP(Tbl_MissionCrew[[#This Row],[Spacecraft (Launch)]],Tbl_Missions[Spacecraft],Tbl_Missions[Destination])</f>
        <v>ISS</v>
      </c>
      <c r="I90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08" t="str">
        <f>_xlfn.XLOOKUP(Tbl_MissionCrew[[#This Row],[Spacecraft (Return)]],Tbl_Missions[Spacecraft],Tbl_Missions[Status])</f>
        <v>Returned</v>
      </c>
    </row>
    <row r="909" spans="1:10" ht="18.75" customHeight="1">
      <c r="A909" t="s">
        <v>479</v>
      </c>
      <c r="B909" t="s">
        <v>266</v>
      </c>
      <c r="C909" t="s">
        <v>263</v>
      </c>
      <c r="D909" t="b">
        <f>NOT(Tbl_MissionCrew[[#This Row],[Spacecraft (Return)]]=Tbl_MissionCrew[[#This Row],[Spacecraft (Launch)]])</f>
        <v>1</v>
      </c>
      <c r="E909" s="2">
        <f ca="1">IF(Tbl_MissionCrew[[#This Row],[Return date]]="",NOW(),Tbl_MissionCrew[[#This Row],[Return date]])-Tbl_MissionCrew[[#This Row],[Launch date]]</f>
        <v>9.8340277777824667</v>
      </c>
      <c r="F909" s="1">
        <f>_xlfn.XLOOKUP(Tbl_MissionCrew[[#This Row],[Spacecraft (Launch)]],Tbl_Missions[Spacecraft],Tbl_Missions[Launch])</f>
        <v>37185.374305555553</v>
      </c>
      <c r="G909" s="1">
        <f>IF(_xlfn.XLOOKUP(Tbl_MissionCrew[[#This Row],[Spacecraft (Return)]],Tbl_Missions[Spacecraft],Tbl_Missions[Return])="","",_xlfn.XLOOKUP(Tbl_MissionCrew[[#This Row],[Spacecraft (Return)]],Tbl_Missions[Spacecraft],Tbl_Missions[Return]))</f>
        <v>37195.208333333336</v>
      </c>
      <c r="H909" t="str">
        <f>_xlfn.XLOOKUP(Tbl_MissionCrew[[#This Row],[Spacecraft (Launch)]],Tbl_Missions[Spacecraft],Tbl_Missions[Destination])</f>
        <v>ISS</v>
      </c>
      <c r="I90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09" t="str">
        <f>_xlfn.XLOOKUP(Tbl_MissionCrew[[#This Row],[Spacecraft (Return)]],Tbl_Missions[Spacecraft],Tbl_Missions[Status])</f>
        <v>Returned</v>
      </c>
    </row>
    <row r="910" spans="1:10" ht="18.75" customHeight="1">
      <c r="A910" t="s">
        <v>507</v>
      </c>
      <c r="B910" t="s">
        <v>267</v>
      </c>
      <c r="C910" t="s">
        <v>271</v>
      </c>
      <c r="D910" t="b">
        <f>NOT(Tbl_MissionCrew[[#This Row],[Spacecraft (Return)]]=Tbl_MissionCrew[[#This Row],[Spacecraft (Launch)]])</f>
        <v>1</v>
      </c>
      <c r="E910" s="2">
        <f ca="1">IF(Tbl_MissionCrew[[#This Row],[Return date]]="",NOW(),Tbl_MissionCrew[[#This Row],[Return date]])-Tbl_MissionCrew[[#This Row],[Launch date]]</f>
        <v>195.81899305555271</v>
      </c>
      <c r="F910" s="1">
        <f>_xlfn.XLOOKUP(Tbl_MissionCrew[[#This Row],[Spacecraft (Launch)]],Tbl_Missions[Spacecraft],Tbl_Missions[Launch])</f>
        <v>37230.930185185185</v>
      </c>
      <c r="G910" s="1">
        <f>IF(_xlfn.XLOOKUP(Tbl_MissionCrew[[#This Row],[Spacecraft (Return)]],Tbl_Missions[Spacecraft],Tbl_Missions[Return])="","",_xlfn.XLOOKUP(Tbl_MissionCrew[[#This Row],[Spacecraft (Return)]],Tbl_Missions[Spacecraft],Tbl_Missions[Return]))</f>
        <v>37426.749178240738</v>
      </c>
      <c r="H910" t="str">
        <f>_xlfn.XLOOKUP(Tbl_MissionCrew[[#This Row],[Spacecraft (Launch)]],Tbl_Missions[Spacecraft],Tbl_Missions[Destination])</f>
        <v>ISS</v>
      </c>
      <c r="I91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10" t="str">
        <f>_xlfn.XLOOKUP(Tbl_MissionCrew[[#This Row],[Spacecraft (Return)]],Tbl_Missions[Spacecraft],Tbl_Missions[Status])</f>
        <v>Returned</v>
      </c>
    </row>
    <row r="911" spans="1:10" ht="18.75" customHeight="1">
      <c r="A911" t="s">
        <v>594</v>
      </c>
      <c r="B911" t="s">
        <v>267</v>
      </c>
      <c r="C911" t="s">
        <v>271</v>
      </c>
      <c r="D911" t="b">
        <f>NOT(Tbl_MissionCrew[[#This Row],[Spacecraft (Return)]]=Tbl_MissionCrew[[#This Row],[Spacecraft (Launch)]])</f>
        <v>1</v>
      </c>
      <c r="E911" s="2">
        <f ca="1">IF(Tbl_MissionCrew[[#This Row],[Return date]]="",NOW(),Tbl_MissionCrew[[#This Row],[Return date]])-Tbl_MissionCrew[[#This Row],[Launch date]]</f>
        <v>195.81899305555271</v>
      </c>
      <c r="F911" s="1">
        <f>_xlfn.XLOOKUP(Tbl_MissionCrew[[#This Row],[Spacecraft (Launch)]],Tbl_Missions[Spacecraft],Tbl_Missions[Launch])</f>
        <v>37230.930185185185</v>
      </c>
      <c r="G911" s="1">
        <f>IF(_xlfn.XLOOKUP(Tbl_MissionCrew[[#This Row],[Spacecraft (Return)]],Tbl_Missions[Spacecraft],Tbl_Missions[Return])="","",_xlfn.XLOOKUP(Tbl_MissionCrew[[#This Row],[Spacecraft (Return)]],Tbl_Missions[Spacecraft],Tbl_Missions[Return]))</f>
        <v>37426.749178240738</v>
      </c>
      <c r="H911" t="str">
        <f>_xlfn.XLOOKUP(Tbl_MissionCrew[[#This Row],[Spacecraft (Launch)]],Tbl_Missions[Spacecraft],Tbl_Missions[Destination])</f>
        <v>ISS</v>
      </c>
      <c r="I91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11" t="str">
        <f>_xlfn.XLOOKUP(Tbl_MissionCrew[[#This Row],[Spacecraft (Return)]],Tbl_Missions[Spacecraft],Tbl_Missions[Status])</f>
        <v>Returned</v>
      </c>
    </row>
    <row r="912" spans="1:10" ht="18.75" customHeight="1">
      <c r="A912" t="s">
        <v>592</v>
      </c>
      <c r="B912" t="s">
        <v>267</v>
      </c>
      <c r="C912" t="s">
        <v>267</v>
      </c>
      <c r="D912" t="b">
        <f>NOT(Tbl_MissionCrew[[#This Row],[Spacecraft (Return)]]=Tbl_MissionCrew[[#This Row],[Spacecraft (Launch)]])</f>
        <v>0</v>
      </c>
      <c r="E912" s="2">
        <f ca="1">IF(Tbl_MissionCrew[[#This Row],[Return date]]="",NOW(),Tbl_MissionCrew[[#This Row],[Return date]])-Tbl_MissionCrew[[#This Row],[Launch date]]</f>
        <v>11.817361111112405</v>
      </c>
      <c r="F912" s="1">
        <f>_xlfn.XLOOKUP(Tbl_MissionCrew[[#This Row],[Spacecraft (Launch)]],Tbl_Missions[Spacecraft],Tbl_Missions[Launch])</f>
        <v>37230.930185185185</v>
      </c>
      <c r="G912" s="1">
        <f>IF(_xlfn.XLOOKUP(Tbl_MissionCrew[[#This Row],[Spacecraft (Return)]],Tbl_Missions[Spacecraft],Tbl_Missions[Return])="","",_xlfn.XLOOKUP(Tbl_MissionCrew[[#This Row],[Spacecraft (Return)]],Tbl_Missions[Spacecraft],Tbl_Missions[Return]))</f>
        <v>37242.747546296298</v>
      </c>
      <c r="H912" t="str">
        <f>_xlfn.XLOOKUP(Tbl_MissionCrew[[#This Row],[Spacecraft (Launch)]],Tbl_Missions[Spacecraft],Tbl_Missions[Destination])</f>
        <v>ISS</v>
      </c>
      <c r="I91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12" t="str">
        <f>_xlfn.XLOOKUP(Tbl_MissionCrew[[#This Row],[Spacecraft (Return)]],Tbl_Missions[Spacecraft],Tbl_Missions[Status])</f>
        <v>Returned</v>
      </c>
    </row>
    <row r="913" spans="1:10" ht="18.75" customHeight="1">
      <c r="A913" t="s">
        <v>1229</v>
      </c>
      <c r="B913" t="s">
        <v>267</v>
      </c>
      <c r="C913" t="s">
        <v>267</v>
      </c>
      <c r="D913" t="b">
        <f>NOT(Tbl_MissionCrew[[#This Row],[Spacecraft (Return)]]=Tbl_MissionCrew[[#This Row],[Spacecraft (Launch)]])</f>
        <v>0</v>
      </c>
      <c r="E913" s="2">
        <f ca="1">IF(Tbl_MissionCrew[[#This Row],[Return date]]="",NOW(),Tbl_MissionCrew[[#This Row],[Return date]])-Tbl_MissionCrew[[#This Row],[Launch date]]</f>
        <v>11.817361111112405</v>
      </c>
      <c r="F913" s="1">
        <f>_xlfn.XLOOKUP(Tbl_MissionCrew[[#This Row],[Spacecraft (Launch)]],Tbl_Missions[Spacecraft],Tbl_Missions[Launch])</f>
        <v>37230.930185185185</v>
      </c>
      <c r="G913" s="1">
        <f>IF(_xlfn.XLOOKUP(Tbl_MissionCrew[[#This Row],[Spacecraft (Return)]],Tbl_Missions[Spacecraft],Tbl_Missions[Return])="","",_xlfn.XLOOKUP(Tbl_MissionCrew[[#This Row],[Spacecraft (Return)]],Tbl_Missions[Spacecraft],Tbl_Missions[Return]))</f>
        <v>37242.747546296298</v>
      </c>
      <c r="H913" t="str">
        <f>_xlfn.XLOOKUP(Tbl_MissionCrew[[#This Row],[Spacecraft (Launch)]],Tbl_Missions[Spacecraft],Tbl_Missions[Destination])</f>
        <v>ISS</v>
      </c>
      <c r="I91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13" t="str">
        <f>_xlfn.XLOOKUP(Tbl_MissionCrew[[#This Row],[Spacecraft (Return)]],Tbl_Missions[Spacecraft],Tbl_Missions[Status])</f>
        <v>Returned</v>
      </c>
    </row>
    <row r="914" spans="1:10" ht="18.75" customHeight="1">
      <c r="A914" t="s">
        <v>537</v>
      </c>
      <c r="B914" t="s">
        <v>267</v>
      </c>
      <c r="C914" t="s">
        <v>267</v>
      </c>
      <c r="D914" t="b">
        <f>NOT(Tbl_MissionCrew[[#This Row],[Spacecraft (Return)]]=Tbl_MissionCrew[[#This Row],[Spacecraft (Launch)]])</f>
        <v>0</v>
      </c>
      <c r="E914" s="2">
        <f ca="1">IF(Tbl_MissionCrew[[#This Row],[Return date]]="",NOW(),Tbl_MissionCrew[[#This Row],[Return date]])-Tbl_MissionCrew[[#This Row],[Launch date]]</f>
        <v>11.817361111112405</v>
      </c>
      <c r="F914" s="1">
        <f>_xlfn.XLOOKUP(Tbl_MissionCrew[[#This Row],[Spacecraft (Launch)]],Tbl_Missions[Spacecraft],Tbl_Missions[Launch])</f>
        <v>37230.930185185185</v>
      </c>
      <c r="G914" s="1">
        <f>IF(_xlfn.XLOOKUP(Tbl_MissionCrew[[#This Row],[Spacecraft (Return)]],Tbl_Missions[Spacecraft],Tbl_Missions[Return])="","",_xlfn.XLOOKUP(Tbl_MissionCrew[[#This Row],[Spacecraft (Return)]],Tbl_Missions[Spacecraft],Tbl_Missions[Return]))</f>
        <v>37242.747546296298</v>
      </c>
      <c r="H914" t="str">
        <f>_xlfn.XLOOKUP(Tbl_MissionCrew[[#This Row],[Spacecraft (Launch)]],Tbl_Missions[Spacecraft],Tbl_Missions[Destination])</f>
        <v>ISS</v>
      </c>
      <c r="I91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14" t="str">
        <f>_xlfn.XLOOKUP(Tbl_MissionCrew[[#This Row],[Spacecraft (Return)]],Tbl_Missions[Spacecraft],Tbl_Missions[Status])</f>
        <v>Returned</v>
      </c>
    </row>
    <row r="915" spans="1:10" ht="18.75" customHeight="1">
      <c r="A915" t="s">
        <v>1246</v>
      </c>
      <c r="B915" t="s">
        <v>267</v>
      </c>
      <c r="C915" t="s">
        <v>267</v>
      </c>
      <c r="D915" t="b">
        <f>NOT(Tbl_MissionCrew[[#This Row],[Spacecraft (Return)]]=Tbl_MissionCrew[[#This Row],[Spacecraft (Launch)]])</f>
        <v>0</v>
      </c>
      <c r="E915" s="2">
        <f ca="1">IF(Tbl_MissionCrew[[#This Row],[Return date]]="",NOW(),Tbl_MissionCrew[[#This Row],[Return date]])-Tbl_MissionCrew[[#This Row],[Launch date]]</f>
        <v>11.817361111112405</v>
      </c>
      <c r="F915" s="1">
        <f>_xlfn.XLOOKUP(Tbl_MissionCrew[[#This Row],[Spacecraft (Launch)]],Tbl_Missions[Spacecraft],Tbl_Missions[Launch])</f>
        <v>37230.930185185185</v>
      </c>
      <c r="G915" s="1">
        <f>IF(_xlfn.XLOOKUP(Tbl_MissionCrew[[#This Row],[Spacecraft (Return)]],Tbl_Missions[Spacecraft],Tbl_Missions[Return])="","",_xlfn.XLOOKUP(Tbl_MissionCrew[[#This Row],[Spacecraft (Return)]],Tbl_Missions[Spacecraft],Tbl_Missions[Return]))</f>
        <v>37242.747546296298</v>
      </c>
      <c r="H915" t="str">
        <f>_xlfn.XLOOKUP(Tbl_MissionCrew[[#This Row],[Spacecraft (Launch)]],Tbl_Missions[Spacecraft],Tbl_Missions[Destination])</f>
        <v>ISS</v>
      </c>
      <c r="I91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15" t="str">
        <f>_xlfn.XLOOKUP(Tbl_MissionCrew[[#This Row],[Spacecraft (Return)]],Tbl_Missions[Spacecraft],Tbl_Missions[Status])</f>
        <v>Returned</v>
      </c>
    </row>
    <row r="916" spans="1:10" ht="18.75" customHeight="1">
      <c r="A916" t="s">
        <v>533</v>
      </c>
      <c r="B916" t="s">
        <v>267</v>
      </c>
      <c r="C916" t="s">
        <v>271</v>
      </c>
      <c r="D916" t="b">
        <f>NOT(Tbl_MissionCrew[[#This Row],[Spacecraft (Return)]]=Tbl_MissionCrew[[#This Row],[Spacecraft (Launch)]])</f>
        <v>1</v>
      </c>
      <c r="E916" s="2">
        <f ca="1">IF(Tbl_MissionCrew[[#This Row],[Return date]]="",NOW(),Tbl_MissionCrew[[#This Row],[Return date]])-Tbl_MissionCrew[[#This Row],[Launch date]]</f>
        <v>195.81899305555271</v>
      </c>
      <c r="F916" s="1">
        <f>_xlfn.XLOOKUP(Tbl_MissionCrew[[#This Row],[Spacecraft (Launch)]],Tbl_Missions[Spacecraft],Tbl_Missions[Launch])</f>
        <v>37230.930185185185</v>
      </c>
      <c r="G916" s="1">
        <f>IF(_xlfn.XLOOKUP(Tbl_MissionCrew[[#This Row],[Spacecraft (Return)]],Tbl_Missions[Spacecraft],Tbl_Missions[Return])="","",_xlfn.XLOOKUP(Tbl_MissionCrew[[#This Row],[Spacecraft (Return)]],Tbl_Missions[Spacecraft],Tbl_Missions[Return]))</f>
        <v>37426.749178240738</v>
      </c>
      <c r="H916" t="str">
        <f>_xlfn.XLOOKUP(Tbl_MissionCrew[[#This Row],[Spacecraft (Launch)]],Tbl_Missions[Spacecraft],Tbl_Missions[Destination])</f>
        <v>ISS</v>
      </c>
      <c r="I91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16" t="str">
        <f>_xlfn.XLOOKUP(Tbl_MissionCrew[[#This Row],[Spacecraft (Return)]],Tbl_Missions[Spacecraft],Tbl_Missions[Status])</f>
        <v>Returned</v>
      </c>
    </row>
    <row r="917" spans="1:10" ht="18.75" customHeight="1">
      <c r="A917" t="s">
        <v>1247</v>
      </c>
      <c r="B917" t="s">
        <v>268</v>
      </c>
      <c r="C917" t="s">
        <v>268</v>
      </c>
      <c r="D917" t="b">
        <f>NOT(Tbl_MissionCrew[[#This Row],[Spacecraft (Return)]]=Tbl_MissionCrew[[#This Row],[Spacecraft (Launch)]])</f>
        <v>0</v>
      </c>
      <c r="E917" s="2">
        <f ca="1">IF(Tbl_MissionCrew[[#This Row],[Return date]]="",NOW(),Tbl_MissionCrew[[#This Row],[Return date]])-Tbl_MissionCrew[[#This Row],[Launch date]]</f>
        <v>10.924305555556202</v>
      </c>
      <c r="F917" s="1">
        <f>_xlfn.XLOOKUP(Tbl_MissionCrew[[#This Row],[Spacecraft (Launch)]],Tbl_Missions[Spacecraft],Tbl_Missions[Launch])</f>
        <v>37316.473634259259</v>
      </c>
      <c r="G917" s="1">
        <f>IF(_xlfn.XLOOKUP(Tbl_MissionCrew[[#This Row],[Spacecraft (Return)]],Tbl_Missions[Spacecraft],Tbl_Missions[Return])="","",_xlfn.XLOOKUP(Tbl_MissionCrew[[#This Row],[Spacecraft (Return)]],Tbl_Missions[Spacecraft],Tbl_Missions[Return]))</f>
        <v>37327.397939814815</v>
      </c>
      <c r="H917" t="str">
        <f>_xlfn.XLOOKUP(Tbl_MissionCrew[[#This Row],[Spacecraft (Launch)]],Tbl_Missions[Spacecraft],Tbl_Missions[Destination])</f>
        <v>Earth Orbit</v>
      </c>
      <c r="I91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917" t="str">
        <f>_xlfn.XLOOKUP(Tbl_MissionCrew[[#This Row],[Spacecraft (Return)]],Tbl_Missions[Spacecraft],Tbl_Missions[Status])</f>
        <v>Returned</v>
      </c>
    </row>
    <row r="918" spans="1:10" ht="18.75" customHeight="1">
      <c r="A918" t="s">
        <v>506</v>
      </c>
      <c r="B918" t="s">
        <v>268</v>
      </c>
      <c r="C918" t="s">
        <v>268</v>
      </c>
      <c r="D918" t="b">
        <f>NOT(Tbl_MissionCrew[[#This Row],[Spacecraft (Return)]]=Tbl_MissionCrew[[#This Row],[Spacecraft (Launch)]])</f>
        <v>0</v>
      </c>
      <c r="E918" s="2">
        <f ca="1">IF(Tbl_MissionCrew[[#This Row],[Return date]]="",NOW(),Tbl_MissionCrew[[#This Row],[Return date]])-Tbl_MissionCrew[[#This Row],[Launch date]]</f>
        <v>10.924305555556202</v>
      </c>
      <c r="F918" s="1">
        <f>_xlfn.XLOOKUP(Tbl_MissionCrew[[#This Row],[Spacecraft (Launch)]],Tbl_Missions[Spacecraft],Tbl_Missions[Launch])</f>
        <v>37316.473634259259</v>
      </c>
      <c r="G918" s="1">
        <f>IF(_xlfn.XLOOKUP(Tbl_MissionCrew[[#This Row],[Spacecraft (Return)]],Tbl_Missions[Spacecraft],Tbl_Missions[Return])="","",_xlfn.XLOOKUP(Tbl_MissionCrew[[#This Row],[Spacecraft (Return)]],Tbl_Missions[Spacecraft],Tbl_Missions[Return]))</f>
        <v>37327.397939814815</v>
      </c>
      <c r="H918" t="str">
        <f>_xlfn.XLOOKUP(Tbl_MissionCrew[[#This Row],[Spacecraft (Launch)]],Tbl_Missions[Spacecraft],Tbl_Missions[Destination])</f>
        <v>Earth Orbit</v>
      </c>
      <c r="I91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918" t="str">
        <f>_xlfn.XLOOKUP(Tbl_MissionCrew[[#This Row],[Spacecraft (Return)]],Tbl_Missions[Spacecraft],Tbl_Missions[Status])</f>
        <v>Returned</v>
      </c>
    </row>
    <row r="919" spans="1:10" ht="18.75" customHeight="1">
      <c r="A919" t="s">
        <v>561</v>
      </c>
      <c r="B919" t="s">
        <v>268</v>
      </c>
      <c r="C919" t="s">
        <v>268</v>
      </c>
      <c r="D919" t="b">
        <f>NOT(Tbl_MissionCrew[[#This Row],[Spacecraft (Return)]]=Tbl_MissionCrew[[#This Row],[Spacecraft (Launch)]])</f>
        <v>0</v>
      </c>
      <c r="E919" s="2">
        <f ca="1">IF(Tbl_MissionCrew[[#This Row],[Return date]]="",NOW(),Tbl_MissionCrew[[#This Row],[Return date]])-Tbl_MissionCrew[[#This Row],[Launch date]]</f>
        <v>10.924305555556202</v>
      </c>
      <c r="F919" s="1">
        <f>_xlfn.XLOOKUP(Tbl_MissionCrew[[#This Row],[Spacecraft (Launch)]],Tbl_Missions[Spacecraft],Tbl_Missions[Launch])</f>
        <v>37316.473634259259</v>
      </c>
      <c r="G919" s="1">
        <f>IF(_xlfn.XLOOKUP(Tbl_MissionCrew[[#This Row],[Spacecraft (Return)]],Tbl_Missions[Spacecraft],Tbl_Missions[Return])="","",_xlfn.XLOOKUP(Tbl_MissionCrew[[#This Row],[Spacecraft (Return)]],Tbl_Missions[Spacecraft],Tbl_Missions[Return]))</f>
        <v>37327.397939814815</v>
      </c>
      <c r="H919" t="str">
        <f>_xlfn.XLOOKUP(Tbl_MissionCrew[[#This Row],[Spacecraft (Launch)]],Tbl_Missions[Spacecraft],Tbl_Missions[Destination])</f>
        <v>Earth Orbit</v>
      </c>
      <c r="I91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919" t="str">
        <f>_xlfn.XLOOKUP(Tbl_MissionCrew[[#This Row],[Spacecraft (Return)]],Tbl_Missions[Spacecraft],Tbl_Missions[Status])</f>
        <v>Returned</v>
      </c>
    </row>
    <row r="920" spans="1:10" ht="18.75" customHeight="1">
      <c r="A920" t="s">
        <v>597</v>
      </c>
      <c r="B920" t="s">
        <v>268</v>
      </c>
      <c r="C920" t="s">
        <v>268</v>
      </c>
      <c r="D920" t="b">
        <f>NOT(Tbl_MissionCrew[[#This Row],[Spacecraft (Return)]]=Tbl_MissionCrew[[#This Row],[Spacecraft (Launch)]])</f>
        <v>0</v>
      </c>
      <c r="E920" s="2">
        <f ca="1">IF(Tbl_MissionCrew[[#This Row],[Return date]]="",NOW(),Tbl_MissionCrew[[#This Row],[Return date]])-Tbl_MissionCrew[[#This Row],[Launch date]]</f>
        <v>10.924305555556202</v>
      </c>
      <c r="F920" s="1">
        <f>_xlfn.XLOOKUP(Tbl_MissionCrew[[#This Row],[Spacecraft (Launch)]],Tbl_Missions[Spacecraft],Tbl_Missions[Launch])</f>
        <v>37316.473634259259</v>
      </c>
      <c r="G920" s="1">
        <f>IF(_xlfn.XLOOKUP(Tbl_MissionCrew[[#This Row],[Spacecraft (Return)]],Tbl_Missions[Spacecraft],Tbl_Missions[Return])="","",_xlfn.XLOOKUP(Tbl_MissionCrew[[#This Row],[Spacecraft (Return)]],Tbl_Missions[Spacecraft],Tbl_Missions[Return]))</f>
        <v>37327.397939814815</v>
      </c>
      <c r="H920" t="str">
        <f>_xlfn.XLOOKUP(Tbl_MissionCrew[[#This Row],[Spacecraft (Launch)]],Tbl_Missions[Spacecraft],Tbl_Missions[Destination])</f>
        <v>Earth Orbit</v>
      </c>
      <c r="I92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920" t="str">
        <f>_xlfn.XLOOKUP(Tbl_MissionCrew[[#This Row],[Spacecraft (Return)]],Tbl_Missions[Spacecraft],Tbl_Missions[Status])</f>
        <v>Returned</v>
      </c>
    </row>
    <row r="921" spans="1:10" ht="18.75" customHeight="1">
      <c r="A921" t="s">
        <v>1184</v>
      </c>
      <c r="B921" t="s">
        <v>268</v>
      </c>
      <c r="C921" t="s">
        <v>268</v>
      </c>
      <c r="D921" t="b">
        <f>NOT(Tbl_MissionCrew[[#This Row],[Spacecraft (Return)]]=Tbl_MissionCrew[[#This Row],[Spacecraft (Launch)]])</f>
        <v>0</v>
      </c>
      <c r="E921" s="2">
        <f ca="1">IF(Tbl_MissionCrew[[#This Row],[Return date]]="",NOW(),Tbl_MissionCrew[[#This Row],[Return date]])-Tbl_MissionCrew[[#This Row],[Launch date]]</f>
        <v>10.924305555556202</v>
      </c>
      <c r="F921" s="1">
        <f>_xlfn.XLOOKUP(Tbl_MissionCrew[[#This Row],[Spacecraft (Launch)]],Tbl_Missions[Spacecraft],Tbl_Missions[Launch])</f>
        <v>37316.473634259259</v>
      </c>
      <c r="G921" s="1">
        <f>IF(_xlfn.XLOOKUP(Tbl_MissionCrew[[#This Row],[Spacecraft (Return)]],Tbl_Missions[Spacecraft],Tbl_Missions[Return])="","",_xlfn.XLOOKUP(Tbl_MissionCrew[[#This Row],[Spacecraft (Return)]],Tbl_Missions[Spacecraft],Tbl_Missions[Return]))</f>
        <v>37327.397939814815</v>
      </c>
      <c r="H921" t="str">
        <f>_xlfn.XLOOKUP(Tbl_MissionCrew[[#This Row],[Spacecraft (Launch)]],Tbl_Missions[Spacecraft],Tbl_Missions[Destination])</f>
        <v>Earth Orbit</v>
      </c>
      <c r="I92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921" t="str">
        <f>_xlfn.XLOOKUP(Tbl_MissionCrew[[#This Row],[Spacecraft (Return)]],Tbl_Missions[Spacecraft],Tbl_Missions[Status])</f>
        <v>Returned</v>
      </c>
    </row>
    <row r="922" spans="1:10" ht="18.75" customHeight="1">
      <c r="A922" t="s">
        <v>596</v>
      </c>
      <c r="B922" t="s">
        <v>268</v>
      </c>
      <c r="C922" t="s">
        <v>268</v>
      </c>
      <c r="D922" t="b">
        <f>NOT(Tbl_MissionCrew[[#This Row],[Spacecraft (Return)]]=Tbl_MissionCrew[[#This Row],[Spacecraft (Launch)]])</f>
        <v>0</v>
      </c>
      <c r="E922" s="2">
        <f ca="1">IF(Tbl_MissionCrew[[#This Row],[Return date]]="",NOW(),Tbl_MissionCrew[[#This Row],[Return date]])-Tbl_MissionCrew[[#This Row],[Launch date]]</f>
        <v>10.924305555556202</v>
      </c>
      <c r="F922" s="1">
        <f>_xlfn.XLOOKUP(Tbl_MissionCrew[[#This Row],[Spacecraft (Launch)]],Tbl_Missions[Spacecraft],Tbl_Missions[Launch])</f>
        <v>37316.473634259259</v>
      </c>
      <c r="G922" s="1">
        <f>IF(_xlfn.XLOOKUP(Tbl_MissionCrew[[#This Row],[Spacecraft (Return)]],Tbl_Missions[Spacecraft],Tbl_Missions[Return])="","",_xlfn.XLOOKUP(Tbl_MissionCrew[[#This Row],[Spacecraft (Return)]],Tbl_Missions[Spacecraft],Tbl_Missions[Return]))</f>
        <v>37327.397939814815</v>
      </c>
      <c r="H922" t="str">
        <f>_xlfn.XLOOKUP(Tbl_MissionCrew[[#This Row],[Spacecraft (Launch)]],Tbl_Missions[Spacecraft],Tbl_Missions[Destination])</f>
        <v>Earth Orbit</v>
      </c>
      <c r="I92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922" t="str">
        <f>_xlfn.XLOOKUP(Tbl_MissionCrew[[#This Row],[Spacecraft (Return)]],Tbl_Missions[Spacecraft],Tbl_Missions[Status])</f>
        <v>Returned</v>
      </c>
    </row>
    <row r="923" spans="1:10" ht="18.75" customHeight="1">
      <c r="A923" t="s">
        <v>1228</v>
      </c>
      <c r="B923" t="s">
        <v>268</v>
      </c>
      <c r="C923" t="s">
        <v>268</v>
      </c>
      <c r="D923" t="b">
        <f>NOT(Tbl_MissionCrew[[#This Row],[Spacecraft (Return)]]=Tbl_MissionCrew[[#This Row],[Spacecraft (Launch)]])</f>
        <v>0</v>
      </c>
      <c r="E923" s="2">
        <f ca="1">IF(Tbl_MissionCrew[[#This Row],[Return date]]="",NOW(),Tbl_MissionCrew[[#This Row],[Return date]])-Tbl_MissionCrew[[#This Row],[Launch date]]</f>
        <v>10.924305555556202</v>
      </c>
      <c r="F923" s="1">
        <f>_xlfn.XLOOKUP(Tbl_MissionCrew[[#This Row],[Spacecraft (Launch)]],Tbl_Missions[Spacecraft],Tbl_Missions[Launch])</f>
        <v>37316.473634259259</v>
      </c>
      <c r="G923" s="1">
        <f>IF(_xlfn.XLOOKUP(Tbl_MissionCrew[[#This Row],[Spacecraft (Return)]],Tbl_Missions[Spacecraft],Tbl_Missions[Return])="","",_xlfn.XLOOKUP(Tbl_MissionCrew[[#This Row],[Spacecraft (Return)]],Tbl_Missions[Spacecraft],Tbl_Missions[Return]))</f>
        <v>37327.397939814815</v>
      </c>
      <c r="H923" t="str">
        <f>_xlfn.XLOOKUP(Tbl_MissionCrew[[#This Row],[Spacecraft (Launch)]],Tbl_Missions[Spacecraft],Tbl_Missions[Destination])</f>
        <v>Earth Orbit</v>
      </c>
      <c r="I92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923" t="str">
        <f>_xlfn.XLOOKUP(Tbl_MissionCrew[[#This Row],[Spacecraft (Return)]],Tbl_Missions[Spacecraft],Tbl_Missions[Status])</f>
        <v>Returned</v>
      </c>
    </row>
    <row r="924" spans="1:10" ht="18.75" customHeight="1">
      <c r="A924" t="s">
        <v>1179</v>
      </c>
      <c r="B924" t="s">
        <v>269</v>
      </c>
      <c r="C924" t="s">
        <v>269</v>
      </c>
      <c r="D924" t="b">
        <f>NOT(Tbl_MissionCrew[[#This Row],[Spacecraft (Return)]]=Tbl_MissionCrew[[#This Row],[Spacecraft (Launch)]])</f>
        <v>0</v>
      </c>
      <c r="E924" s="2">
        <f ca="1">IF(Tbl_MissionCrew[[#This Row],[Return date]]="",NOW(),Tbl_MissionCrew[[#This Row],[Return date]])-Tbl_MissionCrew[[#This Row],[Launch date]]</f>
        <v>10.822222222224809</v>
      </c>
      <c r="F924" s="1">
        <f>_xlfn.XLOOKUP(Tbl_MissionCrew[[#This Row],[Spacecraft (Launch)]],Tbl_Missions[Spacecraft],Tbl_Missions[Launch])</f>
        <v>37354.864108796297</v>
      </c>
      <c r="G924" s="1">
        <f>IF(_xlfn.XLOOKUP(Tbl_MissionCrew[[#This Row],[Spacecraft (Return)]],Tbl_Missions[Spacecraft],Tbl_Missions[Return])="","",_xlfn.XLOOKUP(Tbl_MissionCrew[[#This Row],[Spacecraft (Return)]],Tbl_Missions[Spacecraft],Tbl_Missions[Return]))</f>
        <v>37365.686331018522</v>
      </c>
      <c r="H924" t="str">
        <f>_xlfn.XLOOKUP(Tbl_MissionCrew[[#This Row],[Spacecraft (Launch)]],Tbl_Missions[Spacecraft],Tbl_Missions[Destination])</f>
        <v>ISS</v>
      </c>
      <c r="I92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24" t="str">
        <f>_xlfn.XLOOKUP(Tbl_MissionCrew[[#This Row],[Spacecraft (Return)]],Tbl_Missions[Spacecraft],Tbl_Missions[Status])</f>
        <v>Returned</v>
      </c>
    </row>
    <row r="925" spans="1:10" ht="18.75" customHeight="1">
      <c r="A925" t="s">
        <v>458</v>
      </c>
      <c r="B925" t="s">
        <v>269</v>
      </c>
      <c r="C925" t="s">
        <v>269</v>
      </c>
      <c r="D925" t="b">
        <f>NOT(Tbl_MissionCrew[[#This Row],[Spacecraft (Return)]]=Tbl_MissionCrew[[#This Row],[Spacecraft (Launch)]])</f>
        <v>0</v>
      </c>
      <c r="E925" s="2">
        <f ca="1">IF(Tbl_MissionCrew[[#This Row],[Return date]]="",NOW(),Tbl_MissionCrew[[#This Row],[Return date]])-Tbl_MissionCrew[[#This Row],[Launch date]]</f>
        <v>10.822222222224809</v>
      </c>
      <c r="F925" s="1">
        <f>_xlfn.XLOOKUP(Tbl_MissionCrew[[#This Row],[Spacecraft (Launch)]],Tbl_Missions[Spacecraft],Tbl_Missions[Launch])</f>
        <v>37354.864108796297</v>
      </c>
      <c r="G925" s="1">
        <f>IF(_xlfn.XLOOKUP(Tbl_MissionCrew[[#This Row],[Spacecraft (Return)]],Tbl_Missions[Spacecraft],Tbl_Missions[Return])="","",_xlfn.XLOOKUP(Tbl_MissionCrew[[#This Row],[Spacecraft (Return)]],Tbl_Missions[Spacecraft],Tbl_Missions[Return]))</f>
        <v>37365.686331018522</v>
      </c>
      <c r="H925" t="str">
        <f>_xlfn.XLOOKUP(Tbl_MissionCrew[[#This Row],[Spacecraft (Launch)]],Tbl_Missions[Spacecraft],Tbl_Missions[Destination])</f>
        <v>ISS</v>
      </c>
      <c r="I92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25" t="str">
        <f>_xlfn.XLOOKUP(Tbl_MissionCrew[[#This Row],[Spacecraft (Return)]],Tbl_Missions[Spacecraft],Tbl_Missions[Status])</f>
        <v>Returned</v>
      </c>
    </row>
    <row r="926" spans="1:10" ht="18.75" customHeight="1">
      <c r="A926" t="s">
        <v>600</v>
      </c>
      <c r="B926" t="s">
        <v>269</v>
      </c>
      <c r="C926" t="s">
        <v>269</v>
      </c>
      <c r="D926" t="b">
        <f>NOT(Tbl_MissionCrew[[#This Row],[Spacecraft (Return)]]=Tbl_MissionCrew[[#This Row],[Spacecraft (Launch)]])</f>
        <v>0</v>
      </c>
      <c r="E926" s="2">
        <f ca="1">IF(Tbl_MissionCrew[[#This Row],[Return date]]="",NOW(),Tbl_MissionCrew[[#This Row],[Return date]])-Tbl_MissionCrew[[#This Row],[Launch date]]</f>
        <v>10.822222222224809</v>
      </c>
      <c r="F926" s="1">
        <f>_xlfn.XLOOKUP(Tbl_MissionCrew[[#This Row],[Spacecraft (Launch)]],Tbl_Missions[Spacecraft],Tbl_Missions[Launch])</f>
        <v>37354.864108796297</v>
      </c>
      <c r="G926" s="1">
        <f>IF(_xlfn.XLOOKUP(Tbl_MissionCrew[[#This Row],[Spacecraft (Return)]],Tbl_Missions[Spacecraft],Tbl_Missions[Return])="","",_xlfn.XLOOKUP(Tbl_MissionCrew[[#This Row],[Spacecraft (Return)]],Tbl_Missions[Spacecraft],Tbl_Missions[Return]))</f>
        <v>37365.686331018522</v>
      </c>
      <c r="H926" t="str">
        <f>_xlfn.XLOOKUP(Tbl_MissionCrew[[#This Row],[Spacecraft (Launch)]],Tbl_Missions[Spacecraft],Tbl_Missions[Destination])</f>
        <v>ISS</v>
      </c>
      <c r="I92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26" t="str">
        <f>_xlfn.XLOOKUP(Tbl_MissionCrew[[#This Row],[Spacecraft (Return)]],Tbl_Missions[Spacecraft],Tbl_Missions[Status])</f>
        <v>Returned</v>
      </c>
    </row>
    <row r="927" spans="1:10" ht="18.75" customHeight="1">
      <c r="A927" t="s">
        <v>1218</v>
      </c>
      <c r="B927" t="s">
        <v>269</v>
      </c>
      <c r="C927" t="s">
        <v>269</v>
      </c>
      <c r="D927" t="b">
        <f>NOT(Tbl_MissionCrew[[#This Row],[Spacecraft (Return)]]=Tbl_MissionCrew[[#This Row],[Spacecraft (Launch)]])</f>
        <v>0</v>
      </c>
      <c r="E927" s="2">
        <f ca="1">IF(Tbl_MissionCrew[[#This Row],[Return date]]="",NOW(),Tbl_MissionCrew[[#This Row],[Return date]])-Tbl_MissionCrew[[#This Row],[Launch date]]</f>
        <v>10.822222222224809</v>
      </c>
      <c r="F927" s="1">
        <f>_xlfn.XLOOKUP(Tbl_MissionCrew[[#This Row],[Spacecraft (Launch)]],Tbl_Missions[Spacecraft],Tbl_Missions[Launch])</f>
        <v>37354.864108796297</v>
      </c>
      <c r="G927" s="1">
        <f>IF(_xlfn.XLOOKUP(Tbl_MissionCrew[[#This Row],[Spacecraft (Return)]],Tbl_Missions[Spacecraft],Tbl_Missions[Return])="","",_xlfn.XLOOKUP(Tbl_MissionCrew[[#This Row],[Spacecraft (Return)]],Tbl_Missions[Spacecraft],Tbl_Missions[Return]))</f>
        <v>37365.686331018522</v>
      </c>
      <c r="H927" t="str">
        <f>_xlfn.XLOOKUP(Tbl_MissionCrew[[#This Row],[Spacecraft (Launch)]],Tbl_Missions[Spacecraft],Tbl_Missions[Destination])</f>
        <v>ISS</v>
      </c>
      <c r="I92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27" t="str">
        <f>_xlfn.XLOOKUP(Tbl_MissionCrew[[#This Row],[Spacecraft (Return)]],Tbl_Missions[Spacecraft],Tbl_Missions[Status])</f>
        <v>Returned</v>
      </c>
    </row>
    <row r="928" spans="1:10" ht="18.75" customHeight="1">
      <c r="A928" t="s">
        <v>599</v>
      </c>
      <c r="B928" t="s">
        <v>269</v>
      </c>
      <c r="C928" t="s">
        <v>269</v>
      </c>
      <c r="D928" t="b">
        <f>NOT(Tbl_MissionCrew[[#This Row],[Spacecraft (Return)]]=Tbl_MissionCrew[[#This Row],[Spacecraft (Launch)]])</f>
        <v>0</v>
      </c>
      <c r="E928" s="2">
        <f ca="1">IF(Tbl_MissionCrew[[#This Row],[Return date]]="",NOW(),Tbl_MissionCrew[[#This Row],[Return date]])-Tbl_MissionCrew[[#This Row],[Launch date]]</f>
        <v>10.822222222224809</v>
      </c>
      <c r="F928" s="1">
        <f>_xlfn.XLOOKUP(Tbl_MissionCrew[[#This Row],[Spacecraft (Launch)]],Tbl_Missions[Spacecraft],Tbl_Missions[Launch])</f>
        <v>37354.864108796297</v>
      </c>
      <c r="G928" s="1">
        <f>IF(_xlfn.XLOOKUP(Tbl_MissionCrew[[#This Row],[Spacecraft (Return)]],Tbl_Missions[Spacecraft],Tbl_Missions[Return])="","",_xlfn.XLOOKUP(Tbl_MissionCrew[[#This Row],[Spacecraft (Return)]],Tbl_Missions[Spacecraft],Tbl_Missions[Return]))</f>
        <v>37365.686331018522</v>
      </c>
      <c r="H928" t="str">
        <f>_xlfn.XLOOKUP(Tbl_MissionCrew[[#This Row],[Spacecraft (Launch)]],Tbl_Missions[Spacecraft],Tbl_Missions[Destination])</f>
        <v>ISS</v>
      </c>
      <c r="I92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28" t="str">
        <f>_xlfn.XLOOKUP(Tbl_MissionCrew[[#This Row],[Spacecraft (Return)]],Tbl_Missions[Spacecraft],Tbl_Missions[Status])</f>
        <v>Returned</v>
      </c>
    </row>
    <row r="929" spans="1:10" ht="18.75" customHeight="1">
      <c r="A929" t="s">
        <v>1248</v>
      </c>
      <c r="B929" t="s">
        <v>269</v>
      </c>
      <c r="C929" t="s">
        <v>269</v>
      </c>
      <c r="D929" t="b">
        <f>NOT(Tbl_MissionCrew[[#This Row],[Spacecraft (Return)]]=Tbl_MissionCrew[[#This Row],[Spacecraft (Launch)]])</f>
        <v>0</v>
      </c>
      <c r="E929" s="2">
        <f ca="1">IF(Tbl_MissionCrew[[#This Row],[Return date]]="",NOW(),Tbl_MissionCrew[[#This Row],[Return date]])-Tbl_MissionCrew[[#This Row],[Launch date]]</f>
        <v>10.822222222224809</v>
      </c>
      <c r="F929" s="1">
        <f>_xlfn.XLOOKUP(Tbl_MissionCrew[[#This Row],[Spacecraft (Launch)]],Tbl_Missions[Spacecraft],Tbl_Missions[Launch])</f>
        <v>37354.864108796297</v>
      </c>
      <c r="G929" s="1">
        <f>IF(_xlfn.XLOOKUP(Tbl_MissionCrew[[#This Row],[Spacecraft (Return)]],Tbl_Missions[Spacecraft],Tbl_Missions[Return])="","",_xlfn.XLOOKUP(Tbl_MissionCrew[[#This Row],[Spacecraft (Return)]],Tbl_Missions[Spacecraft],Tbl_Missions[Return]))</f>
        <v>37365.686331018522</v>
      </c>
      <c r="H929" t="str">
        <f>_xlfn.XLOOKUP(Tbl_MissionCrew[[#This Row],[Spacecraft (Launch)]],Tbl_Missions[Spacecraft],Tbl_Missions[Destination])</f>
        <v>ISS</v>
      </c>
      <c r="I92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29" t="str">
        <f>_xlfn.XLOOKUP(Tbl_MissionCrew[[#This Row],[Spacecraft (Return)]],Tbl_Missions[Spacecraft],Tbl_Missions[Status])</f>
        <v>Returned</v>
      </c>
    </row>
    <row r="930" spans="1:10" ht="18.75" customHeight="1">
      <c r="A930" t="s">
        <v>541</v>
      </c>
      <c r="B930" t="s">
        <v>269</v>
      </c>
      <c r="C930" t="s">
        <v>269</v>
      </c>
      <c r="D930" t="b">
        <f>NOT(Tbl_MissionCrew[[#This Row],[Spacecraft (Return)]]=Tbl_MissionCrew[[#This Row],[Spacecraft (Launch)]])</f>
        <v>0</v>
      </c>
      <c r="E930" s="2">
        <f ca="1">IF(Tbl_MissionCrew[[#This Row],[Return date]]="",NOW(),Tbl_MissionCrew[[#This Row],[Return date]])-Tbl_MissionCrew[[#This Row],[Launch date]]</f>
        <v>10.822222222224809</v>
      </c>
      <c r="F930" s="1">
        <f>_xlfn.XLOOKUP(Tbl_MissionCrew[[#This Row],[Spacecraft (Launch)]],Tbl_Missions[Spacecraft],Tbl_Missions[Launch])</f>
        <v>37354.864108796297</v>
      </c>
      <c r="G930" s="1">
        <f>IF(_xlfn.XLOOKUP(Tbl_MissionCrew[[#This Row],[Spacecraft (Return)]],Tbl_Missions[Spacecraft],Tbl_Missions[Return])="","",_xlfn.XLOOKUP(Tbl_MissionCrew[[#This Row],[Spacecraft (Return)]],Tbl_Missions[Spacecraft],Tbl_Missions[Return]))</f>
        <v>37365.686331018522</v>
      </c>
      <c r="H930" t="str">
        <f>_xlfn.XLOOKUP(Tbl_MissionCrew[[#This Row],[Spacecraft (Launch)]],Tbl_Missions[Spacecraft],Tbl_Missions[Destination])</f>
        <v>ISS</v>
      </c>
      <c r="I93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30" t="str">
        <f>_xlfn.XLOOKUP(Tbl_MissionCrew[[#This Row],[Spacecraft (Return)]],Tbl_Missions[Spacecraft],Tbl_Missions[Status])</f>
        <v>Returned</v>
      </c>
    </row>
    <row r="931" spans="1:10" ht="18.75" customHeight="1">
      <c r="A931" t="s">
        <v>1249</v>
      </c>
      <c r="B931" t="s">
        <v>270</v>
      </c>
      <c r="C931" t="s">
        <v>266</v>
      </c>
      <c r="D931" t="b">
        <f>NOT(Tbl_MissionCrew[[#This Row],[Spacecraft (Return)]]=Tbl_MissionCrew[[#This Row],[Spacecraft (Launch)]])</f>
        <v>1</v>
      </c>
      <c r="E931" s="2">
        <f ca="1">IF(Tbl_MissionCrew[[#This Row],[Return date]]="",NOW(),Tbl_MissionCrew[[#This Row],[Return date]])-Tbl_MissionCrew[[#This Row],[Launch date]]</f>
        <v>9.8923611111094942</v>
      </c>
      <c r="F931" s="1">
        <f>_xlfn.XLOOKUP(Tbl_MissionCrew[[#This Row],[Spacecraft (Launch)]],Tbl_Missions[Spacecraft],Tbl_Missions[Launch])</f>
        <v>37371.268055555556</v>
      </c>
      <c r="G931" s="1">
        <f>IF(_xlfn.XLOOKUP(Tbl_MissionCrew[[#This Row],[Spacecraft (Return)]],Tbl_Missions[Spacecraft],Tbl_Missions[Return])="","",_xlfn.XLOOKUP(Tbl_MissionCrew[[#This Row],[Spacecraft (Return)]],Tbl_Missions[Spacecraft],Tbl_Missions[Return]))</f>
        <v>37381.160416666666</v>
      </c>
      <c r="H931" t="str">
        <f>_xlfn.XLOOKUP(Tbl_MissionCrew[[#This Row],[Spacecraft (Launch)]],Tbl_Missions[Spacecraft],Tbl_Missions[Destination])</f>
        <v>ISS</v>
      </c>
      <c r="I93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31" t="str">
        <f>_xlfn.XLOOKUP(Tbl_MissionCrew[[#This Row],[Spacecraft (Return)]],Tbl_Missions[Spacecraft],Tbl_Missions[Status])</f>
        <v>Returned</v>
      </c>
    </row>
    <row r="932" spans="1:10" ht="18.75" customHeight="1">
      <c r="A932" t="s">
        <v>1250</v>
      </c>
      <c r="B932" t="s">
        <v>270</v>
      </c>
      <c r="C932" t="s">
        <v>266</v>
      </c>
      <c r="D932" t="b">
        <f>NOT(Tbl_MissionCrew[[#This Row],[Spacecraft (Return)]]=Tbl_MissionCrew[[#This Row],[Spacecraft (Launch)]])</f>
        <v>1</v>
      </c>
      <c r="E932" s="2">
        <f ca="1">IF(Tbl_MissionCrew[[#This Row],[Return date]]="",NOW(),Tbl_MissionCrew[[#This Row],[Return date]])-Tbl_MissionCrew[[#This Row],[Launch date]]</f>
        <v>9.8923611111094942</v>
      </c>
      <c r="F932" s="1">
        <f>_xlfn.XLOOKUP(Tbl_MissionCrew[[#This Row],[Spacecraft (Launch)]],Tbl_Missions[Spacecraft],Tbl_Missions[Launch])</f>
        <v>37371.268055555556</v>
      </c>
      <c r="G932" s="1">
        <f>IF(_xlfn.XLOOKUP(Tbl_MissionCrew[[#This Row],[Spacecraft (Return)]],Tbl_Missions[Spacecraft],Tbl_Missions[Return])="","",_xlfn.XLOOKUP(Tbl_MissionCrew[[#This Row],[Spacecraft (Return)]],Tbl_Missions[Spacecraft],Tbl_Missions[Return]))</f>
        <v>37381.160416666666</v>
      </c>
      <c r="H932" t="str">
        <f>_xlfn.XLOOKUP(Tbl_MissionCrew[[#This Row],[Spacecraft (Launch)]],Tbl_Missions[Spacecraft],Tbl_Missions[Destination])</f>
        <v>ISS</v>
      </c>
      <c r="I93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32" t="str">
        <f>_xlfn.XLOOKUP(Tbl_MissionCrew[[#This Row],[Spacecraft (Return)]],Tbl_Missions[Spacecraft],Tbl_Missions[Status])</f>
        <v>Returned</v>
      </c>
    </row>
    <row r="933" spans="1:10" ht="18.75" customHeight="1">
      <c r="A933" t="s">
        <v>527</v>
      </c>
      <c r="B933" t="s">
        <v>270</v>
      </c>
      <c r="C933" t="s">
        <v>266</v>
      </c>
      <c r="D933" t="b">
        <f>NOT(Tbl_MissionCrew[[#This Row],[Spacecraft (Return)]]=Tbl_MissionCrew[[#This Row],[Spacecraft (Launch)]])</f>
        <v>1</v>
      </c>
      <c r="E933" s="2">
        <f ca="1">IF(Tbl_MissionCrew[[#This Row],[Return date]]="",NOW(),Tbl_MissionCrew[[#This Row],[Return date]])-Tbl_MissionCrew[[#This Row],[Launch date]]</f>
        <v>9.8923611111094942</v>
      </c>
      <c r="F933" s="1">
        <f>_xlfn.XLOOKUP(Tbl_MissionCrew[[#This Row],[Spacecraft (Launch)]],Tbl_Missions[Spacecraft],Tbl_Missions[Launch])</f>
        <v>37371.268055555556</v>
      </c>
      <c r="G933" s="1">
        <f>IF(_xlfn.XLOOKUP(Tbl_MissionCrew[[#This Row],[Spacecraft (Return)]],Tbl_Missions[Spacecraft],Tbl_Missions[Return])="","",_xlfn.XLOOKUP(Tbl_MissionCrew[[#This Row],[Spacecraft (Return)]],Tbl_Missions[Spacecraft],Tbl_Missions[Return]))</f>
        <v>37381.160416666666</v>
      </c>
      <c r="H933" t="str">
        <f>_xlfn.XLOOKUP(Tbl_MissionCrew[[#This Row],[Spacecraft (Launch)]],Tbl_Missions[Spacecraft],Tbl_Missions[Destination])</f>
        <v>ISS</v>
      </c>
      <c r="I93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33" t="str">
        <f>_xlfn.XLOOKUP(Tbl_MissionCrew[[#This Row],[Spacecraft (Return)]],Tbl_Missions[Spacecraft],Tbl_Missions[Status])</f>
        <v>Returned</v>
      </c>
    </row>
    <row r="934" spans="1:10" ht="18.75" customHeight="1">
      <c r="A934" t="s">
        <v>602</v>
      </c>
      <c r="B934" t="s">
        <v>271</v>
      </c>
      <c r="C934" t="s">
        <v>271</v>
      </c>
      <c r="D934" t="b">
        <f>NOT(Tbl_MissionCrew[[#This Row],[Spacecraft (Return)]]=Tbl_MissionCrew[[#This Row],[Spacecraft (Launch)]])</f>
        <v>0</v>
      </c>
      <c r="E934" s="2">
        <f ca="1">IF(Tbl_MissionCrew[[#This Row],[Return date]]="",NOW(),Tbl_MissionCrew[[#This Row],[Return date]])-Tbl_MissionCrew[[#This Row],[Launch date]]</f>
        <v>13.858333333329938</v>
      </c>
      <c r="F934" s="1">
        <f>_xlfn.XLOOKUP(Tbl_MissionCrew[[#This Row],[Spacecraft (Launch)]],Tbl_Missions[Spacecraft],Tbl_Missions[Launch])</f>
        <v>37412.890844907408</v>
      </c>
      <c r="G934" s="1">
        <f>IF(_xlfn.XLOOKUP(Tbl_MissionCrew[[#This Row],[Spacecraft (Return)]],Tbl_Missions[Spacecraft],Tbl_Missions[Return])="","",_xlfn.XLOOKUP(Tbl_MissionCrew[[#This Row],[Spacecraft (Return)]],Tbl_Missions[Spacecraft],Tbl_Missions[Return]))</f>
        <v>37426.749178240738</v>
      </c>
      <c r="H934" t="str">
        <f>_xlfn.XLOOKUP(Tbl_MissionCrew[[#This Row],[Spacecraft (Launch)]],Tbl_Missions[Spacecraft],Tbl_Missions[Destination])</f>
        <v>ISS</v>
      </c>
      <c r="I93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34" t="str">
        <f>_xlfn.XLOOKUP(Tbl_MissionCrew[[#This Row],[Spacecraft (Return)]],Tbl_Missions[Spacecraft],Tbl_Missions[Status])</f>
        <v>Returned</v>
      </c>
    </row>
    <row r="935" spans="1:10" ht="18.75" customHeight="1">
      <c r="A935" t="s">
        <v>1180</v>
      </c>
      <c r="B935" t="s">
        <v>271</v>
      </c>
      <c r="C935" t="s">
        <v>271</v>
      </c>
      <c r="D935" t="b">
        <f>NOT(Tbl_MissionCrew[[#This Row],[Spacecraft (Return)]]=Tbl_MissionCrew[[#This Row],[Spacecraft (Launch)]])</f>
        <v>0</v>
      </c>
      <c r="E935" s="2">
        <f ca="1">IF(Tbl_MissionCrew[[#This Row],[Return date]]="",NOW(),Tbl_MissionCrew[[#This Row],[Return date]])-Tbl_MissionCrew[[#This Row],[Launch date]]</f>
        <v>13.858333333329938</v>
      </c>
      <c r="F935" s="1">
        <f>_xlfn.XLOOKUP(Tbl_MissionCrew[[#This Row],[Spacecraft (Launch)]],Tbl_Missions[Spacecraft],Tbl_Missions[Launch])</f>
        <v>37412.890844907408</v>
      </c>
      <c r="G935" s="1">
        <f>IF(_xlfn.XLOOKUP(Tbl_MissionCrew[[#This Row],[Spacecraft (Return)]],Tbl_Missions[Spacecraft],Tbl_Missions[Return])="","",_xlfn.XLOOKUP(Tbl_MissionCrew[[#This Row],[Spacecraft (Return)]],Tbl_Missions[Spacecraft],Tbl_Missions[Return]))</f>
        <v>37426.749178240738</v>
      </c>
      <c r="H935" t="str">
        <f>_xlfn.XLOOKUP(Tbl_MissionCrew[[#This Row],[Spacecraft (Launch)]],Tbl_Missions[Spacecraft],Tbl_Missions[Destination])</f>
        <v>ISS</v>
      </c>
      <c r="I93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35" t="str">
        <f>_xlfn.XLOOKUP(Tbl_MissionCrew[[#This Row],[Spacecraft (Return)]],Tbl_Missions[Spacecraft],Tbl_Missions[Status])</f>
        <v>Returned</v>
      </c>
    </row>
    <row r="936" spans="1:10" ht="18.75" customHeight="1">
      <c r="A936" t="s">
        <v>1251</v>
      </c>
      <c r="B936" t="s">
        <v>271</v>
      </c>
      <c r="C936" t="s">
        <v>271</v>
      </c>
      <c r="D936" t="b">
        <f>NOT(Tbl_MissionCrew[[#This Row],[Spacecraft (Return)]]=Tbl_MissionCrew[[#This Row],[Spacecraft (Launch)]])</f>
        <v>0</v>
      </c>
      <c r="E936" s="2">
        <f ca="1">IF(Tbl_MissionCrew[[#This Row],[Return date]]="",NOW(),Tbl_MissionCrew[[#This Row],[Return date]])-Tbl_MissionCrew[[#This Row],[Launch date]]</f>
        <v>13.858333333329938</v>
      </c>
      <c r="F936" s="1">
        <f>_xlfn.XLOOKUP(Tbl_MissionCrew[[#This Row],[Spacecraft (Launch)]],Tbl_Missions[Spacecraft],Tbl_Missions[Launch])</f>
        <v>37412.890844907408</v>
      </c>
      <c r="G936" s="1">
        <f>IF(_xlfn.XLOOKUP(Tbl_MissionCrew[[#This Row],[Spacecraft (Return)]],Tbl_Missions[Spacecraft],Tbl_Missions[Return])="","",_xlfn.XLOOKUP(Tbl_MissionCrew[[#This Row],[Spacecraft (Return)]],Tbl_Missions[Spacecraft],Tbl_Missions[Return]))</f>
        <v>37426.749178240738</v>
      </c>
      <c r="H936" t="str">
        <f>_xlfn.XLOOKUP(Tbl_MissionCrew[[#This Row],[Spacecraft (Launch)]],Tbl_Missions[Spacecraft],Tbl_Missions[Destination])</f>
        <v>ISS</v>
      </c>
      <c r="I93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36" t="str">
        <f>_xlfn.XLOOKUP(Tbl_MissionCrew[[#This Row],[Spacecraft (Return)]],Tbl_Missions[Spacecraft],Tbl_Missions[Status])</f>
        <v>Returned</v>
      </c>
    </row>
    <row r="937" spans="1:10" ht="18.75" customHeight="1">
      <c r="A937" t="s">
        <v>605</v>
      </c>
      <c r="B937" t="s">
        <v>271</v>
      </c>
      <c r="C937" t="s">
        <v>275</v>
      </c>
      <c r="D937" t="b">
        <f>NOT(Tbl_MissionCrew[[#This Row],[Spacecraft (Return)]]=Tbl_MissionCrew[[#This Row],[Spacecraft (Launch)]])</f>
        <v>1</v>
      </c>
      <c r="E937" s="2">
        <f ca="1">IF(Tbl_MissionCrew[[#This Row],[Return date]]="",NOW(),Tbl_MissionCrew[[#This Row],[Return date]])-Tbl_MissionCrew[[#This Row],[Launch date]]</f>
        <v>184.92775462962891</v>
      </c>
      <c r="F937" s="1">
        <f>_xlfn.XLOOKUP(Tbl_MissionCrew[[#This Row],[Spacecraft (Launch)]],Tbl_Missions[Spacecraft],Tbl_Missions[Launch])</f>
        <v>37412.890844907408</v>
      </c>
      <c r="G937" s="1">
        <f>IF(_xlfn.XLOOKUP(Tbl_MissionCrew[[#This Row],[Spacecraft (Return)]],Tbl_Missions[Spacecraft],Tbl_Missions[Return])="","",_xlfn.XLOOKUP(Tbl_MissionCrew[[#This Row],[Spacecraft (Return)]],Tbl_Missions[Spacecraft],Tbl_Missions[Return]))</f>
        <v>37597.818599537037</v>
      </c>
      <c r="H937" t="str">
        <f>_xlfn.XLOOKUP(Tbl_MissionCrew[[#This Row],[Spacecraft (Launch)]],Tbl_Missions[Spacecraft],Tbl_Missions[Destination])</f>
        <v>ISS</v>
      </c>
      <c r="I93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37" t="str">
        <f>_xlfn.XLOOKUP(Tbl_MissionCrew[[#This Row],[Spacecraft (Return)]],Tbl_Missions[Spacecraft],Tbl_Missions[Status])</f>
        <v>Returned</v>
      </c>
    </row>
    <row r="938" spans="1:10" ht="18.75" customHeight="1">
      <c r="A938" t="s">
        <v>603</v>
      </c>
      <c r="B938" t="s">
        <v>271</v>
      </c>
      <c r="C938" t="s">
        <v>271</v>
      </c>
      <c r="D938" t="b">
        <f>NOT(Tbl_MissionCrew[[#This Row],[Spacecraft (Return)]]=Tbl_MissionCrew[[#This Row],[Spacecraft (Launch)]])</f>
        <v>0</v>
      </c>
      <c r="E938" s="2">
        <f ca="1">IF(Tbl_MissionCrew[[#This Row],[Return date]]="",NOW(),Tbl_MissionCrew[[#This Row],[Return date]])-Tbl_MissionCrew[[#This Row],[Launch date]]</f>
        <v>13.858333333329938</v>
      </c>
      <c r="F938" s="1">
        <f>_xlfn.XLOOKUP(Tbl_MissionCrew[[#This Row],[Spacecraft (Launch)]],Tbl_Missions[Spacecraft],Tbl_Missions[Launch])</f>
        <v>37412.890844907408</v>
      </c>
      <c r="G938" s="1">
        <f>IF(_xlfn.XLOOKUP(Tbl_MissionCrew[[#This Row],[Spacecraft (Return)]],Tbl_Missions[Spacecraft],Tbl_Missions[Return])="","",_xlfn.XLOOKUP(Tbl_MissionCrew[[#This Row],[Spacecraft (Return)]],Tbl_Missions[Spacecraft],Tbl_Missions[Return]))</f>
        <v>37426.749178240738</v>
      </c>
      <c r="H938" t="str">
        <f>_xlfn.XLOOKUP(Tbl_MissionCrew[[#This Row],[Spacecraft (Launch)]],Tbl_Missions[Spacecraft],Tbl_Missions[Destination])</f>
        <v>ISS</v>
      </c>
      <c r="I93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38" t="str">
        <f>_xlfn.XLOOKUP(Tbl_MissionCrew[[#This Row],[Spacecraft (Return)]],Tbl_Missions[Spacecraft],Tbl_Missions[Status])</f>
        <v>Returned</v>
      </c>
    </row>
    <row r="939" spans="1:10" ht="18.75" customHeight="1">
      <c r="A939" t="s">
        <v>606</v>
      </c>
      <c r="B939" t="s">
        <v>271</v>
      </c>
      <c r="C939" t="s">
        <v>275</v>
      </c>
      <c r="D939" t="b">
        <f>NOT(Tbl_MissionCrew[[#This Row],[Spacecraft (Return)]]=Tbl_MissionCrew[[#This Row],[Spacecraft (Launch)]])</f>
        <v>1</v>
      </c>
      <c r="E939" s="2">
        <f ca="1">IF(Tbl_MissionCrew[[#This Row],[Return date]]="",NOW(),Tbl_MissionCrew[[#This Row],[Return date]])-Tbl_MissionCrew[[#This Row],[Launch date]]</f>
        <v>184.92775462962891</v>
      </c>
      <c r="F939" s="1">
        <f>_xlfn.XLOOKUP(Tbl_MissionCrew[[#This Row],[Spacecraft (Launch)]],Tbl_Missions[Spacecraft],Tbl_Missions[Launch])</f>
        <v>37412.890844907408</v>
      </c>
      <c r="G939" s="1">
        <f>IF(_xlfn.XLOOKUP(Tbl_MissionCrew[[#This Row],[Spacecraft (Return)]],Tbl_Missions[Spacecraft],Tbl_Missions[Return])="","",_xlfn.XLOOKUP(Tbl_MissionCrew[[#This Row],[Spacecraft (Return)]],Tbl_Missions[Spacecraft],Tbl_Missions[Return]))</f>
        <v>37597.818599537037</v>
      </c>
      <c r="H939" t="str">
        <f>_xlfn.XLOOKUP(Tbl_MissionCrew[[#This Row],[Spacecraft (Launch)]],Tbl_Missions[Spacecraft],Tbl_Missions[Destination])</f>
        <v>ISS</v>
      </c>
      <c r="I93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39" t="str">
        <f>_xlfn.XLOOKUP(Tbl_MissionCrew[[#This Row],[Spacecraft (Return)]],Tbl_Missions[Spacecraft],Tbl_Missions[Status])</f>
        <v>Returned</v>
      </c>
    </row>
    <row r="940" spans="1:10" ht="18.75" customHeight="1">
      <c r="A940" t="s">
        <v>539</v>
      </c>
      <c r="B940" t="s">
        <v>271</v>
      </c>
      <c r="C940" t="s">
        <v>275</v>
      </c>
      <c r="D940" t="b">
        <f>NOT(Tbl_MissionCrew[[#This Row],[Spacecraft (Return)]]=Tbl_MissionCrew[[#This Row],[Spacecraft (Launch)]])</f>
        <v>1</v>
      </c>
      <c r="E940" s="2">
        <f ca="1">IF(Tbl_MissionCrew[[#This Row],[Return date]]="",NOW(),Tbl_MissionCrew[[#This Row],[Return date]])-Tbl_MissionCrew[[#This Row],[Launch date]]</f>
        <v>184.92775462962891</v>
      </c>
      <c r="F940" s="1">
        <f>_xlfn.XLOOKUP(Tbl_MissionCrew[[#This Row],[Spacecraft (Launch)]],Tbl_Missions[Spacecraft],Tbl_Missions[Launch])</f>
        <v>37412.890844907408</v>
      </c>
      <c r="G940" s="1">
        <f>IF(_xlfn.XLOOKUP(Tbl_MissionCrew[[#This Row],[Spacecraft (Return)]],Tbl_Missions[Spacecraft],Tbl_Missions[Return])="","",_xlfn.XLOOKUP(Tbl_MissionCrew[[#This Row],[Spacecraft (Return)]],Tbl_Missions[Spacecraft],Tbl_Missions[Return]))</f>
        <v>37597.818599537037</v>
      </c>
      <c r="H940" t="str">
        <f>_xlfn.XLOOKUP(Tbl_MissionCrew[[#This Row],[Spacecraft (Launch)]],Tbl_Missions[Spacecraft],Tbl_Missions[Destination])</f>
        <v>ISS</v>
      </c>
      <c r="I94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40" t="str">
        <f>_xlfn.XLOOKUP(Tbl_MissionCrew[[#This Row],[Spacecraft (Return)]],Tbl_Missions[Spacecraft],Tbl_Missions[Status])</f>
        <v>Returned</v>
      </c>
    </row>
    <row r="941" spans="1:10" ht="18.75" customHeight="1">
      <c r="A941" t="s">
        <v>551</v>
      </c>
      <c r="B941" t="s">
        <v>272</v>
      </c>
      <c r="C941" t="s">
        <v>272</v>
      </c>
      <c r="D941" t="b">
        <f>NOT(Tbl_MissionCrew[[#This Row],[Spacecraft (Return)]]=Tbl_MissionCrew[[#This Row],[Spacecraft (Launch)]])</f>
        <v>0</v>
      </c>
      <c r="E941" s="2">
        <f ca="1">IF(Tbl_MissionCrew[[#This Row],[Return date]]="",NOW(),Tbl_MissionCrew[[#This Row],[Return date]])-Tbl_MissionCrew[[#This Row],[Launch date]]</f>
        <v>10.832638888889051</v>
      </c>
      <c r="F941" s="1">
        <f>_xlfn.XLOOKUP(Tbl_MissionCrew[[#This Row],[Spacecraft (Launch)]],Tbl_Missions[Spacecraft],Tbl_Missions[Launch])</f>
        <v>37536.823506944442</v>
      </c>
      <c r="G941" s="1">
        <f>IF(_xlfn.XLOOKUP(Tbl_MissionCrew[[#This Row],[Spacecraft (Return)]],Tbl_Missions[Spacecraft],Tbl_Missions[Return])="","",_xlfn.XLOOKUP(Tbl_MissionCrew[[#This Row],[Spacecraft (Return)]],Tbl_Missions[Spacecraft],Tbl_Missions[Return]))</f>
        <v>37547.656145833331</v>
      </c>
      <c r="H941" t="str">
        <f>_xlfn.XLOOKUP(Tbl_MissionCrew[[#This Row],[Spacecraft (Launch)]],Tbl_Missions[Spacecraft],Tbl_Missions[Destination])</f>
        <v>ISS</v>
      </c>
      <c r="I94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41" t="str">
        <f>_xlfn.XLOOKUP(Tbl_MissionCrew[[#This Row],[Spacecraft (Return)]],Tbl_Missions[Spacecraft],Tbl_Missions[Status])</f>
        <v>Returned</v>
      </c>
    </row>
    <row r="942" spans="1:10" ht="18.75" customHeight="1">
      <c r="A942" t="s">
        <v>639</v>
      </c>
      <c r="B942" t="s">
        <v>272</v>
      </c>
      <c r="C942" t="s">
        <v>272</v>
      </c>
      <c r="D942" t="b">
        <f>NOT(Tbl_MissionCrew[[#This Row],[Spacecraft (Return)]]=Tbl_MissionCrew[[#This Row],[Spacecraft (Launch)]])</f>
        <v>0</v>
      </c>
      <c r="E942" s="2">
        <f ca="1">IF(Tbl_MissionCrew[[#This Row],[Return date]]="",NOW(),Tbl_MissionCrew[[#This Row],[Return date]])-Tbl_MissionCrew[[#This Row],[Launch date]]</f>
        <v>10.832638888889051</v>
      </c>
      <c r="F942" s="1">
        <f>_xlfn.XLOOKUP(Tbl_MissionCrew[[#This Row],[Spacecraft (Launch)]],Tbl_Missions[Spacecraft],Tbl_Missions[Launch])</f>
        <v>37536.823506944442</v>
      </c>
      <c r="G942" s="1">
        <f>IF(_xlfn.XLOOKUP(Tbl_MissionCrew[[#This Row],[Spacecraft (Return)]],Tbl_Missions[Spacecraft],Tbl_Missions[Return])="","",_xlfn.XLOOKUP(Tbl_MissionCrew[[#This Row],[Spacecraft (Return)]],Tbl_Missions[Spacecraft],Tbl_Missions[Return]))</f>
        <v>37547.656145833331</v>
      </c>
      <c r="H942" t="str">
        <f>_xlfn.XLOOKUP(Tbl_MissionCrew[[#This Row],[Spacecraft (Launch)]],Tbl_Missions[Spacecraft],Tbl_Missions[Destination])</f>
        <v>ISS</v>
      </c>
      <c r="I94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42" t="str">
        <f>_xlfn.XLOOKUP(Tbl_MissionCrew[[#This Row],[Spacecraft (Return)]],Tbl_Missions[Spacecraft],Tbl_Missions[Status])</f>
        <v>Returned</v>
      </c>
    </row>
    <row r="943" spans="1:10" ht="18.75" customHeight="1">
      <c r="A943" t="s">
        <v>1237</v>
      </c>
      <c r="B943" t="s">
        <v>272</v>
      </c>
      <c r="C943" t="s">
        <v>272</v>
      </c>
      <c r="D943" t="b">
        <f>NOT(Tbl_MissionCrew[[#This Row],[Spacecraft (Return)]]=Tbl_MissionCrew[[#This Row],[Spacecraft (Launch)]])</f>
        <v>0</v>
      </c>
      <c r="E943" s="2">
        <f ca="1">IF(Tbl_MissionCrew[[#This Row],[Return date]]="",NOW(),Tbl_MissionCrew[[#This Row],[Return date]])-Tbl_MissionCrew[[#This Row],[Launch date]]</f>
        <v>10.832638888889051</v>
      </c>
      <c r="F943" s="1">
        <f>_xlfn.XLOOKUP(Tbl_MissionCrew[[#This Row],[Spacecraft (Launch)]],Tbl_Missions[Spacecraft],Tbl_Missions[Launch])</f>
        <v>37536.823506944442</v>
      </c>
      <c r="G943" s="1">
        <f>IF(_xlfn.XLOOKUP(Tbl_MissionCrew[[#This Row],[Spacecraft (Return)]],Tbl_Missions[Spacecraft],Tbl_Missions[Return])="","",_xlfn.XLOOKUP(Tbl_MissionCrew[[#This Row],[Spacecraft (Return)]],Tbl_Missions[Spacecraft],Tbl_Missions[Return]))</f>
        <v>37547.656145833331</v>
      </c>
      <c r="H943" t="str">
        <f>_xlfn.XLOOKUP(Tbl_MissionCrew[[#This Row],[Spacecraft (Launch)]],Tbl_Missions[Spacecraft],Tbl_Missions[Destination])</f>
        <v>ISS</v>
      </c>
      <c r="I94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43" t="str">
        <f>_xlfn.XLOOKUP(Tbl_MissionCrew[[#This Row],[Spacecraft (Return)]],Tbl_Missions[Spacecraft],Tbl_Missions[Status])</f>
        <v>Returned</v>
      </c>
    </row>
    <row r="944" spans="1:10" ht="18.75" customHeight="1">
      <c r="A944" t="s">
        <v>1240</v>
      </c>
      <c r="B944" t="s">
        <v>272</v>
      </c>
      <c r="C944" t="s">
        <v>272</v>
      </c>
      <c r="D944" t="b">
        <f>NOT(Tbl_MissionCrew[[#This Row],[Spacecraft (Return)]]=Tbl_MissionCrew[[#This Row],[Spacecraft (Launch)]])</f>
        <v>0</v>
      </c>
      <c r="E944" s="2">
        <f ca="1">IF(Tbl_MissionCrew[[#This Row],[Return date]]="",NOW(),Tbl_MissionCrew[[#This Row],[Return date]])-Tbl_MissionCrew[[#This Row],[Launch date]]</f>
        <v>10.832638888889051</v>
      </c>
      <c r="F944" s="1">
        <f>_xlfn.XLOOKUP(Tbl_MissionCrew[[#This Row],[Spacecraft (Launch)]],Tbl_Missions[Spacecraft],Tbl_Missions[Launch])</f>
        <v>37536.823506944442</v>
      </c>
      <c r="G944" s="1">
        <f>IF(_xlfn.XLOOKUP(Tbl_MissionCrew[[#This Row],[Spacecraft (Return)]],Tbl_Missions[Spacecraft],Tbl_Missions[Return])="","",_xlfn.XLOOKUP(Tbl_MissionCrew[[#This Row],[Spacecraft (Return)]],Tbl_Missions[Spacecraft],Tbl_Missions[Return]))</f>
        <v>37547.656145833331</v>
      </c>
      <c r="H944" t="str">
        <f>_xlfn.XLOOKUP(Tbl_MissionCrew[[#This Row],[Spacecraft (Launch)]],Tbl_Missions[Spacecraft],Tbl_Missions[Destination])</f>
        <v>ISS</v>
      </c>
      <c r="I94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44" t="str">
        <f>_xlfn.XLOOKUP(Tbl_MissionCrew[[#This Row],[Spacecraft (Return)]],Tbl_Missions[Spacecraft],Tbl_Missions[Status])</f>
        <v>Returned</v>
      </c>
    </row>
    <row r="945" spans="1:10" ht="18.75" customHeight="1">
      <c r="A945" t="s">
        <v>608</v>
      </c>
      <c r="B945" t="s">
        <v>272</v>
      </c>
      <c r="C945" t="s">
        <v>272</v>
      </c>
      <c r="D945" t="b">
        <f>NOT(Tbl_MissionCrew[[#This Row],[Spacecraft (Return)]]=Tbl_MissionCrew[[#This Row],[Spacecraft (Launch)]])</f>
        <v>0</v>
      </c>
      <c r="E945" s="2">
        <f ca="1">IF(Tbl_MissionCrew[[#This Row],[Return date]]="",NOW(),Tbl_MissionCrew[[#This Row],[Return date]])-Tbl_MissionCrew[[#This Row],[Launch date]]</f>
        <v>10.832638888889051</v>
      </c>
      <c r="F945" s="1">
        <f>_xlfn.XLOOKUP(Tbl_MissionCrew[[#This Row],[Spacecraft (Launch)]],Tbl_Missions[Spacecraft],Tbl_Missions[Launch])</f>
        <v>37536.823506944442</v>
      </c>
      <c r="G945" s="1">
        <f>IF(_xlfn.XLOOKUP(Tbl_MissionCrew[[#This Row],[Spacecraft (Return)]],Tbl_Missions[Spacecraft],Tbl_Missions[Return])="","",_xlfn.XLOOKUP(Tbl_MissionCrew[[#This Row],[Spacecraft (Return)]],Tbl_Missions[Spacecraft],Tbl_Missions[Return]))</f>
        <v>37547.656145833331</v>
      </c>
      <c r="H945" t="str">
        <f>_xlfn.XLOOKUP(Tbl_MissionCrew[[#This Row],[Spacecraft (Launch)]],Tbl_Missions[Spacecraft],Tbl_Missions[Destination])</f>
        <v>ISS</v>
      </c>
      <c r="I94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45" t="str">
        <f>_xlfn.XLOOKUP(Tbl_MissionCrew[[#This Row],[Spacecraft (Return)]],Tbl_Missions[Spacecraft],Tbl_Missions[Status])</f>
        <v>Returned</v>
      </c>
    </row>
    <row r="946" spans="1:10" ht="18.75" customHeight="1">
      <c r="A946" t="s">
        <v>1252</v>
      </c>
      <c r="B946" t="s">
        <v>272</v>
      </c>
      <c r="C946" t="s">
        <v>272</v>
      </c>
      <c r="D946" t="b">
        <f>NOT(Tbl_MissionCrew[[#This Row],[Spacecraft (Return)]]=Tbl_MissionCrew[[#This Row],[Spacecraft (Launch)]])</f>
        <v>0</v>
      </c>
      <c r="E946" s="2">
        <f ca="1">IF(Tbl_MissionCrew[[#This Row],[Return date]]="",NOW(),Tbl_MissionCrew[[#This Row],[Return date]])-Tbl_MissionCrew[[#This Row],[Launch date]]</f>
        <v>10.832638888889051</v>
      </c>
      <c r="F946" s="1">
        <f>_xlfn.XLOOKUP(Tbl_MissionCrew[[#This Row],[Spacecraft (Launch)]],Tbl_Missions[Spacecraft],Tbl_Missions[Launch])</f>
        <v>37536.823506944442</v>
      </c>
      <c r="G946" s="1">
        <f>IF(_xlfn.XLOOKUP(Tbl_MissionCrew[[#This Row],[Spacecraft (Return)]],Tbl_Missions[Spacecraft],Tbl_Missions[Return])="","",_xlfn.XLOOKUP(Tbl_MissionCrew[[#This Row],[Spacecraft (Return)]],Tbl_Missions[Spacecraft],Tbl_Missions[Return]))</f>
        <v>37547.656145833331</v>
      </c>
      <c r="H946" t="str">
        <f>_xlfn.XLOOKUP(Tbl_MissionCrew[[#This Row],[Spacecraft (Launch)]],Tbl_Missions[Spacecraft],Tbl_Missions[Destination])</f>
        <v>ISS</v>
      </c>
      <c r="I94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46" t="str">
        <f>_xlfn.XLOOKUP(Tbl_MissionCrew[[#This Row],[Spacecraft (Return)]],Tbl_Missions[Spacecraft],Tbl_Missions[Status])</f>
        <v>Returned</v>
      </c>
    </row>
    <row r="947" spans="1:10" ht="18.75" customHeight="1">
      <c r="A947" t="s">
        <v>1253</v>
      </c>
      <c r="B947" t="s">
        <v>273</v>
      </c>
      <c r="C947" t="s">
        <v>270</v>
      </c>
      <c r="D947" t="b">
        <f>NOT(Tbl_MissionCrew[[#This Row],[Spacecraft (Return)]]=Tbl_MissionCrew[[#This Row],[Spacecraft (Launch)]])</f>
        <v>1</v>
      </c>
      <c r="E947" s="2">
        <f ca="1">IF(Tbl_MissionCrew[[#This Row],[Return date]]="",NOW(),Tbl_MissionCrew[[#This Row],[Return date]])-Tbl_MissionCrew[[#This Row],[Launch date]]</f>
        <v>10.870138888887595</v>
      </c>
      <c r="F947" s="1">
        <f>_xlfn.XLOOKUP(Tbl_MissionCrew[[#This Row],[Spacecraft (Launch)]],Tbl_Missions[Spacecraft],Tbl_Missions[Launch])</f>
        <v>37559.132638888892</v>
      </c>
      <c r="G947" s="1">
        <f>IF(_xlfn.XLOOKUP(Tbl_MissionCrew[[#This Row],[Spacecraft (Return)]],Tbl_Missions[Spacecraft],Tbl_Missions[Return])="","",_xlfn.XLOOKUP(Tbl_MissionCrew[[#This Row],[Spacecraft (Return)]],Tbl_Missions[Spacecraft],Tbl_Missions[Return]))</f>
        <v>37570.00277777778</v>
      </c>
      <c r="H947" t="str">
        <f>_xlfn.XLOOKUP(Tbl_MissionCrew[[#This Row],[Spacecraft (Launch)]],Tbl_Missions[Spacecraft],Tbl_Missions[Destination])</f>
        <v>ISS</v>
      </c>
      <c r="I94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47" t="str">
        <f>_xlfn.XLOOKUP(Tbl_MissionCrew[[#This Row],[Spacecraft (Return)]],Tbl_Missions[Spacecraft],Tbl_Missions[Status])</f>
        <v>Returned</v>
      </c>
    </row>
    <row r="948" spans="1:10" ht="18.75" customHeight="1">
      <c r="A948" t="s">
        <v>564</v>
      </c>
      <c r="B948" t="s">
        <v>273</v>
      </c>
      <c r="C948" t="s">
        <v>270</v>
      </c>
      <c r="D948" t="b">
        <f>NOT(Tbl_MissionCrew[[#This Row],[Spacecraft (Return)]]=Tbl_MissionCrew[[#This Row],[Spacecraft (Launch)]])</f>
        <v>1</v>
      </c>
      <c r="E948" s="2">
        <f ca="1">IF(Tbl_MissionCrew[[#This Row],[Return date]]="",NOW(),Tbl_MissionCrew[[#This Row],[Return date]])-Tbl_MissionCrew[[#This Row],[Launch date]]</f>
        <v>10.870138888887595</v>
      </c>
      <c r="F948" s="1">
        <f>_xlfn.XLOOKUP(Tbl_MissionCrew[[#This Row],[Spacecraft (Launch)]],Tbl_Missions[Spacecraft],Tbl_Missions[Launch])</f>
        <v>37559.132638888892</v>
      </c>
      <c r="G948" s="1">
        <f>IF(_xlfn.XLOOKUP(Tbl_MissionCrew[[#This Row],[Spacecraft (Return)]],Tbl_Missions[Spacecraft],Tbl_Missions[Return])="","",_xlfn.XLOOKUP(Tbl_MissionCrew[[#This Row],[Spacecraft (Return)]],Tbl_Missions[Spacecraft],Tbl_Missions[Return]))</f>
        <v>37570.00277777778</v>
      </c>
      <c r="H948" t="str">
        <f>_xlfn.XLOOKUP(Tbl_MissionCrew[[#This Row],[Spacecraft (Launch)]],Tbl_Missions[Spacecraft],Tbl_Missions[Destination])</f>
        <v>ISS</v>
      </c>
      <c r="I94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48" t="str">
        <f>_xlfn.XLOOKUP(Tbl_MissionCrew[[#This Row],[Spacecraft (Return)]],Tbl_Missions[Spacecraft],Tbl_Missions[Status])</f>
        <v>Returned</v>
      </c>
    </row>
    <row r="949" spans="1:10" ht="18.75" customHeight="1">
      <c r="A949" t="s">
        <v>668</v>
      </c>
      <c r="B949" t="s">
        <v>273</v>
      </c>
      <c r="C949" t="s">
        <v>270</v>
      </c>
      <c r="D949" t="b">
        <f>NOT(Tbl_MissionCrew[[#This Row],[Spacecraft (Return)]]=Tbl_MissionCrew[[#This Row],[Spacecraft (Launch)]])</f>
        <v>1</v>
      </c>
      <c r="E949" s="2">
        <f ca="1">IF(Tbl_MissionCrew[[#This Row],[Return date]]="",NOW(),Tbl_MissionCrew[[#This Row],[Return date]])-Tbl_MissionCrew[[#This Row],[Launch date]]</f>
        <v>10.870138888887595</v>
      </c>
      <c r="F949" s="1">
        <f>_xlfn.XLOOKUP(Tbl_MissionCrew[[#This Row],[Spacecraft (Launch)]],Tbl_Missions[Spacecraft],Tbl_Missions[Launch])</f>
        <v>37559.132638888892</v>
      </c>
      <c r="G949" s="1">
        <f>IF(_xlfn.XLOOKUP(Tbl_MissionCrew[[#This Row],[Spacecraft (Return)]],Tbl_Missions[Spacecraft],Tbl_Missions[Return])="","",_xlfn.XLOOKUP(Tbl_MissionCrew[[#This Row],[Spacecraft (Return)]],Tbl_Missions[Spacecraft],Tbl_Missions[Return]))</f>
        <v>37570.00277777778</v>
      </c>
      <c r="H949" t="str">
        <f>_xlfn.XLOOKUP(Tbl_MissionCrew[[#This Row],[Spacecraft (Launch)]],Tbl_Missions[Spacecraft],Tbl_Missions[Destination])</f>
        <v>ISS</v>
      </c>
      <c r="I94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49" t="str">
        <f>_xlfn.XLOOKUP(Tbl_MissionCrew[[#This Row],[Spacecraft (Return)]],Tbl_Missions[Spacecraft],Tbl_Missions[Status])</f>
        <v>Returned</v>
      </c>
    </row>
    <row r="950" spans="1:10" ht="18.75" customHeight="1">
      <c r="A950" t="s">
        <v>613</v>
      </c>
      <c r="B950" t="s">
        <v>275</v>
      </c>
      <c r="C950" t="s">
        <v>273</v>
      </c>
      <c r="D950" t="b">
        <f>NOT(Tbl_MissionCrew[[#This Row],[Spacecraft (Return)]]=Tbl_MissionCrew[[#This Row],[Spacecraft (Launch)]])</f>
        <v>1</v>
      </c>
      <c r="E950" s="2">
        <f ca="1">IF(Tbl_MissionCrew[[#This Row],[Return date]]="",NOW(),Tbl_MissionCrew[[#This Row],[Return date]])-Tbl_MissionCrew[[#This Row],[Launch date]]</f>
        <v>161.05153935185808</v>
      </c>
      <c r="F950" s="1">
        <f>_xlfn.XLOOKUP(Tbl_MissionCrew[[#This Row],[Spacecraft (Launch)]],Tbl_Missions[Spacecraft],Tbl_Missions[Launch])</f>
        <v>37584.034571759257</v>
      </c>
      <c r="G950" s="1">
        <f>IF(_xlfn.XLOOKUP(Tbl_MissionCrew[[#This Row],[Spacecraft (Return)]],Tbl_Missions[Spacecraft],Tbl_Missions[Return])="","",_xlfn.XLOOKUP(Tbl_MissionCrew[[#This Row],[Spacecraft (Return)]],Tbl_Missions[Spacecraft],Tbl_Missions[Return]))</f>
        <v>37745.086111111115</v>
      </c>
      <c r="H950" t="str">
        <f>_xlfn.XLOOKUP(Tbl_MissionCrew[[#This Row],[Spacecraft (Launch)]],Tbl_Missions[Spacecraft],Tbl_Missions[Destination])</f>
        <v>ISS</v>
      </c>
      <c r="I95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50" t="str">
        <f>_xlfn.XLOOKUP(Tbl_MissionCrew[[#This Row],[Spacecraft (Return)]],Tbl_Missions[Spacecraft],Tbl_Missions[Status])</f>
        <v>Returned</v>
      </c>
    </row>
    <row r="951" spans="1:10" ht="18.75" customHeight="1">
      <c r="A951" t="s">
        <v>1140</v>
      </c>
      <c r="B951" t="s">
        <v>275</v>
      </c>
      <c r="C951" t="s">
        <v>275</v>
      </c>
      <c r="D951" t="b">
        <f>NOT(Tbl_MissionCrew[[#This Row],[Spacecraft (Return)]]=Tbl_MissionCrew[[#This Row],[Spacecraft (Launch)]])</f>
        <v>0</v>
      </c>
      <c r="E951" s="2">
        <f ca="1">IF(Tbl_MissionCrew[[#This Row],[Return date]]="",NOW(),Tbl_MissionCrew[[#This Row],[Return date]])-Tbl_MissionCrew[[#This Row],[Launch date]]</f>
        <v>13.784027777779556</v>
      </c>
      <c r="F951" s="1">
        <f>_xlfn.XLOOKUP(Tbl_MissionCrew[[#This Row],[Spacecraft (Launch)]],Tbl_Missions[Spacecraft],Tbl_Missions[Launch])</f>
        <v>37584.034571759257</v>
      </c>
      <c r="G951" s="1">
        <f>IF(_xlfn.XLOOKUP(Tbl_MissionCrew[[#This Row],[Spacecraft (Return)]],Tbl_Missions[Spacecraft],Tbl_Missions[Return])="","",_xlfn.XLOOKUP(Tbl_MissionCrew[[#This Row],[Spacecraft (Return)]],Tbl_Missions[Spacecraft],Tbl_Missions[Return]))</f>
        <v>37597.818599537037</v>
      </c>
      <c r="H951" t="str">
        <f>_xlfn.XLOOKUP(Tbl_MissionCrew[[#This Row],[Spacecraft (Launch)]],Tbl_Missions[Spacecraft],Tbl_Missions[Destination])</f>
        <v>ISS</v>
      </c>
      <c r="I95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51" t="str">
        <f>_xlfn.XLOOKUP(Tbl_MissionCrew[[#This Row],[Spacecraft (Return)]],Tbl_Missions[Spacecraft],Tbl_Missions[Status])</f>
        <v>Returned</v>
      </c>
    </row>
    <row r="952" spans="1:10" ht="18.75" customHeight="1">
      <c r="A952" t="s">
        <v>610</v>
      </c>
      <c r="B952" t="s">
        <v>275</v>
      </c>
      <c r="C952" t="s">
        <v>275</v>
      </c>
      <c r="D952" t="b">
        <f>NOT(Tbl_MissionCrew[[#This Row],[Spacecraft (Return)]]=Tbl_MissionCrew[[#This Row],[Spacecraft (Launch)]])</f>
        <v>0</v>
      </c>
      <c r="E952" s="2">
        <f ca="1">IF(Tbl_MissionCrew[[#This Row],[Return date]]="",NOW(),Tbl_MissionCrew[[#This Row],[Return date]])-Tbl_MissionCrew[[#This Row],[Launch date]]</f>
        <v>13.784027777779556</v>
      </c>
      <c r="F952" s="1">
        <f>_xlfn.XLOOKUP(Tbl_MissionCrew[[#This Row],[Spacecraft (Launch)]],Tbl_Missions[Spacecraft],Tbl_Missions[Launch])</f>
        <v>37584.034571759257</v>
      </c>
      <c r="G952" s="1">
        <f>IF(_xlfn.XLOOKUP(Tbl_MissionCrew[[#This Row],[Spacecraft (Return)]],Tbl_Missions[Spacecraft],Tbl_Missions[Return])="","",_xlfn.XLOOKUP(Tbl_MissionCrew[[#This Row],[Spacecraft (Return)]],Tbl_Missions[Spacecraft],Tbl_Missions[Return]))</f>
        <v>37597.818599537037</v>
      </c>
      <c r="H952" t="str">
        <f>_xlfn.XLOOKUP(Tbl_MissionCrew[[#This Row],[Spacecraft (Launch)]],Tbl_Missions[Spacecraft],Tbl_Missions[Destination])</f>
        <v>ISS</v>
      </c>
      <c r="I95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52" t="str">
        <f>_xlfn.XLOOKUP(Tbl_MissionCrew[[#This Row],[Spacecraft (Return)]],Tbl_Missions[Spacecraft],Tbl_Missions[Status])</f>
        <v>Returned</v>
      </c>
    </row>
    <row r="953" spans="1:10" ht="18.75" customHeight="1">
      <c r="A953" t="s">
        <v>612</v>
      </c>
      <c r="B953" t="s">
        <v>275</v>
      </c>
      <c r="C953" t="s">
        <v>273</v>
      </c>
      <c r="D953" t="b">
        <f>NOT(Tbl_MissionCrew[[#This Row],[Spacecraft (Return)]]=Tbl_MissionCrew[[#This Row],[Spacecraft (Launch)]])</f>
        <v>1</v>
      </c>
      <c r="E953" s="2">
        <f ca="1">IF(Tbl_MissionCrew[[#This Row],[Return date]]="",NOW(),Tbl_MissionCrew[[#This Row],[Return date]])-Tbl_MissionCrew[[#This Row],[Launch date]]</f>
        <v>161.05153935185808</v>
      </c>
      <c r="F953" s="1">
        <f>_xlfn.XLOOKUP(Tbl_MissionCrew[[#This Row],[Spacecraft (Launch)]],Tbl_Missions[Spacecraft],Tbl_Missions[Launch])</f>
        <v>37584.034571759257</v>
      </c>
      <c r="G953" s="1">
        <f>IF(_xlfn.XLOOKUP(Tbl_MissionCrew[[#This Row],[Spacecraft (Return)]],Tbl_Missions[Spacecraft],Tbl_Missions[Return])="","",_xlfn.XLOOKUP(Tbl_MissionCrew[[#This Row],[Spacecraft (Return)]],Tbl_Missions[Spacecraft],Tbl_Missions[Return]))</f>
        <v>37745.086111111115</v>
      </c>
      <c r="H953" t="str">
        <f>_xlfn.XLOOKUP(Tbl_MissionCrew[[#This Row],[Spacecraft (Launch)]],Tbl_Missions[Spacecraft],Tbl_Missions[Destination])</f>
        <v>ISS</v>
      </c>
      <c r="I95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53" t="str">
        <f>_xlfn.XLOOKUP(Tbl_MissionCrew[[#This Row],[Spacecraft (Return)]],Tbl_Missions[Spacecraft],Tbl_Missions[Status])</f>
        <v>Returned</v>
      </c>
    </row>
    <row r="954" spans="1:10" ht="18.75" customHeight="1">
      <c r="A954" t="s">
        <v>571</v>
      </c>
      <c r="B954" t="s">
        <v>275</v>
      </c>
      <c r="C954" t="s">
        <v>275</v>
      </c>
      <c r="D954" t="b">
        <f>NOT(Tbl_MissionCrew[[#This Row],[Spacecraft (Return)]]=Tbl_MissionCrew[[#This Row],[Spacecraft (Launch)]])</f>
        <v>0</v>
      </c>
      <c r="E954" s="2">
        <f ca="1">IF(Tbl_MissionCrew[[#This Row],[Return date]]="",NOW(),Tbl_MissionCrew[[#This Row],[Return date]])-Tbl_MissionCrew[[#This Row],[Launch date]]</f>
        <v>13.784027777779556</v>
      </c>
      <c r="F954" s="1">
        <f>_xlfn.XLOOKUP(Tbl_MissionCrew[[#This Row],[Spacecraft (Launch)]],Tbl_Missions[Spacecraft],Tbl_Missions[Launch])</f>
        <v>37584.034571759257</v>
      </c>
      <c r="G954" s="1">
        <f>IF(_xlfn.XLOOKUP(Tbl_MissionCrew[[#This Row],[Spacecraft (Return)]],Tbl_Missions[Spacecraft],Tbl_Missions[Return])="","",_xlfn.XLOOKUP(Tbl_MissionCrew[[#This Row],[Spacecraft (Return)]],Tbl_Missions[Spacecraft],Tbl_Missions[Return]))</f>
        <v>37597.818599537037</v>
      </c>
      <c r="H954" t="str">
        <f>_xlfn.XLOOKUP(Tbl_MissionCrew[[#This Row],[Spacecraft (Launch)]],Tbl_Missions[Spacecraft],Tbl_Missions[Destination])</f>
        <v>ISS</v>
      </c>
      <c r="I95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54" t="str">
        <f>_xlfn.XLOOKUP(Tbl_MissionCrew[[#This Row],[Spacecraft (Return)]],Tbl_Missions[Spacecraft],Tbl_Missions[Status])</f>
        <v>Returned</v>
      </c>
    </row>
    <row r="955" spans="1:10" ht="18.75" customHeight="1">
      <c r="A955" t="s">
        <v>521</v>
      </c>
      <c r="B955" t="s">
        <v>275</v>
      </c>
      <c r="C955" t="s">
        <v>273</v>
      </c>
      <c r="D955" t="b">
        <f>NOT(Tbl_MissionCrew[[#This Row],[Spacecraft (Return)]]=Tbl_MissionCrew[[#This Row],[Spacecraft (Launch)]])</f>
        <v>1</v>
      </c>
      <c r="E955" s="2">
        <f ca="1">IF(Tbl_MissionCrew[[#This Row],[Return date]]="",NOW(),Tbl_MissionCrew[[#This Row],[Return date]])-Tbl_MissionCrew[[#This Row],[Launch date]]</f>
        <v>161.05153935185808</v>
      </c>
      <c r="F955" s="1">
        <f>_xlfn.XLOOKUP(Tbl_MissionCrew[[#This Row],[Spacecraft (Launch)]],Tbl_Missions[Spacecraft],Tbl_Missions[Launch])</f>
        <v>37584.034571759257</v>
      </c>
      <c r="G955" s="1">
        <f>IF(_xlfn.XLOOKUP(Tbl_MissionCrew[[#This Row],[Spacecraft (Return)]],Tbl_Missions[Spacecraft],Tbl_Missions[Return])="","",_xlfn.XLOOKUP(Tbl_MissionCrew[[#This Row],[Spacecraft (Return)]],Tbl_Missions[Spacecraft],Tbl_Missions[Return]))</f>
        <v>37745.086111111115</v>
      </c>
      <c r="H955" t="str">
        <f>_xlfn.XLOOKUP(Tbl_MissionCrew[[#This Row],[Spacecraft (Launch)]],Tbl_Missions[Spacecraft],Tbl_Missions[Destination])</f>
        <v>ISS</v>
      </c>
      <c r="I95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55" t="str">
        <f>_xlfn.XLOOKUP(Tbl_MissionCrew[[#This Row],[Spacecraft (Return)]],Tbl_Missions[Spacecraft],Tbl_Missions[Status])</f>
        <v>Returned</v>
      </c>
    </row>
    <row r="956" spans="1:10" ht="18.75" customHeight="1">
      <c r="A956" t="s">
        <v>1251</v>
      </c>
      <c r="B956" t="s">
        <v>275</v>
      </c>
      <c r="C956" t="s">
        <v>275</v>
      </c>
      <c r="D956" t="b">
        <f>NOT(Tbl_MissionCrew[[#This Row],[Spacecraft (Return)]]=Tbl_MissionCrew[[#This Row],[Spacecraft (Launch)]])</f>
        <v>0</v>
      </c>
      <c r="E956" s="2">
        <f ca="1">IF(Tbl_MissionCrew[[#This Row],[Return date]]="",NOW(),Tbl_MissionCrew[[#This Row],[Return date]])-Tbl_MissionCrew[[#This Row],[Launch date]]</f>
        <v>13.784027777779556</v>
      </c>
      <c r="F956" s="1">
        <f>_xlfn.XLOOKUP(Tbl_MissionCrew[[#This Row],[Spacecraft (Launch)]],Tbl_Missions[Spacecraft],Tbl_Missions[Launch])</f>
        <v>37584.034571759257</v>
      </c>
      <c r="G956" s="1">
        <f>IF(_xlfn.XLOOKUP(Tbl_MissionCrew[[#This Row],[Spacecraft (Return)]],Tbl_Missions[Spacecraft],Tbl_Missions[Return])="","",_xlfn.XLOOKUP(Tbl_MissionCrew[[#This Row],[Spacecraft (Return)]],Tbl_Missions[Spacecraft],Tbl_Missions[Return]))</f>
        <v>37597.818599537037</v>
      </c>
      <c r="H956" t="str">
        <f>_xlfn.XLOOKUP(Tbl_MissionCrew[[#This Row],[Spacecraft (Launch)]],Tbl_Missions[Spacecraft],Tbl_Missions[Destination])</f>
        <v>ISS</v>
      </c>
      <c r="I95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56" t="str">
        <f>_xlfn.XLOOKUP(Tbl_MissionCrew[[#This Row],[Spacecraft (Return)]],Tbl_Missions[Spacecraft],Tbl_Missions[Status])</f>
        <v>Returned</v>
      </c>
    </row>
    <row r="957" spans="1:10" ht="18.75" customHeight="1">
      <c r="A957" t="s">
        <v>1254</v>
      </c>
      <c r="B957" t="s">
        <v>276</v>
      </c>
      <c r="C957" t="s">
        <v>276</v>
      </c>
      <c r="D957" t="b">
        <f>NOT(Tbl_MissionCrew[[#This Row],[Spacecraft (Return)]]=Tbl_MissionCrew[[#This Row],[Spacecraft (Launch)]])</f>
        <v>0</v>
      </c>
      <c r="E957" s="2">
        <f ca="1">IF(Tbl_MissionCrew[[#This Row],[Return date]]="",NOW(),Tbl_MissionCrew[[#This Row],[Return date]])-Tbl_MissionCrew[[#This Row],[Launch date]]</f>
        <v>15.930555555554747</v>
      </c>
      <c r="F957" s="1">
        <f>_xlfn.XLOOKUP(Tbl_MissionCrew[[#This Row],[Spacecraft (Launch)]],Tbl_Missions[Spacecraft],Tbl_Missions[Launch])</f>
        <v>37637.652083333334</v>
      </c>
      <c r="G957" s="1">
        <f>IF(_xlfn.XLOOKUP(Tbl_MissionCrew[[#This Row],[Spacecraft (Return)]],Tbl_Missions[Spacecraft],Tbl_Missions[Return])="","",_xlfn.XLOOKUP(Tbl_MissionCrew[[#This Row],[Spacecraft (Return)]],Tbl_Missions[Spacecraft],Tbl_Missions[Return]))</f>
        <v>37653.582638888889</v>
      </c>
      <c r="H957" t="str">
        <f>_xlfn.XLOOKUP(Tbl_MissionCrew[[#This Row],[Spacecraft (Launch)]],Tbl_Missions[Spacecraft],Tbl_Missions[Destination])</f>
        <v>Earth Orbit</v>
      </c>
      <c r="I95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957" t="str">
        <f>_xlfn.XLOOKUP(Tbl_MissionCrew[[#This Row],[Spacecraft (Return)]],Tbl_Missions[Spacecraft],Tbl_Missions[Status])</f>
        <v>Fail-to-land</v>
      </c>
    </row>
    <row r="958" spans="1:10" ht="18.75" customHeight="1">
      <c r="A958" t="s">
        <v>1255</v>
      </c>
      <c r="B958" t="s">
        <v>276</v>
      </c>
      <c r="C958" t="s">
        <v>276</v>
      </c>
      <c r="D958" t="b">
        <f>NOT(Tbl_MissionCrew[[#This Row],[Spacecraft (Return)]]=Tbl_MissionCrew[[#This Row],[Spacecraft (Launch)]])</f>
        <v>0</v>
      </c>
      <c r="E958" s="2">
        <f ca="1">IF(Tbl_MissionCrew[[#This Row],[Return date]]="",NOW(),Tbl_MissionCrew[[#This Row],[Return date]])-Tbl_MissionCrew[[#This Row],[Launch date]]</f>
        <v>15.930555555554747</v>
      </c>
      <c r="F958" s="1">
        <f>_xlfn.XLOOKUP(Tbl_MissionCrew[[#This Row],[Spacecraft (Launch)]],Tbl_Missions[Spacecraft],Tbl_Missions[Launch])</f>
        <v>37637.652083333334</v>
      </c>
      <c r="G958" s="1">
        <f>IF(_xlfn.XLOOKUP(Tbl_MissionCrew[[#This Row],[Spacecraft (Return)]],Tbl_Missions[Spacecraft],Tbl_Missions[Return])="","",_xlfn.XLOOKUP(Tbl_MissionCrew[[#This Row],[Spacecraft (Return)]],Tbl_Missions[Spacecraft],Tbl_Missions[Return]))</f>
        <v>37653.582638888889</v>
      </c>
      <c r="H958" t="str">
        <f>_xlfn.XLOOKUP(Tbl_MissionCrew[[#This Row],[Spacecraft (Launch)]],Tbl_Missions[Spacecraft],Tbl_Missions[Destination])</f>
        <v>Earth Orbit</v>
      </c>
      <c r="I95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958" t="str">
        <f>_xlfn.XLOOKUP(Tbl_MissionCrew[[#This Row],[Spacecraft (Return)]],Tbl_Missions[Spacecraft],Tbl_Missions[Status])</f>
        <v>Fail-to-land</v>
      </c>
    </row>
    <row r="959" spans="1:10" ht="18.75" customHeight="1">
      <c r="A959" t="s">
        <v>1219</v>
      </c>
      <c r="B959" t="s">
        <v>276</v>
      </c>
      <c r="C959" t="s">
        <v>276</v>
      </c>
      <c r="D959" t="b">
        <f>NOT(Tbl_MissionCrew[[#This Row],[Spacecraft (Return)]]=Tbl_MissionCrew[[#This Row],[Spacecraft (Launch)]])</f>
        <v>0</v>
      </c>
      <c r="E959" s="2">
        <f ca="1">IF(Tbl_MissionCrew[[#This Row],[Return date]]="",NOW(),Tbl_MissionCrew[[#This Row],[Return date]])-Tbl_MissionCrew[[#This Row],[Launch date]]</f>
        <v>15.930555555554747</v>
      </c>
      <c r="F959" s="1">
        <f>_xlfn.XLOOKUP(Tbl_MissionCrew[[#This Row],[Spacecraft (Launch)]],Tbl_Missions[Spacecraft],Tbl_Missions[Launch])</f>
        <v>37637.652083333334</v>
      </c>
      <c r="G959" s="1">
        <f>IF(_xlfn.XLOOKUP(Tbl_MissionCrew[[#This Row],[Spacecraft (Return)]],Tbl_Missions[Spacecraft],Tbl_Missions[Return])="","",_xlfn.XLOOKUP(Tbl_MissionCrew[[#This Row],[Spacecraft (Return)]],Tbl_Missions[Spacecraft],Tbl_Missions[Return]))</f>
        <v>37653.582638888889</v>
      </c>
      <c r="H959" t="str">
        <f>_xlfn.XLOOKUP(Tbl_MissionCrew[[#This Row],[Spacecraft (Launch)]],Tbl_Missions[Spacecraft],Tbl_Missions[Destination])</f>
        <v>Earth Orbit</v>
      </c>
      <c r="I95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959" t="str">
        <f>_xlfn.XLOOKUP(Tbl_MissionCrew[[#This Row],[Spacecraft (Return)]],Tbl_Missions[Spacecraft],Tbl_Missions[Status])</f>
        <v>Fail-to-land</v>
      </c>
    </row>
    <row r="960" spans="1:10" ht="18.75" customHeight="1">
      <c r="A960" t="s">
        <v>1256</v>
      </c>
      <c r="B960" t="s">
        <v>276</v>
      </c>
      <c r="C960" t="s">
        <v>276</v>
      </c>
      <c r="D960" t="b">
        <f>NOT(Tbl_MissionCrew[[#This Row],[Spacecraft (Return)]]=Tbl_MissionCrew[[#This Row],[Spacecraft (Launch)]])</f>
        <v>0</v>
      </c>
      <c r="E960" s="2">
        <f ca="1">IF(Tbl_MissionCrew[[#This Row],[Return date]]="",NOW(),Tbl_MissionCrew[[#This Row],[Return date]])-Tbl_MissionCrew[[#This Row],[Launch date]]</f>
        <v>15.930555555554747</v>
      </c>
      <c r="F960" s="1">
        <f>_xlfn.XLOOKUP(Tbl_MissionCrew[[#This Row],[Spacecraft (Launch)]],Tbl_Missions[Spacecraft],Tbl_Missions[Launch])</f>
        <v>37637.652083333334</v>
      </c>
      <c r="G960" s="1">
        <f>IF(_xlfn.XLOOKUP(Tbl_MissionCrew[[#This Row],[Spacecraft (Return)]],Tbl_Missions[Spacecraft],Tbl_Missions[Return])="","",_xlfn.XLOOKUP(Tbl_MissionCrew[[#This Row],[Spacecraft (Return)]],Tbl_Missions[Spacecraft],Tbl_Missions[Return]))</f>
        <v>37653.582638888889</v>
      </c>
      <c r="H960" t="str">
        <f>_xlfn.XLOOKUP(Tbl_MissionCrew[[#This Row],[Spacecraft (Launch)]],Tbl_Missions[Spacecraft],Tbl_Missions[Destination])</f>
        <v>Earth Orbit</v>
      </c>
      <c r="I96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960" t="str">
        <f>_xlfn.XLOOKUP(Tbl_MissionCrew[[#This Row],[Spacecraft (Return)]],Tbl_Missions[Spacecraft],Tbl_Missions[Status])</f>
        <v>Fail-to-land</v>
      </c>
    </row>
    <row r="961" spans="1:10" ht="18.75" customHeight="1">
      <c r="A961" t="s">
        <v>1223</v>
      </c>
      <c r="B961" t="s">
        <v>276</v>
      </c>
      <c r="C961" t="s">
        <v>276</v>
      </c>
      <c r="D961" t="b">
        <f>NOT(Tbl_MissionCrew[[#This Row],[Spacecraft (Return)]]=Tbl_MissionCrew[[#This Row],[Spacecraft (Launch)]])</f>
        <v>0</v>
      </c>
      <c r="E961" s="2">
        <f ca="1">IF(Tbl_MissionCrew[[#This Row],[Return date]]="",NOW(),Tbl_MissionCrew[[#This Row],[Return date]])-Tbl_MissionCrew[[#This Row],[Launch date]]</f>
        <v>15.930555555554747</v>
      </c>
      <c r="F961" s="1">
        <f>_xlfn.XLOOKUP(Tbl_MissionCrew[[#This Row],[Spacecraft (Launch)]],Tbl_Missions[Spacecraft],Tbl_Missions[Launch])</f>
        <v>37637.652083333334</v>
      </c>
      <c r="G961" s="1">
        <f>IF(_xlfn.XLOOKUP(Tbl_MissionCrew[[#This Row],[Spacecraft (Return)]],Tbl_Missions[Spacecraft],Tbl_Missions[Return])="","",_xlfn.XLOOKUP(Tbl_MissionCrew[[#This Row],[Spacecraft (Return)]],Tbl_Missions[Spacecraft],Tbl_Missions[Return]))</f>
        <v>37653.582638888889</v>
      </c>
      <c r="H961" t="str">
        <f>_xlfn.XLOOKUP(Tbl_MissionCrew[[#This Row],[Spacecraft (Launch)]],Tbl_Missions[Spacecraft],Tbl_Missions[Destination])</f>
        <v>Earth Orbit</v>
      </c>
      <c r="I96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961" t="str">
        <f>_xlfn.XLOOKUP(Tbl_MissionCrew[[#This Row],[Spacecraft (Return)]],Tbl_Missions[Spacecraft],Tbl_Missions[Status])</f>
        <v>Fail-to-land</v>
      </c>
    </row>
    <row r="962" spans="1:10" ht="18.75" customHeight="1">
      <c r="A962" t="s">
        <v>1236</v>
      </c>
      <c r="B962" t="s">
        <v>276</v>
      </c>
      <c r="C962" t="s">
        <v>276</v>
      </c>
      <c r="D962" t="b">
        <f>NOT(Tbl_MissionCrew[[#This Row],[Spacecraft (Return)]]=Tbl_MissionCrew[[#This Row],[Spacecraft (Launch)]])</f>
        <v>0</v>
      </c>
      <c r="E962" s="2">
        <f ca="1">IF(Tbl_MissionCrew[[#This Row],[Return date]]="",NOW(),Tbl_MissionCrew[[#This Row],[Return date]])-Tbl_MissionCrew[[#This Row],[Launch date]]</f>
        <v>15.930555555554747</v>
      </c>
      <c r="F962" s="1">
        <f>_xlfn.XLOOKUP(Tbl_MissionCrew[[#This Row],[Spacecraft (Launch)]],Tbl_Missions[Spacecraft],Tbl_Missions[Launch])</f>
        <v>37637.652083333334</v>
      </c>
      <c r="G962" s="1">
        <f>IF(_xlfn.XLOOKUP(Tbl_MissionCrew[[#This Row],[Spacecraft (Return)]],Tbl_Missions[Spacecraft],Tbl_Missions[Return])="","",_xlfn.XLOOKUP(Tbl_MissionCrew[[#This Row],[Spacecraft (Return)]],Tbl_Missions[Spacecraft],Tbl_Missions[Return]))</f>
        <v>37653.582638888889</v>
      </c>
      <c r="H962" t="str">
        <f>_xlfn.XLOOKUP(Tbl_MissionCrew[[#This Row],[Spacecraft (Launch)]],Tbl_Missions[Spacecraft],Tbl_Missions[Destination])</f>
        <v>Earth Orbit</v>
      </c>
      <c r="I96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962" t="str">
        <f>_xlfn.XLOOKUP(Tbl_MissionCrew[[#This Row],[Spacecraft (Return)]],Tbl_Missions[Spacecraft],Tbl_Missions[Status])</f>
        <v>Fail-to-land</v>
      </c>
    </row>
    <row r="963" spans="1:10" ht="18.75" customHeight="1">
      <c r="A963" t="s">
        <v>1257</v>
      </c>
      <c r="B963" t="s">
        <v>276</v>
      </c>
      <c r="C963" t="s">
        <v>276</v>
      </c>
      <c r="D963" t="b">
        <f>NOT(Tbl_MissionCrew[[#This Row],[Spacecraft (Return)]]=Tbl_MissionCrew[[#This Row],[Spacecraft (Launch)]])</f>
        <v>0</v>
      </c>
      <c r="E963" s="2">
        <f ca="1">IF(Tbl_MissionCrew[[#This Row],[Return date]]="",NOW(),Tbl_MissionCrew[[#This Row],[Return date]])-Tbl_MissionCrew[[#This Row],[Launch date]]</f>
        <v>15.930555555554747</v>
      </c>
      <c r="F963" s="1">
        <f>_xlfn.XLOOKUP(Tbl_MissionCrew[[#This Row],[Spacecraft (Launch)]],Tbl_Missions[Spacecraft],Tbl_Missions[Launch])</f>
        <v>37637.652083333334</v>
      </c>
      <c r="G963" s="1">
        <f>IF(_xlfn.XLOOKUP(Tbl_MissionCrew[[#This Row],[Spacecraft (Return)]],Tbl_Missions[Spacecraft],Tbl_Missions[Return])="","",_xlfn.XLOOKUP(Tbl_MissionCrew[[#This Row],[Spacecraft (Return)]],Tbl_Missions[Spacecraft],Tbl_Missions[Return]))</f>
        <v>37653.582638888889</v>
      </c>
      <c r="H963" t="str">
        <f>_xlfn.XLOOKUP(Tbl_MissionCrew[[#This Row],[Spacecraft (Launch)]],Tbl_Missions[Spacecraft],Tbl_Missions[Destination])</f>
        <v>Earth Orbit</v>
      </c>
      <c r="I96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963" t="str">
        <f>_xlfn.XLOOKUP(Tbl_MissionCrew[[#This Row],[Spacecraft (Return)]],Tbl_Missions[Spacecraft],Tbl_Missions[Status])</f>
        <v>Fail-to-land</v>
      </c>
    </row>
    <row r="964" spans="1:10" ht="18.75" customHeight="1">
      <c r="A964" t="s">
        <v>568</v>
      </c>
      <c r="B964" t="s">
        <v>277</v>
      </c>
      <c r="C964" t="s">
        <v>277</v>
      </c>
      <c r="D964" t="b">
        <f>NOT(Tbl_MissionCrew[[#This Row],[Spacecraft (Return)]]=Tbl_MissionCrew[[#This Row],[Spacecraft (Launch)]])</f>
        <v>0</v>
      </c>
      <c r="E964" s="2">
        <f ca="1">IF(Tbl_MissionCrew[[#This Row],[Return date]]="",NOW(),Tbl_MissionCrew[[#This Row],[Return date]])-Tbl_MissionCrew[[#This Row],[Launch date]]</f>
        <v>183.94861111111095</v>
      </c>
      <c r="F964" s="1">
        <f>_xlfn.XLOOKUP(Tbl_MissionCrew[[#This Row],[Spacecraft (Launch)]],Tbl_Missions[Spacecraft],Tbl_Missions[Launch])</f>
        <v>37737.161805555559</v>
      </c>
      <c r="G964" s="1">
        <f>IF(_xlfn.XLOOKUP(Tbl_MissionCrew[[#This Row],[Spacecraft (Return)]],Tbl_Missions[Spacecraft],Tbl_Missions[Return])="","",_xlfn.XLOOKUP(Tbl_MissionCrew[[#This Row],[Spacecraft (Return)]],Tbl_Missions[Spacecraft],Tbl_Missions[Return]))</f>
        <v>37921.11041666667</v>
      </c>
      <c r="H964" t="str">
        <f>_xlfn.XLOOKUP(Tbl_MissionCrew[[#This Row],[Spacecraft (Launch)]],Tbl_Missions[Spacecraft],Tbl_Missions[Destination])</f>
        <v>ISS</v>
      </c>
      <c r="I96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64" t="str">
        <f>_xlfn.XLOOKUP(Tbl_MissionCrew[[#This Row],[Spacecraft (Return)]],Tbl_Missions[Spacecraft],Tbl_Missions[Status])</f>
        <v>Returned</v>
      </c>
    </row>
    <row r="965" spans="1:10" ht="18.75" customHeight="1">
      <c r="A965" t="s">
        <v>510</v>
      </c>
      <c r="B965" t="s">
        <v>277</v>
      </c>
      <c r="C965" t="s">
        <v>277</v>
      </c>
      <c r="D965" t="b">
        <f>NOT(Tbl_MissionCrew[[#This Row],[Spacecraft (Return)]]=Tbl_MissionCrew[[#This Row],[Spacecraft (Launch)]])</f>
        <v>0</v>
      </c>
      <c r="E965" s="2">
        <f ca="1">IF(Tbl_MissionCrew[[#This Row],[Return date]]="",NOW(),Tbl_MissionCrew[[#This Row],[Return date]])-Tbl_MissionCrew[[#This Row],[Launch date]]</f>
        <v>183.94861111111095</v>
      </c>
      <c r="F965" s="1">
        <f>_xlfn.XLOOKUP(Tbl_MissionCrew[[#This Row],[Spacecraft (Launch)]],Tbl_Missions[Spacecraft],Tbl_Missions[Launch])</f>
        <v>37737.161805555559</v>
      </c>
      <c r="G965" s="1">
        <f>IF(_xlfn.XLOOKUP(Tbl_MissionCrew[[#This Row],[Spacecraft (Return)]],Tbl_Missions[Spacecraft],Tbl_Missions[Return])="","",_xlfn.XLOOKUP(Tbl_MissionCrew[[#This Row],[Spacecraft (Return)]],Tbl_Missions[Spacecraft],Tbl_Missions[Return]))</f>
        <v>37921.11041666667</v>
      </c>
      <c r="H965" t="str">
        <f>_xlfn.XLOOKUP(Tbl_MissionCrew[[#This Row],[Spacecraft (Launch)]],Tbl_Missions[Spacecraft],Tbl_Missions[Destination])</f>
        <v>ISS</v>
      </c>
      <c r="I96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65" t="str">
        <f>_xlfn.XLOOKUP(Tbl_MissionCrew[[#This Row],[Spacecraft (Return)]],Tbl_Missions[Spacecraft],Tbl_Missions[Status])</f>
        <v>Returned</v>
      </c>
    </row>
    <row r="966" spans="1:10" ht="18.75" customHeight="1">
      <c r="A966" t="s">
        <v>1258</v>
      </c>
      <c r="B966" t="s">
        <v>278</v>
      </c>
      <c r="C966" t="s">
        <v>278</v>
      </c>
      <c r="D966" t="b">
        <f>NOT(Tbl_MissionCrew[[#This Row],[Spacecraft (Return)]]=Tbl_MissionCrew[[#This Row],[Spacecraft (Launch)]])</f>
        <v>0</v>
      </c>
      <c r="E966" s="2">
        <f ca="1">IF(Tbl_MissionCrew[[#This Row],[Return date]]="",NOW(),Tbl_MissionCrew[[#This Row],[Return date]])-Tbl_MissionCrew[[#This Row],[Launch date]]</f>
        <v>0.890798611115315</v>
      </c>
      <c r="F966" s="1">
        <f>_xlfn.XLOOKUP(Tbl_MissionCrew[[#This Row],[Spacecraft (Launch)]],Tbl_Missions[Spacecraft],Tbl_Missions[Launch])</f>
        <v>37909.041701388887</v>
      </c>
      <c r="G966" s="1">
        <f>IF(_xlfn.XLOOKUP(Tbl_MissionCrew[[#This Row],[Spacecraft (Return)]],Tbl_Missions[Spacecraft],Tbl_Missions[Return])="","",_xlfn.XLOOKUP(Tbl_MissionCrew[[#This Row],[Spacecraft (Return)]],Tbl_Missions[Spacecraft],Tbl_Missions[Return]))</f>
        <v>37909.932500000003</v>
      </c>
      <c r="H966" t="str">
        <f>_xlfn.XLOOKUP(Tbl_MissionCrew[[#This Row],[Spacecraft (Launch)]],Tbl_Missions[Spacecraft],Tbl_Missions[Destination])</f>
        <v>Earth Orbit</v>
      </c>
      <c r="I96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966" t="str">
        <f>_xlfn.XLOOKUP(Tbl_MissionCrew[[#This Row],[Spacecraft (Return)]],Tbl_Missions[Spacecraft],Tbl_Missions[Status])</f>
        <v>Returned</v>
      </c>
    </row>
    <row r="967" spans="1:10" ht="18.75" customHeight="1">
      <c r="A967" t="s">
        <v>492</v>
      </c>
      <c r="B967" t="s">
        <v>280</v>
      </c>
      <c r="C967" t="s">
        <v>280</v>
      </c>
      <c r="D967" t="b">
        <f>NOT(Tbl_MissionCrew[[#This Row],[Spacecraft (Return)]]=Tbl_MissionCrew[[#This Row],[Spacecraft (Launch)]])</f>
        <v>0</v>
      </c>
      <c r="E967" s="2">
        <f ca="1">IF(Tbl_MissionCrew[[#This Row],[Return date]]="",NOW(),Tbl_MissionCrew[[#This Row],[Return date]])-Tbl_MissionCrew[[#This Row],[Launch date]]</f>
        <v>194.77291666666861</v>
      </c>
      <c r="F967" s="1">
        <f>_xlfn.XLOOKUP(Tbl_MissionCrew[[#This Row],[Spacecraft (Launch)]],Tbl_Missions[Spacecraft],Tbl_Missions[Launch])</f>
        <v>37912.234722222223</v>
      </c>
      <c r="G967" s="1">
        <f>IF(_xlfn.XLOOKUP(Tbl_MissionCrew[[#This Row],[Spacecraft (Return)]],Tbl_Missions[Spacecraft],Tbl_Missions[Return])="","",_xlfn.XLOOKUP(Tbl_MissionCrew[[#This Row],[Spacecraft (Return)]],Tbl_Missions[Spacecraft],Tbl_Missions[Return]))</f>
        <v>38107.007638888892</v>
      </c>
      <c r="H967" t="str">
        <f>_xlfn.XLOOKUP(Tbl_MissionCrew[[#This Row],[Spacecraft (Launch)]],Tbl_Missions[Spacecraft],Tbl_Missions[Destination])</f>
        <v>ISS</v>
      </c>
      <c r="I96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67" t="str">
        <f>_xlfn.XLOOKUP(Tbl_MissionCrew[[#This Row],[Spacecraft (Return)]],Tbl_Missions[Spacecraft],Tbl_Missions[Status])</f>
        <v>Returned</v>
      </c>
    </row>
    <row r="968" spans="1:10" ht="18.75" customHeight="1">
      <c r="A968" t="s">
        <v>516</v>
      </c>
      <c r="B968" t="s">
        <v>280</v>
      </c>
      <c r="C968" t="s">
        <v>280</v>
      </c>
      <c r="D968" t="b">
        <f>NOT(Tbl_MissionCrew[[#This Row],[Spacecraft (Return)]]=Tbl_MissionCrew[[#This Row],[Spacecraft (Launch)]])</f>
        <v>0</v>
      </c>
      <c r="E968" s="2">
        <f ca="1">IF(Tbl_MissionCrew[[#This Row],[Return date]]="",NOW(),Tbl_MissionCrew[[#This Row],[Return date]])-Tbl_MissionCrew[[#This Row],[Launch date]]</f>
        <v>194.77291666666861</v>
      </c>
      <c r="F968" s="1">
        <f>_xlfn.XLOOKUP(Tbl_MissionCrew[[#This Row],[Spacecraft (Launch)]],Tbl_Missions[Spacecraft],Tbl_Missions[Launch])</f>
        <v>37912.234722222223</v>
      </c>
      <c r="G968" s="1">
        <f>IF(_xlfn.XLOOKUP(Tbl_MissionCrew[[#This Row],[Spacecraft (Return)]],Tbl_Missions[Spacecraft],Tbl_Missions[Return])="","",_xlfn.XLOOKUP(Tbl_MissionCrew[[#This Row],[Spacecraft (Return)]],Tbl_Missions[Spacecraft],Tbl_Missions[Return]))</f>
        <v>38107.007638888892</v>
      </c>
      <c r="H968" t="str">
        <f>_xlfn.XLOOKUP(Tbl_MissionCrew[[#This Row],[Spacecraft (Launch)]],Tbl_Missions[Spacecraft],Tbl_Missions[Destination])</f>
        <v>ISS</v>
      </c>
      <c r="I96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68" t="str">
        <f>_xlfn.XLOOKUP(Tbl_MissionCrew[[#This Row],[Spacecraft (Return)]],Tbl_Missions[Spacecraft],Tbl_Missions[Status])</f>
        <v>Returned</v>
      </c>
    </row>
    <row r="969" spans="1:10" ht="18.75" customHeight="1">
      <c r="A969" t="s">
        <v>1232</v>
      </c>
      <c r="B969" t="s">
        <v>280</v>
      </c>
      <c r="C969" t="s">
        <v>277</v>
      </c>
      <c r="D969" t="b">
        <f>NOT(Tbl_MissionCrew[[#This Row],[Spacecraft (Return)]]=Tbl_MissionCrew[[#This Row],[Spacecraft (Launch)]])</f>
        <v>1</v>
      </c>
      <c r="E969" s="2">
        <f ca="1">IF(Tbl_MissionCrew[[#This Row],[Return date]]="",NOW(),Tbl_MissionCrew[[#This Row],[Return date]])-Tbl_MissionCrew[[#This Row],[Launch date]]</f>
        <v>8.8756944444467081</v>
      </c>
      <c r="F969" s="1">
        <f>_xlfn.XLOOKUP(Tbl_MissionCrew[[#This Row],[Spacecraft (Launch)]],Tbl_Missions[Spacecraft],Tbl_Missions[Launch])</f>
        <v>37912.234722222223</v>
      </c>
      <c r="G969" s="1">
        <f>IF(_xlfn.XLOOKUP(Tbl_MissionCrew[[#This Row],[Spacecraft (Return)]],Tbl_Missions[Spacecraft],Tbl_Missions[Return])="","",_xlfn.XLOOKUP(Tbl_MissionCrew[[#This Row],[Spacecraft (Return)]],Tbl_Missions[Spacecraft],Tbl_Missions[Return]))</f>
        <v>37921.11041666667</v>
      </c>
      <c r="H969" t="str">
        <f>_xlfn.XLOOKUP(Tbl_MissionCrew[[#This Row],[Spacecraft (Launch)]],Tbl_Missions[Spacecraft],Tbl_Missions[Destination])</f>
        <v>ISS</v>
      </c>
      <c r="I96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69" t="str">
        <f>_xlfn.XLOOKUP(Tbl_MissionCrew[[#This Row],[Spacecraft (Return)]],Tbl_Missions[Spacecraft],Tbl_Missions[Status])</f>
        <v>Returned</v>
      </c>
    </row>
    <row r="970" spans="1:10" ht="18.75" customHeight="1">
      <c r="A970" t="s">
        <v>1259</v>
      </c>
      <c r="B970" t="s">
        <v>281</v>
      </c>
      <c r="C970" t="s">
        <v>280</v>
      </c>
      <c r="D970" t="b">
        <f>NOT(Tbl_MissionCrew[[#This Row],[Spacecraft (Return)]]=Tbl_MissionCrew[[#This Row],[Spacecraft (Launch)]])</f>
        <v>1</v>
      </c>
      <c r="E970" s="2">
        <f ca="1">IF(Tbl_MissionCrew[[#This Row],[Return date]]="",NOW(),Tbl_MissionCrew[[#This Row],[Return date]])-Tbl_MissionCrew[[#This Row],[Launch date]]</f>
        <v>10.869444444448163</v>
      </c>
      <c r="F970" s="1">
        <f>_xlfn.XLOOKUP(Tbl_MissionCrew[[#This Row],[Spacecraft (Launch)]],Tbl_Missions[Spacecraft],Tbl_Missions[Launch])</f>
        <v>38096.138194444444</v>
      </c>
      <c r="G970" s="1">
        <f>IF(_xlfn.XLOOKUP(Tbl_MissionCrew[[#This Row],[Spacecraft (Return)]],Tbl_Missions[Spacecraft],Tbl_Missions[Return])="","",_xlfn.XLOOKUP(Tbl_MissionCrew[[#This Row],[Spacecraft (Return)]],Tbl_Missions[Spacecraft],Tbl_Missions[Return]))</f>
        <v>38107.007638888892</v>
      </c>
      <c r="H970" t="str">
        <f>_xlfn.XLOOKUP(Tbl_MissionCrew[[#This Row],[Spacecraft (Launch)]],Tbl_Missions[Spacecraft],Tbl_Missions[Destination])</f>
        <v>ISS</v>
      </c>
      <c r="I97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70" t="str">
        <f>_xlfn.XLOOKUP(Tbl_MissionCrew[[#This Row],[Spacecraft (Return)]],Tbl_Missions[Spacecraft],Tbl_Missions[Status])</f>
        <v>Returned</v>
      </c>
    </row>
    <row r="971" spans="1:10" ht="18.75" customHeight="1">
      <c r="A971" t="s">
        <v>554</v>
      </c>
      <c r="B971" t="s">
        <v>281</v>
      </c>
      <c r="C971" t="s">
        <v>281</v>
      </c>
      <c r="D971" t="b">
        <f>NOT(Tbl_MissionCrew[[#This Row],[Spacecraft (Return)]]=Tbl_MissionCrew[[#This Row],[Spacecraft (Launch)]])</f>
        <v>0</v>
      </c>
      <c r="E971" s="2">
        <f ca="1">IF(Tbl_MissionCrew[[#This Row],[Return date]]="",NOW(),Tbl_MissionCrew[[#This Row],[Return date]])-Tbl_MissionCrew[[#This Row],[Launch date]]</f>
        <v>187.88611111111095</v>
      </c>
      <c r="F971" s="1">
        <f>_xlfn.XLOOKUP(Tbl_MissionCrew[[#This Row],[Spacecraft (Launch)]],Tbl_Missions[Spacecraft],Tbl_Missions[Launch])</f>
        <v>38096.138194444444</v>
      </c>
      <c r="G971" s="1">
        <f>IF(_xlfn.XLOOKUP(Tbl_MissionCrew[[#This Row],[Spacecraft (Return)]],Tbl_Missions[Spacecraft],Tbl_Missions[Return])="","",_xlfn.XLOOKUP(Tbl_MissionCrew[[#This Row],[Spacecraft (Return)]],Tbl_Missions[Spacecraft],Tbl_Missions[Return]))</f>
        <v>38284.024305555555</v>
      </c>
      <c r="H971" t="str">
        <f>_xlfn.XLOOKUP(Tbl_MissionCrew[[#This Row],[Spacecraft (Launch)]],Tbl_Missions[Spacecraft],Tbl_Missions[Destination])</f>
        <v>ISS</v>
      </c>
      <c r="I97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71" t="str">
        <f>_xlfn.XLOOKUP(Tbl_MissionCrew[[#This Row],[Spacecraft (Return)]],Tbl_Missions[Spacecraft],Tbl_Missions[Status])</f>
        <v>Returned</v>
      </c>
    </row>
    <row r="972" spans="1:10" ht="18.75" customHeight="1">
      <c r="A972" t="s">
        <v>616</v>
      </c>
      <c r="B972" t="s">
        <v>281</v>
      </c>
      <c r="C972" t="s">
        <v>281</v>
      </c>
      <c r="D972" t="b">
        <f>NOT(Tbl_MissionCrew[[#This Row],[Spacecraft (Return)]]=Tbl_MissionCrew[[#This Row],[Spacecraft (Launch)]])</f>
        <v>0</v>
      </c>
      <c r="E972" s="2">
        <f ca="1">IF(Tbl_MissionCrew[[#This Row],[Return date]]="",NOW(),Tbl_MissionCrew[[#This Row],[Return date]])-Tbl_MissionCrew[[#This Row],[Launch date]]</f>
        <v>187.88611111111095</v>
      </c>
      <c r="F972" s="1">
        <f>_xlfn.XLOOKUP(Tbl_MissionCrew[[#This Row],[Spacecraft (Launch)]],Tbl_Missions[Spacecraft],Tbl_Missions[Launch])</f>
        <v>38096.138194444444</v>
      </c>
      <c r="G972" s="1">
        <f>IF(_xlfn.XLOOKUP(Tbl_MissionCrew[[#This Row],[Spacecraft (Return)]],Tbl_Missions[Spacecraft],Tbl_Missions[Return])="","",_xlfn.XLOOKUP(Tbl_MissionCrew[[#This Row],[Spacecraft (Return)]],Tbl_Missions[Spacecraft],Tbl_Missions[Return]))</f>
        <v>38284.024305555555</v>
      </c>
      <c r="H972" t="str">
        <f>_xlfn.XLOOKUP(Tbl_MissionCrew[[#This Row],[Spacecraft (Launch)]],Tbl_Missions[Spacecraft],Tbl_Missions[Destination])</f>
        <v>ISS</v>
      </c>
      <c r="I97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72" t="str">
        <f>_xlfn.XLOOKUP(Tbl_MissionCrew[[#This Row],[Spacecraft (Return)]],Tbl_Missions[Spacecraft],Tbl_Missions[Status])</f>
        <v>Returned</v>
      </c>
    </row>
    <row r="973" spans="1:10" ht="18.75" customHeight="1">
      <c r="A973" t="s">
        <v>1260</v>
      </c>
      <c r="B973" t="s">
        <v>282</v>
      </c>
      <c r="C973" t="s">
        <v>282</v>
      </c>
      <c r="D973" t="b">
        <f>NOT(Tbl_MissionCrew[[#This Row],[Spacecraft (Return)]]=Tbl_MissionCrew[[#This Row],[Spacecraft (Launch)]])</f>
        <v>0</v>
      </c>
      <c r="E973" s="2">
        <f ca="1">IF(Tbl_MissionCrew[[#This Row],[Return date]]="",NOW(),Tbl_MissionCrew[[#This Row],[Return date]])-Tbl_MissionCrew[[#This Row],[Launch date]]</f>
        <v>1.6666666670062114E-2</v>
      </c>
      <c r="F973" s="1">
        <f>_xlfn.XLOOKUP(Tbl_MissionCrew[[#This Row],[Spacecraft (Launch)]],Tbl_Missions[Spacecraft],Tbl_Missions[Launch])</f>
        <v>38159.615972222222</v>
      </c>
      <c r="G973" s="1">
        <f>IF(_xlfn.XLOOKUP(Tbl_MissionCrew[[#This Row],[Spacecraft (Return)]],Tbl_Missions[Spacecraft],Tbl_Missions[Return])="","",_xlfn.XLOOKUP(Tbl_MissionCrew[[#This Row],[Spacecraft (Return)]],Tbl_Missions[Spacecraft],Tbl_Missions[Return]))</f>
        <v>38159.632638888892</v>
      </c>
      <c r="H973" t="str">
        <f>_xlfn.XLOOKUP(Tbl_MissionCrew[[#This Row],[Spacecraft (Launch)]],Tbl_Missions[Spacecraft],Tbl_Missions[Destination])</f>
        <v>Non-orbital space</v>
      </c>
      <c r="I97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973" t="str">
        <f>_xlfn.XLOOKUP(Tbl_MissionCrew[[#This Row],[Spacecraft (Return)]],Tbl_Missions[Spacecraft],Tbl_Missions[Status])</f>
        <v>Returned</v>
      </c>
    </row>
    <row r="974" spans="1:10" ht="18.75" customHeight="1">
      <c r="A974" t="s">
        <v>1260</v>
      </c>
      <c r="B974" t="s">
        <v>284</v>
      </c>
      <c r="C974" t="s">
        <v>284</v>
      </c>
      <c r="D974" t="b">
        <f>NOT(Tbl_MissionCrew[[#This Row],[Spacecraft (Return)]]=Tbl_MissionCrew[[#This Row],[Spacecraft (Launch)]])</f>
        <v>0</v>
      </c>
      <c r="E974" s="2">
        <f ca="1">IF(Tbl_MissionCrew[[#This Row],[Return date]]="",NOW(),Tbl_MissionCrew[[#This Row],[Return date]])-Tbl_MissionCrew[[#This Row],[Launch date]]</f>
        <v>1.6666666670062114E-2</v>
      </c>
      <c r="F974" s="1">
        <f>_xlfn.XLOOKUP(Tbl_MissionCrew[[#This Row],[Spacecraft (Launch)]],Tbl_Missions[Spacecraft],Tbl_Missions[Launch])</f>
        <v>38259.633333333331</v>
      </c>
      <c r="G974" s="1">
        <f>IF(_xlfn.XLOOKUP(Tbl_MissionCrew[[#This Row],[Spacecraft (Return)]],Tbl_Missions[Spacecraft],Tbl_Missions[Return])="","",_xlfn.XLOOKUP(Tbl_MissionCrew[[#This Row],[Spacecraft (Return)]],Tbl_Missions[Spacecraft],Tbl_Missions[Return]))</f>
        <v>38259.65</v>
      </c>
      <c r="H974" t="str">
        <f>_xlfn.XLOOKUP(Tbl_MissionCrew[[#This Row],[Spacecraft (Launch)]],Tbl_Missions[Spacecraft],Tbl_Missions[Destination])</f>
        <v>Non-orbital space</v>
      </c>
      <c r="I97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974" t="str">
        <f>_xlfn.XLOOKUP(Tbl_MissionCrew[[#This Row],[Spacecraft (Return)]],Tbl_Missions[Spacecraft],Tbl_Missions[Status])</f>
        <v>Returned</v>
      </c>
    </row>
    <row r="975" spans="1:10" ht="18.75" customHeight="1">
      <c r="A975" t="s">
        <v>1261</v>
      </c>
      <c r="B975" t="s">
        <v>285</v>
      </c>
      <c r="C975" t="s">
        <v>285</v>
      </c>
      <c r="D975" t="b">
        <f>NOT(Tbl_MissionCrew[[#This Row],[Spacecraft (Return)]]=Tbl_MissionCrew[[#This Row],[Spacecraft (Launch)]])</f>
        <v>0</v>
      </c>
      <c r="E975" s="2">
        <f ca="1">IF(Tbl_MissionCrew[[#This Row],[Return date]]="",NOW(),Tbl_MissionCrew[[#This Row],[Return date]])-Tbl_MissionCrew[[#This Row],[Launch date]]</f>
        <v>1.5972222223354038E-2</v>
      </c>
      <c r="F975" s="1">
        <f>_xlfn.XLOOKUP(Tbl_MissionCrew[[#This Row],[Spacecraft (Launch)]],Tbl_Missions[Spacecraft],Tbl_Missions[Launch])</f>
        <v>38264.617361111108</v>
      </c>
      <c r="G975" s="1">
        <f>IF(_xlfn.XLOOKUP(Tbl_MissionCrew[[#This Row],[Spacecraft (Return)]],Tbl_Missions[Spacecraft],Tbl_Missions[Return])="","",_xlfn.XLOOKUP(Tbl_MissionCrew[[#This Row],[Spacecraft (Return)]],Tbl_Missions[Spacecraft],Tbl_Missions[Return]))</f>
        <v>38264.633333333331</v>
      </c>
      <c r="H975" t="str">
        <f>_xlfn.XLOOKUP(Tbl_MissionCrew[[#This Row],[Spacecraft (Launch)]],Tbl_Missions[Spacecraft],Tbl_Missions[Destination])</f>
        <v>Non-orbital space</v>
      </c>
      <c r="I97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975" t="str">
        <f>_xlfn.XLOOKUP(Tbl_MissionCrew[[#This Row],[Spacecraft (Return)]],Tbl_Missions[Spacecraft],Tbl_Missions[Status])</f>
        <v>Returned</v>
      </c>
    </row>
    <row r="976" spans="1:10" ht="18.75" customHeight="1">
      <c r="A976" t="s">
        <v>529</v>
      </c>
      <c r="B976" t="s">
        <v>286</v>
      </c>
      <c r="C976" t="s">
        <v>286</v>
      </c>
      <c r="D976" t="b">
        <f>NOT(Tbl_MissionCrew[[#This Row],[Spacecraft (Return)]]=Tbl_MissionCrew[[#This Row],[Spacecraft (Launch)]])</f>
        <v>0</v>
      </c>
      <c r="E976" s="2">
        <f ca="1">IF(Tbl_MissionCrew[[#This Row],[Return date]]="",NOW(),Tbl_MissionCrew[[#This Row],[Return date]])-Tbl_MissionCrew[[#This Row],[Launch date]]</f>
        <v>192.79305555555766</v>
      </c>
      <c r="F976" s="1">
        <f>_xlfn.XLOOKUP(Tbl_MissionCrew[[#This Row],[Spacecraft (Launch)]],Tbl_Missions[Spacecraft],Tbl_Missions[Launch])</f>
        <v>38274.129166666666</v>
      </c>
      <c r="G976" s="1">
        <f>IF(_xlfn.XLOOKUP(Tbl_MissionCrew[[#This Row],[Spacecraft (Return)]],Tbl_Missions[Spacecraft],Tbl_Missions[Return])="","",_xlfn.XLOOKUP(Tbl_MissionCrew[[#This Row],[Spacecraft (Return)]],Tbl_Missions[Spacecraft],Tbl_Missions[Return]))</f>
        <v>38466.922222222223</v>
      </c>
      <c r="H976" t="str">
        <f>_xlfn.XLOOKUP(Tbl_MissionCrew[[#This Row],[Spacecraft (Launch)]],Tbl_Missions[Spacecraft],Tbl_Missions[Destination])</f>
        <v>ISS</v>
      </c>
      <c r="I97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76" t="str">
        <f>_xlfn.XLOOKUP(Tbl_MissionCrew[[#This Row],[Spacecraft (Return)]],Tbl_Missions[Spacecraft],Tbl_Missions[Status])</f>
        <v>Returned</v>
      </c>
    </row>
    <row r="977" spans="1:10" ht="18.75" customHeight="1">
      <c r="A977" t="s">
        <v>618</v>
      </c>
      <c r="B977" t="s">
        <v>286</v>
      </c>
      <c r="C977" t="s">
        <v>286</v>
      </c>
      <c r="D977" t="b">
        <f>NOT(Tbl_MissionCrew[[#This Row],[Spacecraft (Return)]]=Tbl_MissionCrew[[#This Row],[Spacecraft (Launch)]])</f>
        <v>0</v>
      </c>
      <c r="E977" s="2">
        <f ca="1">IF(Tbl_MissionCrew[[#This Row],[Return date]]="",NOW(),Tbl_MissionCrew[[#This Row],[Return date]])-Tbl_MissionCrew[[#This Row],[Launch date]]</f>
        <v>192.79305555555766</v>
      </c>
      <c r="F977" s="1">
        <f>_xlfn.XLOOKUP(Tbl_MissionCrew[[#This Row],[Spacecraft (Launch)]],Tbl_Missions[Spacecraft],Tbl_Missions[Launch])</f>
        <v>38274.129166666666</v>
      </c>
      <c r="G977" s="1">
        <f>IF(_xlfn.XLOOKUP(Tbl_MissionCrew[[#This Row],[Spacecraft (Return)]],Tbl_Missions[Spacecraft],Tbl_Missions[Return])="","",_xlfn.XLOOKUP(Tbl_MissionCrew[[#This Row],[Spacecraft (Return)]],Tbl_Missions[Spacecraft],Tbl_Missions[Return]))</f>
        <v>38466.922222222223</v>
      </c>
      <c r="H977" t="str">
        <f>_xlfn.XLOOKUP(Tbl_MissionCrew[[#This Row],[Spacecraft (Launch)]],Tbl_Missions[Spacecraft],Tbl_Missions[Destination])</f>
        <v>ISS</v>
      </c>
      <c r="I97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77" t="str">
        <f>_xlfn.XLOOKUP(Tbl_MissionCrew[[#This Row],[Spacecraft (Return)]],Tbl_Missions[Spacecraft],Tbl_Missions[Status])</f>
        <v>Returned</v>
      </c>
    </row>
    <row r="978" spans="1:10" ht="18.75" customHeight="1">
      <c r="A978" t="s">
        <v>1262</v>
      </c>
      <c r="B978" t="s">
        <v>286</v>
      </c>
      <c r="C978" t="s">
        <v>281</v>
      </c>
      <c r="D978" t="b">
        <f>NOT(Tbl_MissionCrew[[#This Row],[Spacecraft (Return)]]=Tbl_MissionCrew[[#This Row],[Spacecraft (Launch)]])</f>
        <v>1</v>
      </c>
      <c r="E978" s="2">
        <f ca="1">IF(Tbl_MissionCrew[[#This Row],[Return date]]="",NOW(),Tbl_MissionCrew[[#This Row],[Return date]])-Tbl_MissionCrew[[#This Row],[Launch date]]</f>
        <v>9.8951388888890506</v>
      </c>
      <c r="F978" s="1">
        <f>_xlfn.XLOOKUP(Tbl_MissionCrew[[#This Row],[Spacecraft (Launch)]],Tbl_Missions[Spacecraft],Tbl_Missions[Launch])</f>
        <v>38274.129166666666</v>
      </c>
      <c r="G978" s="1">
        <f>IF(_xlfn.XLOOKUP(Tbl_MissionCrew[[#This Row],[Spacecraft (Return)]],Tbl_Missions[Spacecraft],Tbl_Missions[Return])="","",_xlfn.XLOOKUP(Tbl_MissionCrew[[#This Row],[Spacecraft (Return)]],Tbl_Missions[Spacecraft],Tbl_Missions[Return]))</f>
        <v>38284.024305555555</v>
      </c>
      <c r="H978" t="str">
        <f>_xlfn.XLOOKUP(Tbl_MissionCrew[[#This Row],[Spacecraft (Launch)]],Tbl_Missions[Spacecraft],Tbl_Missions[Destination])</f>
        <v>ISS</v>
      </c>
      <c r="I97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78" t="str">
        <f>_xlfn.XLOOKUP(Tbl_MissionCrew[[#This Row],[Spacecraft (Return)]],Tbl_Missions[Spacecraft],Tbl_Missions[Status])</f>
        <v>Returned</v>
      </c>
    </row>
    <row r="979" spans="1:10" ht="18.75" customHeight="1">
      <c r="A979" t="s">
        <v>623</v>
      </c>
      <c r="B979" t="s">
        <v>287</v>
      </c>
      <c r="C979" t="s">
        <v>287</v>
      </c>
      <c r="D979" t="b">
        <f>NOT(Tbl_MissionCrew[[#This Row],[Spacecraft (Return)]]=Tbl_MissionCrew[[#This Row],[Spacecraft (Launch)]])</f>
        <v>0</v>
      </c>
      <c r="E979" s="2">
        <f ca="1">IF(Tbl_MissionCrew[[#This Row],[Return date]]="",NOW(),Tbl_MissionCrew[[#This Row],[Return date]])-Tbl_MissionCrew[[#This Row],[Launch date]]</f>
        <v>179.01597222222335</v>
      </c>
      <c r="F979" s="1">
        <f>_xlfn.XLOOKUP(Tbl_MissionCrew[[#This Row],[Spacecraft (Launch)]],Tbl_Missions[Spacecraft],Tbl_Missions[Launch])</f>
        <v>38457.032233796293</v>
      </c>
      <c r="G979" s="1">
        <f>IF(_xlfn.XLOOKUP(Tbl_MissionCrew[[#This Row],[Spacecraft (Return)]],Tbl_Missions[Spacecraft],Tbl_Missions[Return])="","",_xlfn.XLOOKUP(Tbl_MissionCrew[[#This Row],[Spacecraft (Return)]],Tbl_Missions[Spacecraft],Tbl_Missions[Return]))</f>
        <v>38636.048206018517</v>
      </c>
      <c r="H979" t="str">
        <f>_xlfn.XLOOKUP(Tbl_MissionCrew[[#This Row],[Spacecraft (Launch)]],Tbl_Missions[Spacecraft],Tbl_Missions[Destination])</f>
        <v>ISS</v>
      </c>
      <c r="I97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79" t="str">
        <f>_xlfn.XLOOKUP(Tbl_MissionCrew[[#This Row],[Spacecraft (Return)]],Tbl_Missions[Spacecraft],Tbl_Missions[Status])</f>
        <v>Returned</v>
      </c>
    </row>
    <row r="980" spans="1:10" ht="18.75" customHeight="1">
      <c r="A980" t="s">
        <v>1250</v>
      </c>
      <c r="B980" t="s">
        <v>287</v>
      </c>
      <c r="C980" t="s">
        <v>286</v>
      </c>
      <c r="D980" t="b">
        <f>NOT(Tbl_MissionCrew[[#This Row],[Spacecraft (Return)]]=Tbl_MissionCrew[[#This Row],[Spacecraft (Launch)]])</f>
        <v>1</v>
      </c>
      <c r="E980" s="2">
        <f ca="1">IF(Tbl_MissionCrew[[#This Row],[Return date]]="",NOW(),Tbl_MissionCrew[[#This Row],[Return date]])-Tbl_MissionCrew[[#This Row],[Launch date]]</f>
        <v>9.8899884259299142</v>
      </c>
      <c r="F980" s="1">
        <f>_xlfn.XLOOKUP(Tbl_MissionCrew[[#This Row],[Spacecraft (Launch)]],Tbl_Missions[Spacecraft],Tbl_Missions[Launch])</f>
        <v>38457.032233796293</v>
      </c>
      <c r="G980" s="1">
        <f>IF(_xlfn.XLOOKUP(Tbl_MissionCrew[[#This Row],[Spacecraft (Return)]],Tbl_Missions[Spacecraft],Tbl_Missions[Return])="","",_xlfn.XLOOKUP(Tbl_MissionCrew[[#This Row],[Spacecraft (Return)]],Tbl_Missions[Spacecraft],Tbl_Missions[Return]))</f>
        <v>38466.922222222223</v>
      </c>
      <c r="H980" t="str">
        <f>_xlfn.XLOOKUP(Tbl_MissionCrew[[#This Row],[Spacecraft (Launch)]],Tbl_Missions[Spacecraft],Tbl_Missions[Destination])</f>
        <v>ISS</v>
      </c>
      <c r="I98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80" t="str">
        <f>_xlfn.XLOOKUP(Tbl_MissionCrew[[#This Row],[Spacecraft (Return)]],Tbl_Missions[Spacecraft],Tbl_Missions[Status])</f>
        <v>Returned</v>
      </c>
    </row>
    <row r="981" spans="1:10" ht="18.75" customHeight="1">
      <c r="A981" t="s">
        <v>484</v>
      </c>
      <c r="B981" t="s">
        <v>287</v>
      </c>
      <c r="C981" t="s">
        <v>287</v>
      </c>
      <c r="D981" t="b">
        <f>NOT(Tbl_MissionCrew[[#This Row],[Spacecraft (Return)]]=Tbl_MissionCrew[[#This Row],[Spacecraft (Launch)]])</f>
        <v>0</v>
      </c>
      <c r="E981" s="2">
        <f ca="1">IF(Tbl_MissionCrew[[#This Row],[Return date]]="",NOW(),Tbl_MissionCrew[[#This Row],[Return date]])-Tbl_MissionCrew[[#This Row],[Launch date]]</f>
        <v>179.01597222222335</v>
      </c>
      <c r="F981" s="1">
        <f>_xlfn.XLOOKUP(Tbl_MissionCrew[[#This Row],[Spacecraft (Launch)]],Tbl_Missions[Spacecraft],Tbl_Missions[Launch])</f>
        <v>38457.032233796293</v>
      </c>
      <c r="G981" s="1">
        <f>IF(_xlfn.XLOOKUP(Tbl_MissionCrew[[#This Row],[Spacecraft (Return)]],Tbl_Missions[Spacecraft],Tbl_Missions[Return])="","",_xlfn.XLOOKUP(Tbl_MissionCrew[[#This Row],[Spacecraft (Return)]],Tbl_Missions[Spacecraft],Tbl_Missions[Return]))</f>
        <v>38636.048206018517</v>
      </c>
      <c r="H981" t="str">
        <f>_xlfn.XLOOKUP(Tbl_MissionCrew[[#This Row],[Spacecraft (Launch)]],Tbl_Missions[Spacecraft],Tbl_Missions[Destination])</f>
        <v>ISS</v>
      </c>
      <c r="I98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81" t="str">
        <f>_xlfn.XLOOKUP(Tbl_MissionCrew[[#This Row],[Spacecraft (Return)]],Tbl_Missions[Spacecraft],Tbl_Missions[Status])</f>
        <v>Returned</v>
      </c>
    </row>
    <row r="982" spans="1:10" ht="18.75" customHeight="1">
      <c r="A982" t="s">
        <v>579</v>
      </c>
      <c r="B982" t="s">
        <v>288</v>
      </c>
      <c r="C982" t="s">
        <v>288</v>
      </c>
      <c r="D982" t="b">
        <f>NOT(Tbl_MissionCrew[[#This Row],[Spacecraft (Return)]]=Tbl_MissionCrew[[#This Row],[Spacecraft (Launch)]])</f>
        <v>0</v>
      </c>
      <c r="E982" s="2">
        <f ca="1">IF(Tbl_MissionCrew[[#This Row],[Return date]]="",NOW(),Tbl_MissionCrew[[#This Row],[Return date]])-Tbl_MissionCrew[[#This Row],[Launch date]]</f>
        <v>13.897916666668607</v>
      </c>
      <c r="F982" s="1">
        <f>_xlfn.XLOOKUP(Tbl_MissionCrew[[#This Row],[Spacecraft (Launch)]],Tbl_Missions[Spacecraft],Tbl_Missions[Launch])</f>
        <v>38559.61041666667</v>
      </c>
      <c r="G982" s="1">
        <f>IF(_xlfn.XLOOKUP(Tbl_MissionCrew[[#This Row],[Spacecraft (Return)]],Tbl_Missions[Spacecraft],Tbl_Missions[Return])="","",_xlfn.XLOOKUP(Tbl_MissionCrew[[#This Row],[Spacecraft (Return)]],Tbl_Missions[Spacecraft],Tbl_Missions[Return]))</f>
        <v>38573.508333333339</v>
      </c>
      <c r="H982" t="str">
        <f>_xlfn.XLOOKUP(Tbl_MissionCrew[[#This Row],[Spacecraft (Launch)]],Tbl_Missions[Spacecraft],Tbl_Missions[Destination])</f>
        <v>ISS</v>
      </c>
      <c r="I98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82" t="str">
        <f>_xlfn.XLOOKUP(Tbl_MissionCrew[[#This Row],[Spacecraft (Return)]],Tbl_Missions[Spacecraft],Tbl_Missions[Status])</f>
        <v>Returned</v>
      </c>
    </row>
    <row r="983" spans="1:10" ht="18.75" customHeight="1">
      <c r="A983" t="s">
        <v>1263</v>
      </c>
      <c r="B983" t="s">
        <v>288</v>
      </c>
      <c r="C983" t="s">
        <v>288</v>
      </c>
      <c r="D983" t="b">
        <f>NOT(Tbl_MissionCrew[[#This Row],[Spacecraft (Return)]]=Tbl_MissionCrew[[#This Row],[Spacecraft (Launch)]])</f>
        <v>0</v>
      </c>
      <c r="E983" s="2">
        <f ca="1">IF(Tbl_MissionCrew[[#This Row],[Return date]]="",NOW(),Tbl_MissionCrew[[#This Row],[Return date]])-Tbl_MissionCrew[[#This Row],[Launch date]]</f>
        <v>13.897916666668607</v>
      </c>
      <c r="F983" s="1">
        <f>_xlfn.XLOOKUP(Tbl_MissionCrew[[#This Row],[Spacecraft (Launch)]],Tbl_Missions[Spacecraft],Tbl_Missions[Launch])</f>
        <v>38559.61041666667</v>
      </c>
      <c r="G983" s="1">
        <f>IF(_xlfn.XLOOKUP(Tbl_MissionCrew[[#This Row],[Spacecraft (Return)]],Tbl_Missions[Spacecraft],Tbl_Missions[Return])="","",_xlfn.XLOOKUP(Tbl_MissionCrew[[#This Row],[Spacecraft (Return)]],Tbl_Missions[Spacecraft],Tbl_Missions[Return]))</f>
        <v>38573.508333333339</v>
      </c>
      <c r="H983" t="str">
        <f>_xlfn.XLOOKUP(Tbl_MissionCrew[[#This Row],[Spacecraft (Launch)]],Tbl_Missions[Spacecraft],Tbl_Missions[Destination])</f>
        <v>ISS</v>
      </c>
      <c r="I98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83" t="str">
        <f>_xlfn.XLOOKUP(Tbl_MissionCrew[[#This Row],[Spacecraft (Return)]],Tbl_Missions[Spacecraft],Tbl_Missions[Status])</f>
        <v>Returned</v>
      </c>
    </row>
    <row r="984" spans="1:10" ht="18.75" customHeight="1">
      <c r="A984" t="s">
        <v>1194</v>
      </c>
      <c r="B984" t="s">
        <v>288</v>
      </c>
      <c r="C984" t="s">
        <v>288</v>
      </c>
      <c r="D984" t="b">
        <f>NOT(Tbl_MissionCrew[[#This Row],[Spacecraft (Return)]]=Tbl_MissionCrew[[#This Row],[Spacecraft (Launch)]])</f>
        <v>0</v>
      </c>
      <c r="E984" s="2">
        <f ca="1">IF(Tbl_MissionCrew[[#This Row],[Return date]]="",NOW(),Tbl_MissionCrew[[#This Row],[Return date]])-Tbl_MissionCrew[[#This Row],[Launch date]]</f>
        <v>13.897916666668607</v>
      </c>
      <c r="F984" s="1">
        <f>_xlfn.XLOOKUP(Tbl_MissionCrew[[#This Row],[Spacecraft (Launch)]],Tbl_Missions[Spacecraft],Tbl_Missions[Launch])</f>
        <v>38559.61041666667</v>
      </c>
      <c r="G984" s="1">
        <f>IF(_xlfn.XLOOKUP(Tbl_MissionCrew[[#This Row],[Spacecraft (Return)]],Tbl_Missions[Spacecraft],Tbl_Missions[Return])="","",_xlfn.XLOOKUP(Tbl_MissionCrew[[#This Row],[Spacecraft (Return)]],Tbl_Missions[Spacecraft],Tbl_Missions[Return]))</f>
        <v>38573.508333333339</v>
      </c>
      <c r="H984" t="str">
        <f>_xlfn.XLOOKUP(Tbl_MissionCrew[[#This Row],[Spacecraft (Launch)]],Tbl_Missions[Spacecraft],Tbl_Missions[Destination])</f>
        <v>ISS</v>
      </c>
      <c r="I98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84" t="str">
        <f>_xlfn.XLOOKUP(Tbl_MissionCrew[[#This Row],[Spacecraft (Return)]],Tbl_Missions[Spacecraft],Tbl_Missions[Status])</f>
        <v>Returned</v>
      </c>
    </row>
    <row r="985" spans="1:10" ht="18.75" customHeight="1">
      <c r="A985" t="s">
        <v>1242</v>
      </c>
      <c r="B985" t="s">
        <v>288</v>
      </c>
      <c r="C985" t="s">
        <v>288</v>
      </c>
      <c r="D985" t="b">
        <f>NOT(Tbl_MissionCrew[[#This Row],[Spacecraft (Return)]]=Tbl_MissionCrew[[#This Row],[Spacecraft (Launch)]])</f>
        <v>0</v>
      </c>
      <c r="E985" s="2">
        <f ca="1">IF(Tbl_MissionCrew[[#This Row],[Return date]]="",NOW(),Tbl_MissionCrew[[#This Row],[Return date]])-Tbl_MissionCrew[[#This Row],[Launch date]]</f>
        <v>13.897916666668607</v>
      </c>
      <c r="F985" s="1">
        <f>_xlfn.XLOOKUP(Tbl_MissionCrew[[#This Row],[Spacecraft (Launch)]],Tbl_Missions[Spacecraft],Tbl_Missions[Launch])</f>
        <v>38559.61041666667</v>
      </c>
      <c r="G985" s="1">
        <f>IF(_xlfn.XLOOKUP(Tbl_MissionCrew[[#This Row],[Spacecraft (Return)]],Tbl_Missions[Spacecraft],Tbl_Missions[Return])="","",_xlfn.XLOOKUP(Tbl_MissionCrew[[#This Row],[Spacecraft (Return)]],Tbl_Missions[Spacecraft],Tbl_Missions[Return]))</f>
        <v>38573.508333333339</v>
      </c>
      <c r="H985" t="str">
        <f>_xlfn.XLOOKUP(Tbl_MissionCrew[[#This Row],[Spacecraft (Launch)]],Tbl_Missions[Spacecraft],Tbl_Missions[Destination])</f>
        <v>ISS</v>
      </c>
      <c r="I98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85" t="str">
        <f>_xlfn.XLOOKUP(Tbl_MissionCrew[[#This Row],[Spacecraft (Return)]],Tbl_Missions[Spacecraft],Tbl_Missions[Status])</f>
        <v>Returned</v>
      </c>
    </row>
    <row r="986" spans="1:10" ht="18.75" customHeight="1">
      <c r="A986" t="s">
        <v>620</v>
      </c>
      <c r="B986" t="s">
        <v>288</v>
      </c>
      <c r="C986" t="s">
        <v>288</v>
      </c>
      <c r="D986" t="b">
        <f>NOT(Tbl_MissionCrew[[#This Row],[Spacecraft (Return)]]=Tbl_MissionCrew[[#This Row],[Spacecraft (Launch)]])</f>
        <v>0</v>
      </c>
      <c r="E986" s="2">
        <f ca="1">IF(Tbl_MissionCrew[[#This Row],[Return date]]="",NOW(),Tbl_MissionCrew[[#This Row],[Return date]])-Tbl_MissionCrew[[#This Row],[Launch date]]</f>
        <v>13.897916666668607</v>
      </c>
      <c r="F986" s="1">
        <f>_xlfn.XLOOKUP(Tbl_MissionCrew[[#This Row],[Spacecraft (Launch)]],Tbl_Missions[Spacecraft],Tbl_Missions[Launch])</f>
        <v>38559.61041666667</v>
      </c>
      <c r="G986" s="1">
        <f>IF(_xlfn.XLOOKUP(Tbl_MissionCrew[[#This Row],[Spacecraft (Return)]],Tbl_Missions[Spacecraft],Tbl_Missions[Return])="","",_xlfn.XLOOKUP(Tbl_MissionCrew[[#This Row],[Spacecraft (Return)]],Tbl_Missions[Spacecraft],Tbl_Missions[Return]))</f>
        <v>38573.508333333339</v>
      </c>
      <c r="H986" t="str">
        <f>_xlfn.XLOOKUP(Tbl_MissionCrew[[#This Row],[Spacecraft (Launch)]],Tbl_Missions[Spacecraft],Tbl_Missions[Destination])</f>
        <v>ISS</v>
      </c>
      <c r="I98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86" t="str">
        <f>_xlfn.XLOOKUP(Tbl_MissionCrew[[#This Row],[Spacecraft (Return)]],Tbl_Missions[Spacecraft],Tbl_Missions[Status])</f>
        <v>Returned</v>
      </c>
    </row>
    <row r="987" spans="1:10" ht="18.75" customHeight="1">
      <c r="A987" t="s">
        <v>621</v>
      </c>
      <c r="B987" t="s">
        <v>288</v>
      </c>
      <c r="C987" t="s">
        <v>288</v>
      </c>
      <c r="D987" t="b">
        <f>NOT(Tbl_MissionCrew[[#This Row],[Spacecraft (Return)]]=Tbl_MissionCrew[[#This Row],[Spacecraft (Launch)]])</f>
        <v>0</v>
      </c>
      <c r="E987" s="2">
        <f ca="1">IF(Tbl_MissionCrew[[#This Row],[Return date]]="",NOW(),Tbl_MissionCrew[[#This Row],[Return date]])-Tbl_MissionCrew[[#This Row],[Launch date]]</f>
        <v>13.897916666668607</v>
      </c>
      <c r="F987" s="1">
        <f>_xlfn.XLOOKUP(Tbl_MissionCrew[[#This Row],[Spacecraft (Launch)]],Tbl_Missions[Spacecraft],Tbl_Missions[Launch])</f>
        <v>38559.61041666667</v>
      </c>
      <c r="G987" s="1">
        <f>IF(_xlfn.XLOOKUP(Tbl_MissionCrew[[#This Row],[Spacecraft (Return)]],Tbl_Missions[Spacecraft],Tbl_Missions[Return])="","",_xlfn.XLOOKUP(Tbl_MissionCrew[[#This Row],[Spacecraft (Return)]],Tbl_Missions[Spacecraft],Tbl_Missions[Return]))</f>
        <v>38573.508333333339</v>
      </c>
      <c r="H987" t="str">
        <f>_xlfn.XLOOKUP(Tbl_MissionCrew[[#This Row],[Spacecraft (Launch)]],Tbl_Missions[Spacecraft],Tbl_Missions[Destination])</f>
        <v>ISS</v>
      </c>
      <c r="I98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87" t="str">
        <f>_xlfn.XLOOKUP(Tbl_MissionCrew[[#This Row],[Spacecraft (Return)]],Tbl_Missions[Spacecraft],Tbl_Missions[Status])</f>
        <v>Returned</v>
      </c>
    </row>
    <row r="988" spans="1:10" ht="18.75" customHeight="1">
      <c r="A988" t="s">
        <v>1195</v>
      </c>
      <c r="B988" t="s">
        <v>288</v>
      </c>
      <c r="C988" t="s">
        <v>288</v>
      </c>
      <c r="D988" t="b">
        <f>NOT(Tbl_MissionCrew[[#This Row],[Spacecraft (Return)]]=Tbl_MissionCrew[[#This Row],[Spacecraft (Launch)]])</f>
        <v>0</v>
      </c>
      <c r="E988" s="2">
        <f ca="1">IF(Tbl_MissionCrew[[#This Row],[Return date]]="",NOW(),Tbl_MissionCrew[[#This Row],[Return date]])-Tbl_MissionCrew[[#This Row],[Launch date]]</f>
        <v>13.897916666668607</v>
      </c>
      <c r="F988" s="1">
        <f>_xlfn.XLOOKUP(Tbl_MissionCrew[[#This Row],[Spacecraft (Launch)]],Tbl_Missions[Spacecraft],Tbl_Missions[Launch])</f>
        <v>38559.61041666667</v>
      </c>
      <c r="G988" s="1">
        <f>IF(_xlfn.XLOOKUP(Tbl_MissionCrew[[#This Row],[Spacecraft (Return)]],Tbl_Missions[Spacecraft],Tbl_Missions[Return])="","",_xlfn.XLOOKUP(Tbl_MissionCrew[[#This Row],[Spacecraft (Return)]],Tbl_Missions[Spacecraft],Tbl_Missions[Return]))</f>
        <v>38573.508333333339</v>
      </c>
      <c r="H988" t="str">
        <f>_xlfn.XLOOKUP(Tbl_MissionCrew[[#This Row],[Spacecraft (Launch)]],Tbl_Missions[Spacecraft],Tbl_Missions[Destination])</f>
        <v>ISS</v>
      </c>
      <c r="I98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88" t="str">
        <f>_xlfn.XLOOKUP(Tbl_MissionCrew[[#This Row],[Spacecraft (Return)]],Tbl_Missions[Spacecraft],Tbl_Missions[Status])</f>
        <v>Returned</v>
      </c>
    </row>
    <row r="989" spans="1:10" ht="18.75" customHeight="1">
      <c r="A989" t="s">
        <v>1264</v>
      </c>
      <c r="B989" t="s">
        <v>289</v>
      </c>
      <c r="C989" t="s">
        <v>287</v>
      </c>
      <c r="D989" t="b">
        <f>NOT(Tbl_MissionCrew[[#This Row],[Spacecraft (Return)]]=Tbl_MissionCrew[[#This Row],[Spacecraft (Launch)]])</f>
        <v>1</v>
      </c>
      <c r="E989" s="2">
        <f ca="1">IF(Tbl_MissionCrew[[#This Row],[Return date]]="",NOW(),Tbl_MissionCrew[[#This Row],[Return date]])-Tbl_MissionCrew[[#This Row],[Launch date]]</f>
        <v>9.8850925925944466</v>
      </c>
      <c r="F989" s="1">
        <f>_xlfn.XLOOKUP(Tbl_MissionCrew[[#This Row],[Spacecraft (Launch)]],Tbl_Missions[Spacecraft],Tbl_Missions[Launch])</f>
        <v>38626.163113425922</v>
      </c>
      <c r="G989" s="1">
        <f>IF(_xlfn.XLOOKUP(Tbl_MissionCrew[[#This Row],[Spacecraft (Return)]],Tbl_Missions[Spacecraft],Tbl_Missions[Return])="","",_xlfn.XLOOKUP(Tbl_MissionCrew[[#This Row],[Spacecraft (Return)]],Tbl_Missions[Spacecraft],Tbl_Missions[Return]))</f>
        <v>38636.048206018517</v>
      </c>
      <c r="H989" t="str">
        <f>_xlfn.XLOOKUP(Tbl_MissionCrew[[#This Row],[Spacecraft (Launch)]],Tbl_Missions[Spacecraft],Tbl_Missions[Destination])</f>
        <v>ISS</v>
      </c>
      <c r="I98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89" t="str">
        <f>_xlfn.XLOOKUP(Tbl_MissionCrew[[#This Row],[Spacecraft (Return)]],Tbl_Missions[Spacecraft],Tbl_Missions[Status])</f>
        <v>Returned</v>
      </c>
    </row>
    <row r="990" spans="1:10" ht="18.75" customHeight="1">
      <c r="A990" t="s">
        <v>625</v>
      </c>
      <c r="B990" t="s">
        <v>289</v>
      </c>
      <c r="C990" t="s">
        <v>289</v>
      </c>
      <c r="D990" t="b">
        <f>NOT(Tbl_MissionCrew[[#This Row],[Spacecraft (Return)]]=Tbl_MissionCrew[[#This Row],[Spacecraft (Launch)]])</f>
        <v>0</v>
      </c>
      <c r="E990" s="2">
        <f ca="1">IF(Tbl_MissionCrew[[#This Row],[Return date]]="",NOW(),Tbl_MissionCrew[[#This Row],[Return date]])-Tbl_MissionCrew[[#This Row],[Launch date]]</f>
        <v>189.82847222222335</v>
      </c>
      <c r="F990" s="1">
        <f>_xlfn.XLOOKUP(Tbl_MissionCrew[[#This Row],[Spacecraft (Launch)]],Tbl_Missions[Spacecraft],Tbl_Missions[Launch])</f>
        <v>38626.163113425922</v>
      </c>
      <c r="G990" s="1">
        <f>IF(_xlfn.XLOOKUP(Tbl_MissionCrew[[#This Row],[Spacecraft (Return)]],Tbl_Missions[Spacecraft],Tbl_Missions[Return])="","",_xlfn.XLOOKUP(Tbl_MissionCrew[[#This Row],[Spacecraft (Return)]],Tbl_Missions[Spacecraft],Tbl_Missions[Return]))</f>
        <v>38815.991585648146</v>
      </c>
      <c r="H990" t="str">
        <f>_xlfn.XLOOKUP(Tbl_MissionCrew[[#This Row],[Spacecraft (Launch)]],Tbl_Missions[Spacecraft],Tbl_Missions[Destination])</f>
        <v>ISS</v>
      </c>
      <c r="I99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90" t="str">
        <f>_xlfn.XLOOKUP(Tbl_MissionCrew[[#This Row],[Spacecraft (Return)]],Tbl_Missions[Spacecraft],Tbl_Missions[Status])</f>
        <v>Returned</v>
      </c>
    </row>
    <row r="991" spans="1:10" ht="18.75" customHeight="1">
      <c r="A991" t="s">
        <v>570</v>
      </c>
      <c r="B991" t="s">
        <v>289</v>
      </c>
      <c r="C991" t="s">
        <v>289</v>
      </c>
      <c r="D991" t="b">
        <f>NOT(Tbl_MissionCrew[[#This Row],[Spacecraft (Return)]]=Tbl_MissionCrew[[#This Row],[Spacecraft (Launch)]])</f>
        <v>0</v>
      </c>
      <c r="E991" s="2">
        <f ca="1">IF(Tbl_MissionCrew[[#This Row],[Return date]]="",NOW(),Tbl_MissionCrew[[#This Row],[Return date]])-Tbl_MissionCrew[[#This Row],[Launch date]]</f>
        <v>189.82847222222335</v>
      </c>
      <c r="F991" s="1">
        <f>_xlfn.XLOOKUP(Tbl_MissionCrew[[#This Row],[Spacecraft (Launch)]],Tbl_Missions[Spacecraft],Tbl_Missions[Launch])</f>
        <v>38626.163113425922</v>
      </c>
      <c r="G991" s="1">
        <f>IF(_xlfn.XLOOKUP(Tbl_MissionCrew[[#This Row],[Spacecraft (Return)]],Tbl_Missions[Spacecraft],Tbl_Missions[Return])="","",_xlfn.XLOOKUP(Tbl_MissionCrew[[#This Row],[Spacecraft (Return)]],Tbl_Missions[Spacecraft],Tbl_Missions[Return]))</f>
        <v>38815.991585648146</v>
      </c>
      <c r="H991" t="str">
        <f>_xlfn.XLOOKUP(Tbl_MissionCrew[[#This Row],[Spacecraft (Launch)]],Tbl_Missions[Spacecraft],Tbl_Missions[Destination])</f>
        <v>ISS</v>
      </c>
      <c r="I99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91" t="str">
        <f>_xlfn.XLOOKUP(Tbl_MissionCrew[[#This Row],[Spacecraft (Return)]],Tbl_Missions[Spacecraft],Tbl_Missions[Status])</f>
        <v>Returned</v>
      </c>
    </row>
    <row r="992" spans="1:10" ht="18.75" customHeight="1">
      <c r="A992" t="s">
        <v>1265</v>
      </c>
      <c r="B992" t="s">
        <v>290</v>
      </c>
      <c r="C992" t="s">
        <v>290</v>
      </c>
      <c r="D992" t="b">
        <f>NOT(Tbl_MissionCrew[[#This Row],[Spacecraft (Return)]]=Tbl_MissionCrew[[#This Row],[Spacecraft (Launch)]])</f>
        <v>0</v>
      </c>
      <c r="E992" s="2">
        <f ca="1">IF(Tbl_MissionCrew[[#This Row],[Return date]]="",NOW(),Tbl_MissionCrew[[#This Row],[Return date]])-Tbl_MissionCrew[[#This Row],[Launch date]]</f>
        <v>4.8145187152767903</v>
      </c>
      <c r="F992" s="1">
        <f>_xlfn.XLOOKUP(Tbl_MissionCrew[[#This Row],[Spacecraft (Launch)]],Tbl_Missions[Spacecraft],Tbl_Missions[Launch])</f>
        <v>38637.04173128472</v>
      </c>
      <c r="G992" s="1">
        <f>IF(_xlfn.XLOOKUP(Tbl_MissionCrew[[#This Row],[Spacecraft (Return)]],Tbl_Missions[Spacecraft],Tbl_Missions[Return])="","",_xlfn.XLOOKUP(Tbl_MissionCrew[[#This Row],[Spacecraft (Return)]],Tbl_Missions[Spacecraft],Tbl_Missions[Return]))</f>
        <v>38641.856249999997</v>
      </c>
      <c r="H992" t="str">
        <f>_xlfn.XLOOKUP(Tbl_MissionCrew[[#This Row],[Spacecraft (Launch)]],Tbl_Missions[Spacecraft],Tbl_Missions[Destination])</f>
        <v>Earth Orbit</v>
      </c>
      <c r="I99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992" t="str">
        <f>_xlfn.XLOOKUP(Tbl_MissionCrew[[#This Row],[Spacecraft (Return)]],Tbl_Missions[Spacecraft],Tbl_Missions[Status])</f>
        <v>Returned</v>
      </c>
    </row>
    <row r="993" spans="1:10" ht="18.75" customHeight="1">
      <c r="A993" t="s">
        <v>1266</v>
      </c>
      <c r="B993" t="s">
        <v>290</v>
      </c>
      <c r="C993" t="s">
        <v>290</v>
      </c>
      <c r="D993" t="b">
        <f>NOT(Tbl_MissionCrew[[#This Row],[Spacecraft (Return)]]=Tbl_MissionCrew[[#This Row],[Spacecraft (Launch)]])</f>
        <v>0</v>
      </c>
      <c r="E993" s="2">
        <f ca="1">IF(Tbl_MissionCrew[[#This Row],[Return date]]="",NOW(),Tbl_MissionCrew[[#This Row],[Return date]])-Tbl_MissionCrew[[#This Row],[Launch date]]</f>
        <v>4.8145187152767903</v>
      </c>
      <c r="F993" s="1">
        <f>_xlfn.XLOOKUP(Tbl_MissionCrew[[#This Row],[Spacecraft (Launch)]],Tbl_Missions[Spacecraft],Tbl_Missions[Launch])</f>
        <v>38637.04173128472</v>
      </c>
      <c r="G993" s="1">
        <f>IF(_xlfn.XLOOKUP(Tbl_MissionCrew[[#This Row],[Spacecraft (Return)]],Tbl_Missions[Spacecraft],Tbl_Missions[Return])="","",_xlfn.XLOOKUP(Tbl_MissionCrew[[#This Row],[Spacecraft (Return)]],Tbl_Missions[Spacecraft],Tbl_Missions[Return]))</f>
        <v>38641.856249999997</v>
      </c>
      <c r="H993" t="str">
        <f>_xlfn.XLOOKUP(Tbl_MissionCrew[[#This Row],[Spacecraft (Launch)]],Tbl_Missions[Spacecraft],Tbl_Missions[Destination])</f>
        <v>Earth Orbit</v>
      </c>
      <c r="I99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993" t="str">
        <f>_xlfn.XLOOKUP(Tbl_MissionCrew[[#This Row],[Spacecraft (Return)]],Tbl_Missions[Spacecraft],Tbl_Missions[Status])</f>
        <v>Returned</v>
      </c>
    </row>
    <row r="994" spans="1:10" ht="18.75" customHeight="1">
      <c r="A994" t="s">
        <v>566</v>
      </c>
      <c r="B994" t="s">
        <v>291</v>
      </c>
      <c r="C994" t="s">
        <v>291</v>
      </c>
      <c r="D994" t="b">
        <f>NOT(Tbl_MissionCrew[[#This Row],[Spacecraft (Return)]]=Tbl_MissionCrew[[#This Row],[Spacecraft (Launch)]])</f>
        <v>0</v>
      </c>
      <c r="E994" s="2">
        <f ca="1">IF(Tbl_MissionCrew[[#This Row],[Return date]]="",NOW(),Tbl_MissionCrew[[#This Row],[Return date]])-Tbl_MissionCrew[[#This Row],[Launch date]]</f>
        <v>182.9465277777781</v>
      </c>
      <c r="F994" s="1">
        <f>_xlfn.XLOOKUP(Tbl_MissionCrew[[#This Row],[Spacecraft (Launch)]],Tbl_Missions[Spacecraft],Tbl_Missions[Launch])</f>
        <v>38806.104398148149</v>
      </c>
      <c r="G994" s="1">
        <f>IF(_xlfn.XLOOKUP(Tbl_MissionCrew[[#This Row],[Spacecraft (Return)]],Tbl_Missions[Spacecraft],Tbl_Missions[Return])="","",_xlfn.XLOOKUP(Tbl_MissionCrew[[#This Row],[Spacecraft (Return)]],Tbl_Missions[Spacecraft],Tbl_Missions[Return]))</f>
        <v>38989.050925925927</v>
      </c>
      <c r="H994" t="str">
        <f>_xlfn.XLOOKUP(Tbl_MissionCrew[[#This Row],[Spacecraft (Launch)]],Tbl_Missions[Spacecraft],Tbl_Missions[Destination])</f>
        <v>ISS</v>
      </c>
      <c r="I99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94" t="str">
        <f>_xlfn.XLOOKUP(Tbl_MissionCrew[[#This Row],[Spacecraft (Return)]],Tbl_Missions[Spacecraft],Tbl_Missions[Status])</f>
        <v>Returned</v>
      </c>
    </row>
    <row r="995" spans="1:10" ht="18.75" customHeight="1">
      <c r="A995" t="s">
        <v>1267</v>
      </c>
      <c r="B995" t="s">
        <v>291</v>
      </c>
      <c r="C995" t="s">
        <v>289</v>
      </c>
      <c r="D995" t="b">
        <f>NOT(Tbl_MissionCrew[[#This Row],[Spacecraft (Return)]]=Tbl_MissionCrew[[#This Row],[Spacecraft (Launch)]])</f>
        <v>1</v>
      </c>
      <c r="E995" s="2">
        <f ca="1">IF(Tbl_MissionCrew[[#This Row],[Return date]]="",NOW(),Tbl_MissionCrew[[#This Row],[Return date]])-Tbl_MissionCrew[[#This Row],[Launch date]]</f>
        <v>9.8871874999967986</v>
      </c>
      <c r="F995" s="1">
        <f>_xlfn.XLOOKUP(Tbl_MissionCrew[[#This Row],[Spacecraft (Launch)]],Tbl_Missions[Spacecraft],Tbl_Missions[Launch])</f>
        <v>38806.104398148149</v>
      </c>
      <c r="G995" s="1">
        <f>IF(_xlfn.XLOOKUP(Tbl_MissionCrew[[#This Row],[Spacecraft (Return)]],Tbl_Missions[Spacecraft],Tbl_Missions[Return])="","",_xlfn.XLOOKUP(Tbl_MissionCrew[[#This Row],[Spacecraft (Return)]],Tbl_Missions[Spacecraft],Tbl_Missions[Return]))</f>
        <v>38815.991585648146</v>
      </c>
      <c r="H995" t="str">
        <f>_xlfn.XLOOKUP(Tbl_MissionCrew[[#This Row],[Spacecraft (Launch)]],Tbl_Missions[Spacecraft],Tbl_Missions[Destination])</f>
        <v>ISS</v>
      </c>
      <c r="I99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95" t="str">
        <f>_xlfn.XLOOKUP(Tbl_MissionCrew[[#This Row],[Spacecraft (Return)]],Tbl_Missions[Spacecraft],Tbl_Missions[Status])</f>
        <v>Returned</v>
      </c>
    </row>
    <row r="996" spans="1:10" ht="18.75" customHeight="1">
      <c r="A996" t="s">
        <v>546</v>
      </c>
      <c r="B996" t="s">
        <v>291</v>
      </c>
      <c r="C996" t="s">
        <v>291</v>
      </c>
      <c r="D996" t="b">
        <f>NOT(Tbl_MissionCrew[[#This Row],[Spacecraft (Return)]]=Tbl_MissionCrew[[#This Row],[Spacecraft (Launch)]])</f>
        <v>0</v>
      </c>
      <c r="E996" s="2">
        <f ca="1">IF(Tbl_MissionCrew[[#This Row],[Return date]]="",NOW(),Tbl_MissionCrew[[#This Row],[Return date]])-Tbl_MissionCrew[[#This Row],[Launch date]]</f>
        <v>182.9465277777781</v>
      </c>
      <c r="F996" s="1">
        <f>_xlfn.XLOOKUP(Tbl_MissionCrew[[#This Row],[Spacecraft (Launch)]],Tbl_Missions[Spacecraft],Tbl_Missions[Launch])</f>
        <v>38806.104398148149</v>
      </c>
      <c r="G996" s="1">
        <f>IF(_xlfn.XLOOKUP(Tbl_MissionCrew[[#This Row],[Spacecraft (Return)]],Tbl_Missions[Spacecraft],Tbl_Missions[Return])="","",_xlfn.XLOOKUP(Tbl_MissionCrew[[#This Row],[Spacecraft (Return)]],Tbl_Missions[Spacecraft],Tbl_Missions[Return]))</f>
        <v>38989.050925925927</v>
      </c>
      <c r="H996" t="str">
        <f>_xlfn.XLOOKUP(Tbl_MissionCrew[[#This Row],[Spacecraft (Launch)]],Tbl_Missions[Spacecraft],Tbl_Missions[Destination])</f>
        <v>ISS</v>
      </c>
      <c r="I99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96" t="str">
        <f>_xlfn.XLOOKUP(Tbl_MissionCrew[[#This Row],[Spacecraft (Return)]],Tbl_Missions[Spacecraft],Tbl_Missions[Status])</f>
        <v>Returned</v>
      </c>
    </row>
    <row r="997" spans="1:10" ht="18.75" customHeight="1">
      <c r="A997" t="s">
        <v>1268</v>
      </c>
      <c r="B997" t="s">
        <v>292</v>
      </c>
      <c r="C997" t="s">
        <v>292</v>
      </c>
      <c r="D997" t="b">
        <f>NOT(Tbl_MissionCrew[[#This Row],[Spacecraft (Return)]]=Tbl_MissionCrew[[#This Row],[Spacecraft (Launch)]])</f>
        <v>0</v>
      </c>
      <c r="E997" s="2">
        <f ca="1">IF(Tbl_MissionCrew[[#This Row],[Return date]]="",NOW(),Tbl_MissionCrew[[#This Row],[Return date]])-Tbl_MissionCrew[[#This Row],[Launch date]]</f>
        <v>12.775694444440887</v>
      </c>
      <c r="F997" s="1">
        <f>_xlfn.XLOOKUP(Tbl_MissionCrew[[#This Row],[Spacecraft (Launch)]],Tbl_Missions[Spacecraft],Tbl_Missions[Launch])</f>
        <v>38902.776331018518</v>
      </c>
      <c r="G997" s="1">
        <f>IF(_xlfn.XLOOKUP(Tbl_MissionCrew[[#This Row],[Spacecraft (Return)]],Tbl_Missions[Spacecraft],Tbl_Missions[Return])="","",_xlfn.XLOOKUP(Tbl_MissionCrew[[#This Row],[Spacecraft (Return)]],Tbl_Missions[Spacecraft],Tbl_Missions[Return]))</f>
        <v>38915.552025462959</v>
      </c>
      <c r="H997" t="str">
        <f>_xlfn.XLOOKUP(Tbl_MissionCrew[[#This Row],[Spacecraft (Launch)]],Tbl_Missions[Spacecraft],Tbl_Missions[Destination])</f>
        <v>ISS</v>
      </c>
      <c r="I99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97" t="str">
        <f>_xlfn.XLOOKUP(Tbl_MissionCrew[[#This Row],[Spacecraft (Return)]],Tbl_Missions[Spacecraft],Tbl_Missions[Status])</f>
        <v>Returned</v>
      </c>
    </row>
    <row r="998" spans="1:10" ht="18.75" customHeight="1">
      <c r="A998" t="s">
        <v>1246</v>
      </c>
      <c r="B998" t="s">
        <v>292</v>
      </c>
      <c r="C998" t="s">
        <v>292</v>
      </c>
      <c r="D998" t="b">
        <f>NOT(Tbl_MissionCrew[[#This Row],[Spacecraft (Return)]]=Tbl_MissionCrew[[#This Row],[Spacecraft (Launch)]])</f>
        <v>0</v>
      </c>
      <c r="E998" s="2">
        <f ca="1">IF(Tbl_MissionCrew[[#This Row],[Return date]]="",NOW(),Tbl_MissionCrew[[#This Row],[Return date]])-Tbl_MissionCrew[[#This Row],[Launch date]]</f>
        <v>12.775694444440887</v>
      </c>
      <c r="F998" s="1">
        <f>_xlfn.XLOOKUP(Tbl_MissionCrew[[#This Row],[Spacecraft (Launch)]],Tbl_Missions[Spacecraft],Tbl_Missions[Launch])</f>
        <v>38902.776331018518</v>
      </c>
      <c r="G998" s="1">
        <f>IF(_xlfn.XLOOKUP(Tbl_MissionCrew[[#This Row],[Spacecraft (Return)]],Tbl_Missions[Spacecraft],Tbl_Missions[Return])="","",_xlfn.XLOOKUP(Tbl_MissionCrew[[#This Row],[Spacecraft (Return)]],Tbl_Missions[Spacecraft],Tbl_Missions[Return]))</f>
        <v>38915.552025462959</v>
      </c>
      <c r="H998" t="str">
        <f>_xlfn.XLOOKUP(Tbl_MissionCrew[[#This Row],[Spacecraft (Launch)]],Tbl_Missions[Spacecraft],Tbl_Missions[Destination])</f>
        <v>ISS</v>
      </c>
      <c r="I99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98" t="str">
        <f>_xlfn.XLOOKUP(Tbl_MissionCrew[[#This Row],[Spacecraft (Return)]],Tbl_Missions[Spacecraft],Tbl_Missions[Status])</f>
        <v>Returned</v>
      </c>
    </row>
    <row r="999" spans="1:10" ht="18.75" customHeight="1">
      <c r="A999" t="s">
        <v>628</v>
      </c>
      <c r="B999" t="s">
        <v>292</v>
      </c>
      <c r="C999" t="s">
        <v>292</v>
      </c>
      <c r="D999" t="b">
        <f>NOT(Tbl_MissionCrew[[#This Row],[Spacecraft (Return)]]=Tbl_MissionCrew[[#This Row],[Spacecraft (Launch)]])</f>
        <v>0</v>
      </c>
      <c r="E999" s="2">
        <f ca="1">IF(Tbl_MissionCrew[[#This Row],[Return date]]="",NOW(),Tbl_MissionCrew[[#This Row],[Return date]])-Tbl_MissionCrew[[#This Row],[Launch date]]</f>
        <v>12.775694444440887</v>
      </c>
      <c r="F999" s="1">
        <f>_xlfn.XLOOKUP(Tbl_MissionCrew[[#This Row],[Spacecraft (Launch)]],Tbl_Missions[Spacecraft],Tbl_Missions[Launch])</f>
        <v>38902.776331018518</v>
      </c>
      <c r="G999" s="1">
        <f>IF(_xlfn.XLOOKUP(Tbl_MissionCrew[[#This Row],[Spacecraft (Return)]],Tbl_Missions[Spacecraft],Tbl_Missions[Return])="","",_xlfn.XLOOKUP(Tbl_MissionCrew[[#This Row],[Spacecraft (Return)]],Tbl_Missions[Spacecraft],Tbl_Missions[Return]))</f>
        <v>38915.552025462959</v>
      </c>
      <c r="H999" t="str">
        <f>_xlfn.XLOOKUP(Tbl_MissionCrew[[#This Row],[Spacecraft (Launch)]],Tbl_Missions[Spacecraft],Tbl_Missions[Destination])</f>
        <v>ISS</v>
      </c>
      <c r="I99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999" t="str">
        <f>_xlfn.XLOOKUP(Tbl_MissionCrew[[#This Row],[Spacecraft (Return)]],Tbl_Missions[Spacecraft],Tbl_Missions[Status])</f>
        <v>Returned</v>
      </c>
    </row>
    <row r="1000" spans="1:10" ht="18.75" customHeight="1">
      <c r="A1000" t="s">
        <v>608</v>
      </c>
      <c r="B1000" t="s">
        <v>292</v>
      </c>
      <c r="C1000" t="s">
        <v>292</v>
      </c>
      <c r="D1000" t="b">
        <f>NOT(Tbl_MissionCrew[[#This Row],[Spacecraft (Return)]]=Tbl_MissionCrew[[#This Row],[Spacecraft (Launch)]])</f>
        <v>0</v>
      </c>
      <c r="E1000" s="2">
        <f ca="1">IF(Tbl_MissionCrew[[#This Row],[Return date]]="",NOW(),Tbl_MissionCrew[[#This Row],[Return date]])-Tbl_MissionCrew[[#This Row],[Launch date]]</f>
        <v>12.775694444440887</v>
      </c>
      <c r="F1000" s="1">
        <f>_xlfn.XLOOKUP(Tbl_MissionCrew[[#This Row],[Spacecraft (Launch)]],Tbl_Missions[Spacecraft],Tbl_Missions[Launch])</f>
        <v>38902.776331018518</v>
      </c>
      <c r="G1000" s="1">
        <f>IF(_xlfn.XLOOKUP(Tbl_MissionCrew[[#This Row],[Spacecraft (Return)]],Tbl_Missions[Spacecraft],Tbl_Missions[Return])="","",_xlfn.XLOOKUP(Tbl_MissionCrew[[#This Row],[Spacecraft (Return)]],Tbl_Missions[Spacecraft],Tbl_Missions[Return]))</f>
        <v>38915.552025462959</v>
      </c>
      <c r="H1000" t="str">
        <f>_xlfn.XLOOKUP(Tbl_MissionCrew[[#This Row],[Spacecraft (Launch)]],Tbl_Missions[Spacecraft],Tbl_Missions[Destination])</f>
        <v>ISS</v>
      </c>
      <c r="I100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00" t="str">
        <f>_xlfn.XLOOKUP(Tbl_MissionCrew[[#This Row],[Spacecraft (Return)]],Tbl_Missions[Spacecraft],Tbl_Missions[Status])</f>
        <v>Returned</v>
      </c>
    </row>
    <row r="1001" spans="1:10" ht="18.75" customHeight="1">
      <c r="A1001" t="s">
        <v>1269</v>
      </c>
      <c r="B1001" t="s">
        <v>292</v>
      </c>
      <c r="C1001" t="s">
        <v>292</v>
      </c>
      <c r="D1001" t="b">
        <f>NOT(Tbl_MissionCrew[[#This Row],[Spacecraft (Return)]]=Tbl_MissionCrew[[#This Row],[Spacecraft (Launch)]])</f>
        <v>0</v>
      </c>
      <c r="E1001" s="2">
        <f ca="1">IF(Tbl_MissionCrew[[#This Row],[Return date]]="",NOW(),Tbl_MissionCrew[[#This Row],[Return date]])-Tbl_MissionCrew[[#This Row],[Launch date]]</f>
        <v>12.775694444440887</v>
      </c>
      <c r="F1001" s="1">
        <f>_xlfn.XLOOKUP(Tbl_MissionCrew[[#This Row],[Spacecraft (Launch)]],Tbl_Missions[Spacecraft],Tbl_Missions[Launch])</f>
        <v>38902.776331018518</v>
      </c>
      <c r="G1001" s="1">
        <f>IF(_xlfn.XLOOKUP(Tbl_MissionCrew[[#This Row],[Spacecraft (Return)]],Tbl_Missions[Spacecraft],Tbl_Missions[Return])="","",_xlfn.XLOOKUP(Tbl_MissionCrew[[#This Row],[Spacecraft (Return)]],Tbl_Missions[Spacecraft],Tbl_Missions[Return]))</f>
        <v>38915.552025462959</v>
      </c>
      <c r="H1001" t="str">
        <f>_xlfn.XLOOKUP(Tbl_MissionCrew[[#This Row],[Spacecraft (Launch)]],Tbl_Missions[Spacecraft],Tbl_Missions[Destination])</f>
        <v>ISS</v>
      </c>
      <c r="I100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01" t="str">
        <f>_xlfn.XLOOKUP(Tbl_MissionCrew[[#This Row],[Spacecraft (Return)]],Tbl_Missions[Spacecraft],Tbl_Missions[Status])</f>
        <v>Returned</v>
      </c>
    </row>
    <row r="1002" spans="1:10" ht="18.75" customHeight="1">
      <c r="A1002" t="s">
        <v>1221</v>
      </c>
      <c r="B1002" t="s">
        <v>292</v>
      </c>
      <c r="C1002" t="s">
        <v>292</v>
      </c>
      <c r="D1002" t="b">
        <f>NOT(Tbl_MissionCrew[[#This Row],[Spacecraft (Return)]]=Tbl_MissionCrew[[#This Row],[Spacecraft (Launch)]])</f>
        <v>0</v>
      </c>
      <c r="E1002" s="2">
        <f ca="1">IF(Tbl_MissionCrew[[#This Row],[Return date]]="",NOW(),Tbl_MissionCrew[[#This Row],[Return date]])-Tbl_MissionCrew[[#This Row],[Launch date]]</f>
        <v>12.775694444440887</v>
      </c>
      <c r="F1002" s="1">
        <f>_xlfn.XLOOKUP(Tbl_MissionCrew[[#This Row],[Spacecraft (Launch)]],Tbl_Missions[Spacecraft],Tbl_Missions[Launch])</f>
        <v>38902.776331018518</v>
      </c>
      <c r="G1002" s="1">
        <f>IF(_xlfn.XLOOKUP(Tbl_MissionCrew[[#This Row],[Spacecraft (Return)]],Tbl_Missions[Spacecraft],Tbl_Missions[Return])="","",_xlfn.XLOOKUP(Tbl_MissionCrew[[#This Row],[Spacecraft (Return)]],Tbl_Missions[Spacecraft],Tbl_Missions[Return]))</f>
        <v>38915.552025462959</v>
      </c>
      <c r="H1002" t="str">
        <f>_xlfn.XLOOKUP(Tbl_MissionCrew[[#This Row],[Spacecraft (Launch)]],Tbl_Missions[Spacecraft],Tbl_Missions[Destination])</f>
        <v>ISS</v>
      </c>
      <c r="I100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02" t="str">
        <f>_xlfn.XLOOKUP(Tbl_MissionCrew[[#This Row],[Spacecraft (Return)]],Tbl_Missions[Spacecraft],Tbl_Missions[Status])</f>
        <v>Returned</v>
      </c>
    </row>
    <row r="1003" spans="1:10" ht="18.75" customHeight="1">
      <c r="A1003" t="s">
        <v>526</v>
      </c>
      <c r="B1003" t="s">
        <v>292</v>
      </c>
      <c r="C1003" t="s">
        <v>295</v>
      </c>
      <c r="D1003" t="b">
        <f>NOT(Tbl_MissionCrew[[#This Row],[Spacecraft (Return)]]=Tbl_MissionCrew[[#This Row],[Spacecraft (Launch)]])</f>
        <v>1</v>
      </c>
      <c r="E1003" s="2">
        <f ca="1">IF(Tbl_MissionCrew[[#This Row],[Return date]]="",NOW(),Tbl_MissionCrew[[#This Row],[Return date]])-Tbl_MissionCrew[[#This Row],[Launch date]]</f>
        <v>170.12129629629635</v>
      </c>
      <c r="F1003" s="1">
        <f>_xlfn.XLOOKUP(Tbl_MissionCrew[[#This Row],[Spacecraft (Launch)]],Tbl_Missions[Spacecraft],Tbl_Missions[Launch])</f>
        <v>38902.776331018518</v>
      </c>
      <c r="G1003" s="1">
        <f>IF(_xlfn.XLOOKUP(Tbl_MissionCrew[[#This Row],[Spacecraft (Return)]],Tbl_Missions[Spacecraft],Tbl_Missions[Return])="","",_xlfn.XLOOKUP(Tbl_MissionCrew[[#This Row],[Spacecraft (Return)]],Tbl_Missions[Spacecraft],Tbl_Missions[Return]))</f>
        <v>39072.897627314815</v>
      </c>
      <c r="H1003" t="str">
        <f>_xlfn.XLOOKUP(Tbl_MissionCrew[[#This Row],[Spacecraft (Launch)]],Tbl_Missions[Spacecraft],Tbl_Missions[Destination])</f>
        <v>ISS</v>
      </c>
      <c r="I100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03" t="str">
        <f>_xlfn.XLOOKUP(Tbl_MissionCrew[[#This Row],[Spacecraft (Return)]],Tbl_Missions[Spacecraft],Tbl_Missions[Status])</f>
        <v>Returned</v>
      </c>
    </row>
    <row r="1004" spans="1:10" ht="18.75" customHeight="1">
      <c r="A1004" t="s">
        <v>1203</v>
      </c>
      <c r="B1004" t="s">
        <v>293</v>
      </c>
      <c r="C1004" t="s">
        <v>293</v>
      </c>
      <c r="D1004" t="b">
        <f>NOT(Tbl_MissionCrew[[#This Row],[Spacecraft (Return)]]=Tbl_MissionCrew[[#This Row],[Spacecraft (Launch)]])</f>
        <v>0</v>
      </c>
      <c r="E1004" s="2">
        <f ca="1">IF(Tbl_MissionCrew[[#This Row],[Return date]]="",NOW(),Tbl_MissionCrew[[#This Row],[Return date]])-Tbl_MissionCrew[[#This Row],[Launch date]]</f>
        <v>11.796527777776646</v>
      </c>
      <c r="F1004" s="1">
        <f>_xlfn.XLOOKUP(Tbl_MissionCrew[[#This Row],[Spacecraft (Launch)]],Tbl_Missions[Spacecraft],Tbl_Missions[Launch])</f>
        <v>38969.635358796295</v>
      </c>
      <c r="G1004" s="1">
        <f>IF(_xlfn.XLOOKUP(Tbl_MissionCrew[[#This Row],[Spacecraft (Return)]],Tbl_Missions[Spacecraft],Tbl_Missions[Return])="","",_xlfn.XLOOKUP(Tbl_MissionCrew[[#This Row],[Spacecraft (Return)]],Tbl_Missions[Spacecraft],Tbl_Missions[Return]))</f>
        <v>38981.431886574072</v>
      </c>
      <c r="H1004" t="str">
        <f>_xlfn.XLOOKUP(Tbl_MissionCrew[[#This Row],[Spacecraft (Launch)]],Tbl_Missions[Spacecraft],Tbl_Missions[Destination])</f>
        <v>ISS</v>
      </c>
      <c r="I100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04" t="str">
        <f>_xlfn.XLOOKUP(Tbl_MissionCrew[[#This Row],[Spacecraft (Return)]],Tbl_Missions[Spacecraft],Tbl_Missions[Status])</f>
        <v>Returned</v>
      </c>
    </row>
    <row r="1005" spans="1:10" ht="18.75" customHeight="1">
      <c r="A1005" t="s">
        <v>1270</v>
      </c>
      <c r="B1005" t="s">
        <v>293</v>
      </c>
      <c r="C1005" t="s">
        <v>293</v>
      </c>
      <c r="D1005" t="b">
        <f>NOT(Tbl_MissionCrew[[#This Row],[Spacecraft (Return)]]=Tbl_MissionCrew[[#This Row],[Spacecraft (Launch)]])</f>
        <v>0</v>
      </c>
      <c r="E1005" s="2">
        <f ca="1">IF(Tbl_MissionCrew[[#This Row],[Return date]]="",NOW(),Tbl_MissionCrew[[#This Row],[Return date]])-Tbl_MissionCrew[[#This Row],[Launch date]]</f>
        <v>11.796527777776646</v>
      </c>
      <c r="F1005" s="1">
        <f>_xlfn.XLOOKUP(Tbl_MissionCrew[[#This Row],[Spacecraft (Launch)]],Tbl_Missions[Spacecraft],Tbl_Missions[Launch])</f>
        <v>38969.635358796295</v>
      </c>
      <c r="G1005" s="1">
        <f>IF(_xlfn.XLOOKUP(Tbl_MissionCrew[[#This Row],[Spacecraft (Return)]],Tbl_Missions[Spacecraft],Tbl_Missions[Return])="","",_xlfn.XLOOKUP(Tbl_MissionCrew[[#This Row],[Spacecraft (Return)]],Tbl_Missions[Spacecraft],Tbl_Missions[Return]))</f>
        <v>38981.431886574072</v>
      </c>
      <c r="H1005" t="str">
        <f>_xlfn.XLOOKUP(Tbl_MissionCrew[[#This Row],[Spacecraft (Launch)]],Tbl_Missions[Spacecraft],Tbl_Missions[Destination])</f>
        <v>ISS</v>
      </c>
      <c r="I100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05" t="str">
        <f>_xlfn.XLOOKUP(Tbl_MissionCrew[[#This Row],[Spacecraft (Return)]],Tbl_Missions[Spacecraft],Tbl_Missions[Status])</f>
        <v>Returned</v>
      </c>
    </row>
    <row r="1006" spans="1:10" ht="18.75" customHeight="1">
      <c r="A1006" t="s">
        <v>631</v>
      </c>
      <c r="B1006" t="s">
        <v>293</v>
      </c>
      <c r="C1006" t="s">
        <v>293</v>
      </c>
      <c r="D1006" t="b">
        <f>NOT(Tbl_MissionCrew[[#This Row],[Spacecraft (Return)]]=Tbl_MissionCrew[[#This Row],[Spacecraft (Launch)]])</f>
        <v>0</v>
      </c>
      <c r="E1006" s="2">
        <f ca="1">IF(Tbl_MissionCrew[[#This Row],[Return date]]="",NOW(),Tbl_MissionCrew[[#This Row],[Return date]])-Tbl_MissionCrew[[#This Row],[Launch date]]</f>
        <v>11.796527777776646</v>
      </c>
      <c r="F1006" s="1">
        <f>_xlfn.XLOOKUP(Tbl_MissionCrew[[#This Row],[Spacecraft (Launch)]],Tbl_Missions[Spacecraft],Tbl_Missions[Launch])</f>
        <v>38969.635358796295</v>
      </c>
      <c r="G1006" s="1">
        <f>IF(_xlfn.XLOOKUP(Tbl_MissionCrew[[#This Row],[Spacecraft (Return)]],Tbl_Missions[Spacecraft],Tbl_Missions[Return])="","",_xlfn.XLOOKUP(Tbl_MissionCrew[[#This Row],[Spacecraft (Return)]],Tbl_Missions[Spacecraft],Tbl_Missions[Return]))</f>
        <v>38981.431886574072</v>
      </c>
      <c r="H1006" t="str">
        <f>_xlfn.XLOOKUP(Tbl_MissionCrew[[#This Row],[Spacecraft (Launch)]],Tbl_Missions[Spacecraft],Tbl_Missions[Destination])</f>
        <v>ISS</v>
      </c>
      <c r="I100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06" t="str">
        <f>_xlfn.XLOOKUP(Tbl_MissionCrew[[#This Row],[Spacecraft (Return)]],Tbl_Missions[Spacecraft],Tbl_Missions[Status])</f>
        <v>Returned</v>
      </c>
    </row>
    <row r="1007" spans="1:10" ht="18.75" customHeight="1">
      <c r="A1007" t="s">
        <v>630</v>
      </c>
      <c r="B1007" t="s">
        <v>293</v>
      </c>
      <c r="C1007" t="s">
        <v>293</v>
      </c>
      <c r="D1007" t="b">
        <f>NOT(Tbl_MissionCrew[[#This Row],[Spacecraft (Return)]]=Tbl_MissionCrew[[#This Row],[Spacecraft (Launch)]])</f>
        <v>0</v>
      </c>
      <c r="E1007" s="2">
        <f ca="1">IF(Tbl_MissionCrew[[#This Row],[Return date]]="",NOW(),Tbl_MissionCrew[[#This Row],[Return date]])-Tbl_MissionCrew[[#This Row],[Launch date]]</f>
        <v>11.796527777776646</v>
      </c>
      <c r="F1007" s="1">
        <f>_xlfn.XLOOKUP(Tbl_MissionCrew[[#This Row],[Spacecraft (Launch)]],Tbl_Missions[Spacecraft],Tbl_Missions[Launch])</f>
        <v>38969.635358796295</v>
      </c>
      <c r="G1007" s="1">
        <f>IF(_xlfn.XLOOKUP(Tbl_MissionCrew[[#This Row],[Spacecraft (Return)]],Tbl_Missions[Spacecraft],Tbl_Missions[Return])="","",_xlfn.XLOOKUP(Tbl_MissionCrew[[#This Row],[Spacecraft (Return)]],Tbl_Missions[Spacecraft],Tbl_Missions[Return]))</f>
        <v>38981.431886574072</v>
      </c>
      <c r="H1007" t="str">
        <f>_xlfn.XLOOKUP(Tbl_MissionCrew[[#This Row],[Spacecraft (Launch)]],Tbl_Missions[Spacecraft],Tbl_Missions[Destination])</f>
        <v>ISS</v>
      </c>
      <c r="I100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07" t="str">
        <f>_xlfn.XLOOKUP(Tbl_MissionCrew[[#This Row],[Spacecraft (Return)]],Tbl_Missions[Spacecraft],Tbl_Missions[Status])</f>
        <v>Returned</v>
      </c>
    </row>
    <row r="1008" spans="1:10" ht="18.75" customHeight="1">
      <c r="A1008" t="s">
        <v>542</v>
      </c>
      <c r="B1008" t="s">
        <v>293</v>
      </c>
      <c r="C1008" t="s">
        <v>293</v>
      </c>
      <c r="D1008" t="b">
        <f>NOT(Tbl_MissionCrew[[#This Row],[Spacecraft (Return)]]=Tbl_MissionCrew[[#This Row],[Spacecraft (Launch)]])</f>
        <v>0</v>
      </c>
      <c r="E1008" s="2">
        <f ca="1">IF(Tbl_MissionCrew[[#This Row],[Return date]]="",NOW(),Tbl_MissionCrew[[#This Row],[Return date]])-Tbl_MissionCrew[[#This Row],[Launch date]]</f>
        <v>11.796527777776646</v>
      </c>
      <c r="F1008" s="1">
        <f>_xlfn.XLOOKUP(Tbl_MissionCrew[[#This Row],[Spacecraft (Launch)]],Tbl_Missions[Spacecraft],Tbl_Missions[Launch])</f>
        <v>38969.635358796295</v>
      </c>
      <c r="G1008" s="1">
        <f>IF(_xlfn.XLOOKUP(Tbl_MissionCrew[[#This Row],[Spacecraft (Return)]],Tbl_Missions[Spacecraft],Tbl_Missions[Return])="","",_xlfn.XLOOKUP(Tbl_MissionCrew[[#This Row],[Spacecraft (Return)]],Tbl_Missions[Spacecraft],Tbl_Missions[Return]))</f>
        <v>38981.431886574072</v>
      </c>
      <c r="H1008" t="str">
        <f>_xlfn.XLOOKUP(Tbl_MissionCrew[[#This Row],[Spacecraft (Launch)]],Tbl_Missions[Spacecraft],Tbl_Missions[Destination])</f>
        <v>ISS</v>
      </c>
      <c r="I100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08" t="str">
        <f>_xlfn.XLOOKUP(Tbl_MissionCrew[[#This Row],[Spacecraft (Return)]],Tbl_Missions[Spacecraft],Tbl_Missions[Status])</f>
        <v>Returned</v>
      </c>
    </row>
    <row r="1009" spans="1:10" ht="18.75" customHeight="1">
      <c r="A1009" t="s">
        <v>632</v>
      </c>
      <c r="B1009" t="s">
        <v>293</v>
      </c>
      <c r="C1009" t="s">
        <v>293</v>
      </c>
      <c r="D1009" t="b">
        <f>NOT(Tbl_MissionCrew[[#This Row],[Spacecraft (Return)]]=Tbl_MissionCrew[[#This Row],[Spacecraft (Launch)]])</f>
        <v>0</v>
      </c>
      <c r="E1009" s="2">
        <f ca="1">IF(Tbl_MissionCrew[[#This Row],[Return date]]="",NOW(),Tbl_MissionCrew[[#This Row],[Return date]])-Tbl_MissionCrew[[#This Row],[Launch date]]</f>
        <v>11.796527777776646</v>
      </c>
      <c r="F1009" s="1">
        <f>_xlfn.XLOOKUP(Tbl_MissionCrew[[#This Row],[Spacecraft (Launch)]],Tbl_Missions[Spacecraft],Tbl_Missions[Launch])</f>
        <v>38969.635358796295</v>
      </c>
      <c r="G1009" s="1">
        <f>IF(_xlfn.XLOOKUP(Tbl_MissionCrew[[#This Row],[Spacecraft (Return)]],Tbl_Missions[Spacecraft],Tbl_Missions[Return])="","",_xlfn.XLOOKUP(Tbl_MissionCrew[[#This Row],[Spacecraft (Return)]],Tbl_Missions[Spacecraft],Tbl_Missions[Return]))</f>
        <v>38981.431886574072</v>
      </c>
      <c r="H1009" t="str">
        <f>_xlfn.XLOOKUP(Tbl_MissionCrew[[#This Row],[Spacecraft (Launch)]],Tbl_Missions[Spacecraft],Tbl_Missions[Destination])</f>
        <v>ISS</v>
      </c>
      <c r="I100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09" t="str">
        <f>_xlfn.XLOOKUP(Tbl_MissionCrew[[#This Row],[Spacecraft (Return)]],Tbl_Missions[Spacecraft],Tbl_Missions[Status])</f>
        <v>Returned</v>
      </c>
    </row>
    <row r="1010" spans="1:10" ht="18.75" customHeight="1">
      <c r="A1010" t="s">
        <v>1271</v>
      </c>
      <c r="B1010" t="s">
        <v>294</v>
      </c>
      <c r="C1010" t="s">
        <v>291</v>
      </c>
      <c r="D1010" t="b">
        <f>NOT(Tbl_MissionCrew[[#This Row],[Spacecraft (Return)]]=Tbl_MissionCrew[[#This Row],[Spacecraft (Launch)]])</f>
        <v>1</v>
      </c>
      <c r="E1010" s="2">
        <f ca="1">IF(Tbl_MissionCrew[[#This Row],[Return date]]="",NOW(),Tbl_MissionCrew[[#This Row],[Return date]])-Tbl_MissionCrew[[#This Row],[Launch date]]</f>
        <v>10.87821759259532</v>
      </c>
      <c r="F1010" s="1">
        <f>_xlfn.XLOOKUP(Tbl_MissionCrew[[#This Row],[Spacecraft (Launch)]],Tbl_Missions[Spacecraft],Tbl_Missions[Launch])</f>
        <v>38978.172708333332</v>
      </c>
      <c r="G1010" s="1">
        <f>IF(_xlfn.XLOOKUP(Tbl_MissionCrew[[#This Row],[Spacecraft (Return)]],Tbl_Missions[Spacecraft],Tbl_Missions[Return])="","",_xlfn.XLOOKUP(Tbl_MissionCrew[[#This Row],[Spacecraft (Return)]],Tbl_Missions[Spacecraft],Tbl_Missions[Return]))</f>
        <v>38989.050925925927</v>
      </c>
      <c r="H1010" t="str">
        <f>_xlfn.XLOOKUP(Tbl_MissionCrew[[#This Row],[Spacecraft (Launch)]],Tbl_Missions[Spacecraft],Tbl_Missions[Destination])</f>
        <v>ISS</v>
      </c>
      <c r="I101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10" t="str">
        <f>_xlfn.XLOOKUP(Tbl_MissionCrew[[#This Row],[Spacecraft (Return)]],Tbl_Missions[Spacecraft],Tbl_Missions[Status])</f>
        <v>Returned</v>
      </c>
    </row>
    <row r="1011" spans="1:10" ht="18.75" customHeight="1">
      <c r="A1011" t="s">
        <v>571</v>
      </c>
      <c r="B1011" t="s">
        <v>294</v>
      </c>
      <c r="C1011" t="s">
        <v>294</v>
      </c>
      <c r="D1011" t="b">
        <f>NOT(Tbl_MissionCrew[[#This Row],[Spacecraft (Return)]]=Tbl_MissionCrew[[#This Row],[Spacecraft (Launch)]])</f>
        <v>0</v>
      </c>
      <c r="E1011" s="2">
        <f ca="1">IF(Tbl_MissionCrew[[#This Row],[Return date]]="",NOW(),Tbl_MissionCrew[[#This Row],[Return date]])-Tbl_MissionCrew[[#This Row],[Launch date]]</f>
        <v>215.34930555555911</v>
      </c>
      <c r="F1011" s="1">
        <f>_xlfn.XLOOKUP(Tbl_MissionCrew[[#This Row],[Spacecraft (Launch)]],Tbl_Missions[Spacecraft],Tbl_Missions[Launch])</f>
        <v>38978.172708333332</v>
      </c>
      <c r="G1011" s="1">
        <f>IF(_xlfn.XLOOKUP(Tbl_MissionCrew[[#This Row],[Spacecraft (Return)]],Tbl_Missions[Spacecraft],Tbl_Missions[Return])="","",_xlfn.XLOOKUP(Tbl_MissionCrew[[#This Row],[Spacecraft (Return)]],Tbl_Missions[Spacecraft],Tbl_Missions[Return]))</f>
        <v>39193.522013888891</v>
      </c>
      <c r="H1011" t="str">
        <f>_xlfn.XLOOKUP(Tbl_MissionCrew[[#This Row],[Spacecraft (Launch)]],Tbl_Missions[Spacecraft],Tbl_Missions[Destination])</f>
        <v>ISS</v>
      </c>
      <c r="I101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11" t="str">
        <f>_xlfn.XLOOKUP(Tbl_MissionCrew[[#This Row],[Spacecraft (Return)]],Tbl_Missions[Spacecraft],Tbl_Missions[Status])</f>
        <v>Returned</v>
      </c>
    </row>
    <row r="1012" spans="1:10" ht="18.75" customHeight="1">
      <c r="A1012" t="s">
        <v>589</v>
      </c>
      <c r="B1012" t="s">
        <v>294</v>
      </c>
      <c r="C1012" t="s">
        <v>294</v>
      </c>
      <c r="D1012" t="b">
        <f>NOT(Tbl_MissionCrew[[#This Row],[Spacecraft (Return)]]=Tbl_MissionCrew[[#This Row],[Spacecraft (Launch)]])</f>
        <v>0</v>
      </c>
      <c r="E1012" s="2">
        <f ca="1">IF(Tbl_MissionCrew[[#This Row],[Return date]]="",NOW(),Tbl_MissionCrew[[#This Row],[Return date]])-Tbl_MissionCrew[[#This Row],[Launch date]]</f>
        <v>215.34930555555911</v>
      </c>
      <c r="F1012" s="1">
        <f>_xlfn.XLOOKUP(Tbl_MissionCrew[[#This Row],[Spacecraft (Launch)]],Tbl_Missions[Spacecraft],Tbl_Missions[Launch])</f>
        <v>38978.172708333332</v>
      </c>
      <c r="G1012" s="1">
        <f>IF(_xlfn.XLOOKUP(Tbl_MissionCrew[[#This Row],[Spacecraft (Return)]],Tbl_Missions[Spacecraft],Tbl_Missions[Return])="","",_xlfn.XLOOKUP(Tbl_MissionCrew[[#This Row],[Spacecraft (Return)]],Tbl_Missions[Spacecraft],Tbl_Missions[Return]))</f>
        <v>39193.522013888891</v>
      </c>
      <c r="H1012" t="str">
        <f>_xlfn.XLOOKUP(Tbl_MissionCrew[[#This Row],[Spacecraft (Launch)]],Tbl_Missions[Spacecraft],Tbl_Missions[Destination])</f>
        <v>ISS</v>
      </c>
      <c r="I101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12" t="str">
        <f>_xlfn.XLOOKUP(Tbl_MissionCrew[[#This Row],[Spacecraft (Return)]],Tbl_Missions[Spacecraft],Tbl_Missions[Status])</f>
        <v>Returned</v>
      </c>
    </row>
    <row r="1013" spans="1:10" ht="18.75" customHeight="1">
      <c r="A1013" t="s">
        <v>635</v>
      </c>
      <c r="B1013" t="s">
        <v>295</v>
      </c>
      <c r="C1013" t="s">
        <v>295</v>
      </c>
      <c r="D1013" t="b">
        <f>NOT(Tbl_MissionCrew[[#This Row],[Spacecraft (Return)]]=Tbl_MissionCrew[[#This Row],[Spacecraft (Launch)]])</f>
        <v>0</v>
      </c>
      <c r="E1013" s="2">
        <f ca="1">IF(Tbl_MissionCrew[[#This Row],[Return date]]="",NOW(),Tbl_MissionCrew[[#This Row],[Return date]])-Tbl_MissionCrew[[#This Row],[Launch date]]</f>
        <v>12.864583333335759</v>
      </c>
      <c r="F1013" s="1">
        <f>_xlfn.XLOOKUP(Tbl_MissionCrew[[#This Row],[Spacecraft (Launch)]],Tbl_Missions[Spacecraft],Tbl_Missions[Launch])</f>
        <v>39060.033043981479</v>
      </c>
      <c r="G1013" s="1">
        <f>IF(_xlfn.XLOOKUP(Tbl_MissionCrew[[#This Row],[Spacecraft (Return)]],Tbl_Missions[Spacecraft],Tbl_Missions[Return])="","",_xlfn.XLOOKUP(Tbl_MissionCrew[[#This Row],[Spacecraft (Return)]],Tbl_Missions[Spacecraft],Tbl_Missions[Return]))</f>
        <v>39072.897627314815</v>
      </c>
      <c r="H1013" t="str">
        <f>_xlfn.XLOOKUP(Tbl_MissionCrew[[#This Row],[Spacecraft (Launch)]],Tbl_Missions[Spacecraft],Tbl_Missions[Destination])</f>
        <v>ISS</v>
      </c>
      <c r="I101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13" t="str">
        <f>_xlfn.XLOOKUP(Tbl_MissionCrew[[#This Row],[Spacecraft (Return)]],Tbl_Missions[Spacecraft],Tbl_Missions[Status])</f>
        <v>Returned</v>
      </c>
    </row>
    <row r="1014" spans="1:10" ht="18.75" customHeight="1">
      <c r="A1014" t="s">
        <v>1272</v>
      </c>
      <c r="B1014" t="s">
        <v>295</v>
      </c>
      <c r="C1014" t="s">
        <v>295</v>
      </c>
      <c r="D1014" t="b">
        <f>NOT(Tbl_MissionCrew[[#This Row],[Spacecraft (Return)]]=Tbl_MissionCrew[[#This Row],[Spacecraft (Launch)]])</f>
        <v>0</v>
      </c>
      <c r="E1014" s="2">
        <f ca="1">IF(Tbl_MissionCrew[[#This Row],[Return date]]="",NOW(),Tbl_MissionCrew[[#This Row],[Return date]])-Tbl_MissionCrew[[#This Row],[Launch date]]</f>
        <v>12.864583333335759</v>
      </c>
      <c r="F1014" s="1">
        <f>_xlfn.XLOOKUP(Tbl_MissionCrew[[#This Row],[Spacecraft (Launch)]],Tbl_Missions[Spacecraft],Tbl_Missions[Launch])</f>
        <v>39060.033043981479</v>
      </c>
      <c r="G1014" s="1">
        <f>IF(_xlfn.XLOOKUP(Tbl_MissionCrew[[#This Row],[Spacecraft (Return)]],Tbl_Missions[Spacecraft],Tbl_Missions[Return])="","",_xlfn.XLOOKUP(Tbl_MissionCrew[[#This Row],[Spacecraft (Return)]],Tbl_Missions[Spacecraft],Tbl_Missions[Return]))</f>
        <v>39072.897627314815</v>
      </c>
      <c r="H1014" t="str">
        <f>_xlfn.XLOOKUP(Tbl_MissionCrew[[#This Row],[Spacecraft (Launch)]],Tbl_Missions[Spacecraft],Tbl_Missions[Destination])</f>
        <v>ISS</v>
      </c>
      <c r="I101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14" t="str">
        <f>_xlfn.XLOOKUP(Tbl_MissionCrew[[#This Row],[Spacecraft (Return)]],Tbl_Missions[Spacecraft],Tbl_Missions[Status])</f>
        <v>Returned</v>
      </c>
    </row>
    <row r="1015" spans="1:10" ht="18.75" customHeight="1">
      <c r="A1015" t="s">
        <v>1241</v>
      </c>
      <c r="B1015" t="s">
        <v>295</v>
      </c>
      <c r="C1015" t="s">
        <v>295</v>
      </c>
      <c r="D1015" t="b">
        <f>NOT(Tbl_MissionCrew[[#This Row],[Spacecraft (Return)]]=Tbl_MissionCrew[[#This Row],[Spacecraft (Launch)]])</f>
        <v>0</v>
      </c>
      <c r="E1015" s="2">
        <f ca="1">IF(Tbl_MissionCrew[[#This Row],[Return date]]="",NOW(),Tbl_MissionCrew[[#This Row],[Return date]])-Tbl_MissionCrew[[#This Row],[Launch date]]</f>
        <v>12.864583333335759</v>
      </c>
      <c r="F1015" s="1">
        <f>_xlfn.XLOOKUP(Tbl_MissionCrew[[#This Row],[Spacecraft (Launch)]],Tbl_Missions[Spacecraft],Tbl_Missions[Launch])</f>
        <v>39060.033043981479</v>
      </c>
      <c r="G1015" s="1">
        <f>IF(_xlfn.XLOOKUP(Tbl_MissionCrew[[#This Row],[Spacecraft (Return)]],Tbl_Missions[Spacecraft],Tbl_Missions[Return])="","",_xlfn.XLOOKUP(Tbl_MissionCrew[[#This Row],[Spacecraft (Return)]],Tbl_Missions[Spacecraft],Tbl_Missions[Return]))</f>
        <v>39072.897627314815</v>
      </c>
      <c r="H1015" t="str">
        <f>_xlfn.XLOOKUP(Tbl_MissionCrew[[#This Row],[Spacecraft (Launch)]],Tbl_Missions[Spacecraft],Tbl_Missions[Destination])</f>
        <v>ISS</v>
      </c>
      <c r="I101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15" t="str">
        <f>_xlfn.XLOOKUP(Tbl_MissionCrew[[#This Row],[Spacecraft (Return)]],Tbl_Missions[Spacecraft],Tbl_Missions[Status])</f>
        <v>Returned</v>
      </c>
    </row>
    <row r="1016" spans="1:10" ht="18.75" customHeight="1">
      <c r="A1016" t="s">
        <v>689</v>
      </c>
      <c r="B1016" t="s">
        <v>295</v>
      </c>
      <c r="C1016" t="s">
        <v>295</v>
      </c>
      <c r="D1016" t="b">
        <f>NOT(Tbl_MissionCrew[[#This Row],[Spacecraft (Return)]]=Tbl_MissionCrew[[#This Row],[Spacecraft (Launch)]])</f>
        <v>0</v>
      </c>
      <c r="E1016" s="2">
        <f ca="1">IF(Tbl_MissionCrew[[#This Row],[Return date]]="",NOW(),Tbl_MissionCrew[[#This Row],[Return date]])-Tbl_MissionCrew[[#This Row],[Launch date]]</f>
        <v>12.864583333335759</v>
      </c>
      <c r="F1016" s="1">
        <f>_xlfn.XLOOKUP(Tbl_MissionCrew[[#This Row],[Spacecraft (Launch)]],Tbl_Missions[Spacecraft],Tbl_Missions[Launch])</f>
        <v>39060.033043981479</v>
      </c>
      <c r="G1016" s="1">
        <f>IF(_xlfn.XLOOKUP(Tbl_MissionCrew[[#This Row],[Spacecraft (Return)]],Tbl_Missions[Spacecraft],Tbl_Missions[Return])="","",_xlfn.XLOOKUP(Tbl_MissionCrew[[#This Row],[Spacecraft (Return)]],Tbl_Missions[Spacecraft],Tbl_Missions[Return]))</f>
        <v>39072.897627314815</v>
      </c>
      <c r="H1016" t="str">
        <f>_xlfn.XLOOKUP(Tbl_MissionCrew[[#This Row],[Spacecraft (Launch)]],Tbl_Missions[Spacecraft],Tbl_Missions[Destination])</f>
        <v>ISS</v>
      </c>
      <c r="I101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16" t="str">
        <f>_xlfn.XLOOKUP(Tbl_MissionCrew[[#This Row],[Spacecraft (Return)]],Tbl_Missions[Spacecraft],Tbl_Missions[Status])</f>
        <v>Returned</v>
      </c>
    </row>
    <row r="1017" spans="1:10" ht="18.75" customHeight="1">
      <c r="A1017" t="s">
        <v>576</v>
      </c>
      <c r="B1017" t="s">
        <v>295</v>
      </c>
      <c r="C1017" t="s">
        <v>295</v>
      </c>
      <c r="D1017" t="b">
        <f>NOT(Tbl_MissionCrew[[#This Row],[Spacecraft (Return)]]=Tbl_MissionCrew[[#This Row],[Spacecraft (Launch)]])</f>
        <v>0</v>
      </c>
      <c r="E1017" s="2">
        <f ca="1">IF(Tbl_MissionCrew[[#This Row],[Return date]]="",NOW(),Tbl_MissionCrew[[#This Row],[Return date]])-Tbl_MissionCrew[[#This Row],[Launch date]]</f>
        <v>12.864583333335759</v>
      </c>
      <c r="F1017" s="1">
        <f>_xlfn.XLOOKUP(Tbl_MissionCrew[[#This Row],[Spacecraft (Launch)]],Tbl_Missions[Spacecraft],Tbl_Missions[Launch])</f>
        <v>39060.033043981479</v>
      </c>
      <c r="G1017" s="1">
        <f>IF(_xlfn.XLOOKUP(Tbl_MissionCrew[[#This Row],[Spacecraft (Return)]],Tbl_Missions[Spacecraft],Tbl_Missions[Return])="","",_xlfn.XLOOKUP(Tbl_MissionCrew[[#This Row],[Spacecraft (Return)]],Tbl_Missions[Spacecraft],Tbl_Missions[Return]))</f>
        <v>39072.897627314815</v>
      </c>
      <c r="H1017" t="str">
        <f>_xlfn.XLOOKUP(Tbl_MissionCrew[[#This Row],[Spacecraft (Launch)]],Tbl_Missions[Spacecraft],Tbl_Missions[Destination])</f>
        <v>ISS</v>
      </c>
      <c r="I101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17" t="str">
        <f>_xlfn.XLOOKUP(Tbl_MissionCrew[[#This Row],[Spacecraft (Return)]],Tbl_Missions[Spacecraft],Tbl_Missions[Status])</f>
        <v>Returned</v>
      </c>
    </row>
    <row r="1018" spans="1:10" ht="18.75" customHeight="1">
      <c r="A1018" t="s">
        <v>636</v>
      </c>
      <c r="B1018" t="s">
        <v>295</v>
      </c>
      <c r="C1018" t="s">
        <v>297</v>
      </c>
      <c r="D1018" t="b">
        <f>NOT(Tbl_MissionCrew[[#This Row],[Spacecraft (Return)]]=Tbl_MissionCrew[[#This Row],[Spacecraft (Launch)]])</f>
        <v>1</v>
      </c>
      <c r="E1018" s="2">
        <f ca="1">IF(Tbl_MissionCrew[[#This Row],[Return date]]="",NOW(),Tbl_MissionCrew[[#This Row],[Return date]])-Tbl_MissionCrew[[#This Row],[Launch date]]</f>
        <v>195.79339120370423</v>
      </c>
      <c r="F1018" s="1">
        <f>_xlfn.XLOOKUP(Tbl_MissionCrew[[#This Row],[Spacecraft (Launch)]],Tbl_Missions[Spacecraft],Tbl_Missions[Launch])</f>
        <v>39060.033043981479</v>
      </c>
      <c r="G1018" s="1">
        <f>IF(_xlfn.XLOOKUP(Tbl_MissionCrew[[#This Row],[Spacecraft (Return)]],Tbl_Missions[Spacecraft],Tbl_Missions[Return])="","",_xlfn.XLOOKUP(Tbl_MissionCrew[[#This Row],[Spacecraft (Return)]],Tbl_Missions[Spacecraft],Tbl_Missions[Return]))</f>
        <v>39255.826435185183</v>
      </c>
      <c r="H1018" t="str">
        <f>_xlfn.XLOOKUP(Tbl_MissionCrew[[#This Row],[Spacecraft (Launch)]],Tbl_Missions[Spacecraft],Tbl_Missions[Destination])</f>
        <v>ISS</v>
      </c>
      <c r="I101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18" t="str">
        <f>_xlfn.XLOOKUP(Tbl_MissionCrew[[#This Row],[Spacecraft (Return)]],Tbl_Missions[Spacecraft],Tbl_Missions[Status])</f>
        <v>Returned</v>
      </c>
    </row>
    <row r="1019" spans="1:10" ht="18.75" customHeight="1">
      <c r="A1019" t="s">
        <v>1273</v>
      </c>
      <c r="B1019" t="s">
        <v>295</v>
      </c>
      <c r="C1019" t="s">
        <v>295</v>
      </c>
      <c r="D1019" t="b">
        <f>NOT(Tbl_MissionCrew[[#This Row],[Spacecraft (Return)]]=Tbl_MissionCrew[[#This Row],[Spacecraft (Launch)]])</f>
        <v>0</v>
      </c>
      <c r="E1019" s="2">
        <f ca="1">IF(Tbl_MissionCrew[[#This Row],[Return date]]="",NOW(),Tbl_MissionCrew[[#This Row],[Return date]])-Tbl_MissionCrew[[#This Row],[Launch date]]</f>
        <v>12.864583333335759</v>
      </c>
      <c r="F1019" s="1">
        <f>_xlfn.XLOOKUP(Tbl_MissionCrew[[#This Row],[Spacecraft (Launch)]],Tbl_Missions[Spacecraft],Tbl_Missions[Launch])</f>
        <v>39060.033043981479</v>
      </c>
      <c r="G1019" s="1">
        <f>IF(_xlfn.XLOOKUP(Tbl_MissionCrew[[#This Row],[Spacecraft (Return)]],Tbl_Missions[Spacecraft],Tbl_Missions[Return])="","",_xlfn.XLOOKUP(Tbl_MissionCrew[[#This Row],[Spacecraft (Return)]],Tbl_Missions[Spacecraft],Tbl_Missions[Return]))</f>
        <v>39072.897627314815</v>
      </c>
      <c r="H1019" t="str">
        <f>_xlfn.XLOOKUP(Tbl_MissionCrew[[#This Row],[Spacecraft (Launch)]],Tbl_Missions[Spacecraft],Tbl_Missions[Destination])</f>
        <v>ISS</v>
      </c>
      <c r="I101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19" t="str">
        <f>_xlfn.XLOOKUP(Tbl_MissionCrew[[#This Row],[Spacecraft (Return)]],Tbl_Missions[Spacecraft],Tbl_Missions[Status])</f>
        <v>Returned</v>
      </c>
    </row>
    <row r="1020" spans="1:10" ht="18.75" customHeight="1">
      <c r="A1020" t="s">
        <v>1274</v>
      </c>
      <c r="B1020" t="s">
        <v>296</v>
      </c>
      <c r="C1020" t="s">
        <v>294</v>
      </c>
      <c r="D1020" t="b">
        <f>NOT(Tbl_MissionCrew[[#This Row],[Spacecraft (Return)]]=Tbl_MissionCrew[[#This Row],[Spacecraft (Launch)]])</f>
        <v>1</v>
      </c>
      <c r="E1020" s="2">
        <f ca="1">IF(Tbl_MissionCrew[[#This Row],[Return date]]="",NOW(),Tbl_MissionCrew[[#This Row],[Return date]])-Tbl_MissionCrew[[#This Row],[Launch date]]</f>
        <v>13.792152777779847</v>
      </c>
      <c r="F1020" s="1">
        <f>_xlfn.XLOOKUP(Tbl_MissionCrew[[#This Row],[Spacecraft (Launch)]],Tbl_Missions[Spacecraft],Tbl_Missions[Launch])</f>
        <v>39179.729861111111</v>
      </c>
      <c r="G1020" s="1">
        <f>IF(_xlfn.XLOOKUP(Tbl_MissionCrew[[#This Row],[Spacecraft (Return)]],Tbl_Missions[Spacecraft],Tbl_Missions[Return])="","",_xlfn.XLOOKUP(Tbl_MissionCrew[[#This Row],[Spacecraft (Return)]],Tbl_Missions[Spacecraft],Tbl_Missions[Return]))</f>
        <v>39193.522013888891</v>
      </c>
      <c r="H1020" t="str">
        <f>_xlfn.XLOOKUP(Tbl_MissionCrew[[#This Row],[Spacecraft (Launch)]],Tbl_Missions[Spacecraft],Tbl_Missions[Destination])</f>
        <v>ISS</v>
      </c>
      <c r="I102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20" t="str">
        <f>_xlfn.XLOOKUP(Tbl_MissionCrew[[#This Row],[Spacecraft (Return)]],Tbl_Missions[Spacecraft],Tbl_Missions[Status])</f>
        <v>Returned</v>
      </c>
    </row>
    <row r="1021" spans="1:10" ht="18.75" customHeight="1">
      <c r="A1021" t="s">
        <v>639</v>
      </c>
      <c r="B1021" t="s">
        <v>296</v>
      </c>
      <c r="C1021" t="s">
        <v>296</v>
      </c>
      <c r="D1021" t="b">
        <f>NOT(Tbl_MissionCrew[[#This Row],[Spacecraft (Return)]]=Tbl_MissionCrew[[#This Row],[Spacecraft (Launch)]])</f>
        <v>0</v>
      </c>
      <c r="E1021" s="2">
        <f ca="1">IF(Tbl_MissionCrew[[#This Row],[Return date]]="",NOW(),Tbl_MissionCrew[[#This Row],[Return date]])-Tbl_MissionCrew[[#This Row],[Launch date]]</f>
        <v>196.71180555555475</v>
      </c>
      <c r="F1021" s="1">
        <f>_xlfn.XLOOKUP(Tbl_MissionCrew[[#This Row],[Spacecraft (Launch)]],Tbl_Missions[Spacecraft],Tbl_Missions[Launch])</f>
        <v>39179.729861111111</v>
      </c>
      <c r="G1021" s="1">
        <f>IF(_xlfn.XLOOKUP(Tbl_MissionCrew[[#This Row],[Spacecraft (Return)]],Tbl_Missions[Spacecraft],Tbl_Missions[Return])="","",_xlfn.XLOOKUP(Tbl_MissionCrew[[#This Row],[Spacecraft (Return)]],Tbl_Missions[Spacecraft],Tbl_Missions[Return]))</f>
        <v>39376.441666666666</v>
      </c>
      <c r="H1021" t="str">
        <f>_xlfn.XLOOKUP(Tbl_MissionCrew[[#This Row],[Spacecraft (Launch)]],Tbl_Missions[Spacecraft],Tbl_Missions[Destination])</f>
        <v>ISS</v>
      </c>
      <c r="I102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21" t="str">
        <f>_xlfn.XLOOKUP(Tbl_MissionCrew[[#This Row],[Spacecraft (Return)]],Tbl_Missions[Spacecraft],Tbl_Missions[Status])</f>
        <v>Returned</v>
      </c>
    </row>
    <row r="1022" spans="1:10" ht="18.75" customHeight="1">
      <c r="A1022" t="s">
        <v>638</v>
      </c>
      <c r="B1022" t="s">
        <v>296</v>
      </c>
      <c r="C1022" t="s">
        <v>296</v>
      </c>
      <c r="D1022" t="b">
        <f>NOT(Tbl_MissionCrew[[#This Row],[Spacecraft (Return)]]=Tbl_MissionCrew[[#This Row],[Spacecraft (Launch)]])</f>
        <v>0</v>
      </c>
      <c r="E1022" s="2">
        <f ca="1">IF(Tbl_MissionCrew[[#This Row],[Return date]]="",NOW(),Tbl_MissionCrew[[#This Row],[Return date]])-Tbl_MissionCrew[[#This Row],[Launch date]]</f>
        <v>196.71180555555475</v>
      </c>
      <c r="F1022" s="1">
        <f>_xlfn.XLOOKUP(Tbl_MissionCrew[[#This Row],[Spacecraft (Launch)]],Tbl_Missions[Spacecraft],Tbl_Missions[Launch])</f>
        <v>39179.729861111111</v>
      </c>
      <c r="G1022" s="1">
        <f>IF(_xlfn.XLOOKUP(Tbl_MissionCrew[[#This Row],[Spacecraft (Return)]],Tbl_Missions[Spacecraft],Tbl_Missions[Return])="","",_xlfn.XLOOKUP(Tbl_MissionCrew[[#This Row],[Spacecraft (Return)]],Tbl_Missions[Spacecraft],Tbl_Missions[Return]))</f>
        <v>39376.441666666666</v>
      </c>
      <c r="H1022" t="str">
        <f>_xlfn.XLOOKUP(Tbl_MissionCrew[[#This Row],[Spacecraft (Launch)]],Tbl_Missions[Spacecraft],Tbl_Missions[Destination])</f>
        <v>ISS</v>
      </c>
      <c r="I102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22" t="str">
        <f>_xlfn.XLOOKUP(Tbl_MissionCrew[[#This Row],[Spacecraft (Return)]],Tbl_Missions[Spacecraft],Tbl_Missions[Status])</f>
        <v>Returned</v>
      </c>
    </row>
    <row r="1023" spans="1:10" ht="18.75" customHeight="1">
      <c r="A1023" t="s">
        <v>643</v>
      </c>
      <c r="B1023" t="s">
        <v>297</v>
      </c>
      <c r="C1023" t="s">
        <v>300</v>
      </c>
      <c r="D1023" t="b">
        <f>NOT(Tbl_MissionCrew[[#This Row],[Spacecraft (Return)]]=Tbl_MissionCrew[[#This Row],[Spacecraft (Launch)]])</f>
        <v>1</v>
      </c>
      <c r="E1023" s="2">
        <f ca="1">IF(Tbl_MissionCrew[[#This Row],[Return date]]="",NOW(),Tbl_MissionCrew[[#This Row],[Return date]])-Tbl_MissionCrew[[#This Row],[Launch date]]</f>
        <v>151.2668402777781</v>
      </c>
      <c r="F1023" s="1">
        <f>_xlfn.XLOOKUP(Tbl_MissionCrew[[#This Row],[Spacecraft (Launch)]],Tbl_Missions[Spacecraft],Tbl_Missions[Launch])</f>
        <v>39241.984768518516</v>
      </c>
      <c r="G1023" s="1">
        <f>IF(_xlfn.XLOOKUP(Tbl_MissionCrew[[#This Row],[Spacecraft (Return)]],Tbl_Missions[Spacecraft],Tbl_Missions[Return])="","",_xlfn.XLOOKUP(Tbl_MissionCrew[[#This Row],[Spacecraft (Return)]],Tbl_Missions[Spacecraft],Tbl_Missions[Return]))</f>
        <v>39393.251608796294</v>
      </c>
      <c r="H1023" t="str">
        <f>_xlfn.XLOOKUP(Tbl_MissionCrew[[#This Row],[Spacecraft (Launch)]],Tbl_Missions[Spacecraft],Tbl_Missions[Destination])</f>
        <v>ISS</v>
      </c>
      <c r="I102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23" t="str">
        <f>_xlfn.XLOOKUP(Tbl_MissionCrew[[#This Row],[Spacecraft (Return)]],Tbl_Missions[Spacecraft],Tbl_Missions[Status])</f>
        <v>Returned</v>
      </c>
    </row>
    <row r="1024" spans="1:10" ht="18.75" customHeight="1">
      <c r="A1024" t="s">
        <v>1233</v>
      </c>
      <c r="B1024" t="s">
        <v>297</v>
      </c>
      <c r="C1024" t="s">
        <v>297</v>
      </c>
      <c r="D1024" t="b">
        <f>NOT(Tbl_MissionCrew[[#This Row],[Spacecraft (Return)]]=Tbl_MissionCrew[[#This Row],[Spacecraft (Launch)]])</f>
        <v>0</v>
      </c>
      <c r="E1024" s="2">
        <f ca="1">IF(Tbl_MissionCrew[[#This Row],[Return date]]="",NOW(),Tbl_MissionCrew[[#This Row],[Return date]])-Tbl_MissionCrew[[#This Row],[Launch date]]</f>
        <v>13.841666666667152</v>
      </c>
      <c r="F1024" s="1">
        <f>_xlfn.XLOOKUP(Tbl_MissionCrew[[#This Row],[Spacecraft (Launch)]],Tbl_Missions[Spacecraft],Tbl_Missions[Launch])</f>
        <v>39241.984768518516</v>
      </c>
      <c r="G1024" s="1">
        <f>IF(_xlfn.XLOOKUP(Tbl_MissionCrew[[#This Row],[Spacecraft (Return)]],Tbl_Missions[Spacecraft],Tbl_Missions[Return])="","",_xlfn.XLOOKUP(Tbl_MissionCrew[[#This Row],[Spacecraft (Return)]],Tbl_Missions[Spacecraft],Tbl_Missions[Return]))</f>
        <v>39255.826435185183</v>
      </c>
      <c r="H1024" t="str">
        <f>_xlfn.XLOOKUP(Tbl_MissionCrew[[#This Row],[Spacecraft (Launch)]],Tbl_Missions[Spacecraft],Tbl_Missions[Destination])</f>
        <v>ISS</v>
      </c>
      <c r="I102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24" t="str">
        <f>_xlfn.XLOOKUP(Tbl_MissionCrew[[#This Row],[Spacecraft (Return)]],Tbl_Missions[Spacecraft],Tbl_Missions[Status])</f>
        <v>Returned</v>
      </c>
    </row>
    <row r="1025" spans="1:10" ht="18.75" customHeight="1">
      <c r="A1025" t="s">
        <v>585</v>
      </c>
      <c r="B1025" t="s">
        <v>297</v>
      </c>
      <c r="C1025" t="s">
        <v>297</v>
      </c>
      <c r="D1025" t="b">
        <f>NOT(Tbl_MissionCrew[[#This Row],[Spacecraft (Return)]]=Tbl_MissionCrew[[#This Row],[Spacecraft (Launch)]])</f>
        <v>0</v>
      </c>
      <c r="E1025" s="2">
        <f ca="1">IF(Tbl_MissionCrew[[#This Row],[Return date]]="",NOW(),Tbl_MissionCrew[[#This Row],[Return date]])-Tbl_MissionCrew[[#This Row],[Launch date]]</f>
        <v>13.841666666667152</v>
      </c>
      <c r="F1025" s="1">
        <f>_xlfn.XLOOKUP(Tbl_MissionCrew[[#This Row],[Spacecraft (Launch)]],Tbl_Missions[Spacecraft],Tbl_Missions[Launch])</f>
        <v>39241.984768518516</v>
      </c>
      <c r="G1025" s="1">
        <f>IF(_xlfn.XLOOKUP(Tbl_MissionCrew[[#This Row],[Spacecraft (Return)]],Tbl_Missions[Spacecraft],Tbl_Missions[Return])="","",_xlfn.XLOOKUP(Tbl_MissionCrew[[#This Row],[Spacecraft (Return)]],Tbl_Missions[Spacecraft],Tbl_Missions[Return]))</f>
        <v>39255.826435185183</v>
      </c>
      <c r="H1025" t="str">
        <f>_xlfn.XLOOKUP(Tbl_MissionCrew[[#This Row],[Spacecraft (Launch)]],Tbl_Missions[Spacecraft],Tbl_Missions[Destination])</f>
        <v>ISS</v>
      </c>
      <c r="I102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25" t="str">
        <f>_xlfn.XLOOKUP(Tbl_MissionCrew[[#This Row],[Spacecraft (Return)]],Tbl_Missions[Spacecraft],Tbl_Missions[Status])</f>
        <v>Returned</v>
      </c>
    </row>
    <row r="1026" spans="1:10" ht="18.75" customHeight="1">
      <c r="A1026" t="s">
        <v>641</v>
      </c>
      <c r="B1026" t="s">
        <v>297</v>
      </c>
      <c r="C1026" t="s">
        <v>297</v>
      </c>
      <c r="D1026" t="b">
        <f>NOT(Tbl_MissionCrew[[#This Row],[Spacecraft (Return)]]=Tbl_MissionCrew[[#This Row],[Spacecraft (Launch)]])</f>
        <v>0</v>
      </c>
      <c r="E1026" s="2">
        <f ca="1">IF(Tbl_MissionCrew[[#This Row],[Return date]]="",NOW(),Tbl_MissionCrew[[#This Row],[Return date]])-Tbl_MissionCrew[[#This Row],[Launch date]]</f>
        <v>13.841666666667152</v>
      </c>
      <c r="F1026" s="1">
        <f>_xlfn.XLOOKUP(Tbl_MissionCrew[[#This Row],[Spacecraft (Launch)]],Tbl_Missions[Spacecraft],Tbl_Missions[Launch])</f>
        <v>39241.984768518516</v>
      </c>
      <c r="G1026" s="1">
        <f>IF(_xlfn.XLOOKUP(Tbl_MissionCrew[[#This Row],[Spacecraft (Return)]],Tbl_Missions[Spacecraft],Tbl_Missions[Return])="","",_xlfn.XLOOKUP(Tbl_MissionCrew[[#This Row],[Spacecraft (Return)]],Tbl_Missions[Spacecraft],Tbl_Missions[Return]))</f>
        <v>39255.826435185183</v>
      </c>
      <c r="H1026" t="str">
        <f>_xlfn.XLOOKUP(Tbl_MissionCrew[[#This Row],[Spacecraft (Launch)]],Tbl_Missions[Spacecraft],Tbl_Missions[Destination])</f>
        <v>ISS</v>
      </c>
      <c r="I102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26" t="str">
        <f>_xlfn.XLOOKUP(Tbl_MissionCrew[[#This Row],[Spacecraft (Return)]],Tbl_Missions[Spacecraft],Tbl_Missions[Status])</f>
        <v>Returned</v>
      </c>
    </row>
    <row r="1027" spans="1:10" ht="18.75" customHeight="1">
      <c r="A1027" t="s">
        <v>1275</v>
      </c>
      <c r="B1027" t="s">
        <v>297</v>
      </c>
      <c r="C1027" t="s">
        <v>297</v>
      </c>
      <c r="D1027" t="b">
        <f>NOT(Tbl_MissionCrew[[#This Row],[Spacecraft (Return)]]=Tbl_MissionCrew[[#This Row],[Spacecraft (Launch)]])</f>
        <v>0</v>
      </c>
      <c r="E1027" s="2">
        <f ca="1">IF(Tbl_MissionCrew[[#This Row],[Return date]]="",NOW(),Tbl_MissionCrew[[#This Row],[Return date]])-Tbl_MissionCrew[[#This Row],[Launch date]]</f>
        <v>13.841666666667152</v>
      </c>
      <c r="F1027" s="1">
        <f>_xlfn.XLOOKUP(Tbl_MissionCrew[[#This Row],[Spacecraft (Launch)]],Tbl_Missions[Spacecraft],Tbl_Missions[Launch])</f>
        <v>39241.984768518516</v>
      </c>
      <c r="G1027" s="1">
        <f>IF(_xlfn.XLOOKUP(Tbl_MissionCrew[[#This Row],[Spacecraft (Return)]],Tbl_Missions[Spacecraft],Tbl_Missions[Return])="","",_xlfn.XLOOKUP(Tbl_MissionCrew[[#This Row],[Spacecraft (Return)]],Tbl_Missions[Spacecraft],Tbl_Missions[Return]))</f>
        <v>39255.826435185183</v>
      </c>
      <c r="H1027" t="str">
        <f>_xlfn.XLOOKUP(Tbl_MissionCrew[[#This Row],[Spacecraft (Launch)]],Tbl_Missions[Spacecraft],Tbl_Missions[Destination])</f>
        <v>ISS</v>
      </c>
      <c r="I102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27" t="str">
        <f>_xlfn.XLOOKUP(Tbl_MissionCrew[[#This Row],[Spacecraft (Return)]],Tbl_Missions[Spacecraft],Tbl_Missions[Status])</f>
        <v>Returned</v>
      </c>
    </row>
    <row r="1028" spans="1:10" ht="18.75" customHeight="1">
      <c r="A1028" t="s">
        <v>587</v>
      </c>
      <c r="B1028" t="s">
        <v>297</v>
      </c>
      <c r="C1028" t="s">
        <v>297</v>
      </c>
      <c r="D1028" t="b">
        <f>NOT(Tbl_MissionCrew[[#This Row],[Spacecraft (Return)]]=Tbl_MissionCrew[[#This Row],[Spacecraft (Launch)]])</f>
        <v>0</v>
      </c>
      <c r="E1028" s="2">
        <f ca="1">IF(Tbl_MissionCrew[[#This Row],[Return date]]="",NOW(),Tbl_MissionCrew[[#This Row],[Return date]])-Tbl_MissionCrew[[#This Row],[Launch date]]</f>
        <v>13.841666666667152</v>
      </c>
      <c r="F1028" s="1">
        <f>_xlfn.XLOOKUP(Tbl_MissionCrew[[#This Row],[Spacecraft (Launch)]],Tbl_Missions[Spacecraft],Tbl_Missions[Launch])</f>
        <v>39241.984768518516</v>
      </c>
      <c r="G1028" s="1">
        <f>IF(_xlfn.XLOOKUP(Tbl_MissionCrew[[#This Row],[Spacecraft (Return)]],Tbl_Missions[Spacecraft],Tbl_Missions[Return])="","",_xlfn.XLOOKUP(Tbl_MissionCrew[[#This Row],[Spacecraft (Return)]],Tbl_Missions[Spacecraft],Tbl_Missions[Return]))</f>
        <v>39255.826435185183</v>
      </c>
      <c r="H1028" t="str">
        <f>_xlfn.XLOOKUP(Tbl_MissionCrew[[#This Row],[Spacecraft (Launch)]],Tbl_Missions[Spacecraft],Tbl_Missions[Destination])</f>
        <v>ISS</v>
      </c>
      <c r="I102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28" t="str">
        <f>_xlfn.XLOOKUP(Tbl_MissionCrew[[#This Row],[Spacecraft (Return)]],Tbl_Missions[Spacecraft],Tbl_Missions[Status])</f>
        <v>Returned</v>
      </c>
    </row>
    <row r="1029" spans="1:10" ht="18.75" customHeight="1">
      <c r="A1029" t="s">
        <v>642</v>
      </c>
      <c r="B1029" t="s">
        <v>297</v>
      </c>
      <c r="C1029" t="s">
        <v>297</v>
      </c>
      <c r="D1029" t="b">
        <f>NOT(Tbl_MissionCrew[[#This Row],[Spacecraft (Return)]]=Tbl_MissionCrew[[#This Row],[Spacecraft (Launch)]])</f>
        <v>0</v>
      </c>
      <c r="E1029" s="2">
        <f ca="1">IF(Tbl_MissionCrew[[#This Row],[Return date]]="",NOW(),Tbl_MissionCrew[[#This Row],[Return date]])-Tbl_MissionCrew[[#This Row],[Launch date]]</f>
        <v>13.841666666667152</v>
      </c>
      <c r="F1029" s="1">
        <f>_xlfn.XLOOKUP(Tbl_MissionCrew[[#This Row],[Spacecraft (Launch)]],Tbl_Missions[Spacecraft],Tbl_Missions[Launch])</f>
        <v>39241.984768518516</v>
      </c>
      <c r="G1029" s="1">
        <f>IF(_xlfn.XLOOKUP(Tbl_MissionCrew[[#This Row],[Spacecraft (Return)]],Tbl_Missions[Spacecraft],Tbl_Missions[Return])="","",_xlfn.XLOOKUP(Tbl_MissionCrew[[#This Row],[Spacecraft (Return)]],Tbl_Missions[Spacecraft],Tbl_Missions[Return]))</f>
        <v>39255.826435185183</v>
      </c>
      <c r="H1029" t="str">
        <f>_xlfn.XLOOKUP(Tbl_MissionCrew[[#This Row],[Spacecraft (Launch)]],Tbl_Missions[Spacecraft],Tbl_Missions[Destination])</f>
        <v>ISS</v>
      </c>
      <c r="I102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29" t="str">
        <f>_xlfn.XLOOKUP(Tbl_MissionCrew[[#This Row],[Spacecraft (Return)]],Tbl_Missions[Spacecraft],Tbl_Missions[Status])</f>
        <v>Returned</v>
      </c>
    </row>
    <row r="1030" spans="1:10" ht="18.75" customHeight="1">
      <c r="A1030" t="s">
        <v>700</v>
      </c>
      <c r="B1030" t="s">
        <v>298</v>
      </c>
      <c r="C1030" t="s">
        <v>298</v>
      </c>
      <c r="D1030" t="b">
        <f>NOT(Tbl_MissionCrew[[#This Row],[Spacecraft (Return)]]=Tbl_MissionCrew[[#This Row],[Spacecraft (Launch)]])</f>
        <v>0</v>
      </c>
      <c r="E1030" s="2">
        <f ca="1">IF(Tbl_MissionCrew[[#This Row],[Return date]]="",NOW(),Tbl_MissionCrew[[#This Row],[Return date]])-Tbl_MissionCrew[[#This Row],[Launch date]]</f>
        <v>12.747222222220444</v>
      </c>
      <c r="F1030" s="1">
        <f>_xlfn.XLOOKUP(Tbl_MissionCrew[[#This Row],[Spacecraft (Launch)]],Tbl_Missions[Spacecraft],Tbl_Missions[Launch])</f>
        <v>39302.942152777781</v>
      </c>
      <c r="G1030" s="1">
        <f>IF(_xlfn.XLOOKUP(Tbl_MissionCrew[[#This Row],[Spacecraft (Return)]],Tbl_Missions[Spacecraft],Tbl_Missions[Return])="","",_xlfn.XLOOKUP(Tbl_MissionCrew[[#This Row],[Spacecraft (Return)]],Tbl_Missions[Spacecraft],Tbl_Missions[Return]))</f>
        <v>39315.689375000002</v>
      </c>
      <c r="H1030" t="str">
        <f>_xlfn.XLOOKUP(Tbl_MissionCrew[[#This Row],[Spacecraft (Launch)]],Tbl_Missions[Spacecraft],Tbl_Missions[Destination])</f>
        <v>ISS</v>
      </c>
      <c r="I103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30" t="str">
        <f>_xlfn.XLOOKUP(Tbl_MissionCrew[[#This Row],[Spacecraft (Return)]],Tbl_Missions[Spacecraft],Tbl_Missions[Status])</f>
        <v>Returned</v>
      </c>
    </row>
    <row r="1031" spans="1:10" ht="18.75" customHeight="1">
      <c r="A1031" t="s">
        <v>1276</v>
      </c>
      <c r="B1031" t="s">
        <v>298</v>
      </c>
      <c r="C1031" t="s">
        <v>298</v>
      </c>
      <c r="D1031" t="b">
        <f>NOT(Tbl_MissionCrew[[#This Row],[Spacecraft (Return)]]=Tbl_MissionCrew[[#This Row],[Spacecraft (Launch)]])</f>
        <v>0</v>
      </c>
      <c r="E1031" s="2">
        <f ca="1">IF(Tbl_MissionCrew[[#This Row],[Return date]]="",NOW(),Tbl_MissionCrew[[#This Row],[Return date]])-Tbl_MissionCrew[[#This Row],[Launch date]]</f>
        <v>12.747222222220444</v>
      </c>
      <c r="F1031" s="1">
        <f>_xlfn.XLOOKUP(Tbl_MissionCrew[[#This Row],[Spacecraft (Launch)]],Tbl_Missions[Spacecraft],Tbl_Missions[Launch])</f>
        <v>39302.942152777781</v>
      </c>
      <c r="G1031" s="1">
        <f>IF(_xlfn.XLOOKUP(Tbl_MissionCrew[[#This Row],[Spacecraft (Return)]],Tbl_Missions[Spacecraft],Tbl_Missions[Return])="","",_xlfn.XLOOKUP(Tbl_MissionCrew[[#This Row],[Spacecraft (Return)]],Tbl_Missions[Spacecraft],Tbl_Missions[Return]))</f>
        <v>39315.689375000002</v>
      </c>
      <c r="H1031" t="str">
        <f>_xlfn.XLOOKUP(Tbl_MissionCrew[[#This Row],[Spacecraft (Launch)]],Tbl_Missions[Spacecraft],Tbl_Missions[Destination])</f>
        <v>ISS</v>
      </c>
      <c r="I103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31" t="str">
        <f>_xlfn.XLOOKUP(Tbl_MissionCrew[[#This Row],[Spacecraft (Return)]],Tbl_Missions[Spacecraft],Tbl_Missions[Status])</f>
        <v>Returned</v>
      </c>
    </row>
    <row r="1032" spans="1:10" ht="18.75" customHeight="1">
      <c r="A1032" t="s">
        <v>1244</v>
      </c>
      <c r="B1032" t="s">
        <v>298</v>
      </c>
      <c r="C1032" t="s">
        <v>298</v>
      </c>
      <c r="D1032" t="b">
        <f>NOT(Tbl_MissionCrew[[#This Row],[Spacecraft (Return)]]=Tbl_MissionCrew[[#This Row],[Spacecraft (Launch)]])</f>
        <v>0</v>
      </c>
      <c r="E1032" s="2">
        <f ca="1">IF(Tbl_MissionCrew[[#This Row],[Return date]]="",NOW(),Tbl_MissionCrew[[#This Row],[Return date]])-Tbl_MissionCrew[[#This Row],[Launch date]]</f>
        <v>12.747222222220444</v>
      </c>
      <c r="F1032" s="1">
        <f>_xlfn.XLOOKUP(Tbl_MissionCrew[[#This Row],[Spacecraft (Launch)]],Tbl_Missions[Spacecraft],Tbl_Missions[Launch])</f>
        <v>39302.942152777781</v>
      </c>
      <c r="G1032" s="1">
        <f>IF(_xlfn.XLOOKUP(Tbl_MissionCrew[[#This Row],[Spacecraft (Return)]],Tbl_Missions[Spacecraft],Tbl_Missions[Return])="","",_xlfn.XLOOKUP(Tbl_MissionCrew[[#This Row],[Spacecraft (Return)]],Tbl_Missions[Spacecraft],Tbl_Missions[Return]))</f>
        <v>39315.689375000002</v>
      </c>
      <c r="H1032" t="str">
        <f>_xlfn.XLOOKUP(Tbl_MissionCrew[[#This Row],[Spacecraft (Launch)]],Tbl_Missions[Spacecraft],Tbl_Missions[Destination])</f>
        <v>ISS</v>
      </c>
      <c r="I103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32" t="str">
        <f>_xlfn.XLOOKUP(Tbl_MissionCrew[[#This Row],[Spacecraft (Return)]],Tbl_Missions[Spacecraft],Tbl_Missions[Status])</f>
        <v>Returned</v>
      </c>
    </row>
    <row r="1033" spans="1:10" ht="18.75" customHeight="1">
      <c r="A1033" t="s">
        <v>646</v>
      </c>
      <c r="B1033" t="s">
        <v>298</v>
      </c>
      <c r="C1033" t="s">
        <v>298</v>
      </c>
      <c r="D1033" t="b">
        <f>NOT(Tbl_MissionCrew[[#This Row],[Spacecraft (Return)]]=Tbl_MissionCrew[[#This Row],[Spacecraft (Launch)]])</f>
        <v>0</v>
      </c>
      <c r="E1033" s="2">
        <f ca="1">IF(Tbl_MissionCrew[[#This Row],[Return date]]="",NOW(),Tbl_MissionCrew[[#This Row],[Return date]])-Tbl_MissionCrew[[#This Row],[Launch date]]</f>
        <v>12.747222222220444</v>
      </c>
      <c r="F1033" s="1">
        <f>_xlfn.XLOOKUP(Tbl_MissionCrew[[#This Row],[Spacecraft (Launch)]],Tbl_Missions[Spacecraft],Tbl_Missions[Launch])</f>
        <v>39302.942152777781</v>
      </c>
      <c r="G1033" s="1">
        <f>IF(_xlfn.XLOOKUP(Tbl_MissionCrew[[#This Row],[Spacecraft (Return)]],Tbl_Missions[Spacecraft],Tbl_Missions[Return])="","",_xlfn.XLOOKUP(Tbl_MissionCrew[[#This Row],[Spacecraft (Return)]],Tbl_Missions[Spacecraft],Tbl_Missions[Return]))</f>
        <v>39315.689375000002</v>
      </c>
      <c r="H1033" t="str">
        <f>_xlfn.XLOOKUP(Tbl_MissionCrew[[#This Row],[Spacecraft (Launch)]],Tbl_Missions[Spacecraft],Tbl_Missions[Destination])</f>
        <v>ISS</v>
      </c>
      <c r="I103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33" t="str">
        <f>_xlfn.XLOOKUP(Tbl_MissionCrew[[#This Row],[Spacecraft (Return)]],Tbl_Missions[Spacecraft],Tbl_Missions[Status])</f>
        <v>Returned</v>
      </c>
    </row>
    <row r="1034" spans="1:10" ht="18.75" customHeight="1">
      <c r="A1034" t="s">
        <v>645</v>
      </c>
      <c r="B1034" t="s">
        <v>298</v>
      </c>
      <c r="C1034" t="s">
        <v>298</v>
      </c>
      <c r="D1034" t="b">
        <f>NOT(Tbl_MissionCrew[[#This Row],[Spacecraft (Return)]]=Tbl_MissionCrew[[#This Row],[Spacecraft (Launch)]])</f>
        <v>0</v>
      </c>
      <c r="E1034" s="2">
        <f ca="1">IF(Tbl_MissionCrew[[#This Row],[Return date]]="",NOW(),Tbl_MissionCrew[[#This Row],[Return date]])-Tbl_MissionCrew[[#This Row],[Launch date]]</f>
        <v>12.747222222220444</v>
      </c>
      <c r="F1034" s="1">
        <f>_xlfn.XLOOKUP(Tbl_MissionCrew[[#This Row],[Spacecraft (Launch)]],Tbl_Missions[Spacecraft],Tbl_Missions[Launch])</f>
        <v>39302.942152777781</v>
      </c>
      <c r="G1034" s="1">
        <f>IF(_xlfn.XLOOKUP(Tbl_MissionCrew[[#This Row],[Spacecraft (Return)]],Tbl_Missions[Spacecraft],Tbl_Missions[Return])="","",_xlfn.XLOOKUP(Tbl_MissionCrew[[#This Row],[Spacecraft (Return)]],Tbl_Missions[Spacecraft],Tbl_Missions[Return]))</f>
        <v>39315.689375000002</v>
      </c>
      <c r="H1034" t="str">
        <f>_xlfn.XLOOKUP(Tbl_MissionCrew[[#This Row],[Spacecraft (Launch)]],Tbl_Missions[Spacecraft],Tbl_Missions[Destination])</f>
        <v>ISS</v>
      </c>
      <c r="I103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34" t="str">
        <f>_xlfn.XLOOKUP(Tbl_MissionCrew[[#This Row],[Spacecraft (Return)]],Tbl_Missions[Spacecraft],Tbl_Missions[Status])</f>
        <v>Returned</v>
      </c>
    </row>
    <row r="1035" spans="1:10" ht="18.75" customHeight="1">
      <c r="A1035" t="s">
        <v>731</v>
      </c>
      <c r="B1035" t="s">
        <v>298</v>
      </c>
      <c r="C1035" t="s">
        <v>298</v>
      </c>
      <c r="D1035" t="b">
        <f>NOT(Tbl_MissionCrew[[#This Row],[Spacecraft (Return)]]=Tbl_MissionCrew[[#This Row],[Spacecraft (Launch)]])</f>
        <v>0</v>
      </c>
      <c r="E1035" s="2">
        <f ca="1">IF(Tbl_MissionCrew[[#This Row],[Return date]]="",NOW(),Tbl_MissionCrew[[#This Row],[Return date]])-Tbl_MissionCrew[[#This Row],[Launch date]]</f>
        <v>12.747222222220444</v>
      </c>
      <c r="F1035" s="1">
        <f>_xlfn.XLOOKUP(Tbl_MissionCrew[[#This Row],[Spacecraft (Launch)]],Tbl_Missions[Spacecraft],Tbl_Missions[Launch])</f>
        <v>39302.942152777781</v>
      </c>
      <c r="G1035" s="1">
        <f>IF(_xlfn.XLOOKUP(Tbl_MissionCrew[[#This Row],[Spacecraft (Return)]],Tbl_Missions[Spacecraft],Tbl_Missions[Return])="","",_xlfn.XLOOKUP(Tbl_MissionCrew[[#This Row],[Spacecraft (Return)]],Tbl_Missions[Spacecraft],Tbl_Missions[Return]))</f>
        <v>39315.689375000002</v>
      </c>
      <c r="H1035" t="str">
        <f>_xlfn.XLOOKUP(Tbl_MissionCrew[[#This Row],[Spacecraft (Launch)]],Tbl_Missions[Spacecraft],Tbl_Missions[Destination])</f>
        <v>ISS</v>
      </c>
      <c r="I103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35" t="str">
        <f>_xlfn.XLOOKUP(Tbl_MissionCrew[[#This Row],[Spacecraft (Return)]],Tbl_Missions[Spacecraft],Tbl_Missions[Status])</f>
        <v>Returned</v>
      </c>
    </row>
    <row r="1036" spans="1:10" ht="18.75" customHeight="1">
      <c r="A1036" t="s">
        <v>694</v>
      </c>
      <c r="B1036" t="s">
        <v>298</v>
      </c>
      <c r="C1036" t="s">
        <v>298</v>
      </c>
      <c r="D1036" t="b">
        <f>NOT(Tbl_MissionCrew[[#This Row],[Spacecraft (Return)]]=Tbl_MissionCrew[[#This Row],[Spacecraft (Launch)]])</f>
        <v>0</v>
      </c>
      <c r="E1036" s="2">
        <f ca="1">IF(Tbl_MissionCrew[[#This Row],[Return date]]="",NOW(),Tbl_MissionCrew[[#This Row],[Return date]])-Tbl_MissionCrew[[#This Row],[Launch date]]</f>
        <v>12.747222222220444</v>
      </c>
      <c r="F1036" s="1">
        <f>_xlfn.XLOOKUP(Tbl_MissionCrew[[#This Row],[Spacecraft (Launch)]],Tbl_Missions[Spacecraft],Tbl_Missions[Launch])</f>
        <v>39302.942152777781</v>
      </c>
      <c r="G1036" s="1">
        <f>IF(_xlfn.XLOOKUP(Tbl_MissionCrew[[#This Row],[Spacecraft (Return)]],Tbl_Missions[Spacecraft],Tbl_Missions[Return])="","",_xlfn.XLOOKUP(Tbl_MissionCrew[[#This Row],[Spacecraft (Return)]],Tbl_Missions[Spacecraft],Tbl_Missions[Return]))</f>
        <v>39315.689375000002</v>
      </c>
      <c r="H1036" t="str">
        <f>_xlfn.XLOOKUP(Tbl_MissionCrew[[#This Row],[Spacecraft (Launch)]],Tbl_Missions[Spacecraft],Tbl_Missions[Destination])</f>
        <v>ISS</v>
      </c>
      <c r="I103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36" t="str">
        <f>_xlfn.XLOOKUP(Tbl_MissionCrew[[#This Row],[Spacecraft (Return)]],Tbl_Missions[Spacecraft],Tbl_Missions[Status])</f>
        <v>Returned</v>
      </c>
    </row>
    <row r="1037" spans="1:10" ht="18.75" customHeight="1">
      <c r="A1037" t="s">
        <v>605</v>
      </c>
      <c r="B1037" t="s">
        <v>299</v>
      </c>
      <c r="C1037" t="s">
        <v>299</v>
      </c>
      <c r="D1037" t="b">
        <f>NOT(Tbl_MissionCrew[[#This Row],[Spacecraft (Return)]]=Tbl_MissionCrew[[#This Row],[Spacecraft (Launch)]])</f>
        <v>0</v>
      </c>
      <c r="E1037" s="2">
        <f ca="1">IF(Tbl_MissionCrew[[#This Row],[Return date]]="",NOW(),Tbl_MissionCrew[[#This Row],[Return date]])-Tbl_MissionCrew[[#This Row],[Launch date]]</f>
        <v>191.79652777777665</v>
      </c>
      <c r="F1037" s="1">
        <f>_xlfn.XLOOKUP(Tbl_MissionCrew[[#This Row],[Spacecraft (Launch)]],Tbl_Missions[Spacecraft],Tbl_Missions[Launch])</f>
        <v>39365.557395833333</v>
      </c>
      <c r="G1037" s="1">
        <f>IF(_xlfn.XLOOKUP(Tbl_MissionCrew[[#This Row],[Spacecraft (Return)]],Tbl_Missions[Spacecraft],Tbl_Missions[Return])="","",_xlfn.XLOOKUP(Tbl_MissionCrew[[#This Row],[Spacecraft (Return)]],Tbl_Missions[Spacecraft],Tbl_Missions[Return]))</f>
        <v>39557.35392361111</v>
      </c>
      <c r="H1037" t="str">
        <f>_xlfn.XLOOKUP(Tbl_MissionCrew[[#This Row],[Spacecraft (Launch)]],Tbl_Missions[Spacecraft],Tbl_Missions[Destination])</f>
        <v>ISS</v>
      </c>
      <c r="I103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37" t="str">
        <f>_xlfn.XLOOKUP(Tbl_MissionCrew[[#This Row],[Spacecraft (Return)]],Tbl_Missions[Spacecraft],Tbl_Missions[Status])</f>
        <v>Returned</v>
      </c>
    </row>
    <row r="1038" spans="1:10" ht="18.75" customHeight="1">
      <c r="A1038" t="s">
        <v>1277</v>
      </c>
      <c r="B1038" t="s">
        <v>299</v>
      </c>
      <c r="C1038" t="s">
        <v>296</v>
      </c>
      <c r="D1038" t="b">
        <f>NOT(Tbl_MissionCrew[[#This Row],[Spacecraft (Return)]]=Tbl_MissionCrew[[#This Row],[Spacecraft (Launch)]])</f>
        <v>1</v>
      </c>
      <c r="E1038" s="2">
        <f ca="1">IF(Tbl_MissionCrew[[#This Row],[Return date]]="",NOW(),Tbl_MissionCrew[[#This Row],[Return date]])-Tbl_MissionCrew[[#This Row],[Launch date]]</f>
        <v>10.884270833332266</v>
      </c>
      <c r="F1038" s="1">
        <f>_xlfn.XLOOKUP(Tbl_MissionCrew[[#This Row],[Spacecraft (Launch)]],Tbl_Missions[Spacecraft],Tbl_Missions[Launch])</f>
        <v>39365.557395833333</v>
      </c>
      <c r="G1038" s="1">
        <f>IF(_xlfn.XLOOKUP(Tbl_MissionCrew[[#This Row],[Spacecraft (Return)]],Tbl_Missions[Spacecraft],Tbl_Missions[Return])="","",_xlfn.XLOOKUP(Tbl_MissionCrew[[#This Row],[Spacecraft (Return)]],Tbl_Missions[Spacecraft],Tbl_Missions[Return]))</f>
        <v>39376.441666666666</v>
      </c>
      <c r="H1038" t="str">
        <f>_xlfn.XLOOKUP(Tbl_MissionCrew[[#This Row],[Spacecraft (Launch)]],Tbl_Missions[Spacecraft],Tbl_Missions[Destination])</f>
        <v>ISS</v>
      </c>
      <c r="I103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38" t="str">
        <f>_xlfn.XLOOKUP(Tbl_MissionCrew[[#This Row],[Spacecraft (Return)]],Tbl_Missions[Spacecraft],Tbl_Missions[Status])</f>
        <v>Returned</v>
      </c>
    </row>
    <row r="1039" spans="1:10" ht="18.75" customHeight="1">
      <c r="A1039" t="s">
        <v>510</v>
      </c>
      <c r="B1039" t="s">
        <v>299</v>
      </c>
      <c r="C1039" t="s">
        <v>299</v>
      </c>
      <c r="D1039" t="b">
        <f>NOT(Tbl_MissionCrew[[#This Row],[Spacecraft (Return)]]=Tbl_MissionCrew[[#This Row],[Spacecraft (Launch)]])</f>
        <v>0</v>
      </c>
      <c r="E1039" s="2">
        <f ca="1">IF(Tbl_MissionCrew[[#This Row],[Return date]]="",NOW(),Tbl_MissionCrew[[#This Row],[Return date]])-Tbl_MissionCrew[[#This Row],[Launch date]]</f>
        <v>191.79652777777665</v>
      </c>
      <c r="F1039" s="1">
        <f>_xlfn.XLOOKUP(Tbl_MissionCrew[[#This Row],[Spacecraft (Launch)]],Tbl_Missions[Spacecraft],Tbl_Missions[Launch])</f>
        <v>39365.557395833333</v>
      </c>
      <c r="G1039" s="1">
        <f>IF(_xlfn.XLOOKUP(Tbl_MissionCrew[[#This Row],[Spacecraft (Return)]],Tbl_Missions[Spacecraft],Tbl_Missions[Return])="","",_xlfn.XLOOKUP(Tbl_MissionCrew[[#This Row],[Spacecraft (Return)]],Tbl_Missions[Spacecraft],Tbl_Missions[Return]))</f>
        <v>39557.35392361111</v>
      </c>
      <c r="H1039" t="str">
        <f>_xlfn.XLOOKUP(Tbl_MissionCrew[[#This Row],[Spacecraft (Launch)]],Tbl_Missions[Spacecraft],Tbl_Missions[Destination])</f>
        <v>ISS</v>
      </c>
      <c r="I103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39" t="str">
        <f>_xlfn.XLOOKUP(Tbl_MissionCrew[[#This Row],[Spacecraft (Return)]],Tbl_Missions[Spacecraft],Tbl_Missions[Status])</f>
        <v>Returned</v>
      </c>
    </row>
    <row r="1040" spans="1:10" ht="18.75" customHeight="1">
      <c r="A1040" t="s">
        <v>592</v>
      </c>
      <c r="B1040" t="s">
        <v>300</v>
      </c>
      <c r="C1040" t="s">
        <v>301</v>
      </c>
      <c r="D1040" t="b">
        <f>NOT(Tbl_MissionCrew[[#This Row],[Spacecraft (Return)]]=Tbl_MissionCrew[[#This Row],[Spacecraft (Launch)]])</f>
        <v>1</v>
      </c>
      <c r="E1040" s="2">
        <f ca="1">IF(Tbl_MissionCrew[[#This Row],[Return date]]="",NOW(),Tbl_MissionCrew[[#This Row],[Return date]])-Tbl_MissionCrew[[#This Row],[Launch date]]</f>
        <v>120.43693287036876</v>
      </c>
      <c r="F1040" s="1">
        <f>_xlfn.XLOOKUP(Tbl_MissionCrew[[#This Row],[Spacecraft (Launch)]],Tbl_Missions[Spacecraft],Tbl_Missions[Launch])</f>
        <v>39378.151608796295</v>
      </c>
      <c r="G1040" s="1">
        <f>IF(_xlfn.XLOOKUP(Tbl_MissionCrew[[#This Row],[Spacecraft (Return)]],Tbl_Missions[Spacecraft],Tbl_Missions[Return])="","",_xlfn.XLOOKUP(Tbl_MissionCrew[[#This Row],[Spacecraft (Return)]],Tbl_Missions[Spacecraft],Tbl_Missions[Return]))</f>
        <v>39498.588541666664</v>
      </c>
      <c r="H1040" t="str">
        <f>_xlfn.XLOOKUP(Tbl_MissionCrew[[#This Row],[Spacecraft (Launch)]],Tbl_Missions[Spacecraft],Tbl_Missions[Destination])</f>
        <v>ISS</v>
      </c>
      <c r="I104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40" t="str">
        <f>_xlfn.XLOOKUP(Tbl_MissionCrew[[#This Row],[Spacecraft (Return)]],Tbl_Missions[Spacecraft],Tbl_Missions[Status])</f>
        <v>Returned</v>
      </c>
    </row>
    <row r="1041" spans="1:10" ht="18.75" customHeight="1">
      <c r="A1041" t="s">
        <v>648</v>
      </c>
      <c r="B1041" t="s">
        <v>300</v>
      </c>
      <c r="C1041" t="s">
        <v>300</v>
      </c>
      <c r="D1041" t="b">
        <f>NOT(Tbl_MissionCrew[[#This Row],[Spacecraft (Return)]]=Tbl_MissionCrew[[#This Row],[Spacecraft (Launch)]])</f>
        <v>0</v>
      </c>
      <c r="E1041" s="2">
        <f ca="1">IF(Tbl_MissionCrew[[#This Row],[Return date]]="",NOW(),Tbl_MissionCrew[[#This Row],[Return date]])-Tbl_MissionCrew[[#This Row],[Launch date]]</f>
        <v>15.099999999998545</v>
      </c>
      <c r="F1041" s="1">
        <f>_xlfn.XLOOKUP(Tbl_MissionCrew[[#This Row],[Spacecraft (Launch)]],Tbl_Missions[Spacecraft],Tbl_Missions[Launch])</f>
        <v>39378.151608796295</v>
      </c>
      <c r="G1041" s="1">
        <f>IF(_xlfn.XLOOKUP(Tbl_MissionCrew[[#This Row],[Spacecraft (Return)]],Tbl_Missions[Spacecraft],Tbl_Missions[Return])="","",_xlfn.XLOOKUP(Tbl_MissionCrew[[#This Row],[Spacecraft (Return)]],Tbl_Missions[Spacecraft],Tbl_Missions[Return]))</f>
        <v>39393.251608796294</v>
      </c>
      <c r="H1041" t="str">
        <f>_xlfn.XLOOKUP(Tbl_MissionCrew[[#This Row],[Spacecraft (Launch)]],Tbl_Missions[Spacecraft],Tbl_Missions[Destination])</f>
        <v>ISS</v>
      </c>
      <c r="I104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41" t="str">
        <f>_xlfn.XLOOKUP(Tbl_MissionCrew[[#This Row],[Spacecraft (Return)]],Tbl_Missions[Spacecraft],Tbl_Missions[Status])</f>
        <v>Returned</v>
      </c>
    </row>
    <row r="1042" spans="1:10" ht="18.75" customHeight="1">
      <c r="A1042" t="s">
        <v>1278</v>
      </c>
      <c r="B1042" t="s">
        <v>300</v>
      </c>
      <c r="C1042" t="s">
        <v>300</v>
      </c>
      <c r="D1042" t="b">
        <f>NOT(Tbl_MissionCrew[[#This Row],[Spacecraft (Return)]]=Tbl_MissionCrew[[#This Row],[Spacecraft (Launch)]])</f>
        <v>0</v>
      </c>
      <c r="E1042" s="2">
        <f ca="1">IF(Tbl_MissionCrew[[#This Row],[Return date]]="",NOW(),Tbl_MissionCrew[[#This Row],[Return date]])-Tbl_MissionCrew[[#This Row],[Launch date]]</f>
        <v>15.099999999998545</v>
      </c>
      <c r="F1042" s="1">
        <f>_xlfn.XLOOKUP(Tbl_MissionCrew[[#This Row],[Spacecraft (Launch)]],Tbl_Missions[Spacecraft],Tbl_Missions[Launch])</f>
        <v>39378.151608796295</v>
      </c>
      <c r="G1042" s="1">
        <f>IF(_xlfn.XLOOKUP(Tbl_MissionCrew[[#This Row],[Spacecraft (Return)]],Tbl_Missions[Spacecraft],Tbl_Missions[Return])="","",_xlfn.XLOOKUP(Tbl_MissionCrew[[#This Row],[Spacecraft (Return)]],Tbl_Missions[Spacecraft],Tbl_Missions[Return]))</f>
        <v>39393.251608796294</v>
      </c>
      <c r="H1042" t="str">
        <f>_xlfn.XLOOKUP(Tbl_MissionCrew[[#This Row],[Spacecraft (Launch)]],Tbl_Missions[Spacecraft],Tbl_Missions[Destination])</f>
        <v>ISS</v>
      </c>
      <c r="I104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42" t="str">
        <f>_xlfn.XLOOKUP(Tbl_MissionCrew[[#This Row],[Spacecraft (Return)]],Tbl_Missions[Spacecraft],Tbl_Missions[Status])</f>
        <v>Returned</v>
      </c>
    </row>
    <row r="1043" spans="1:10" ht="18.75" customHeight="1">
      <c r="A1043" t="s">
        <v>1240</v>
      </c>
      <c r="B1043" t="s">
        <v>300</v>
      </c>
      <c r="C1043" t="s">
        <v>300</v>
      </c>
      <c r="D1043" t="b">
        <f>NOT(Tbl_MissionCrew[[#This Row],[Spacecraft (Return)]]=Tbl_MissionCrew[[#This Row],[Spacecraft (Launch)]])</f>
        <v>0</v>
      </c>
      <c r="E1043" s="2">
        <f ca="1">IF(Tbl_MissionCrew[[#This Row],[Return date]]="",NOW(),Tbl_MissionCrew[[#This Row],[Return date]])-Tbl_MissionCrew[[#This Row],[Launch date]]</f>
        <v>15.099999999998545</v>
      </c>
      <c r="F1043" s="1">
        <f>_xlfn.XLOOKUP(Tbl_MissionCrew[[#This Row],[Spacecraft (Launch)]],Tbl_Missions[Spacecraft],Tbl_Missions[Launch])</f>
        <v>39378.151608796295</v>
      </c>
      <c r="G1043" s="1">
        <f>IF(_xlfn.XLOOKUP(Tbl_MissionCrew[[#This Row],[Spacecraft (Return)]],Tbl_Missions[Spacecraft],Tbl_Missions[Return])="","",_xlfn.XLOOKUP(Tbl_MissionCrew[[#This Row],[Spacecraft (Return)]],Tbl_Missions[Spacecraft],Tbl_Missions[Return]))</f>
        <v>39393.251608796294</v>
      </c>
      <c r="H1043" t="str">
        <f>_xlfn.XLOOKUP(Tbl_MissionCrew[[#This Row],[Spacecraft (Launch)]],Tbl_Missions[Spacecraft],Tbl_Missions[Destination])</f>
        <v>ISS</v>
      </c>
      <c r="I104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43" t="str">
        <f>_xlfn.XLOOKUP(Tbl_MissionCrew[[#This Row],[Spacecraft (Return)]],Tbl_Missions[Spacecraft],Tbl_Missions[Status])</f>
        <v>Returned</v>
      </c>
    </row>
    <row r="1044" spans="1:10" ht="18.75" customHeight="1">
      <c r="A1044" t="s">
        <v>1279</v>
      </c>
      <c r="B1044" t="s">
        <v>300</v>
      </c>
      <c r="C1044" t="s">
        <v>300</v>
      </c>
      <c r="D1044" t="b">
        <f>NOT(Tbl_MissionCrew[[#This Row],[Spacecraft (Return)]]=Tbl_MissionCrew[[#This Row],[Spacecraft (Launch)]])</f>
        <v>0</v>
      </c>
      <c r="E1044" s="2">
        <f ca="1">IF(Tbl_MissionCrew[[#This Row],[Return date]]="",NOW(),Tbl_MissionCrew[[#This Row],[Return date]])-Tbl_MissionCrew[[#This Row],[Launch date]]</f>
        <v>15.099999999998545</v>
      </c>
      <c r="F1044" s="1">
        <f>_xlfn.XLOOKUP(Tbl_MissionCrew[[#This Row],[Spacecraft (Launch)]],Tbl_Missions[Spacecraft],Tbl_Missions[Launch])</f>
        <v>39378.151608796295</v>
      </c>
      <c r="G1044" s="1">
        <f>IF(_xlfn.XLOOKUP(Tbl_MissionCrew[[#This Row],[Spacecraft (Return)]],Tbl_Missions[Spacecraft],Tbl_Missions[Return])="","",_xlfn.XLOOKUP(Tbl_MissionCrew[[#This Row],[Spacecraft (Return)]],Tbl_Missions[Spacecraft],Tbl_Missions[Return]))</f>
        <v>39393.251608796294</v>
      </c>
      <c r="H1044" t="str">
        <f>_xlfn.XLOOKUP(Tbl_MissionCrew[[#This Row],[Spacecraft (Launch)]],Tbl_Missions[Spacecraft],Tbl_Missions[Destination])</f>
        <v>ISS</v>
      </c>
      <c r="I104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44" t="str">
        <f>_xlfn.XLOOKUP(Tbl_MissionCrew[[#This Row],[Spacecraft (Return)]],Tbl_Missions[Spacecraft],Tbl_Missions[Status])</f>
        <v>Returned</v>
      </c>
    </row>
    <row r="1045" spans="1:10" ht="18.75" customHeight="1">
      <c r="A1045" t="s">
        <v>548</v>
      </c>
      <c r="B1045" t="s">
        <v>300</v>
      </c>
      <c r="C1045" t="s">
        <v>300</v>
      </c>
      <c r="D1045" t="b">
        <f>NOT(Tbl_MissionCrew[[#This Row],[Spacecraft (Return)]]=Tbl_MissionCrew[[#This Row],[Spacecraft (Launch)]])</f>
        <v>0</v>
      </c>
      <c r="E1045" s="2">
        <f ca="1">IF(Tbl_MissionCrew[[#This Row],[Return date]]="",NOW(),Tbl_MissionCrew[[#This Row],[Return date]])-Tbl_MissionCrew[[#This Row],[Launch date]]</f>
        <v>15.099999999998545</v>
      </c>
      <c r="F1045" s="1">
        <f>_xlfn.XLOOKUP(Tbl_MissionCrew[[#This Row],[Spacecraft (Launch)]],Tbl_Missions[Spacecraft],Tbl_Missions[Launch])</f>
        <v>39378.151608796295</v>
      </c>
      <c r="G1045" s="1">
        <f>IF(_xlfn.XLOOKUP(Tbl_MissionCrew[[#This Row],[Spacecraft (Return)]],Tbl_Missions[Spacecraft],Tbl_Missions[Return])="","",_xlfn.XLOOKUP(Tbl_MissionCrew[[#This Row],[Spacecraft (Return)]],Tbl_Missions[Spacecraft],Tbl_Missions[Return]))</f>
        <v>39393.251608796294</v>
      </c>
      <c r="H1045" t="str">
        <f>_xlfn.XLOOKUP(Tbl_MissionCrew[[#This Row],[Spacecraft (Launch)]],Tbl_Missions[Spacecraft],Tbl_Missions[Destination])</f>
        <v>ISS</v>
      </c>
      <c r="I104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45" t="str">
        <f>_xlfn.XLOOKUP(Tbl_MissionCrew[[#This Row],[Spacecraft (Return)]],Tbl_Missions[Spacecraft],Tbl_Missions[Status])</f>
        <v>Returned</v>
      </c>
    </row>
    <row r="1046" spans="1:10" ht="18.75" customHeight="1">
      <c r="A1046" t="s">
        <v>1269</v>
      </c>
      <c r="B1046" t="s">
        <v>300</v>
      </c>
      <c r="C1046" t="s">
        <v>300</v>
      </c>
      <c r="D1046" t="b">
        <f>NOT(Tbl_MissionCrew[[#This Row],[Spacecraft (Return)]]=Tbl_MissionCrew[[#This Row],[Spacecraft (Launch)]])</f>
        <v>0</v>
      </c>
      <c r="E1046" s="2">
        <f ca="1">IF(Tbl_MissionCrew[[#This Row],[Return date]]="",NOW(),Tbl_MissionCrew[[#This Row],[Return date]])-Tbl_MissionCrew[[#This Row],[Launch date]]</f>
        <v>15.099999999998545</v>
      </c>
      <c r="F1046" s="1">
        <f>_xlfn.XLOOKUP(Tbl_MissionCrew[[#This Row],[Spacecraft (Launch)]],Tbl_Missions[Spacecraft],Tbl_Missions[Launch])</f>
        <v>39378.151608796295</v>
      </c>
      <c r="G1046" s="1">
        <f>IF(_xlfn.XLOOKUP(Tbl_MissionCrew[[#This Row],[Spacecraft (Return)]],Tbl_Missions[Spacecraft],Tbl_Missions[Return])="","",_xlfn.XLOOKUP(Tbl_MissionCrew[[#This Row],[Spacecraft (Return)]],Tbl_Missions[Spacecraft],Tbl_Missions[Return]))</f>
        <v>39393.251608796294</v>
      </c>
      <c r="H1046" t="str">
        <f>_xlfn.XLOOKUP(Tbl_MissionCrew[[#This Row],[Spacecraft (Launch)]],Tbl_Missions[Spacecraft],Tbl_Missions[Destination])</f>
        <v>ISS</v>
      </c>
      <c r="I104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46" t="str">
        <f>_xlfn.XLOOKUP(Tbl_MissionCrew[[#This Row],[Spacecraft (Return)]],Tbl_Missions[Spacecraft],Tbl_Missions[Status])</f>
        <v>Returned</v>
      </c>
    </row>
    <row r="1047" spans="1:10" ht="18.75" customHeight="1">
      <c r="A1047" t="s">
        <v>1280</v>
      </c>
      <c r="B1047" t="s">
        <v>301</v>
      </c>
      <c r="C1047" t="s">
        <v>301</v>
      </c>
      <c r="D1047" t="b">
        <f>NOT(Tbl_MissionCrew[[#This Row],[Spacecraft (Return)]]=Tbl_MissionCrew[[#This Row],[Spacecraft (Launch)]])</f>
        <v>0</v>
      </c>
      <c r="E1047" s="2">
        <f ca="1">IF(Tbl_MissionCrew[[#This Row],[Return date]]="",NOW(),Tbl_MissionCrew[[#This Row],[Return date]])-Tbl_MissionCrew[[#This Row],[Launch date]]</f>
        <v>12.765277777776646</v>
      </c>
      <c r="F1047" s="1">
        <f>_xlfn.XLOOKUP(Tbl_MissionCrew[[#This Row],[Spacecraft (Launch)]],Tbl_Missions[Spacecraft],Tbl_Missions[Launch])</f>
        <v>39485.823263888888</v>
      </c>
      <c r="G1047" s="1">
        <f>IF(_xlfn.XLOOKUP(Tbl_MissionCrew[[#This Row],[Spacecraft (Return)]],Tbl_Missions[Spacecraft],Tbl_Missions[Return])="","",_xlfn.XLOOKUP(Tbl_MissionCrew[[#This Row],[Spacecraft (Return)]],Tbl_Missions[Spacecraft],Tbl_Missions[Return]))</f>
        <v>39498.588541666664</v>
      </c>
      <c r="H1047" t="str">
        <f>_xlfn.XLOOKUP(Tbl_MissionCrew[[#This Row],[Spacecraft (Launch)]],Tbl_Missions[Spacecraft],Tbl_Missions[Destination])</f>
        <v>ISS</v>
      </c>
      <c r="I104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47" t="str">
        <f>_xlfn.XLOOKUP(Tbl_MissionCrew[[#This Row],[Spacecraft (Return)]],Tbl_Missions[Spacecraft],Tbl_Missions[Status])</f>
        <v>Returned</v>
      </c>
    </row>
    <row r="1048" spans="1:10" ht="18.75" customHeight="1">
      <c r="A1048" t="s">
        <v>652</v>
      </c>
      <c r="B1048" t="s">
        <v>301</v>
      </c>
      <c r="C1048" t="s">
        <v>301</v>
      </c>
      <c r="D1048" t="b">
        <f>NOT(Tbl_MissionCrew[[#This Row],[Spacecraft (Return)]]=Tbl_MissionCrew[[#This Row],[Spacecraft (Launch)]])</f>
        <v>0</v>
      </c>
      <c r="E1048" s="2">
        <f ca="1">IF(Tbl_MissionCrew[[#This Row],[Return date]]="",NOW(),Tbl_MissionCrew[[#This Row],[Return date]])-Tbl_MissionCrew[[#This Row],[Launch date]]</f>
        <v>12.765277777776646</v>
      </c>
      <c r="F1048" s="1">
        <f>_xlfn.XLOOKUP(Tbl_MissionCrew[[#This Row],[Spacecraft (Launch)]],Tbl_Missions[Spacecraft],Tbl_Missions[Launch])</f>
        <v>39485.823263888888</v>
      </c>
      <c r="G1048" s="1">
        <f>IF(_xlfn.XLOOKUP(Tbl_MissionCrew[[#This Row],[Spacecraft (Return)]],Tbl_Missions[Spacecraft],Tbl_Missions[Return])="","",_xlfn.XLOOKUP(Tbl_MissionCrew[[#This Row],[Spacecraft (Return)]],Tbl_Missions[Spacecraft],Tbl_Missions[Return]))</f>
        <v>39498.588541666664</v>
      </c>
      <c r="H1048" t="str">
        <f>_xlfn.XLOOKUP(Tbl_MissionCrew[[#This Row],[Spacecraft (Launch)]],Tbl_Missions[Spacecraft],Tbl_Missions[Destination])</f>
        <v>ISS</v>
      </c>
      <c r="I104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48" t="str">
        <f>_xlfn.XLOOKUP(Tbl_MissionCrew[[#This Row],[Spacecraft (Return)]],Tbl_Missions[Spacecraft],Tbl_Missions[Status])</f>
        <v>Returned</v>
      </c>
    </row>
    <row r="1049" spans="1:10" ht="18.75" customHeight="1">
      <c r="A1049" t="s">
        <v>1281</v>
      </c>
      <c r="B1049" t="s">
        <v>301</v>
      </c>
      <c r="C1049" t="s">
        <v>301</v>
      </c>
      <c r="D1049" t="b">
        <f>NOT(Tbl_MissionCrew[[#This Row],[Spacecraft (Return)]]=Tbl_MissionCrew[[#This Row],[Spacecraft (Launch)]])</f>
        <v>0</v>
      </c>
      <c r="E1049" s="2">
        <f ca="1">IF(Tbl_MissionCrew[[#This Row],[Return date]]="",NOW(),Tbl_MissionCrew[[#This Row],[Return date]])-Tbl_MissionCrew[[#This Row],[Launch date]]</f>
        <v>12.765277777776646</v>
      </c>
      <c r="F1049" s="1">
        <f>_xlfn.XLOOKUP(Tbl_MissionCrew[[#This Row],[Spacecraft (Launch)]],Tbl_Missions[Spacecraft],Tbl_Missions[Launch])</f>
        <v>39485.823263888888</v>
      </c>
      <c r="G1049" s="1">
        <f>IF(_xlfn.XLOOKUP(Tbl_MissionCrew[[#This Row],[Spacecraft (Return)]],Tbl_Missions[Spacecraft],Tbl_Missions[Return])="","",_xlfn.XLOOKUP(Tbl_MissionCrew[[#This Row],[Spacecraft (Return)]],Tbl_Missions[Spacecraft],Tbl_Missions[Return]))</f>
        <v>39498.588541666664</v>
      </c>
      <c r="H1049" t="str">
        <f>_xlfn.XLOOKUP(Tbl_MissionCrew[[#This Row],[Spacecraft (Launch)]],Tbl_Missions[Spacecraft],Tbl_Missions[Destination])</f>
        <v>ISS</v>
      </c>
      <c r="I104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49" t="str">
        <f>_xlfn.XLOOKUP(Tbl_MissionCrew[[#This Row],[Spacecraft (Return)]],Tbl_Missions[Spacecraft],Tbl_Missions[Status])</f>
        <v>Returned</v>
      </c>
    </row>
    <row r="1050" spans="1:10" ht="18.75" customHeight="1">
      <c r="A1050" t="s">
        <v>1224</v>
      </c>
      <c r="B1050" t="s">
        <v>301</v>
      </c>
      <c r="C1050" t="s">
        <v>302</v>
      </c>
      <c r="D1050" t="b">
        <f>NOT(Tbl_MissionCrew[[#This Row],[Spacecraft (Return)]]=Tbl_MissionCrew[[#This Row],[Spacecraft (Launch)]])</f>
        <v>1</v>
      </c>
      <c r="E1050" s="2">
        <f ca="1">IF(Tbl_MissionCrew[[#This Row],[Return date]]="",NOW(),Tbl_MissionCrew[[#This Row],[Return date]])-Tbl_MissionCrew[[#This Row],[Launch date]]</f>
        <v>48.204675925924676</v>
      </c>
      <c r="F1050" s="1">
        <f>_xlfn.XLOOKUP(Tbl_MissionCrew[[#This Row],[Spacecraft (Launch)]],Tbl_Missions[Spacecraft],Tbl_Missions[Launch])</f>
        <v>39485.823263888888</v>
      </c>
      <c r="G1050" s="1">
        <f>IF(_xlfn.XLOOKUP(Tbl_MissionCrew[[#This Row],[Spacecraft (Return)]],Tbl_Missions[Spacecraft],Tbl_Missions[Return])="","",_xlfn.XLOOKUP(Tbl_MissionCrew[[#This Row],[Spacecraft (Return)]],Tbl_Missions[Spacecraft],Tbl_Missions[Return]))</f>
        <v>39534.027939814812</v>
      </c>
      <c r="H1050" t="str">
        <f>_xlfn.XLOOKUP(Tbl_MissionCrew[[#This Row],[Spacecraft (Launch)]],Tbl_Missions[Spacecraft],Tbl_Missions[Destination])</f>
        <v>ISS</v>
      </c>
      <c r="I105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50" t="str">
        <f>_xlfn.XLOOKUP(Tbl_MissionCrew[[#This Row],[Spacecraft (Return)]],Tbl_Missions[Spacecraft],Tbl_Missions[Status])</f>
        <v>Returned</v>
      </c>
    </row>
    <row r="1051" spans="1:10" ht="18.75" customHeight="1">
      <c r="A1051" t="s">
        <v>599</v>
      </c>
      <c r="B1051" t="s">
        <v>301</v>
      </c>
      <c r="C1051" t="s">
        <v>301</v>
      </c>
      <c r="D1051" t="b">
        <f>NOT(Tbl_MissionCrew[[#This Row],[Spacecraft (Return)]]=Tbl_MissionCrew[[#This Row],[Spacecraft (Launch)]])</f>
        <v>0</v>
      </c>
      <c r="E1051" s="2">
        <f ca="1">IF(Tbl_MissionCrew[[#This Row],[Return date]]="",NOW(),Tbl_MissionCrew[[#This Row],[Return date]])-Tbl_MissionCrew[[#This Row],[Launch date]]</f>
        <v>12.765277777776646</v>
      </c>
      <c r="F1051" s="1">
        <f>_xlfn.XLOOKUP(Tbl_MissionCrew[[#This Row],[Spacecraft (Launch)]],Tbl_Missions[Spacecraft],Tbl_Missions[Launch])</f>
        <v>39485.823263888888</v>
      </c>
      <c r="G1051" s="1">
        <f>IF(_xlfn.XLOOKUP(Tbl_MissionCrew[[#This Row],[Spacecraft (Return)]],Tbl_Missions[Spacecraft],Tbl_Missions[Return])="","",_xlfn.XLOOKUP(Tbl_MissionCrew[[#This Row],[Spacecraft (Return)]],Tbl_Missions[Spacecraft],Tbl_Missions[Return]))</f>
        <v>39498.588541666664</v>
      </c>
      <c r="H1051" t="str">
        <f>_xlfn.XLOOKUP(Tbl_MissionCrew[[#This Row],[Spacecraft (Launch)]],Tbl_Missions[Spacecraft],Tbl_Missions[Destination])</f>
        <v>ISS</v>
      </c>
      <c r="I105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51" t="str">
        <f>_xlfn.XLOOKUP(Tbl_MissionCrew[[#This Row],[Spacecraft (Return)]],Tbl_Missions[Spacecraft],Tbl_Missions[Status])</f>
        <v>Returned</v>
      </c>
    </row>
    <row r="1052" spans="1:10" ht="18.75" customHeight="1">
      <c r="A1052" t="s">
        <v>651</v>
      </c>
      <c r="B1052" t="s">
        <v>301</v>
      </c>
      <c r="C1052" t="s">
        <v>301</v>
      </c>
      <c r="D1052" t="b">
        <f>NOT(Tbl_MissionCrew[[#This Row],[Spacecraft (Return)]]=Tbl_MissionCrew[[#This Row],[Spacecraft (Launch)]])</f>
        <v>0</v>
      </c>
      <c r="E1052" s="2">
        <f ca="1">IF(Tbl_MissionCrew[[#This Row],[Return date]]="",NOW(),Tbl_MissionCrew[[#This Row],[Return date]])-Tbl_MissionCrew[[#This Row],[Launch date]]</f>
        <v>12.765277777776646</v>
      </c>
      <c r="F1052" s="1">
        <f>_xlfn.XLOOKUP(Tbl_MissionCrew[[#This Row],[Spacecraft (Launch)]],Tbl_Missions[Spacecraft],Tbl_Missions[Launch])</f>
        <v>39485.823263888888</v>
      </c>
      <c r="G1052" s="1">
        <f>IF(_xlfn.XLOOKUP(Tbl_MissionCrew[[#This Row],[Spacecraft (Return)]],Tbl_Missions[Spacecraft],Tbl_Missions[Return])="","",_xlfn.XLOOKUP(Tbl_MissionCrew[[#This Row],[Spacecraft (Return)]],Tbl_Missions[Spacecraft],Tbl_Missions[Return]))</f>
        <v>39498.588541666664</v>
      </c>
      <c r="H1052" t="str">
        <f>_xlfn.XLOOKUP(Tbl_MissionCrew[[#This Row],[Spacecraft (Launch)]],Tbl_Missions[Spacecraft],Tbl_Missions[Destination])</f>
        <v>ISS</v>
      </c>
      <c r="I105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52" t="str">
        <f>_xlfn.XLOOKUP(Tbl_MissionCrew[[#This Row],[Spacecraft (Return)]],Tbl_Missions[Spacecraft],Tbl_Missions[Status])</f>
        <v>Returned</v>
      </c>
    </row>
    <row r="1053" spans="1:10" ht="18.75" customHeight="1">
      <c r="A1053" t="s">
        <v>1248</v>
      </c>
      <c r="B1053" t="s">
        <v>301</v>
      </c>
      <c r="C1053" t="s">
        <v>301</v>
      </c>
      <c r="D1053" t="b">
        <f>NOT(Tbl_MissionCrew[[#This Row],[Spacecraft (Return)]]=Tbl_MissionCrew[[#This Row],[Spacecraft (Launch)]])</f>
        <v>0</v>
      </c>
      <c r="E1053" s="2">
        <f ca="1">IF(Tbl_MissionCrew[[#This Row],[Return date]]="",NOW(),Tbl_MissionCrew[[#This Row],[Return date]])-Tbl_MissionCrew[[#This Row],[Launch date]]</f>
        <v>12.765277777776646</v>
      </c>
      <c r="F1053" s="1">
        <f>_xlfn.XLOOKUP(Tbl_MissionCrew[[#This Row],[Spacecraft (Launch)]],Tbl_Missions[Spacecraft],Tbl_Missions[Launch])</f>
        <v>39485.823263888888</v>
      </c>
      <c r="G1053" s="1">
        <f>IF(_xlfn.XLOOKUP(Tbl_MissionCrew[[#This Row],[Spacecraft (Return)]],Tbl_Missions[Spacecraft],Tbl_Missions[Return])="","",_xlfn.XLOOKUP(Tbl_MissionCrew[[#This Row],[Spacecraft (Return)]],Tbl_Missions[Spacecraft],Tbl_Missions[Return]))</f>
        <v>39498.588541666664</v>
      </c>
      <c r="H1053" t="str">
        <f>_xlfn.XLOOKUP(Tbl_MissionCrew[[#This Row],[Spacecraft (Launch)]],Tbl_Missions[Spacecraft],Tbl_Missions[Destination])</f>
        <v>ISS</v>
      </c>
      <c r="I105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53" t="str">
        <f>_xlfn.XLOOKUP(Tbl_MissionCrew[[#This Row],[Spacecraft (Return)]],Tbl_Missions[Spacecraft],Tbl_Missions[Status])</f>
        <v>Returned</v>
      </c>
    </row>
    <row r="1054" spans="1:10" ht="18.75" customHeight="1">
      <c r="A1054" t="s">
        <v>1229</v>
      </c>
      <c r="B1054" t="s">
        <v>302</v>
      </c>
      <c r="C1054" t="s">
        <v>302</v>
      </c>
      <c r="D1054" t="b">
        <f>NOT(Tbl_MissionCrew[[#This Row],[Spacecraft (Return)]]=Tbl_MissionCrew[[#This Row],[Spacecraft (Launch)]])</f>
        <v>0</v>
      </c>
      <c r="E1054" s="2">
        <f ca="1">IF(Tbl_MissionCrew[[#This Row],[Return date]]="",NOW(),Tbl_MissionCrew[[#This Row],[Return date]])-Tbl_MissionCrew[[#This Row],[Launch date]]</f>
        <v>15.758333333331393</v>
      </c>
      <c r="F1054" s="1">
        <f>_xlfn.XLOOKUP(Tbl_MissionCrew[[#This Row],[Spacecraft (Launch)]],Tbl_Missions[Spacecraft],Tbl_Missions[Launch])</f>
        <v>39518.269606481481</v>
      </c>
      <c r="G1054" s="1">
        <f>IF(_xlfn.XLOOKUP(Tbl_MissionCrew[[#This Row],[Spacecraft (Return)]],Tbl_Missions[Spacecraft],Tbl_Missions[Return])="","",_xlfn.XLOOKUP(Tbl_MissionCrew[[#This Row],[Spacecraft (Return)]],Tbl_Missions[Spacecraft],Tbl_Missions[Return]))</f>
        <v>39534.027939814812</v>
      </c>
      <c r="H1054" t="str">
        <f>_xlfn.XLOOKUP(Tbl_MissionCrew[[#This Row],[Spacecraft (Launch)]],Tbl_Missions[Spacecraft],Tbl_Missions[Destination])</f>
        <v>ISS</v>
      </c>
      <c r="I105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54" t="str">
        <f>_xlfn.XLOOKUP(Tbl_MissionCrew[[#This Row],[Spacecraft (Return)]],Tbl_Missions[Spacecraft],Tbl_Missions[Status])</f>
        <v>Returned</v>
      </c>
    </row>
    <row r="1055" spans="1:10" ht="18.75" customHeight="1">
      <c r="A1055" t="s">
        <v>654</v>
      </c>
      <c r="B1055" t="s">
        <v>302</v>
      </c>
      <c r="C1055" t="s">
        <v>304</v>
      </c>
      <c r="D1055" t="b">
        <f>NOT(Tbl_MissionCrew[[#This Row],[Spacecraft (Return)]]=Tbl_MissionCrew[[#This Row],[Spacecraft (Launch)]])</f>
        <v>1</v>
      </c>
      <c r="E1055" s="2">
        <f ca="1">IF(Tbl_MissionCrew[[#This Row],[Return date]]="",NOW(),Tbl_MissionCrew[[#This Row],[Return date]])-Tbl_MissionCrew[[#This Row],[Launch date]]</f>
        <v>95.365949074075615</v>
      </c>
      <c r="F1055" s="1">
        <f>_xlfn.XLOOKUP(Tbl_MissionCrew[[#This Row],[Spacecraft (Launch)]],Tbl_Missions[Spacecraft],Tbl_Missions[Launch])</f>
        <v>39518.269606481481</v>
      </c>
      <c r="G1055" s="1">
        <f>IF(_xlfn.XLOOKUP(Tbl_MissionCrew[[#This Row],[Spacecraft (Return)]],Tbl_Missions[Spacecraft],Tbl_Missions[Return])="","",_xlfn.XLOOKUP(Tbl_MissionCrew[[#This Row],[Spacecraft (Return)]],Tbl_Missions[Spacecraft],Tbl_Missions[Return]))</f>
        <v>39613.635555555556</v>
      </c>
      <c r="H1055" t="str">
        <f>_xlfn.XLOOKUP(Tbl_MissionCrew[[#This Row],[Spacecraft (Launch)]],Tbl_Missions[Spacecraft],Tbl_Missions[Destination])</f>
        <v>ISS</v>
      </c>
      <c r="I105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55" t="str">
        <f>_xlfn.XLOOKUP(Tbl_MissionCrew[[#This Row],[Spacecraft (Return)]],Tbl_Missions[Spacecraft],Tbl_Missions[Status])</f>
        <v>Returned</v>
      </c>
    </row>
    <row r="1056" spans="1:10" ht="18.75" customHeight="1">
      <c r="A1056" t="s">
        <v>1282</v>
      </c>
      <c r="B1056" t="s">
        <v>302</v>
      </c>
      <c r="C1056" t="s">
        <v>302</v>
      </c>
      <c r="D1056" t="b">
        <f>NOT(Tbl_MissionCrew[[#This Row],[Spacecraft (Return)]]=Tbl_MissionCrew[[#This Row],[Spacecraft (Launch)]])</f>
        <v>0</v>
      </c>
      <c r="E1056" s="2">
        <f ca="1">IF(Tbl_MissionCrew[[#This Row],[Return date]]="",NOW(),Tbl_MissionCrew[[#This Row],[Return date]])-Tbl_MissionCrew[[#This Row],[Launch date]]</f>
        <v>15.758333333331393</v>
      </c>
      <c r="F1056" s="1">
        <f>_xlfn.XLOOKUP(Tbl_MissionCrew[[#This Row],[Spacecraft (Launch)]],Tbl_Missions[Spacecraft],Tbl_Missions[Launch])</f>
        <v>39518.269606481481</v>
      </c>
      <c r="G1056" s="1">
        <f>IF(_xlfn.XLOOKUP(Tbl_MissionCrew[[#This Row],[Spacecraft (Return)]],Tbl_Missions[Spacecraft],Tbl_Missions[Return])="","",_xlfn.XLOOKUP(Tbl_MissionCrew[[#This Row],[Spacecraft (Return)]],Tbl_Missions[Spacecraft],Tbl_Missions[Return]))</f>
        <v>39534.027939814812</v>
      </c>
      <c r="H1056" t="str">
        <f>_xlfn.XLOOKUP(Tbl_MissionCrew[[#This Row],[Spacecraft (Launch)]],Tbl_Missions[Spacecraft],Tbl_Missions[Destination])</f>
        <v>ISS</v>
      </c>
      <c r="I105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56" t="str">
        <f>_xlfn.XLOOKUP(Tbl_MissionCrew[[#This Row],[Spacecraft (Return)]],Tbl_Missions[Spacecraft],Tbl_Missions[Status])</f>
        <v>Returned</v>
      </c>
    </row>
    <row r="1057" spans="1:10" ht="18.75" customHeight="1">
      <c r="A1057" t="s">
        <v>655</v>
      </c>
      <c r="B1057" t="s">
        <v>302</v>
      </c>
      <c r="C1057" t="s">
        <v>302</v>
      </c>
      <c r="D1057" t="b">
        <f>NOT(Tbl_MissionCrew[[#This Row],[Spacecraft (Return)]]=Tbl_MissionCrew[[#This Row],[Spacecraft (Launch)]])</f>
        <v>0</v>
      </c>
      <c r="E1057" s="2">
        <f ca="1">IF(Tbl_MissionCrew[[#This Row],[Return date]]="",NOW(),Tbl_MissionCrew[[#This Row],[Return date]])-Tbl_MissionCrew[[#This Row],[Launch date]]</f>
        <v>15.758333333331393</v>
      </c>
      <c r="F1057" s="1">
        <f>_xlfn.XLOOKUP(Tbl_MissionCrew[[#This Row],[Spacecraft (Launch)]],Tbl_Missions[Spacecraft],Tbl_Missions[Launch])</f>
        <v>39518.269606481481</v>
      </c>
      <c r="G1057" s="1">
        <f>IF(_xlfn.XLOOKUP(Tbl_MissionCrew[[#This Row],[Spacecraft (Return)]],Tbl_Missions[Spacecraft],Tbl_Missions[Return])="","",_xlfn.XLOOKUP(Tbl_MissionCrew[[#This Row],[Spacecraft (Return)]],Tbl_Missions[Spacecraft],Tbl_Missions[Return]))</f>
        <v>39534.027939814812</v>
      </c>
      <c r="H1057" t="str">
        <f>_xlfn.XLOOKUP(Tbl_MissionCrew[[#This Row],[Spacecraft (Launch)]],Tbl_Missions[Spacecraft],Tbl_Missions[Destination])</f>
        <v>ISS</v>
      </c>
      <c r="I105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57" t="str">
        <f>_xlfn.XLOOKUP(Tbl_MissionCrew[[#This Row],[Spacecraft (Return)]],Tbl_Missions[Spacecraft],Tbl_Missions[Status])</f>
        <v>Returned</v>
      </c>
    </row>
    <row r="1058" spans="1:10" ht="18.75" customHeight="1">
      <c r="A1058" t="s">
        <v>596</v>
      </c>
      <c r="B1058" t="s">
        <v>302</v>
      </c>
      <c r="C1058" t="s">
        <v>302</v>
      </c>
      <c r="D1058" t="b">
        <f>NOT(Tbl_MissionCrew[[#This Row],[Spacecraft (Return)]]=Tbl_MissionCrew[[#This Row],[Spacecraft (Launch)]])</f>
        <v>0</v>
      </c>
      <c r="E1058" s="2">
        <f ca="1">IF(Tbl_MissionCrew[[#This Row],[Return date]]="",NOW(),Tbl_MissionCrew[[#This Row],[Return date]])-Tbl_MissionCrew[[#This Row],[Launch date]]</f>
        <v>15.758333333331393</v>
      </c>
      <c r="F1058" s="1">
        <f>_xlfn.XLOOKUP(Tbl_MissionCrew[[#This Row],[Spacecraft (Launch)]],Tbl_Missions[Spacecraft],Tbl_Missions[Launch])</f>
        <v>39518.269606481481</v>
      </c>
      <c r="G1058" s="1">
        <f>IF(_xlfn.XLOOKUP(Tbl_MissionCrew[[#This Row],[Spacecraft (Return)]],Tbl_Missions[Spacecraft],Tbl_Missions[Return])="","",_xlfn.XLOOKUP(Tbl_MissionCrew[[#This Row],[Spacecraft (Return)]],Tbl_Missions[Spacecraft],Tbl_Missions[Return]))</f>
        <v>39534.027939814812</v>
      </c>
      <c r="H1058" t="str">
        <f>_xlfn.XLOOKUP(Tbl_MissionCrew[[#This Row],[Spacecraft (Launch)]],Tbl_Missions[Spacecraft],Tbl_Missions[Destination])</f>
        <v>ISS</v>
      </c>
      <c r="I105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58" t="str">
        <f>_xlfn.XLOOKUP(Tbl_MissionCrew[[#This Row],[Spacecraft (Return)]],Tbl_Missions[Spacecraft],Tbl_Missions[Status])</f>
        <v>Returned</v>
      </c>
    </row>
    <row r="1059" spans="1:10" ht="18.75" customHeight="1">
      <c r="A1059" t="s">
        <v>656</v>
      </c>
      <c r="B1059" t="s">
        <v>302</v>
      </c>
      <c r="C1059" t="s">
        <v>302</v>
      </c>
      <c r="D1059" t="b">
        <f>NOT(Tbl_MissionCrew[[#This Row],[Spacecraft (Return)]]=Tbl_MissionCrew[[#This Row],[Spacecraft (Launch)]])</f>
        <v>0</v>
      </c>
      <c r="E1059" s="2">
        <f ca="1">IF(Tbl_MissionCrew[[#This Row],[Return date]]="",NOW(),Tbl_MissionCrew[[#This Row],[Return date]])-Tbl_MissionCrew[[#This Row],[Launch date]]</f>
        <v>15.758333333331393</v>
      </c>
      <c r="F1059" s="1">
        <f>_xlfn.XLOOKUP(Tbl_MissionCrew[[#This Row],[Spacecraft (Launch)]],Tbl_Missions[Spacecraft],Tbl_Missions[Launch])</f>
        <v>39518.269606481481</v>
      </c>
      <c r="G1059" s="1">
        <f>IF(_xlfn.XLOOKUP(Tbl_MissionCrew[[#This Row],[Spacecraft (Return)]],Tbl_Missions[Spacecraft],Tbl_Missions[Return])="","",_xlfn.XLOOKUP(Tbl_MissionCrew[[#This Row],[Spacecraft (Return)]],Tbl_Missions[Spacecraft],Tbl_Missions[Return]))</f>
        <v>39534.027939814812</v>
      </c>
      <c r="H1059" t="str">
        <f>_xlfn.XLOOKUP(Tbl_MissionCrew[[#This Row],[Spacecraft (Launch)]],Tbl_Missions[Spacecraft],Tbl_Missions[Destination])</f>
        <v>ISS</v>
      </c>
      <c r="I105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59" t="str">
        <f>_xlfn.XLOOKUP(Tbl_MissionCrew[[#This Row],[Spacecraft (Return)]],Tbl_Missions[Spacecraft],Tbl_Missions[Status])</f>
        <v>Returned</v>
      </c>
    </row>
    <row r="1060" spans="1:10" ht="18.75" customHeight="1">
      <c r="A1060" t="s">
        <v>550</v>
      </c>
      <c r="B1060" t="s">
        <v>302</v>
      </c>
      <c r="C1060" t="s">
        <v>302</v>
      </c>
      <c r="D1060" t="b">
        <f>NOT(Tbl_MissionCrew[[#This Row],[Spacecraft (Return)]]=Tbl_MissionCrew[[#This Row],[Spacecraft (Launch)]])</f>
        <v>0</v>
      </c>
      <c r="E1060" s="2">
        <f ca="1">IF(Tbl_MissionCrew[[#This Row],[Return date]]="",NOW(),Tbl_MissionCrew[[#This Row],[Return date]])-Tbl_MissionCrew[[#This Row],[Launch date]]</f>
        <v>15.758333333331393</v>
      </c>
      <c r="F1060" s="1">
        <f>_xlfn.XLOOKUP(Tbl_MissionCrew[[#This Row],[Spacecraft (Launch)]],Tbl_Missions[Spacecraft],Tbl_Missions[Launch])</f>
        <v>39518.269606481481</v>
      </c>
      <c r="G1060" s="1">
        <f>IF(_xlfn.XLOOKUP(Tbl_MissionCrew[[#This Row],[Spacecraft (Return)]],Tbl_Missions[Spacecraft],Tbl_Missions[Return])="","",_xlfn.XLOOKUP(Tbl_MissionCrew[[#This Row],[Spacecraft (Return)]],Tbl_Missions[Spacecraft],Tbl_Missions[Return]))</f>
        <v>39534.027939814812</v>
      </c>
      <c r="H1060" t="str">
        <f>_xlfn.XLOOKUP(Tbl_MissionCrew[[#This Row],[Spacecraft (Launch)]],Tbl_Missions[Spacecraft],Tbl_Missions[Destination])</f>
        <v>ISS</v>
      </c>
      <c r="I106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60" t="str">
        <f>_xlfn.XLOOKUP(Tbl_MissionCrew[[#This Row],[Spacecraft (Return)]],Tbl_Missions[Spacecraft],Tbl_Missions[Status])</f>
        <v>Returned</v>
      </c>
    </row>
    <row r="1061" spans="1:10" ht="18.75" customHeight="1">
      <c r="A1061" t="s">
        <v>661</v>
      </c>
      <c r="B1061" t="s">
        <v>303</v>
      </c>
      <c r="C1061" t="s">
        <v>303</v>
      </c>
      <c r="D1061" t="b">
        <f>NOT(Tbl_MissionCrew[[#This Row],[Spacecraft (Return)]]=Tbl_MissionCrew[[#This Row],[Spacecraft (Launch)]])</f>
        <v>0</v>
      </c>
      <c r="E1061" s="2">
        <f ca="1">IF(Tbl_MissionCrew[[#This Row],[Return date]]="",NOW(),Tbl_MissionCrew[[#This Row],[Return date]])-Tbl_MissionCrew[[#This Row],[Launch date]]</f>
        <v>198.68055555555475</v>
      </c>
      <c r="F1061" s="1">
        <f>_xlfn.XLOOKUP(Tbl_MissionCrew[[#This Row],[Spacecraft (Launch)]],Tbl_Missions[Spacecraft],Tbl_Missions[Launch])</f>
        <v>39546.469895833332</v>
      </c>
      <c r="G1061" s="1">
        <f>IF(_xlfn.XLOOKUP(Tbl_MissionCrew[[#This Row],[Spacecraft (Return)]],Tbl_Missions[Spacecraft],Tbl_Missions[Return])="","",_xlfn.XLOOKUP(Tbl_MissionCrew[[#This Row],[Spacecraft (Return)]],Tbl_Missions[Spacecraft],Tbl_Missions[Return]))</f>
        <v>39745.150451388887</v>
      </c>
      <c r="H1061" t="str">
        <f>_xlfn.XLOOKUP(Tbl_MissionCrew[[#This Row],[Spacecraft (Launch)]],Tbl_Missions[Spacecraft],Tbl_Missions[Destination])</f>
        <v>ISS</v>
      </c>
      <c r="I106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61" t="str">
        <f>_xlfn.XLOOKUP(Tbl_MissionCrew[[#This Row],[Spacecraft (Return)]],Tbl_Missions[Spacecraft],Tbl_Missions[Status])</f>
        <v>Returned</v>
      </c>
    </row>
    <row r="1062" spans="1:10" ht="18.75" customHeight="1">
      <c r="A1062" t="s">
        <v>660</v>
      </c>
      <c r="B1062" t="s">
        <v>303</v>
      </c>
      <c r="C1062" t="s">
        <v>303</v>
      </c>
      <c r="D1062" t="b">
        <f>NOT(Tbl_MissionCrew[[#This Row],[Spacecraft (Return)]]=Tbl_MissionCrew[[#This Row],[Spacecraft (Launch)]])</f>
        <v>0</v>
      </c>
      <c r="E1062" s="2">
        <f ca="1">IF(Tbl_MissionCrew[[#This Row],[Return date]]="",NOW(),Tbl_MissionCrew[[#This Row],[Return date]])-Tbl_MissionCrew[[#This Row],[Launch date]]</f>
        <v>198.68055555555475</v>
      </c>
      <c r="F1062" s="1">
        <f>_xlfn.XLOOKUP(Tbl_MissionCrew[[#This Row],[Spacecraft (Launch)]],Tbl_Missions[Spacecraft],Tbl_Missions[Launch])</f>
        <v>39546.469895833332</v>
      </c>
      <c r="G1062" s="1">
        <f>IF(_xlfn.XLOOKUP(Tbl_MissionCrew[[#This Row],[Spacecraft (Return)]],Tbl_Missions[Spacecraft],Tbl_Missions[Return])="","",_xlfn.XLOOKUP(Tbl_MissionCrew[[#This Row],[Spacecraft (Return)]],Tbl_Missions[Spacecraft],Tbl_Missions[Return]))</f>
        <v>39745.150451388887</v>
      </c>
      <c r="H1062" t="str">
        <f>_xlfn.XLOOKUP(Tbl_MissionCrew[[#This Row],[Spacecraft (Launch)]],Tbl_Missions[Spacecraft],Tbl_Missions[Destination])</f>
        <v>ISS</v>
      </c>
      <c r="I106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62" t="str">
        <f>_xlfn.XLOOKUP(Tbl_MissionCrew[[#This Row],[Spacecraft (Return)]],Tbl_Missions[Spacecraft],Tbl_Missions[Status])</f>
        <v>Returned</v>
      </c>
    </row>
    <row r="1063" spans="1:10" ht="18.75" customHeight="1">
      <c r="A1063" t="s">
        <v>1283</v>
      </c>
      <c r="B1063" t="s">
        <v>303</v>
      </c>
      <c r="C1063" t="s">
        <v>299</v>
      </c>
      <c r="D1063" t="b">
        <f>NOT(Tbl_MissionCrew[[#This Row],[Spacecraft (Return)]]=Tbl_MissionCrew[[#This Row],[Spacecraft (Launch)]])</f>
        <v>1</v>
      </c>
      <c r="E1063" s="2">
        <f ca="1">IF(Tbl_MissionCrew[[#This Row],[Return date]]="",NOW(),Tbl_MissionCrew[[#This Row],[Return date]])-Tbl_MissionCrew[[#This Row],[Launch date]]</f>
        <v>10.884027777778101</v>
      </c>
      <c r="F1063" s="1">
        <f>_xlfn.XLOOKUP(Tbl_MissionCrew[[#This Row],[Spacecraft (Launch)]],Tbl_Missions[Spacecraft],Tbl_Missions[Launch])</f>
        <v>39546.469895833332</v>
      </c>
      <c r="G1063" s="1">
        <f>IF(_xlfn.XLOOKUP(Tbl_MissionCrew[[#This Row],[Spacecraft (Return)]],Tbl_Missions[Spacecraft],Tbl_Missions[Return])="","",_xlfn.XLOOKUP(Tbl_MissionCrew[[#This Row],[Spacecraft (Return)]],Tbl_Missions[Spacecraft],Tbl_Missions[Return]))</f>
        <v>39557.35392361111</v>
      </c>
      <c r="H1063" t="str">
        <f>_xlfn.XLOOKUP(Tbl_MissionCrew[[#This Row],[Spacecraft (Launch)]],Tbl_Missions[Spacecraft],Tbl_Missions[Destination])</f>
        <v>ISS</v>
      </c>
      <c r="I106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63" t="str">
        <f>_xlfn.XLOOKUP(Tbl_MissionCrew[[#This Row],[Spacecraft (Return)]],Tbl_Missions[Spacecraft],Tbl_Missions[Status])</f>
        <v>Returned</v>
      </c>
    </row>
    <row r="1064" spans="1:10" ht="18.75" customHeight="1">
      <c r="A1064" t="s">
        <v>708</v>
      </c>
      <c r="B1064" t="s">
        <v>304</v>
      </c>
      <c r="C1064" t="s">
        <v>304</v>
      </c>
      <c r="D1064" t="b">
        <f>NOT(Tbl_MissionCrew[[#This Row],[Spacecraft (Return)]]=Tbl_MissionCrew[[#This Row],[Spacecraft (Launch)]])</f>
        <v>0</v>
      </c>
      <c r="E1064" s="2">
        <f ca="1">IF(Tbl_MissionCrew[[#This Row],[Return date]]="",NOW(),Tbl_MissionCrew[[#This Row],[Return date]])-Tbl_MissionCrew[[#This Row],[Launch date]]</f>
        <v>13.759027777778101</v>
      </c>
      <c r="F1064" s="1">
        <f>_xlfn.XLOOKUP(Tbl_MissionCrew[[#This Row],[Spacecraft (Launch)]],Tbl_Missions[Spacecraft],Tbl_Missions[Launch])</f>
        <v>39599.876527777778</v>
      </c>
      <c r="G1064" s="1">
        <f>IF(_xlfn.XLOOKUP(Tbl_MissionCrew[[#This Row],[Spacecraft (Return)]],Tbl_Missions[Spacecraft],Tbl_Missions[Return])="","",_xlfn.XLOOKUP(Tbl_MissionCrew[[#This Row],[Spacecraft (Return)]],Tbl_Missions[Spacecraft],Tbl_Missions[Return]))</f>
        <v>39613.635555555556</v>
      </c>
      <c r="H1064" t="str">
        <f>_xlfn.XLOOKUP(Tbl_MissionCrew[[#This Row],[Spacecraft (Launch)]],Tbl_Missions[Spacecraft],Tbl_Missions[Destination])</f>
        <v>ISS</v>
      </c>
      <c r="I106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64" t="str">
        <f>_xlfn.XLOOKUP(Tbl_MissionCrew[[#This Row],[Spacecraft (Return)]],Tbl_Missions[Spacecraft],Tbl_Missions[Status])</f>
        <v>Returned</v>
      </c>
    </row>
    <row r="1065" spans="1:10" ht="18.75" customHeight="1">
      <c r="A1065" t="s">
        <v>702</v>
      </c>
      <c r="B1065" t="s">
        <v>304</v>
      </c>
      <c r="C1065" t="s">
        <v>307</v>
      </c>
      <c r="D1065" t="b">
        <f>NOT(Tbl_MissionCrew[[#This Row],[Spacecraft (Return)]]=Tbl_MissionCrew[[#This Row],[Spacecraft (Launch)]])</f>
        <v>1</v>
      </c>
      <c r="E1065" s="2">
        <f ca="1">IF(Tbl_MissionCrew[[#This Row],[Return date]]="",NOW(),Tbl_MissionCrew[[#This Row],[Return date]])-Tbl_MissionCrew[[#This Row],[Launch date]]</f>
        <v>183.01628472221637</v>
      </c>
      <c r="F1065" s="1">
        <f>_xlfn.XLOOKUP(Tbl_MissionCrew[[#This Row],[Spacecraft (Launch)]],Tbl_Missions[Spacecraft],Tbl_Missions[Launch])</f>
        <v>39599.876527777778</v>
      </c>
      <c r="G1065" s="1">
        <f>IF(_xlfn.XLOOKUP(Tbl_MissionCrew[[#This Row],[Spacecraft (Return)]],Tbl_Missions[Spacecraft],Tbl_Missions[Return])="","",_xlfn.XLOOKUP(Tbl_MissionCrew[[#This Row],[Spacecraft (Return)]],Tbl_Missions[Spacecraft],Tbl_Missions[Return]))</f>
        <v>39782.892812499995</v>
      </c>
      <c r="H1065" t="str">
        <f>_xlfn.XLOOKUP(Tbl_MissionCrew[[#This Row],[Spacecraft (Launch)]],Tbl_Missions[Spacecraft],Tbl_Missions[Destination])</f>
        <v>ISS</v>
      </c>
      <c r="I106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65" t="str">
        <f>_xlfn.XLOOKUP(Tbl_MissionCrew[[#This Row],[Spacecraft (Return)]],Tbl_Missions[Spacecraft],Tbl_Missions[Status])</f>
        <v>Returned</v>
      </c>
    </row>
    <row r="1066" spans="1:10" ht="18.75" customHeight="1">
      <c r="A1066" t="s">
        <v>1284</v>
      </c>
      <c r="B1066" t="s">
        <v>304</v>
      </c>
      <c r="C1066" t="s">
        <v>304</v>
      </c>
      <c r="D1066" t="b">
        <f>NOT(Tbl_MissionCrew[[#This Row],[Spacecraft (Return)]]=Tbl_MissionCrew[[#This Row],[Spacecraft (Launch)]])</f>
        <v>0</v>
      </c>
      <c r="E1066" s="2">
        <f ca="1">IF(Tbl_MissionCrew[[#This Row],[Return date]]="",NOW(),Tbl_MissionCrew[[#This Row],[Return date]])-Tbl_MissionCrew[[#This Row],[Launch date]]</f>
        <v>13.759027777778101</v>
      </c>
      <c r="F1066" s="1">
        <f>_xlfn.XLOOKUP(Tbl_MissionCrew[[#This Row],[Spacecraft (Launch)]],Tbl_Missions[Spacecraft],Tbl_Missions[Launch])</f>
        <v>39599.876527777778</v>
      </c>
      <c r="G1066" s="1">
        <f>IF(_xlfn.XLOOKUP(Tbl_MissionCrew[[#This Row],[Spacecraft (Return)]],Tbl_Missions[Spacecraft],Tbl_Missions[Return])="","",_xlfn.XLOOKUP(Tbl_MissionCrew[[#This Row],[Spacecraft (Return)]],Tbl_Missions[Spacecraft],Tbl_Missions[Return]))</f>
        <v>39613.635555555556</v>
      </c>
      <c r="H1066" t="str">
        <f>_xlfn.XLOOKUP(Tbl_MissionCrew[[#This Row],[Spacecraft (Launch)]],Tbl_Missions[Spacecraft],Tbl_Missions[Destination])</f>
        <v>ISS</v>
      </c>
      <c r="I106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66" t="str">
        <f>_xlfn.XLOOKUP(Tbl_MissionCrew[[#This Row],[Spacecraft (Return)]],Tbl_Missions[Spacecraft],Tbl_Missions[Status])</f>
        <v>Returned</v>
      </c>
    </row>
    <row r="1067" spans="1:10" ht="18.75" customHeight="1">
      <c r="A1067" t="s">
        <v>1285</v>
      </c>
      <c r="B1067" t="s">
        <v>304</v>
      </c>
      <c r="C1067" t="s">
        <v>304</v>
      </c>
      <c r="D1067" t="b">
        <f>NOT(Tbl_MissionCrew[[#This Row],[Spacecraft (Return)]]=Tbl_MissionCrew[[#This Row],[Spacecraft (Launch)]])</f>
        <v>0</v>
      </c>
      <c r="E1067" s="2">
        <f ca="1">IF(Tbl_MissionCrew[[#This Row],[Return date]]="",NOW(),Tbl_MissionCrew[[#This Row],[Return date]])-Tbl_MissionCrew[[#This Row],[Launch date]]</f>
        <v>13.759027777778101</v>
      </c>
      <c r="F1067" s="1">
        <f>_xlfn.XLOOKUP(Tbl_MissionCrew[[#This Row],[Spacecraft (Launch)]],Tbl_Missions[Spacecraft],Tbl_Missions[Launch])</f>
        <v>39599.876527777778</v>
      </c>
      <c r="G1067" s="1">
        <f>IF(_xlfn.XLOOKUP(Tbl_MissionCrew[[#This Row],[Spacecraft (Return)]],Tbl_Missions[Spacecraft],Tbl_Missions[Return])="","",_xlfn.XLOOKUP(Tbl_MissionCrew[[#This Row],[Spacecraft (Return)]],Tbl_Missions[Spacecraft],Tbl_Missions[Return]))</f>
        <v>39613.635555555556</v>
      </c>
      <c r="H1067" t="str">
        <f>_xlfn.XLOOKUP(Tbl_MissionCrew[[#This Row],[Spacecraft (Launch)]],Tbl_Missions[Spacecraft],Tbl_Missions[Destination])</f>
        <v>ISS</v>
      </c>
      <c r="I106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67" t="str">
        <f>_xlfn.XLOOKUP(Tbl_MissionCrew[[#This Row],[Spacecraft (Return)]],Tbl_Missions[Spacecraft],Tbl_Missions[Status])</f>
        <v>Returned</v>
      </c>
    </row>
    <row r="1068" spans="1:10" ht="18.75" customHeight="1">
      <c r="A1068" t="s">
        <v>1246</v>
      </c>
      <c r="B1068" t="s">
        <v>304</v>
      </c>
      <c r="C1068" t="s">
        <v>304</v>
      </c>
      <c r="D1068" t="b">
        <f>NOT(Tbl_MissionCrew[[#This Row],[Spacecraft (Return)]]=Tbl_MissionCrew[[#This Row],[Spacecraft (Launch)]])</f>
        <v>0</v>
      </c>
      <c r="E1068" s="2">
        <f ca="1">IF(Tbl_MissionCrew[[#This Row],[Return date]]="",NOW(),Tbl_MissionCrew[[#This Row],[Return date]])-Tbl_MissionCrew[[#This Row],[Launch date]]</f>
        <v>13.759027777778101</v>
      </c>
      <c r="F1068" s="1">
        <f>_xlfn.XLOOKUP(Tbl_MissionCrew[[#This Row],[Spacecraft (Launch)]],Tbl_Missions[Spacecraft],Tbl_Missions[Launch])</f>
        <v>39599.876527777778</v>
      </c>
      <c r="G1068" s="1">
        <f>IF(_xlfn.XLOOKUP(Tbl_MissionCrew[[#This Row],[Spacecraft (Return)]],Tbl_Missions[Spacecraft],Tbl_Missions[Return])="","",_xlfn.XLOOKUP(Tbl_MissionCrew[[#This Row],[Spacecraft (Return)]],Tbl_Missions[Spacecraft],Tbl_Missions[Return]))</f>
        <v>39613.635555555556</v>
      </c>
      <c r="H1068" t="str">
        <f>_xlfn.XLOOKUP(Tbl_MissionCrew[[#This Row],[Spacecraft (Launch)]],Tbl_Missions[Spacecraft],Tbl_Missions[Destination])</f>
        <v>ISS</v>
      </c>
      <c r="I106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68" t="str">
        <f>_xlfn.XLOOKUP(Tbl_MissionCrew[[#This Row],[Spacecraft (Return)]],Tbl_Missions[Spacecraft],Tbl_Missions[Status])</f>
        <v>Returned</v>
      </c>
    </row>
    <row r="1069" spans="1:10" ht="18.75" customHeight="1">
      <c r="A1069" t="s">
        <v>628</v>
      </c>
      <c r="B1069" t="s">
        <v>304</v>
      </c>
      <c r="C1069" t="s">
        <v>304</v>
      </c>
      <c r="D1069" t="b">
        <f>NOT(Tbl_MissionCrew[[#This Row],[Spacecraft (Return)]]=Tbl_MissionCrew[[#This Row],[Spacecraft (Launch)]])</f>
        <v>0</v>
      </c>
      <c r="E1069" s="2">
        <f ca="1">IF(Tbl_MissionCrew[[#This Row],[Return date]]="",NOW(),Tbl_MissionCrew[[#This Row],[Return date]])-Tbl_MissionCrew[[#This Row],[Launch date]]</f>
        <v>13.759027777778101</v>
      </c>
      <c r="F1069" s="1">
        <f>_xlfn.XLOOKUP(Tbl_MissionCrew[[#This Row],[Spacecraft (Launch)]],Tbl_Missions[Spacecraft],Tbl_Missions[Launch])</f>
        <v>39599.876527777778</v>
      </c>
      <c r="G1069" s="1">
        <f>IF(_xlfn.XLOOKUP(Tbl_MissionCrew[[#This Row],[Spacecraft (Return)]],Tbl_Missions[Spacecraft],Tbl_Missions[Return])="","",_xlfn.XLOOKUP(Tbl_MissionCrew[[#This Row],[Spacecraft (Return)]],Tbl_Missions[Spacecraft],Tbl_Missions[Return]))</f>
        <v>39613.635555555556</v>
      </c>
      <c r="H1069" t="str">
        <f>_xlfn.XLOOKUP(Tbl_MissionCrew[[#This Row],[Spacecraft (Launch)]],Tbl_Missions[Spacecraft],Tbl_Missions[Destination])</f>
        <v>ISS</v>
      </c>
      <c r="I106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69" t="str">
        <f>_xlfn.XLOOKUP(Tbl_MissionCrew[[#This Row],[Spacecraft (Return)]],Tbl_Missions[Spacecraft],Tbl_Missions[Status])</f>
        <v>Returned</v>
      </c>
    </row>
    <row r="1070" spans="1:10" ht="18.75" customHeight="1">
      <c r="A1070" t="s">
        <v>658</v>
      </c>
      <c r="B1070" t="s">
        <v>304</v>
      </c>
      <c r="C1070" t="s">
        <v>304</v>
      </c>
      <c r="D1070" t="b">
        <f>NOT(Tbl_MissionCrew[[#This Row],[Spacecraft (Return)]]=Tbl_MissionCrew[[#This Row],[Spacecraft (Launch)]])</f>
        <v>0</v>
      </c>
      <c r="E1070" s="2">
        <f ca="1">IF(Tbl_MissionCrew[[#This Row],[Return date]]="",NOW(),Tbl_MissionCrew[[#This Row],[Return date]])-Tbl_MissionCrew[[#This Row],[Launch date]]</f>
        <v>13.759027777778101</v>
      </c>
      <c r="F1070" s="1">
        <f>_xlfn.XLOOKUP(Tbl_MissionCrew[[#This Row],[Spacecraft (Launch)]],Tbl_Missions[Spacecraft],Tbl_Missions[Launch])</f>
        <v>39599.876527777778</v>
      </c>
      <c r="G1070" s="1">
        <f>IF(_xlfn.XLOOKUP(Tbl_MissionCrew[[#This Row],[Spacecraft (Return)]],Tbl_Missions[Spacecraft],Tbl_Missions[Return])="","",_xlfn.XLOOKUP(Tbl_MissionCrew[[#This Row],[Spacecraft (Return)]],Tbl_Missions[Spacecraft],Tbl_Missions[Return]))</f>
        <v>39613.635555555556</v>
      </c>
      <c r="H1070" t="str">
        <f>_xlfn.XLOOKUP(Tbl_MissionCrew[[#This Row],[Spacecraft (Launch)]],Tbl_Missions[Spacecraft],Tbl_Missions[Destination])</f>
        <v>ISS</v>
      </c>
      <c r="I107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70" t="str">
        <f>_xlfn.XLOOKUP(Tbl_MissionCrew[[#This Row],[Spacecraft (Return)]],Tbl_Missions[Spacecraft],Tbl_Missions[Status])</f>
        <v>Returned</v>
      </c>
    </row>
    <row r="1071" spans="1:10" ht="18.75" customHeight="1">
      <c r="A1071" t="s">
        <v>1286</v>
      </c>
      <c r="B1071" t="s">
        <v>305</v>
      </c>
      <c r="C1071" t="s">
        <v>305</v>
      </c>
      <c r="D1071" t="b">
        <f>NOT(Tbl_MissionCrew[[#This Row],[Spacecraft (Return)]]=Tbl_MissionCrew[[#This Row],[Spacecraft (Launch)]])</f>
        <v>0</v>
      </c>
      <c r="E1071" s="2">
        <f ca="1">IF(Tbl_MissionCrew[[#This Row],[Return date]]="",NOW(),Tbl_MissionCrew[[#This Row],[Return date]])-Tbl_MissionCrew[[#This Row],[Launch date]]</f>
        <v>2.8520256018455257</v>
      </c>
      <c r="F1071" s="1">
        <f>_xlfn.XLOOKUP(Tbl_MissionCrew[[#This Row],[Spacecraft (Launch)]],Tbl_Missions[Spacecraft],Tbl_Missions[Launch])</f>
        <v>39716.548668842595</v>
      </c>
      <c r="G1071" s="1">
        <f>IF(_xlfn.XLOOKUP(Tbl_MissionCrew[[#This Row],[Spacecraft (Return)]],Tbl_Missions[Spacecraft],Tbl_Missions[Return])="","",_xlfn.XLOOKUP(Tbl_MissionCrew[[#This Row],[Spacecraft (Return)]],Tbl_Missions[Spacecraft],Tbl_Missions[Return]))</f>
        <v>39719.400694444441</v>
      </c>
      <c r="H1071" t="str">
        <f>_xlfn.XLOOKUP(Tbl_MissionCrew[[#This Row],[Spacecraft (Launch)]],Tbl_Missions[Spacecraft],Tbl_Missions[Destination])</f>
        <v>Earth Orbit</v>
      </c>
      <c r="I107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071" t="str">
        <f>_xlfn.XLOOKUP(Tbl_MissionCrew[[#This Row],[Spacecraft (Return)]],Tbl_Missions[Spacecraft],Tbl_Missions[Status])</f>
        <v>Returned</v>
      </c>
    </row>
    <row r="1072" spans="1:10" ht="18.75" customHeight="1">
      <c r="A1072" t="s">
        <v>663</v>
      </c>
      <c r="B1072" t="s">
        <v>305</v>
      </c>
      <c r="C1072" t="s">
        <v>305</v>
      </c>
      <c r="D1072" t="b">
        <f>NOT(Tbl_MissionCrew[[#This Row],[Spacecraft (Return)]]=Tbl_MissionCrew[[#This Row],[Spacecraft (Launch)]])</f>
        <v>0</v>
      </c>
      <c r="E1072" s="2">
        <f ca="1">IF(Tbl_MissionCrew[[#This Row],[Return date]]="",NOW(),Tbl_MissionCrew[[#This Row],[Return date]])-Tbl_MissionCrew[[#This Row],[Launch date]]</f>
        <v>2.8520256018455257</v>
      </c>
      <c r="F1072" s="1">
        <f>_xlfn.XLOOKUP(Tbl_MissionCrew[[#This Row],[Spacecraft (Launch)]],Tbl_Missions[Spacecraft],Tbl_Missions[Launch])</f>
        <v>39716.548668842595</v>
      </c>
      <c r="G1072" s="1">
        <f>IF(_xlfn.XLOOKUP(Tbl_MissionCrew[[#This Row],[Spacecraft (Return)]],Tbl_Missions[Spacecraft],Tbl_Missions[Return])="","",_xlfn.XLOOKUP(Tbl_MissionCrew[[#This Row],[Spacecraft (Return)]],Tbl_Missions[Spacecraft],Tbl_Missions[Return]))</f>
        <v>39719.400694444441</v>
      </c>
      <c r="H1072" t="str">
        <f>_xlfn.XLOOKUP(Tbl_MissionCrew[[#This Row],[Spacecraft (Launch)]],Tbl_Missions[Spacecraft],Tbl_Missions[Destination])</f>
        <v>Earth Orbit</v>
      </c>
      <c r="I107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072" t="str">
        <f>_xlfn.XLOOKUP(Tbl_MissionCrew[[#This Row],[Spacecraft (Return)]],Tbl_Missions[Spacecraft],Tbl_Missions[Status])</f>
        <v>Returned</v>
      </c>
    </row>
    <row r="1073" spans="1:10" ht="18.75" customHeight="1">
      <c r="A1073" t="s">
        <v>662</v>
      </c>
      <c r="B1073" t="s">
        <v>305</v>
      </c>
      <c r="C1073" t="s">
        <v>305</v>
      </c>
      <c r="D1073" t="b">
        <f>NOT(Tbl_MissionCrew[[#This Row],[Spacecraft (Return)]]=Tbl_MissionCrew[[#This Row],[Spacecraft (Launch)]])</f>
        <v>0</v>
      </c>
      <c r="E1073" s="2">
        <f ca="1">IF(Tbl_MissionCrew[[#This Row],[Return date]]="",NOW(),Tbl_MissionCrew[[#This Row],[Return date]])-Tbl_MissionCrew[[#This Row],[Launch date]]</f>
        <v>2.8520256018455257</v>
      </c>
      <c r="F1073" s="1">
        <f>_xlfn.XLOOKUP(Tbl_MissionCrew[[#This Row],[Spacecraft (Launch)]],Tbl_Missions[Spacecraft],Tbl_Missions[Launch])</f>
        <v>39716.548668842595</v>
      </c>
      <c r="G1073" s="1">
        <f>IF(_xlfn.XLOOKUP(Tbl_MissionCrew[[#This Row],[Spacecraft (Return)]],Tbl_Missions[Spacecraft],Tbl_Missions[Return])="","",_xlfn.XLOOKUP(Tbl_MissionCrew[[#This Row],[Spacecraft (Return)]],Tbl_Missions[Spacecraft],Tbl_Missions[Return]))</f>
        <v>39719.400694444441</v>
      </c>
      <c r="H1073" t="str">
        <f>_xlfn.XLOOKUP(Tbl_MissionCrew[[#This Row],[Spacecraft (Launch)]],Tbl_Missions[Spacecraft],Tbl_Missions[Destination])</f>
        <v>Earth Orbit</v>
      </c>
      <c r="I107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073" t="str">
        <f>_xlfn.XLOOKUP(Tbl_MissionCrew[[#This Row],[Spacecraft (Return)]],Tbl_Missions[Spacecraft],Tbl_Missions[Status])</f>
        <v>Returned</v>
      </c>
    </row>
    <row r="1074" spans="1:10" ht="18.75" customHeight="1">
      <c r="A1074" t="s">
        <v>616</v>
      </c>
      <c r="B1074" t="s">
        <v>306</v>
      </c>
      <c r="C1074" t="s">
        <v>306</v>
      </c>
      <c r="D1074" t="b">
        <f>NOT(Tbl_MissionCrew[[#This Row],[Spacecraft (Return)]]=Tbl_MissionCrew[[#This Row],[Spacecraft (Launch)]])</f>
        <v>0</v>
      </c>
      <c r="E1074" s="2">
        <f ca="1">IF(Tbl_MissionCrew[[#This Row],[Return date]]="",NOW(),Tbl_MissionCrew[[#This Row],[Return date]])-Tbl_MissionCrew[[#This Row],[Launch date]]</f>
        <v>178.00972222222481</v>
      </c>
      <c r="F1074" s="1">
        <f>_xlfn.XLOOKUP(Tbl_MissionCrew[[#This Row],[Spacecraft (Launch)]],Tbl_Missions[Spacecraft],Tbl_Missions[Launch])</f>
        <v>39733.292361111111</v>
      </c>
      <c r="G1074" s="1">
        <f>IF(_xlfn.XLOOKUP(Tbl_MissionCrew[[#This Row],[Spacecraft (Return)]],Tbl_Missions[Spacecraft],Tbl_Missions[Return])="","",_xlfn.XLOOKUP(Tbl_MissionCrew[[#This Row],[Spacecraft (Return)]],Tbl_Missions[Spacecraft],Tbl_Missions[Return]))</f>
        <v>39911.302083333336</v>
      </c>
      <c r="H1074" t="str">
        <f>_xlfn.XLOOKUP(Tbl_MissionCrew[[#This Row],[Spacecraft (Launch)]],Tbl_Missions[Spacecraft],Tbl_Missions[Destination])</f>
        <v>ISS</v>
      </c>
      <c r="I107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74" t="str">
        <f>_xlfn.XLOOKUP(Tbl_MissionCrew[[#This Row],[Spacecraft (Return)]],Tbl_Missions[Spacecraft],Tbl_Missions[Status])</f>
        <v>Returned</v>
      </c>
    </row>
    <row r="1075" spans="1:10" ht="18.75" customHeight="1">
      <c r="A1075" t="s">
        <v>1287</v>
      </c>
      <c r="B1075" t="s">
        <v>306</v>
      </c>
      <c r="C1075" t="s">
        <v>303</v>
      </c>
      <c r="D1075" t="b">
        <f>NOT(Tbl_MissionCrew[[#This Row],[Spacecraft (Return)]]=Tbl_MissionCrew[[#This Row],[Spacecraft (Launch)]])</f>
        <v>1</v>
      </c>
      <c r="E1075" s="2">
        <f ca="1">IF(Tbl_MissionCrew[[#This Row],[Return date]]="",NOW(),Tbl_MissionCrew[[#This Row],[Return date]])-Tbl_MissionCrew[[#This Row],[Launch date]]</f>
        <v>11.858090277775773</v>
      </c>
      <c r="F1075" s="1">
        <f>_xlfn.XLOOKUP(Tbl_MissionCrew[[#This Row],[Spacecraft (Launch)]],Tbl_Missions[Spacecraft],Tbl_Missions[Launch])</f>
        <v>39733.292361111111</v>
      </c>
      <c r="G1075" s="1">
        <f>IF(_xlfn.XLOOKUP(Tbl_MissionCrew[[#This Row],[Spacecraft (Return)]],Tbl_Missions[Spacecraft],Tbl_Missions[Return])="","",_xlfn.XLOOKUP(Tbl_MissionCrew[[#This Row],[Spacecraft (Return)]],Tbl_Missions[Spacecraft],Tbl_Missions[Return]))</f>
        <v>39745.150451388887</v>
      </c>
      <c r="H1075" t="str">
        <f>_xlfn.XLOOKUP(Tbl_MissionCrew[[#This Row],[Spacecraft (Launch)]],Tbl_Missions[Spacecraft],Tbl_Missions[Destination])</f>
        <v>ISS</v>
      </c>
      <c r="I107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75" t="str">
        <f>_xlfn.XLOOKUP(Tbl_MissionCrew[[#This Row],[Spacecraft (Return)]],Tbl_Missions[Spacecraft],Tbl_Missions[Status])</f>
        <v>Returned</v>
      </c>
    </row>
    <row r="1076" spans="1:10" ht="18.75" customHeight="1">
      <c r="A1076" t="s">
        <v>668</v>
      </c>
      <c r="B1076" t="s">
        <v>306</v>
      </c>
      <c r="C1076" t="s">
        <v>306</v>
      </c>
      <c r="D1076" t="b">
        <f>NOT(Tbl_MissionCrew[[#This Row],[Spacecraft (Return)]]=Tbl_MissionCrew[[#This Row],[Spacecraft (Launch)]])</f>
        <v>0</v>
      </c>
      <c r="E1076" s="2">
        <f ca="1">IF(Tbl_MissionCrew[[#This Row],[Return date]]="",NOW(),Tbl_MissionCrew[[#This Row],[Return date]])-Tbl_MissionCrew[[#This Row],[Launch date]]</f>
        <v>178.00972222222481</v>
      </c>
      <c r="F1076" s="1">
        <f>_xlfn.XLOOKUP(Tbl_MissionCrew[[#This Row],[Spacecraft (Launch)]],Tbl_Missions[Spacecraft],Tbl_Missions[Launch])</f>
        <v>39733.292361111111</v>
      </c>
      <c r="G1076" s="1">
        <f>IF(_xlfn.XLOOKUP(Tbl_MissionCrew[[#This Row],[Spacecraft (Return)]],Tbl_Missions[Spacecraft],Tbl_Missions[Return])="","",_xlfn.XLOOKUP(Tbl_MissionCrew[[#This Row],[Spacecraft (Return)]],Tbl_Missions[Spacecraft],Tbl_Missions[Return]))</f>
        <v>39911.302083333336</v>
      </c>
      <c r="H1076" t="str">
        <f>_xlfn.XLOOKUP(Tbl_MissionCrew[[#This Row],[Spacecraft (Launch)]],Tbl_Missions[Spacecraft],Tbl_Missions[Destination])</f>
        <v>ISS</v>
      </c>
      <c r="I107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76" t="str">
        <f>_xlfn.XLOOKUP(Tbl_MissionCrew[[#This Row],[Spacecraft (Return)]],Tbl_Missions[Spacecraft],Tbl_Missions[Status])</f>
        <v>Returned</v>
      </c>
    </row>
    <row r="1077" spans="1:10" ht="18.75" customHeight="1">
      <c r="A1077" t="s">
        <v>1270</v>
      </c>
      <c r="B1077" t="s">
        <v>307</v>
      </c>
      <c r="C1077" t="s">
        <v>307</v>
      </c>
      <c r="D1077" t="b">
        <f>NOT(Tbl_MissionCrew[[#This Row],[Spacecraft (Return)]]=Tbl_MissionCrew[[#This Row],[Spacecraft (Launch)]])</f>
        <v>0</v>
      </c>
      <c r="E1077" s="2">
        <f ca="1">IF(Tbl_MissionCrew[[#This Row],[Return date]]="",NOW(),Tbl_MissionCrew[[#This Row],[Return date]])-Tbl_MissionCrew[[#This Row],[Launch date]]</f>
        <v>15.854166666664241</v>
      </c>
      <c r="F1077" s="1">
        <f>_xlfn.XLOOKUP(Tbl_MissionCrew[[#This Row],[Spacecraft (Launch)]],Tbl_Missions[Spacecraft],Tbl_Missions[Launch])</f>
        <v>39767.038645833331</v>
      </c>
      <c r="G1077" s="1">
        <f>IF(_xlfn.XLOOKUP(Tbl_MissionCrew[[#This Row],[Spacecraft (Return)]],Tbl_Missions[Spacecraft],Tbl_Missions[Return])="","",_xlfn.XLOOKUP(Tbl_MissionCrew[[#This Row],[Spacecraft (Return)]],Tbl_Missions[Spacecraft],Tbl_Missions[Return]))</f>
        <v>39782.892812499995</v>
      </c>
      <c r="H1077" t="str">
        <f>_xlfn.XLOOKUP(Tbl_MissionCrew[[#This Row],[Spacecraft (Launch)]],Tbl_Missions[Spacecraft],Tbl_Missions[Destination])</f>
        <v>ISS</v>
      </c>
      <c r="I107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77" t="str">
        <f>_xlfn.XLOOKUP(Tbl_MissionCrew[[#This Row],[Spacecraft (Return)]],Tbl_Missions[Spacecraft],Tbl_Missions[Status])</f>
        <v>Returned</v>
      </c>
    </row>
    <row r="1078" spans="1:10" ht="18.75" customHeight="1">
      <c r="A1078" t="s">
        <v>613</v>
      </c>
      <c r="B1078" t="s">
        <v>307</v>
      </c>
      <c r="C1078" t="s">
        <v>307</v>
      </c>
      <c r="D1078" t="b">
        <f>NOT(Tbl_MissionCrew[[#This Row],[Spacecraft (Return)]]=Tbl_MissionCrew[[#This Row],[Spacecraft (Launch)]])</f>
        <v>0</v>
      </c>
      <c r="E1078" s="2">
        <f ca="1">IF(Tbl_MissionCrew[[#This Row],[Return date]]="",NOW(),Tbl_MissionCrew[[#This Row],[Return date]])-Tbl_MissionCrew[[#This Row],[Launch date]]</f>
        <v>15.854166666664241</v>
      </c>
      <c r="F1078" s="1">
        <f>_xlfn.XLOOKUP(Tbl_MissionCrew[[#This Row],[Spacecraft (Launch)]],Tbl_Missions[Spacecraft],Tbl_Missions[Launch])</f>
        <v>39767.038645833331</v>
      </c>
      <c r="G1078" s="1">
        <f>IF(_xlfn.XLOOKUP(Tbl_MissionCrew[[#This Row],[Spacecraft (Return)]],Tbl_Missions[Spacecraft],Tbl_Missions[Return])="","",_xlfn.XLOOKUP(Tbl_MissionCrew[[#This Row],[Spacecraft (Return)]],Tbl_Missions[Spacecraft],Tbl_Missions[Return]))</f>
        <v>39782.892812499995</v>
      </c>
      <c r="H1078" t="str">
        <f>_xlfn.XLOOKUP(Tbl_MissionCrew[[#This Row],[Spacecraft (Launch)]],Tbl_Missions[Spacecraft],Tbl_Missions[Destination])</f>
        <v>ISS</v>
      </c>
      <c r="I107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78" t="str">
        <f>_xlfn.XLOOKUP(Tbl_MissionCrew[[#This Row],[Spacecraft (Return)]],Tbl_Missions[Spacecraft],Tbl_Missions[Status])</f>
        <v>Returned</v>
      </c>
    </row>
    <row r="1079" spans="1:10" ht="18.75" customHeight="1">
      <c r="A1079" t="s">
        <v>1288</v>
      </c>
      <c r="B1079" t="s">
        <v>307</v>
      </c>
      <c r="C1079" t="s">
        <v>307</v>
      </c>
      <c r="D1079" t="b">
        <f>NOT(Tbl_MissionCrew[[#This Row],[Spacecraft (Return)]]=Tbl_MissionCrew[[#This Row],[Spacecraft (Launch)]])</f>
        <v>0</v>
      </c>
      <c r="E1079" s="2">
        <f ca="1">IF(Tbl_MissionCrew[[#This Row],[Return date]]="",NOW(),Tbl_MissionCrew[[#This Row],[Return date]])-Tbl_MissionCrew[[#This Row],[Launch date]]</f>
        <v>15.854166666664241</v>
      </c>
      <c r="F1079" s="1">
        <f>_xlfn.XLOOKUP(Tbl_MissionCrew[[#This Row],[Spacecraft (Launch)]],Tbl_Missions[Spacecraft],Tbl_Missions[Launch])</f>
        <v>39767.038645833331</v>
      </c>
      <c r="G1079" s="1">
        <f>IF(_xlfn.XLOOKUP(Tbl_MissionCrew[[#This Row],[Spacecraft (Return)]],Tbl_Missions[Spacecraft],Tbl_Missions[Return])="","",_xlfn.XLOOKUP(Tbl_MissionCrew[[#This Row],[Spacecraft (Return)]],Tbl_Missions[Spacecraft],Tbl_Missions[Return]))</f>
        <v>39782.892812499995</v>
      </c>
      <c r="H1079" t="str">
        <f>_xlfn.XLOOKUP(Tbl_MissionCrew[[#This Row],[Spacecraft (Launch)]],Tbl_Missions[Spacecraft],Tbl_Missions[Destination])</f>
        <v>ISS</v>
      </c>
      <c r="I107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79" t="str">
        <f>_xlfn.XLOOKUP(Tbl_MissionCrew[[#This Row],[Spacecraft (Return)]],Tbl_Missions[Spacecraft],Tbl_Missions[Status])</f>
        <v>Returned</v>
      </c>
    </row>
    <row r="1080" spans="1:10" ht="18.75" customHeight="1">
      <c r="A1080" t="s">
        <v>630</v>
      </c>
      <c r="B1080" t="s">
        <v>307</v>
      </c>
      <c r="C1080" t="s">
        <v>307</v>
      </c>
      <c r="D1080" t="b">
        <f>NOT(Tbl_MissionCrew[[#This Row],[Spacecraft (Return)]]=Tbl_MissionCrew[[#This Row],[Spacecraft (Launch)]])</f>
        <v>0</v>
      </c>
      <c r="E1080" s="2">
        <f ca="1">IF(Tbl_MissionCrew[[#This Row],[Return date]]="",NOW(),Tbl_MissionCrew[[#This Row],[Return date]])-Tbl_MissionCrew[[#This Row],[Launch date]]</f>
        <v>15.854166666664241</v>
      </c>
      <c r="F1080" s="1">
        <f>_xlfn.XLOOKUP(Tbl_MissionCrew[[#This Row],[Spacecraft (Launch)]],Tbl_Missions[Spacecraft],Tbl_Missions[Launch])</f>
        <v>39767.038645833331</v>
      </c>
      <c r="G1080" s="1">
        <f>IF(_xlfn.XLOOKUP(Tbl_MissionCrew[[#This Row],[Spacecraft (Return)]],Tbl_Missions[Spacecraft],Tbl_Missions[Return])="","",_xlfn.XLOOKUP(Tbl_MissionCrew[[#This Row],[Spacecraft (Return)]],Tbl_Missions[Spacecraft],Tbl_Missions[Return]))</f>
        <v>39782.892812499995</v>
      </c>
      <c r="H1080" t="str">
        <f>_xlfn.XLOOKUP(Tbl_MissionCrew[[#This Row],[Spacecraft (Launch)]],Tbl_Missions[Spacecraft],Tbl_Missions[Destination])</f>
        <v>ISS</v>
      </c>
      <c r="I108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80" t="str">
        <f>_xlfn.XLOOKUP(Tbl_MissionCrew[[#This Row],[Spacecraft (Return)]],Tbl_Missions[Spacecraft],Tbl_Missions[Status])</f>
        <v>Returned</v>
      </c>
    </row>
    <row r="1081" spans="1:10" ht="18.75" customHeight="1">
      <c r="A1081" t="s">
        <v>666</v>
      </c>
      <c r="B1081" t="s">
        <v>307</v>
      </c>
      <c r="C1081" t="s">
        <v>307</v>
      </c>
      <c r="D1081" t="b">
        <f>NOT(Tbl_MissionCrew[[#This Row],[Spacecraft (Return)]]=Tbl_MissionCrew[[#This Row],[Spacecraft (Launch)]])</f>
        <v>0</v>
      </c>
      <c r="E1081" s="2">
        <f ca="1">IF(Tbl_MissionCrew[[#This Row],[Return date]]="",NOW(),Tbl_MissionCrew[[#This Row],[Return date]])-Tbl_MissionCrew[[#This Row],[Launch date]]</f>
        <v>15.854166666664241</v>
      </c>
      <c r="F1081" s="1">
        <f>_xlfn.XLOOKUP(Tbl_MissionCrew[[#This Row],[Spacecraft (Launch)]],Tbl_Missions[Spacecraft],Tbl_Missions[Launch])</f>
        <v>39767.038645833331</v>
      </c>
      <c r="G1081" s="1">
        <f>IF(_xlfn.XLOOKUP(Tbl_MissionCrew[[#This Row],[Spacecraft (Return)]],Tbl_Missions[Spacecraft],Tbl_Missions[Return])="","",_xlfn.XLOOKUP(Tbl_MissionCrew[[#This Row],[Spacecraft (Return)]],Tbl_Missions[Spacecraft],Tbl_Missions[Return]))</f>
        <v>39782.892812499995</v>
      </c>
      <c r="H1081" t="str">
        <f>_xlfn.XLOOKUP(Tbl_MissionCrew[[#This Row],[Spacecraft (Launch)]],Tbl_Missions[Spacecraft],Tbl_Missions[Destination])</f>
        <v>ISS</v>
      </c>
      <c r="I108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81" t="str">
        <f>_xlfn.XLOOKUP(Tbl_MissionCrew[[#This Row],[Spacecraft (Return)]],Tbl_Missions[Spacecraft],Tbl_Missions[Status])</f>
        <v>Returned</v>
      </c>
    </row>
    <row r="1082" spans="1:10" ht="18.75" customHeight="1">
      <c r="A1082" t="s">
        <v>1252</v>
      </c>
      <c r="B1082" t="s">
        <v>307</v>
      </c>
      <c r="C1082" t="s">
        <v>308</v>
      </c>
      <c r="D1082" t="b">
        <f>NOT(Tbl_MissionCrew[[#This Row],[Spacecraft (Return)]]=Tbl_MissionCrew[[#This Row],[Spacecraft (Launch)]])</f>
        <v>1</v>
      </c>
      <c r="E1082" s="2">
        <f ca="1">IF(Tbl_MissionCrew[[#This Row],[Return date]]="",NOW(),Tbl_MissionCrew[[#This Row],[Return date]])-Tbl_MissionCrew[[#This Row],[Launch date]]</f>
        <v>133.76255787037371</v>
      </c>
      <c r="F1082" s="1">
        <f>_xlfn.XLOOKUP(Tbl_MissionCrew[[#This Row],[Spacecraft (Launch)]],Tbl_Missions[Spacecraft],Tbl_Missions[Launch])</f>
        <v>39767.038645833331</v>
      </c>
      <c r="G1082" s="1">
        <f>IF(_xlfn.XLOOKUP(Tbl_MissionCrew[[#This Row],[Spacecraft (Return)]],Tbl_Missions[Spacecraft],Tbl_Missions[Return])="","",_xlfn.XLOOKUP(Tbl_MissionCrew[[#This Row],[Spacecraft (Return)]],Tbl_Missions[Spacecraft],Tbl_Missions[Return]))</f>
        <v>39900.801203703704</v>
      </c>
      <c r="H1082" t="str">
        <f>_xlfn.XLOOKUP(Tbl_MissionCrew[[#This Row],[Spacecraft (Launch)]],Tbl_Missions[Spacecraft],Tbl_Missions[Destination])</f>
        <v>ISS</v>
      </c>
      <c r="I108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82" t="str">
        <f>_xlfn.XLOOKUP(Tbl_MissionCrew[[#This Row],[Spacecraft (Return)]],Tbl_Missions[Spacecraft],Tbl_Missions[Status])</f>
        <v>Returned</v>
      </c>
    </row>
    <row r="1083" spans="1:10" ht="18.75" customHeight="1">
      <c r="A1083" t="s">
        <v>665</v>
      </c>
      <c r="B1083" t="s">
        <v>307</v>
      </c>
      <c r="C1083" t="s">
        <v>307</v>
      </c>
      <c r="D1083" t="b">
        <f>NOT(Tbl_MissionCrew[[#This Row],[Spacecraft (Return)]]=Tbl_MissionCrew[[#This Row],[Spacecraft (Launch)]])</f>
        <v>0</v>
      </c>
      <c r="E1083" s="2">
        <f ca="1">IF(Tbl_MissionCrew[[#This Row],[Return date]]="",NOW(),Tbl_MissionCrew[[#This Row],[Return date]])-Tbl_MissionCrew[[#This Row],[Launch date]]</f>
        <v>15.854166666664241</v>
      </c>
      <c r="F1083" s="1">
        <f>_xlfn.XLOOKUP(Tbl_MissionCrew[[#This Row],[Spacecraft (Launch)]],Tbl_Missions[Spacecraft],Tbl_Missions[Launch])</f>
        <v>39767.038645833331</v>
      </c>
      <c r="G1083" s="1">
        <f>IF(_xlfn.XLOOKUP(Tbl_MissionCrew[[#This Row],[Spacecraft (Return)]],Tbl_Missions[Spacecraft],Tbl_Missions[Return])="","",_xlfn.XLOOKUP(Tbl_MissionCrew[[#This Row],[Spacecraft (Return)]],Tbl_Missions[Spacecraft],Tbl_Missions[Return]))</f>
        <v>39782.892812499995</v>
      </c>
      <c r="H1083" t="str">
        <f>_xlfn.XLOOKUP(Tbl_MissionCrew[[#This Row],[Spacecraft (Launch)]],Tbl_Missions[Spacecraft],Tbl_Missions[Destination])</f>
        <v>ISS</v>
      </c>
      <c r="I108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83" t="str">
        <f>_xlfn.XLOOKUP(Tbl_MissionCrew[[#This Row],[Spacecraft (Return)]],Tbl_Missions[Spacecraft],Tbl_Missions[Status])</f>
        <v>Returned</v>
      </c>
    </row>
    <row r="1084" spans="1:10" ht="18.75" customHeight="1">
      <c r="A1084" t="s">
        <v>1289</v>
      </c>
      <c r="B1084" t="s">
        <v>308</v>
      </c>
      <c r="C1084" t="s">
        <v>308</v>
      </c>
      <c r="D1084" t="b">
        <f>NOT(Tbl_MissionCrew[[#This Row],[Spacecraft (Return)]]=Tbl_MissionCrew[[#This Row],[Spacecraft (Launch)]])</f>
        <v>0</v>
      </c>
      <c r="E1084" s="2">
        <f ca="1">IF(Tbl_MissionCrew[[#This Row],[Return date]]="",NOW(),Tbl_MissionCrew[[#This Row],[Return date]])-Tbl_MissionCrew[[#This Row],[Launch date]]</f>
        <v>12.8125</v>
      </c>
      <c r="F1084" s="1">
        <f>_xlfn.XLOOKUP(Tbl_MissionCrew[[#This Row],[Spacecraft (Launch)]],Tbl_Missions[Spacecraft],Tbl_Missions[Launch])</f>
        <v>39887.988703703704</v>
      </c>
      <c r="G1084" s="1">
        <f>IF(_xlfn.XLOOKUP(Tbl_MissionCrew[[#This Row],[Spacecraft (Return)]],Tbl_Missions[Spacecraft],Tbl_Missions[Return])="","",_xlfn.XLOOKUP(Tbl_MissionCrew[[#This Row],[Spacecraft (Return)]],Tbl_Missions[Spacecraft],Tbl_Missions[Return]))</f>
        <v>39900.801203703704</v>
      </c>
      <c r="H1084" t="str">
        <f>_xlfn.XLOOKUP(Tbl_MissionCrew[[#This Row],[Spacecraft (Launch)]],Tbl_Missions[Spacecraft],Tbl_Missions[Destination])</f>
        <v>ISS</v>
      </c>
      <c r="I108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84" t="str">
        <f>_xlfn.XLOOKUP(Tbl_MissionCrew[[#This Row],[Spacecraft (Return)]],Tbl_Missions[Spacecraft],Tbl_Missions[Status])</f>
        <v>Returned</v>
      </c>
    </row>
    <row r="1085" spans="1:10" ht="18.75" customHeight="1">
      <c r="A1085" t="s">
        <v>623</v>
      </c>
      <c r="B1085" t="s">
        <v>308</v>
      </c>
      <c r="C1085" t="s">
        <v>308</v>
      </c>
      <c r="D1085" t="b">
        <f>NOT(Tbl_MissionCrew[[#This Row],[Spacecraft (Return)]]=Tbl_MissionCrew[[#This Row],[Spacecraft (Launch)]])</f>
        <v>0</v>
      </c>
      <c r="E1085" s="2">
        <f ca="1">IF(Tbl_MissionCrew[[#This Row],[Return date]]="",NOW(),Tbl_MissionCrew[[#This Row],[Return date]])-Tbl_MissionCrew[[#This Row],[Launch date]]</f>
        <v>12.8125</v>
      </c>
      <c r="F1085" s="1">
        <f>_xlfn.XLOOKUP(Tbl_MissionCrew[[#This Row],[Spacecraft (Launch)]],Tbl_Missions[Spacecraft],Tbl_Missions[Launch])</f>
        <v>39887.988703703704</v>
      </c>
      <c r="G1085" s="1">
        <f>IF(_xlfn.XLOOKUP(Tbl_MissionCrew[[#This Row],[Spacecraft (Return)]],Tbl_Missions[Spacecraft],Tbl_Missions[Return])="","",_xlfn.XLOOKUP(Tbl_MissionCrew[[#This Row],[Spacecraft (Return)]],Tbl_Missions[Spacecraft],Tbl_Missions[Return]))</f>
        <v>39900.801203703704</v>
      </c>
      <c r="H1085" t="str">
        <f>_xlfn.XLOOKUP(Tbl_MissionCrew[[#This Row],[Spacecraft (Launch)]],Tbl_Missions[Spacecraft],Tbl_Missions[Destination])</f>
        <v>ISS</v>
      </c>
      <c r="I108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85" t="str">
        <f>_xlfn.XLOOKUP(Tbl_MissionCrew[[#This Row],[Spacecraft (Return)]],Tbl_Missions[Spacecraft],Tbl_Missions[Status])</f>
        <v>Returned</v>
      </c>
    </row>
    <row r="1086" spans="1:10" ht="18.75" customHeight="1">
      <c r="A1086" t="s">
        <v>671</v>
      </c>
      <c r="B1086" t="s">
        <v>308</v>
      </c>
      <c r="C1086" t="s">
        <v>308</v>
      </c>
      <c r="D1086" t="b">
        <f>NOT(Tbl_MissionCrew[[#This Row],[Spacecraft (Return)]]=Tbl_MissionCrew[[#This Row],[Spacecraft (Launch)]])</f>
        <v>0</v>
      </c>
      <c r="E1086" s="2">
        <f ca="1">IF(Tbl_MissionCrew[[#This Row],[Return date]]="",NOW(),Tbl_MissionCrew[[#This Row],[Return date]])-Tbl_MissionCrew[[#This Row],[Launch date]]</f>
        <v>12.8125</v>
      </c>
      <c r="F1086" s="1">
        <f>_xlfn.XLOOKUP(Tbl_MissionCrew[[#This Row],[Spacecraft (Launch)]],Tbl_Missions[Spacecraft],Tbl_Missions[Launch])</f>
        <v>39887.988703703704</v>
      </c>
      <c r="G1086" s="1">
        <f>IF(_xlfn.XLOOKUP(Tbl_MissionCrew[[#This Row],[Spacecraft (Return)]],Tbl_Missions[Spacecraft],Tbl_Missions[Return])="","",_xlfn.XLOOKUP(Tbl_MissionCrew[[#This Row],[Spacecraft (Return)]],Tbl_Missions[Spacecraft],Tbl_Missions[Return]))</f>
        <v>39900.801203703704</v>
      </c>
      <c r="H1086" t="str">
        <f>_xlfn.XLOOKUP(Tbl_MissionCrew[[#This Row],[Spacecraft (Launch)]],Tbl_Missions[Spacecraft],Tbl_Missions[Destination])</f>
        <v>ISS</v>
      </c>
      <c r="I108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86" t="str">
        <f>_xlfn.XLOOKUP(Tbl_MissionCrew[[#This Row],[Spacecraft (Return)]],Tbl_Missions[Spacecraft],Tbl_Missions[Status])</f>
        <v>Returned</v>
      </c>
    </row>
    <row r="1087" spans="1:10" ht="18.75" customHeight="1">
      <c r="A1087" t="s">
        <v>1204</v>
      </c>
      <c r="B1087" t="s">
        <v>308</v>
      </c>
      <c r="C1087" t="s">
        <v>312</v>
      </c>
      <c r="D1087" t="b">
        <f>NOT(Tbl_MissionCrew[[#This Row],[Spacecraft (Return)]]=Tbl_MissionCrew[[#This Row],[Spacecraft (Launch)]])</f>
        <v>1</v>
      </c>
      <c r="E1087" s="2">
        <f ca="1">IF(Tbl_MissionCrew[[#This Row],[Return date]]="",NOW(),Tbl_MissionCrew[[#This Row],[Return date]])-Tbl_MissionCrew[[#This Row],[Launch date]]</f>
        <v>137.62807870370307</v>
      </c>
      <c r="F1087" s="1">
        <f>_xlfn.XLOOKUP(Tbl_MissionCrew[[#This Row],[Spacecraft (Launch)]],Tbl_Missions[Spacecraft],Tbl_Missions[Launch])</f>
        <v>39887.988703703704</v>
      </c>
      <c r="G1087" s="1">
        <f>IF(_xlfn.XLOOKUP(Tbl_MissionCrew[[#This Row],[Spacecraft (Return)]],Tbl_Missions[Spacecraft],Tbl_Missions[Return])="","",_xlfn.XLOOKUP(Tbl_MissionCrew[[#This Row],[Spacecraft (Return)]],Tbl_Missions[Spacecraft],Tbl_Missions[Return]))</f>
        <v>40025.616782407407</v>
      </c>
      <c r="H1087" t="str">
        <f>_xlfn.XLOOKUP(Tbl_MissionCrew[[#This Row],[Spacecraft (Launch)]],Tbl_Missions[Spacecraft],Tbl_Missions[Destination])</f>
        <v>ISS</v>
      </c>
      <c r="I108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87" t="str">
        <f>_xlfn.XLOOKUP(Tbl_MissionCrew[[#This Row],[Spacecraft (Return)]],Tbl_Missions[Spacecraft],Tbl_Missions[Status])</f>
        <v>Returned</v>
      </c>
    </row>
    <row r="1088" spans="1:10" ht="18.75" customHeight="1">
      <c r="A1088" t="s">
        <v>1275</v>
      </c>
      <c r="B1088" t="s">
        <v>308</v>
      </c>
      <c r="C1088" t="s">
        <v>308</v>
      </c>
      <c r="D1088" t="b">
        <f>NOT(Tbl_MissionCrew[[#This Row],[Spacecraft (Return)]]=Tbl_MissionCrew[[#This Row],[Spacecraft (Launch)]])</f>
        <v>0</v>
      </c>
      <c r="E1088" s="2">
        <f ca="1">IF(Tbl_MissionCrew[[#This Row],[Return date]]="",NOW(),Tbl_MissionCrew[[#This Row],[Return date]])-Tbl_MissionCrew[[#This Row],[Launch date]]</f>
        <v>12.8125</v>
      </c>
      <c r="F1088" s="1">
        <f>_xlfn.XLOOKUP(Tbl_MissionCrew[[#This Row],[Spacecraft (Launch)]],Tbl_Missions[Spacecraft],Tbl_Missions[Launch])</f>
        <v>39887.988703703704</v>
      </c>
      <c r="G1088" s="1">
        <f>IF(_xlfn.XLOOKUP(Tbl_MissionCrew[[#This Row],[Spacecraft (Return)]],Tbl_Missions[Spacecraft],Tbl_Missions[Return])="","",_xlfn.XLOOKUP(Tbl_MissionCrew[[#This Row],[Spacecraft (Return)]],Tbl_Missions[Spacecraft],Tbl_Missions[Return]))</f>
        <v>39900.801203703704</v>
      </c>
      <c r="H1088" t="str">
        <f>_xlfn.XLOOKUP(Tbl_MissionCrew[[#This Row],[Spacecraft (Launch)]],Tbl_Missions[Spacecraft],Tbl_Missions[Destination])</f>
        <v>ISS</v>
      </c>
      <c r="I108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88" t="str">
        <f>_xlfn.XLOOKUP(Tbl_MissionCrew[[#This Row],[Spacecraft (Return)]],Tbl_Missions[Spacecraft],Tbl_Missions[Status])</f>
        <v>Returned</v>
      </c>
    </row>
    <row r="1089" spans="1:10" ht="18.75" customHeight="1">
      <c r="A1089" t="s">
        <v>670</v>
      </c>
      <c r="B1089" t="s">
        <v>308</v>
      </c>
      <c r="C1089" t="s">
        <v>308</v>
      </c>
      <c r="D1089" t="b">
        <f>NOT(Tbl_MissionCrew[[#This Row],[Spacecraft (Return)]]=Tbl_MissionCrew[[#This Row],[Spacecraft (Launch)]])</f>
        <v>0</v>
      </c>
      <c r="E1089" s="2">
        <f ca="1">IF(Tbl_MissionCrew[[#This Row],[Return date]]="",NOW(),Tbl_MissionCrew[[#This Row],[Return date]])-Tbl_MissionCrew[[#This Row],[Launch date]]</f>
        <v>12.8125</v>
      </c>
      <c r="F1089" s="1">
        <f>_xlfn.XLOOKUP(Tbl_MissionCrew[[#This Row],[Spacecraft (Launch)]],Tbl_Missions[Spacecraft],Tbl_Missions[Launch])</f>
        <v>39887.988703703704</v>
      </c>
      <c r="G1089" s="1">
        <f>IF(_xlfn.XLOOKUP(Tbl_MissionCrew[[#This Row],[Spacecraft (Return)]],Tbl_Missions[Spacecraft],Tbl_Missions[Return])="","",_xlfn.XLOOKUP(Tbl_MissionCrew[[#This Row],[Spacecraft (Return)]],Tbl_Missions[Spacecraft],Tbl_Missions[Return]))</f>
        <v>39900.801203703704</v>
      </c>
      <c r="H1089" t="str">
        <f>_xlfn.XLOOKUP(Tbl_MissionCrew[[#This Row],[Spacecraft (Launch)]],Tbl_Missions[Spacecraft],Tbl_Missions[Destination])</f>
        <v>ISS</v>
      </c>
      <c r="I108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89" t="str">
        <f>_xlfn.XLOOKUP(Tbl_MissionCrew[[#This Row],[Spacecraft (Return)]],Tbl_Missions[Spacecraft],Tbl_Missions[Status])</f>
        <v>Returned</v>
      </c>
    </row>
    <row r="1090" spans="1:10" ht="18.75" customHeight="1">
      <c r="A1090" t="s">
        <v>642</v>
      </c>
      <c r="B1090" t="s">
        <v>308</v>
      </c>
      <c r="C1090" t="s">
        <v>308</v>
      </c>
      <c r="D1090" t="b">
        <f>NOT(Tbl_MissionCrew[[#This Row],[Spacecraft (Return)]]=Tbl_MissionCrew[[#This Row],[Spacecraft (Launch)]])</f>
        <v>0</v>
      </c>
      <c r="E1090" s="2">
        <f ca="1">IF(Tbl_MissionCrew[[#This Row],[Return date]]="",NOW(),Tbl_MissionCrew[[#This Row],[Return date]])-Tbl_MissionCrew[[#This Row],[Launch date]]</f>
        <v>12.8125</v>
      </c>
      <c r="F1090" s="1">
        <f>_xlfn.XLOOKUP(Tbl_MissionCrew[[#This Row],[Spacecraft (Launch)]],Tbl_Missions[Spacecraft],Tbl_Missions[Launch])</f>
        <v>39887.988703703704</v>
      </c>
      <c r="G1090" s="1">
        <f>IF(_xlfn.XLOOKUP(Tbl_MissionCrew[[#This Row],[Spacecraft (Return)]],Tbl_Missions[Spacecraft],Tbl_Missions[Return])="","",_xlfn.XLOOKUP(Tbl_MissionCrew[[#This Row],[Spacecraft (Return)]],Tbl_Missions[Spacecraft],Tbl_Missions[Return]))</f>
        <v>39900.801203703704</v>
      </c>
      <c r="H1090" t="str">
        <f>_xlfn.XLOOKUP(Tbl_MissionCrew[[#This Row],[Spacecraft (Launch)]],Tbl_Missions[Spacecraft],Tbl_Missions[Destination])</f>
        <v>ISS</v>
      </c>
      <c r="I109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90" t="str">
        <f>_xlfn.XLOOKUP(Tbl_MissionCrew[[#This Row],[Spacecraft (Return)]],Tbl_Missions[Spacecraft],Tbl_Missions[Status])</f>
        <v>Returned</v>
      </c>
    </row>
    <row r="1091" spans="1:10" ht="18.75" customHeight="1">
      <c r="A1091" t="s">
        <v>1274</v>
      </c>
      <c r="B1091" t="s">
        <v>309</v>
      </c>
      <c r="C1091" t="s">
        <v>306</v>
      </c>
      <c r="D1091" t="b">
        <f>NOT(Tbl_MissionCrew[[#This Row],[Spacecraft (Return)]]=Tbl_MissionCrew[[#This Row],[Spacecraft (Launch)]])</f>
        <v>1</v>
      </c>
      <c r="E1091" s="2">
        <f ca="1">IF(Tbl_MissionCrew[[#This Row],[Return date]]="",NOW(),Tbl_MissionCrew[[#This Row],[Return date]])-Tbl_MissionCrew[[#This Row],[Launch date]]</f>
        <v>12.809652777781594</v>
      </c>
      <c r="F1091" s="1">
        <f>_xlfn.XLOOKUP(Tbl_MissionCrew[[#This Row],[Spacecraft (Launch)]],Tbl_Missions[Spacecraft],Tbl_Missions[Launch])</f>
        <v>39898.492430555554</v>
      </c>
      <c r="G1091" s="1">
        <f>IF(_xlfn.XLOOKUP(Tbl_MissionCrew[[#This Row],[Spacecraft (Return)]],Tbl_Missions[Spacecraft],Tbl_Missions[Return])="","",_xlfn.XLOOKUP(Tbl_MissionCrew[[#This Row],[Spacecraft (Return)]],Tbl_Missions[Spacecraft],Tbl_Missions[Return]))</f>
        <v>39911.302083333336</v>
      </c>
      <c r="H1091" t="str">
        <f>_xlfn.XLOOKUP(Tbl_MissionCrew[[#This Row],[Spacecraft (Launch)]],Tbl_Missions[Spacecraft],Tbl_Missions[Destination])</f>
        <v>ISS</v>
      </c>
      <c r="I109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91" t="str">
        <f>_xlfn.XLOOKUP(Tbl_MissionCrew[[#This Row],[Spacecraft (Return)]],Tbl_Missions[Spacecraft],Tbl_Missions[Status])</f>
        <v>Returned</v>
      </c>
    </row>
    <row r="1092" spans="1:10" ht="18.75" customHeight="1">
      <c r="A1092" t="s">
        <v>554</v>
      </c>
      <c r="B1092" t="s">
        <v>309</v>
      </c>
      <c r="C1092" t="s">
        <v>309</v>
      </c>
      <c r="D1092" t="b">
        <f>NOT(Tbl_MissionCrew[[#This Row],[Spacecraft (Return)]]=Tbl_MissionCrew[[#This Row],[Spacecraft (Launch)]])</f>
        <v>0</v>
      </c>
      <c r="E1092" s="2">
        <f ca="1">IF(Tbl_MissionCrew[[#This Row],[Return date]]="",NOW(),Tbl_MissionCrew[[#This Row],[Return date]])-Tbl_MissionCrew[[#This Row],[Launch date]]</f>
        <v>198.69583333333139</v>
      </c>
      <c r="F1092" s="1">
        <f>_xlfn.XLOOKUP(Tbl_MissionCrew[[#This Row],[Spacecraft (Launch)]],Tbl_Missions[Spacecraft],Tbl_Missions[Launch])</f>
        <v>39898.492430555554</v>
      </c>
      <c r="G1092" s="1">
        <f>IF(_xlfn.XLOOKUP(Tbl_MissionCrew[[#This Row],[Spacecraft (Return)]],Tbl_Missions[Spacecraft],Tbl_Missions[Return])="","",_xlfn.XLOOKUP(Tbl_MissionCrew[[#This Row],[Spacecraft (Return)]],Tbl_Missions[Spacecraft],Tbl_Missions[Return]))</f>
        <v>40097.188263888886</v>
      </c>
      <c r="H1092" t="str">
        <f>_xlfn.XLOOKUP(Tbl_MissionCrew[[#This Row],[Spacecraft (Launch)]],Tbl_Missions[Spacecraft],Tbl_Missions[Destination])</f>
        <v>ISS</v>
      </c>
      <c r="I109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92" t="str">
        <f>_xlfn.XLOOKUP(Tbl_MissionCrew[[#This Row],[Spacecraft (Return)]],Tbl_Missions[Spacecraft],Tbl_Missions[Status])</f>
        <v>Returned</v>
      </c>
    </row>
    <row r="1093" spans="1:10" ht="18.75" customHeight="1">
      <c r="A1093" t="s">
        <v>676</v>
      </c>
      <c r="B1093" t="s">
        <v>309</v>
      </c>
      <c r="C1093" t="s">
        <v>309</v>
      </c>
      <c r="D1093" t="b">
        <f>NOT(Tbl_MissionCrew[[#This Row],[Spacecraft (Return)]]=Tbl_MissionCrew[[#This Row],[Spacecraft (Launch)]])</f>
        <v>0</v>
      </c>
      <c r="E1093" s="2">
        <f ca="1">IF(Tbl_MissionCrew[[#This Row],[Return date]]="",NOW(),Tbl_MissionCrew[[#This Row],[Return date]])-Tbl_MissionCrew[[#This Row],[Launch date]]</f>
        <v>198.69583333333139</v>
      </c>
      <c r="F1093" s="1">
        <f>_xlfn.XLOOKUP(Tbl_MissionCrew[[#This Row],[Spacecraft (Launch)]],Tbl_Missions[Spacecraft],Tbl_Missions[Launch])</f>
        <v>39898.492430555554</v>
      </c>
      <c r="G1093" s="1">
        <f>IF(_xlfn.XLOOKUP(Tbl_MissionCrew[[#This Row],[Spacecraft (Return)]],Tbl_Missions[Spacecraft],Tbl_Missions[Return])="","",_xlfn.XLOOKUP(Tbl_MissionCrew[[#This Row],[Spacecraft (Return)]],Tbl_Missions[Spacecraft],Tbl_Missions[Return]))</f>
        <v>40097.188263888886</v>
      </c>
      <c r="H1093" t="str">
        <f>_xlfn.XLOOKUP(Tbl_MissionCrew[[#This Row],[Spacecraft (Launch)]],Tbl_Missions[Spacecraft],Tbl_Missions[Destination])</f>
        <v>ISS</v>
      </c>
      <c r="I109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093" t="str">
        <f>_xlfn.XLOOKUP(Tbl_MissionCrew[[#This Row],[Spacecraft (Return)]],Tbl_Missions[Spacecraft],Tbl_Missions[Status])</f>
        <v>Returned</v>
      </c>
    </row>
    <row r="1094" spans="1:10" ht="18.75" customHeight="1">
      <c r="A1094" t="s">
        <v>673</v>
      </c>
      <c r="B1094" t="s">
        <v>310</v>
      </c>
      <c r="C1094" t="s">
        <v>310</v>
      </c>
      <c r="D1094" t="b">
        <f>NOT(Tbl_MissionCrew[[#This Row],[Spacecraft (Return)]]=Tbl_MissionCrew[[#This Row],[Spacecraft (Launch)]])</f>
        <v>0</v>
      </c>
      <c r="E1094" s="2">
        <f ca="1">IF(Tbl_MissionCrew[[#This Row],[Return date]]="",NOW(),Tbl_MissionCrew[[#This Row],[Return date]])-Tbl_MissionCrew[[#This Row],[Launch date]]</f>
        <v>12.900694444440887</v>
      </c>
      <c r="F1094" s="1">
        <f>_xlfn.XLOOKUP(Tbl_MissionCrew[[#This Row],[Spacecraft (Launch)]],Tbl_Missions[Spacecraft],Tbl_Missions[Launch])</f>
        <v>39944.751342592594</v>
      </c>
      <c r="G1094" s="1">
        <f>IF(_xlfn.XLOOKUP(Tbl_MissionCrew[[#This Row],[Spacecraft (Return)]],Tbl_Missions[Spacecraft],Tbl_Missions[Return])="","",_xlfn.XLOOKUP(Tbl_MissionCrew[[#This Row],[Spacecraft (Return)]],Tbl_Missions[Spacecraft],Tbl_Missions[Return]))</f>
        <v>39957.652037037034</v>
      </c>
      <c r="H1094" t="str">
        <f>_xlfn.XLOOKUP(Tbl_MissionCrew[[#This Row],[Spacecraft (Launch)]],Tbl_Missions[Spacecraft],Tbl_Missions[Destination])</f>
        <v>Earth Orbit</v>
      </c>
      <c r="I109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094" t="str">
        <f>_xlfn.XLOOKUP(Tbl_MissionCrew[[#This Row],[Spacecraft (Return)]],Tbl_Missions[Spacecraft],Tbl_Missions[Status])</f>
        <v>Returned</v>
      </c>
    </row>
    <row r="1095" spans="1:10" ht="18.75" customHeight="1">
      <c r="A1095" t="s">
        <v>1290</v>
      </c>
      <c r="B1095" t="s">
        <v>310</v>
      </c>
      <c r="C1095" t="s">
        <v>310</v>
      </c>
      <c r="D1095" t="b">
        <f>NOT(Tbl_MissionCrew[[#This Row],[Spacecraft (Return)]]=Tbl_MissionCrew[[#This Row],[Spacecraft (Launch)]])</f>
        <v>0</v>
      </c>
      <c r="E1095" s="2">
        <f ca="1">IF(Tbl_MissionCrew[[#This Row],[Return date]]="",NOW(),Tbl_MissionCrew[[#This Row],[Return date]])-Tbl_MissionCrew[[#This Row],[Launch date]]</f>
        <v>12.900694444440887</v>
      </c>
      <c r="F1095" s="1">
        <f>_xlfn.XLOOKUP(Tbl_MissionCrew[[#This Row],[Spacecraft (Launch)]],Tbl_Missions[Spacecraft],Tbl_Missions[Launch])</f>
        <v>39944.751342592594</v>
      </c>
      <c r="G1095" s="1">
        <f>IF(_xlfn.XLOOKUP(Tbl_MissionCrew[[#This Row],[Spacecraft (Return)]],Tbl_Missions[Spacecraft],Tbl_Missions[Return])="","",_xlfn.XLOOKUP(Tbl_MissionCrew[[#This Row],[Spacecraft (Return)]],Tbl_Missions[Spacecraft],Tbl_Missions[Return]))</f>
        <v>39957.652037037034</v>
      </c>
      <c r="H1095" t="str">
        <f>_xlfn.XLOOKUP(Tbl_MissionCrew[[#This Row],[Spacecraft (Launch)]],Tbl_Missions[Spacecraft],Tbl_Missions[Destination])</f>
        <v>Earth Orbit</v>
      </c>
      <c r="I109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095" t="str">
        <f>_xlfn.XLOOKUP(Tbl_MissionCrew[[#This Row],[Spacecraft (Return)]],Tbl_Missions[Spacecraft],Tbl_Missions[Status])</f>
        <v>Returned</v>
      </c>
    </row>
    <row r="1096" spans="1:10" ht="18.75" customHeight="1">
      <c r="A1096" t="s">
        <v>561</v>
      </c>
      <c r="B1096" t="s">
        <v>310</v>
      </c>
      <c r="C1096" t="s">
        <v>310</v>
      </c>
      <c r="D1096" t="b">
        <f>NOT(Tbl_MissionCrew[[#This Row],[Spacecraft (Return)]]=Tbl_MissionCrew[[#This Row],[Spacecraft (Launch)]])</f>
        <v>0</v>
      </c>
      <c r="E1096" s="2">
        <f ca="1">IF(Tbl_MissionCrew[[#This Row],[Return date]]="",NOW(),Tbl_MissionCrew[[#This Row],[Return date]])-Tbl_MissionCrew[[#This Row],[Launch date]]</f>
        <v>12.900694444440887</v>
      </c>
      <c r="F1096" s="1">
        <f>_xlfn.XLOOKUP(Tbl_MissionCrew[[#This Row],[Spacecraft (Launch)]],Tbl_Missions[Spacecraft],Tbl_Missions[Launch])</f>
        <v>39944.751342592594</v>
      </c>
      <c r="G1096" s="1">
        <f>IF(_xlfn.XLOOKUP(Tbl_MissionCrew[[#This Row],[Spacecraft (Return)]],Tbl_Missions[Spacecraft],Tbl_Missions[Return])="","",_xlfn.XLOOKUP(Tbl_MissionCrew[[#This Row],[Spacecraft (Return)]],Tbl_Missions[Spacecraft],Tbl_Missions[Return]))</f>
        <v>39957.652037037034</v>
      </c>
      <c r="H1096" t="str">
        <f>_xlfn.XLOOKUP(Tbl_MissionCrew[[#This Row],[Spacecraft (Launch)]],Tbl_Missions[Spacecraft],Tbl_Missions[Destination])</f>
        <v>Earth Orbit</v>
      </c>
      <c r="I109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096" t="str">
        <f>_xlfn.XLOOKUP(Tbl_MissionCrew[[#This Row],[Spacecraft (Return)]],Tbl_Missions[Spacecraft],Tbl_Missions[Status])</f>
        <v>Returned</v>
      </c>
    </row>
    <row r="1097" spans="1:10" ht="18.75" customHeight="1">
      <c r="A1097" t="s">
        <v>1291</v>
      </c>
      <c r="B1097" t="s">
        <v>310</v>
      </c>
      <c r="C1097" t="s">
        <v>310</v>
      </c>
      <c r="D1097" t="b">
        <f>NOT(Tbl_MissionCrew[[#This Row],[Spacecraft (Return)]]=Tbl_MissionCrew[[#This Row],[Spacecraft (Launch)]])</f>
        <v>0</v>
      </c>
      <c r="E1097" s="2">
        <f ca="1">IF(Tbl_MissionCrew[[#This Row],[Return date]]="",NOW(),Tbl_MissionCrew[[#This Row],[Return date]])-Tbl_MissionCrew[[#This Row],[Launch date]]</f>
        <v>12.900694444440887</v>
      </c>
      <c r="F1097" s="1">
        <f>_xlfn.XLOOKUP(Tbl_MissionCrew[[#This Row],[Spacecraft (Launch)]],Tbl_Missions[Spacecraft],Tbl_Missions[Launch])</f>
        <v>39944.751342592594</v>
      </c>
      <c r="G1097" s="1">
        <f>IF(_xlfn.XLOOKUP(Tbl_MissionCrew[[#This Row],[Spacecraft (Return)]],Tbl_Missions[Spacecraft],Tbl_Missions[Return])="","",_xlfn.XLOOKUP(Tbl_MissionCrew[[#This Row],[Spacecraft (Return)]],Tbl_Missions[Spacecraft],Tbl_Missions[Return]))</f>
        <v>39957.652037037034</v>
      </c>
      <c r="H1097" t="str">
        <f>_xlfn.XLOOKUP(Tbl_MissionCrew[[#This Row],[Spacecraft (Launch)]],Tbl_Missions[Spacecraft],Tbl_Missions[Destination])</f>
        <v>Earth Orbit</v>
      </c>
      <c r="I109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097" t="str">
        <f>_xlfn.XLOOKUP(Tbl_MissionCrew[[#This Row],[Spacecraft (Return)]],Tbl_Missions[Spacecraft],Tbl_Missions[Status])</f>
        <v>Returned</v>
      </c>
    </row>
    <row r="1098" spans="1:10" ht="18.75" customHeight="1">
      <c r="A1098" t="s">
        <v>597</v>
      </c>
      <c r="B1098" t="s">
        <v>310</v>
      </c>
      <c r="C1098" t="s">
        <v>310</v>
      </c>
      <c r="D1098" t="b">
        <f>NOT(Tbl_MissionCrew[[#This Row],[Spacecraft (Return)]]=Tbl_MissionCrew[[#This Row],[Spacecraft (Launch)]])</f>
        <v>0</v>
      </c>
      <c r="E1098" s="2">
        <f ca="1">IF(Tbl_MissionCrew[[#This Row],[Return date]]="",NOW(),Tbl_MissionCrew[[#This Row],[Return date]])-Tbl_MissionCrew[[#This Row],[Launch date]]</f>
        <v>12.900694444440887</v>
      </c>
      <c r="F1098" s="1">
        <f>_xlfn.XLOOKUP(Tbl_MissionCrew[[#This Row],[Spacecraft (Launch)]],Tbl_Missions[Spacecraft],Tbl_Missions[Launch])</f>
        <v>39944.751342592594</v>
      </c>
      <c r="G1098" s="1">
        <f>IF(_xlfn.XLOOKUP(Tbl_MissionCrew[[#This Row],[Spacecraft (Return)]],Tbl_Missions[Spacecraft],Tbl_Missions[Return])="","",_xlfn.XLOOKUP(Tbl_MissionCrew[[#This Row],[Spacecraft (Return)]],Tbl_Missions[Spacecraft],Tbl_Missions[Return]))</f>
        <v>39957.652037037034</v>
      </c>
      <c r="H1098" t="str">
        <f>_xlfn.XLOOKUP(Tbl_MissionCrew[[#This Row],[Spacecraft (Launch)]],Tbl_Missions[Spacecraft],Tbl_Missions[Destination])</f>
        <v>Earth Orbit</v>
      </c>
      <c r="I109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098" t="str">
        <f>_xlfn.XLOOKUP(Tbl_MissionCrew[[#This Row],[Spacecraft (Return)]],Tbl_Missions[Spacecraft],Tbl_Missions[Status])</f>
        <v>Returned</v>
      </c>
    </row>
    <row r="1099" spans="1:10" ht="18.75" customHeight="1">
      <c r="A1099" t="s">
        <v>674</v>
      </c>
      <c r="B1099" t="s">
        <v>310</v>
      </c>
      <c r="C1099" t="s">
        <v>310</v>
      </c>
      <c r="D1099" t="b">
        <f>NOT(Tbl_MissionCrew[[#This Row],[Spacecraft (Return)]]=Tbl_MissionCrew[[#This Row],[Spacecraft (Launch)]])</f>
        <v>0</v>
      </c>
      <c r="E1099" s="2">
        <f ca="1">IF(Tbl_MissionCrew[[#This Row],[Return date]]="",NOW(),Tbl_MissionCrew[[#This Row],[Return date]])-Tbl_MissionCrew[[#This Row],[Launch date]]</f>
        <v>12.900694444440887</v>
      </c>
      <c r="F1099" s="1">
        <f>_xlfn.XLOOKUP(Tbl_MissionCrew[[#This Row],[Spacecraft (Launch)]],Tbl_Missions[Spacecraft],Tbl_Missions[Launch])</f>
        <v>39944.751342592594</v>
      </c>
      <c r="G1099" s="1">
        <f>IF(_xlfn.XLOOKUP(Tbl_MissionCrew[[#This Row],[Spacecraft (Return)]],Tbl_Missions[Spacecraft],Tbl_Missions[Return])="","",_xlfn.XLOOKUP(Tbl_MissionCrew[[#This Row],[Spacecraft (Return)]],Tbl_Missions[Spacecraft],Tbl_Missions[Return]))</f>
        <v>39957.652037037034</v>
      </c>
      <c r="H1099" t="str">
        <f>_xlfn.XLOOKUP(Tbl_MissionCrew[[#This Row],[Spacecraft (Launch)]],Tbl_Missions[Spacecraft],Tbl_Missions[Destination])</f>
        <v>Earth Orbit</v>
      </c>
      <c r="I109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099" t="str">
        <f>_xlfn.XLOOKUP(Tbl_MissionCrew[[#This Row],[Spacecraft (Return)]],Tbl_Missions[Spacecraft],Tbl_Missions[Status])</f>
        <v>Returned</v>
      </c>
    </row>
    <row r="1100" spans="1:10" ht="18.75" customHeight="1">
      <c r="A1100" t="s">
        <v>1228</v>
      </c>
      <c r="B1100" t="s">
        <v>310</v>
      </c>
      <c r="C1100" t="s">
        <v>310</v>
      </c>
      <c r="D1100" t="b">
        <f>NOT(Tbl_MissionCrew[[#This Row],[Spacecraft (Return)]]=Tbl_MissionCrew[[#This Row],[Spacecraft (Launch)]])</f>
        <v>0</v>
      </c>
      <c r="E1100" s="2">
        <f ca="1">IF(Tbl_MissionCrew[[#This Row],[Return date]]="",NOW(),Tbl_MissionCrew[[#This Row],[Return date]])-Tbl_MissionCrew[[#This Row],[Launch date]]</f>
        <v>12.900694444440887</v>
      </c>
      <c r="F1100" s="1">
        <f>_xlfn.XLOOKUP(Tbl_MissionCrew[[#This Row],[Spacecraft (Launch)]],Tbl_Missions[Spacecraft],Tbl_Missions[Launch])</f>
        <v>39944.751342592594</v>
      </c>
      <c r="G1100" s="1">
        <f>IF(_xlfn.XLOOKUP(Tbl_MissionCrew[[#This Row],[Spacecraft (Return)]],Tbl_Missions[Spacecraft],Tbl_Missions[Return])="","",_xlfn.XLOOKUP(Tbl_MissionCrew[[#This Row],[Spacecraft (Return)]],Tbl_Missions[Spacecraft],Tbl_Missions[Return]))</f>
        <v>39957.652037037034</v>
      </c>
      <c r="H1100" t="str">
        <f>_xlfn.XLOOKUP(Tbl_MissionCrew[[#This Row],[Spacecraft (Launch)]],Tbl_Missions[Spacecraft],Tbl_Missions[Destination])</f>
        <v>Earth Orbit</v>
      </c>
      <c r="I110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100" t="str">
        <f>_xlfn.XLOOKUP(Tbl_MissionCrew[[#This Row],[Spacecraft (Return)]],Tbl_Missions[Spacecraft],Tbl_Missions[Status])</f>
        <v>Returned</v>
      </c>
    </row>
    <row r="1101" spans="1:10" ht="18.75" customHeight="1">
      <c r="A1101" t="s">
        <v>1253</v>
      </c>
      <c r="B1101" t="s">
        <v>311</v>
      </c>
      <c r="C1101" t="s">
        <v>311</v>
      </c>
      <c r="D1101" t="b">
        <f>NOT(Tbl_MissionCrew[[#This Row],[Spacecraft (Return)]]=Tbl_MissionCrew[[#This Row],[Spacecraft (Launch)]])</f>
        <v>0</v>
      </c>
      <c r="E1101" s="2">
        <f ca="1">IF(Tbl_MissionCrew[[#This Row],[Return date]]="",NOW(),Tbl_MissionCrew[[#This Row],[Return date]])-Tbl_MissionCrew[[#This Row],[Launch date]]</f>
        <v>187.8618055555562</v>
      </c>
      <c r="F1101" s="1">
        <f>_xlfn.XLOOKUP(Tbl_MissionCrew[[#This Row],[Spacecraft (Launch)]],Tbl_Missions[Spacecraft],Tbl_Missions[Launch])</f>
        <v>39960.440763888888</v>
      </c>
      <c r="G1101" s="1">
        <f>IF(_xlfn.XLOOKUP(Tbl_MissionCrew[[#This Row],[Spacecraft (Return)]],Tbl_Missions[Spacecraft],Tbl_Missions[Return])="","",_xlfn.XLOOKUP(Tbl_MissionCrew[[#This Row],[Spacecraft (Return)]],Tbl_Missions[Spacecraft],Tbl_Missions[Return]))</f>
        <v>40148.302569444444</v>
      </c>
      <c r="H1101" t="str">
        <f>_xlfn.XLOOKUP(Tbl_MissionCrew[[#This Row],[Spacecraft (Launch)]],Tbl_Missions[Spacecraft],Tbl_Missions[Destination])</f>
        <v>ISS</v>
      </c>
      <c r="I110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01" t="str">
        <f>_xlfn.XLOOKUP(Tbl_MissionCrew[[#This Row],[Spacecraft (Return)]],Tbl_Missions[Spacecraft],Tbl_Missions[Status])</f>
        <v>Returned</v>
      </c>
    </row>
    <row r="1102" spans="1:10" ht="18.75" customHeight="1">
      <c r="A1102" t="s">
        <v>1210</v>
      </c>
      <c r="B1102" t="s">
        <v>311</v>
      </c>
      <c r="C1102" t="s">
        <v>311</v>
      </c>
      <c r="D1102" t="b">
        <f>NOT(Tbl_MissionCrew[[#This Row],[Spacecraft (Return)]]=Tbl_MissionCrew[[#This Row],[Spacecraft (Launch)]])</f>
        <v>0</v>
      </c>
      <c r="E1102" s="2">
        <f ca="1">IF(Tbl_MissionCrew[[#This Row],[Return date]]="",NOW(),Tbl_MissionCrew[[#This Row],[Return date]])-Tbl_MissionCrew[[#This Row],[Launch date]]</f>
        <v>187.8618055555562</v>
      </c>
      <c r="F1102" s="1">
        <f>_xlfn.XLOOKUP(Tbl_MissionCrew[[#This Row],[Spacecraft (Launch)]],Tbl_Missions[Spacecraft],Tbl_Missions[Launch])</f>
        <v>39960.440763888888</v>
      </c>
      <c r="G1102" s="1">
        <f>IF(_xlfn.XLOOKUP(Tbl_MissionCrew[[#This Row],[Spacecraft (Return)]],Tbl_Missions[Spacecraft],Tbl_Missions[Return])="","",_xlfn.XLOOKUP(Tbl_MissionCrew[[#This Row],[Spacecraft (Return)]],Tbl_Missions[Spacecraft],Tbl_Missions[Return]))</f>
        <v>40148.302569444444</v>
      </c>
      <c r="H1102" t="str">
        <f>_xlfn.XLOOKUP(Tbl_MissionCrew[[#This Row],[Spacecraft (Launch)]],Tbl_Missions[Spacecraft],Tbl_Missions[Destination])</f>
        <v>ISS</v>
      </c>
      <c r="I110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02" t="str">
        <f>_xlfn.XLOOKUP(Tbl_MissionCrew[[#This Row],[Spacecraft (Return)]],Tbl_Missions[Spacecraft],Tbl_Missions[Status])</f>
        <v>Returned</v>
      </c>
    </row>
    <row r="1103" spans="1:10" ht="18.75" customHeight="1">
      <c r="A1103" t="s">
        <v>711</v>
      </c>
      <c r="B1103" t="s">
        <v>311</v>
      </c>
      <c r="C1103" t="s">
        <v>311</v>
      </c>
      <c r="D1103" t="b">
        <f>NOT(Tbl_MissionCrew[[#This Row],[Spacecraft (Return)]]=Tbl_MissionCrew[[#This Row],[Spacecraft (Launch)]])</f>
        <v>0</v>
      </c>
      <c r="E1103" s="2">
        <f ca="1">IF(Tbl_MissionCrew[[#This Row],[Return date]]="",NOW(),Tbl_MissionCrew[[#This Row],[Return date]])-Tbl_MissionCrew[[#This Row],[Launch date]]</f>
        <v>187.8618055555562</v>
      </c>
      <c r="F1103" s="1">
        <f>_xlfn.XLOOKUP(Tbl_MissionCrew[[#This Row],[Spacecraft (Launch)]],Tbl_Missions[Spacecraft],Tbl_Missions[Launch])</f>
        <v>39960.440763888888</v>
      </c>
      <c r="G1103" s="1">
        <f>IF(_xlfn.XLOOKUP(Tbl_MissionCrew[[#This Row],[Spacecraft (Return)]],Tbl_Missions[Spacecraft],Tbl_Missions[Return])="","",_xlfn.XLOOKUP(Tbl_MissionCrew[[#This Row],[Spacecraft (Return)]],Tbl_Missions[Spacecraft],Tbl_Missions[Return]))</f>
        <v>40148.302569444444</v>
      </c>
      <c r="H1103" t="str">
        <f>_xlfn.XLOOKUP(Tbl_MissionCrew[[#This Row],[Spacecraft (Launch)]],Tbl_Missions[Spacecraft],Tbl_Missions[Destination])</f>
        <v>ISS</v>
      </c>
      <c r="I110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03" t="str">
        <f>_xlfn.XLOOKUP(Tbl_MissionCrew[[#This Row],[Spacecraft (Return)]],Tbl_Missions[Spacecraft],Tbl_Missions[Status])</f>
        <v>Returned</v>
      </c>
    </row>
    <row r="1104" spans="1:10" ht="18.75" customHeight="1">
      <c r="A1104" t="s">
        <v>680</v>
      </c>
      <c r="B1104" t="s">
        <v>312</v>
      </c>
      <c r="C1104" t="s">
        <v>312</v>
      </c>
      <c r="D1104" t="b">
        <f>NOT(Tbl_MissionCrew[[#This Row],[Spacecraft (Return)]]=Tbl_MissionCrew[[#This Row],[Spacecraft (Launch)]])</f>
        <v>0</v>
      </c>
      <c r="E1104" s="2">
        <f ca="1">IF(Tbl_MissionCrew[[#This Row],[Return date]]="",NOW(),Tbl_MissionCrew[[#This Row],[Return date]])-Tbl_MissionCrew[[#This Row],[Launch date]]</f>
        <v>15.697916666664241</v>
      </c>
      <c r="F1104" s="1">
        <f>_xlfn.XLOOKUP(Tbl_MissionCrew[[#This Row],[Spacecraft (Launch)]],Tbl_Missions[Spacecraft],Tbl_Missions[Launch])</f>
        <v>40009.918865740743</v>
      </c>
      <c r="G1104" s="1">
        <f>IF(_xlfn.XLOOKUP(Tbl_MissionCrew[[#This Row],[Spacecraft (Return)]],Tbl_Missions[Spacecraft],Tbl_Missions[Return])="","",_xlfn.XLOOKUP(Tbl_MissionCrew[[#This Row],[Spacecraft (Return)]],Tbl_Missions[Spacecraft],Tbl_Missions[Return]))</f>
        <v>40025.616782407407</v>
      </c>
      <c r="H1104" t="str">
        <f>_xlfn.XLOOKUP(Tbl_MissionCrew[[#This Row],[Spacecraft (Launch)]],Tbl_Missions[Spacecraft],Tbl_Missions[Destination])</f>
        <v>ISS</v>
      </c>
      <c r="I110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04" t="str">
        <f>_xlfn.XLOOKUP(Tbl_MissionCrew[[#This Row],[Spacecraft (Return)]],Tbl_Missions[Spacecraft],Tbl_Missions[Status])</f>
        <v>Returned</v>
      </c>
    </row>
    <row r="1105" spans="1:10" ht="18.75" customHeight="1">
      <c r="A1105" t="s">
        <v>551</v>
      </c>
      <c r="B1105" t="s">
        <v>312</v>
      </c>
      <c r="C1105" t="s">
        <v>312</v>
      </c>
      <c r="D1105" t="b">
        <f>NOT(Tbl_MissionCrew[[#This Row],[Spacecraft (Return)]]=Tbl_MissionCrew[[#This Row],[Spacecraft (Launch)]])</f>
        <v>0</v>
      </c>
      <c r="E1105" s="2">
        <f ca="1">IF(Tbl_MissionCrew[[#This Row],[Return date]]="",NOW(),Tbl_MissionCrew[[#This Row],[Return date]])-Tbl_MissionCrew[[#This Row],[Launch date]]</f>
        <v>15.697916666664241</v>
      </c>
      <c r="F1105" s="1">
        <f>_xlfn.XLOOKUP(Tbl_MissionCrew[[#This Row],[Spacecraft (Launch)]],Tbl_Missions[Spacecraft],Tbl_Missions[Launch])</f>
        <v>40009.918865740743</v>
      </c>
      <c r="G1105" s="1">
        <f>IF(_xlfn.XLOOKUP(Tbl_MissionCrew[[#This Row],[Spacecraft (Return)]],Tbl_Missions[Spacecraft],Tbl_Missions[Return])="","",_xlfn.XLOOKUP(Tbl_MissionCrew[[#This Row],[Spacecraft (Return)]],Tbl_Missions[Spacecraft],Tbl_Missions[Return]))</f>
        <v>40025.616782407407</v>
      </c>
      <c r="H1105" t="str">
        <f>_xlfn.XLOOKUP(Tbl_MissionCrew[[#This Row],[Spacecraft (Launch)]],Tbl_Missions[Spacecraft],Tbl_Missions[Destination])</f>
        <v>ISS</v>
      </c>
      <c r="I110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05" t="str">
        <f>_xlfn.XLOOKUP(Tbl_MissionCrew[[#This Row],[Spacecraft (Return)]],Tbl_Missions[Spacecraft],Tbl_Missions[Status])</f>
        <v>Returned</v>
      </c>
    </row>
    <row r="1106" spans="1:10" ht="18.75" customHeight="1">
      <c r="A1106" t="s">
        <v>1292</v>
      </c>
      <c r="B1106" t="s">
        <v>312</v>
      </c>
      <c r="C1106" t="s">
        <v>312</v>
      </c>
      <c r="D1106" t="b">
        <f>NOT(Tbl_MissionCrew[[#This Row],[Spacecraft (Return)]]=Tbl_MissionCrew[[#This Row],[Spacecraft (Launch)]])</f>
        <v>0</v>
      </c>
      <c r="E1106" s="2">
        <f ca="1">IF(Tbl_MissionCrew[[#This Row],[Return date]]="",NOW(),Tbl_MissionCrew[[#This Row],[Return date]])-Tbl_MissionCrew[[#This Row],[Launch date]]</f>
        <v>15.697916666664241</v>
      </c>
      <c r="F1106" s="1">
        <f>_xlfn.XLOOKUP(Tbl_MissionCrew[[#This Row],[Spacecraft (Launch)]],Tbl_Missions[Spacecraft],Tbl_Missions[Launch])</f>
        <v>40009.918865740743</v>
      </c>
      <c r="G1106" s="1">
        <f>IF(_xlfn.XLOOKUP(Tbl_MissionCrew[[#This Row],[Spacecraft (Return)]],Tbl_Missions[Spacecraft],Tbl_Missions[Return])="","",_xlfn.XLOOKUP(Tbl_MissionCrew[[#This Row],[Spacecraft (Return)]],Tbl_Missions[Spacecraft],Tbl_Missions[Return]))</f>
        <v>40025.616782407407</v>
      </c>
      <c r="H1106" t="str">
        <f>_xlfn.XLOOKUP(Tbl_MissionCrew[[#This Row],[Spacecraft (Launch)]],Tbl_Missions[Spacecraft],Tbl_Missions[Destination])</f>
        <v>ISS</v>
      </c>
      <c r="I110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06" t="str">
        <f>_xlfn.XLOOKUP(Tbl_MissionCrew[[#This Row],[Spacecraft (Return)]],Tbl_Missions[Spacecraft],Tbl_Missions[Status])</f>
        <v>Returned</v>
      </c>
    </row>
    <row r="1107" spans="1:10" ht="18.75" customHeight="1">
      <c r="A1107" t="s">
        <v>1235</v>
      </c>
      <c r="B1107" t="s">
        <v>312</v>
      </c>
      <c r="C1107" t="s">
        <v>312</v>
      </c>
      <c r="D1107" t="b">
        <f>NOT(Tbl_MissionCrew[[#This Row],[Spacecraft (Return)]]=Tbl_MissionCrew[[#This Row],[Spacecraft (Launch)]])</f>
        <v>0</v>
      </c>
      <c r="E1107" s="2">
        <f ca="1">IF(Tbl_MissionCrew[[#This Row],[Return date]]="",NOW(),Tbl_MissionCrew[[#This Row],[Return date]])-Tbl_MissionCrew[[#This Row],[Launch date]]</f>
        <v>15.697916666664241</v>
      </c>
      <c r="F1107" s="1">
        <f>_xlfn.XLOOKUP(Tbl_MissionCrew[[#This Row],[Spacecraft (Launch)]],Tbl_Missions[Spacecraft],Tbl_Missions[Launch])</f>
        <v>40009.918865740743</v>
      </c>
      <c r="G1107" s="1">
        <f>IF(_xlfn.XLOOKUP(Tbl_MissionCrew[[#This Row],[Spacecraft (Return)]],Tbl_Missions[Spacecraft],Tbl_Missions[Return])="","",_xlfn.XLOOKUP(Tbl_MissionCrew[[#This Row],[Spacecraft (Return)]],Tbl_Missions[Spacecraft],Tbl_Missions[Return]))</f>
        <v>40025.616782407407</v>
      </c>
      <c r="H1107" t="str">
        <f>_xlfn.XLOOKUP(Tbl_MissionCrew[[#This Row],[Spacecraft (Launch)]],Tbl_Missions[Spacecraft],Tbl_Missions[Destination])</f>
        <v>ISS</v>
      </c>
      <c r="I110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07" t="str">
        <f>_xlfn.XLOOKUP(Tbl_MissionCrew[[#This Row],[Spacecraft (Return)]],Tbl_Missions[Spacecraft],Tbl_Missions[Status])</f>
        <v>Returned</v>
      </c>
    </row>
    <row r="1108" spans="1:10" ht="18.75" customHeight="1">
      <c r="A1108" t="s">
        <v>1241</v>
      </c>
      <c r="B1108" t="s">
        <v>312</v>
      </c>
      <c r="C1108" t="s">
        <v>312</v>
      </c>
      <c r="D1108" t="b">
        <f>NOT(Tbl_MissionCrew[[#This Row],[Spacecraft (Return)]]=Tbl_MissionCrew[[#This Row],[Spacecraft (Launch)]])</f>
        <v>0</v>
      </c>
      <c r="E1108" s="2">
        <f ca="1">IF(Tbl_MissionCrew[[#This Row],[Return date]]="",NOW(),Tbl_MissionCrew[[#This Row],[Return date]])-Tbl_MissionCrew[[#This Row],[Launch date]]</f>
        <v>15.697916666664241</v>
      </c>
      <c r="F1108" s="1">
        <f>_xlfn.XLOOKUP(Tbl_MissionCrew[[#This Row],[Spacecraft (Launch)]],Tbl_Missions[Spacecraft],Tbl_Missions[Launch])</f>
        <v>40009.918865740743</v>
      </c>
      <c r="G1108" s="1">
        <f>IF(_xlfn.XLOOKUP(Tbl_MissionCrew[[#This Row],[Spacecraft (Return)]],Tbl_Missions[Spacecraft],Tbl_Missions[Return])="","",_xlfn.XLOOKUP(Tbl_MissionCrew[[#This Row],[Spacecraft (Return)]],Tbl_Missions[Spacecraft],Tbl_Missions[Return]))</f>
        <v>40025.616782407407</v>
      </c>
      <c r="H1108" t="str">
        <f>_xlfn.XLOOKUP(Tbl_MissionCrew[[#This Row],[Spacecraft (Launch)]],Tbl_Missions[Spacecraft],Tbl_Missions[Destination])</f>
        <v>ISS</v>
      </c>
      <c r="I110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08" t="str">
        <f>_xlfn.XLOOKUP(Tbl_MissionCrew[[#This Row],[Spacecraft (Return)]],Tbl_Missions[Spacecraft],Tbl_Missions[Status])</f>
        <v>Returned</v>
      </c>
    </row>
    <row r="1109" spans="1:10" ht="18.75" customHeight="1">
      <c r="A1109" t="s">
        <v>679</v>
      </c>
      <c r="B1109" t="s">
        <v>312</v>
      </c>
      <c r="C1109" t="s">
        <v>312</v>
      </c>
      <c r="D1109" t="b">
        <f>NOT(Tbl_MissionCrew[[#This Row],[Spacecraft (Return)]]=Tbl_MissionCrew[[#This Row],[Spacecraft (Launch)]])</f>
        <v>0</v>
      </c>
      <c r="E1109" s="2">
        <f ca="1">IF(Tbl_MissionCrew[[#This Row],[Return date]]="",NOW(),Tbl_MissionCrew[[#This Row],[Return date]])-Tbl_MissionCrew[[#This Row],[Launch date]]</f>
        <v>15.697916666664241</v>
      </c>
      <c r="F1109" s="1">
        <f>_xlfn.XLOOKUP(Tbl_MissionCrew[[#This Row],[Spacecraft (Launch)]],Tbl_Missions[Spacecraft],Tbl_Missions[Launch])</f>
        <v>40009.918865740743</v>
      </c>
      <c r="G1109" s="1">
        <f>IF(_xlfn.XLOOKUP(Tbl_MissionCrew[[#This Row],[Spacecraft (Return)]],Tbl_Missions[Spacecraft],Tbl_Missions[Return])="","",_xlfn.XLOOKUP(Tbl_MissionCrew[[#This Row],[Spacecraft (Return)]],Tbl_Missions[Spacecraft],Tbl_Missions[Return]))</f>
        <v>40025.616782407407</v>
      </c>
      <c r="H1109" t="str">
        <f>_xlfn.XLOOKUP(Tbl_MissionCrew[[#This Row],[Spacecraft (Launch)]],Tbl_Missions[Spacecraft],Tbl_Missions[Destination])</f>
        <v>ISS</v>
      </c>
      <c r="I110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09" t="str">
        <f>_xlfn.XLOOKUP(Tbl_MissionCrew[[#This Row],[Spacecraft (Return)]],Tbl_Missions[Spacecraft],Tbl_Missions[Status])</f>
        <v>Returned</v>
      </c>
    </row>
    <row r="1110" spans="1:10" ht="18.75" customHeight="1">
      <c r="A1110" t="s">
        <v>678</v>
      </c>
      <c r="B1110" t="s">
        <v>312</v>
      </c>
      <c r="C1110" t="s">
        <v>313</v>
      </c>
      <c r="D1110" t="b">
        <f>NOT(Tbl_MissionCrew[[#This Row],[Spacecraft (Return)]]=Tbl_MissionCrew[[#This Row],[Spacecraft (Launch)]])</f>
        <v>1</v>
      </c>
      <c r="E1110" s="2">
        <f ca="1">IF(Tbl_MissionCrew[[#This Row],[Return date]]="",NOW(),Tbl_MissionCrew[[#This Row],[Return date]])-Tbl_MissionCrew[[#This Row],[Launch date]]</f>
        <v>58.118368055555038</v>
      </c>
      <c r="F1110" s="1">
        <f>_xlfn.XLOOKUP(Tbl_MissionCrew[[#This Row],[Spacecraft (Launch)]],Tbl_Missions[Spacecraft],Tbl_Missions[Launch])</f>
        <v>40009.918865740743</v>
      </c>
      <c r="G1110" s="1">
        <f>IF(_xlfn.XLOOKUP(Tbl_MissionCrew[[#This Row],[Spacecraft (Return)]],Tbl_Missions[Spacecraft],Tbl_Missions[Return])="","",_xlfn.XLOOKUP(Tbl_MissionCrew[[#This Row],[Spacecraft (Return)]],Tbl_Missions[Spacecraft],Tbl_Missions[Return]))</f>
        <v>40068.037233796298</v>
      </c>
      <c r="H1110" t="str">
        <f>_xlfn.XLOOKUP(Tbl_MissionCrew[[#This Row],[Spacecraft (Launch)]],Tbl_Missions[Spacecraft],Tbl_Missions[Destination])</f>
        <v>ISS</v>
      </c>
      <c r="I111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10" t="str">
        <f>_xlfn.XLOOKUP(Tbl_MissionCrew[[#This Row],[Spacecraft (Return)]],Tbl_Missions[Spacecraft],Tbl_Missions[Status])</f>
        <v>Returned</v>
      </c>
    </row>
    <row r="1111" spans="1:10" ht="18.75" customHeight="1">
      <c r="A1111" t="s">
        <v>635</v>
      </c>
      <c r="B1111" t="s">
        <v>313</v>
      </c>
      <c r="C1111" t="s">
        <v>313</v>
      </c>
      <c r="D1111" t="b">
        <f>NOT(Tbl_MissionCrew[[#This Row],[Spacecraft (Return)]]=Tbl_MissionCrew[[#This Row],[Spacecraft (Launch)]])</f>
        <v>0</v>
      </c>
      <c r="E1111" s="2">
        <f ca="1">IF(Tbl_MissionCrew[[#This Row],[Return date]]="",NOW(),Tbl_MissionCrew[[#This Row],[Return date]])-Tbl_MissionCrew[[#This Row],[Launch date]]</f>
        <v>13.870833333334303</v>
      </c>
      <c r="F1111" s="1">
        <f>_xlfn.XLOOKUP(Tbl_MissionCrew[[#This Row],[Spacecraft (Launch)]],Tbl_Missions[Spacecraft],Tbl_Missions[Launch])</f>
        <v>40054.166400462964</v>
      </c>
      <c r="G1111" s="1">
        <f>IF(_xlfn.XLOOKUP(Tbl_MissionCrew[[#This Row],[Spacecraft (Return)]],Tbl_Missions[Spacecraft],Tbl_Missions[Return])="","",_xlfn.XLOOKUP(Tbl_MissionCrew[[#This Row],[Spacecraft (Return)]],Tbl_Missions[Spacecraft],Tbl_Missions[Return]))</f>
        <v>40068.037233796298</v>
      </c>
      <c r="H1111" t="str">
        <f>_xlfn.XLOOKUP(Tbl_MissionCrew[[#This Row],[Spacecraft (Launch)]],Tbl_Missions[Spacecraft],Tbl_Missions[Destination])</f>
        <v>ISS</v>
      </c>
      <c r="I111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11" t="str">
        <f>_xlfn.XLOOKUP(Tbl_MissionCrew[[#This Row],[Spacecraft (Return)]],Tbl_Missions[Spacecraft],Tbl_Missions[Status])</f>
        <v>Returned</v>
      </c>
    </row>
    <row r="1112" spans="1:10" ht="18.75" customHeight="1">
      <c r="A1112" t="s">
        <v>1233</v>
      </c>
      <c r="B1112" t="s">
        <v>313</v>
      </c>
      <c r="C1112" t="s">
        <v>313</v>
      </c>
      <c r="D1112" t="b">
        <f>NOT(Tbl_MissionCrew[[#This Row],[Spacecraft (Return)]]=Tbl_MissionCrew[[#This Row],[Spacecraft (Launch)]])</f>
        <v>0</v>
      </c>
      <c r="E1112" s="2">
        <f ca="1">IF(Tbl_MissionCrew[[#This Row],[Return date]]="",NOW(),Tbl_MissionCrew[[#This Row],[Return date]])-Tbl_MissionCrew[[#This Row],[Launch date]]</f>
        <v>13.870833333334303</v>
      </c>
      <c r="F1112" s="1">
        <f>_xlfn.XLOOKUP(Tbl_MissionCrew[[#This Row],[Spacecraft (Launch)]],Tbl_Missions[Spacecraft],Tbl_Missions[Launch])</f>
        <v>40054.166400462964</v>
      </c>
      <c r="G1112" s="1">
        <f>IF(_xlfn.XLOOKUP(Tbl_MissionCrew[[#This Row],[Spacecraft (Return)]],Tbl_Missions[Spacecraft],Tbl_Missions[Return])="","",_xlfn.XLOOKUP(Tbl_MissionCrew[[#This Row],[Spacecraft (Return)]],Tbl_Missions[Spacecraft],Tbl_Missions[Return]))</f>
        <v>40068.037233796298</v>
      </c>
      <c r="H1112" t="str">
        <f>_xlfn.XLOOKUP(Tbl_MissionCrew[[#This Row],[Spacecraft (Launch)]],Tbl_Missions[Spacecraft],Tbl_Missions[Destination])</f>
        <v>ISS</v>
      </c>
      <c r="I111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12" t="str">
        <f>_xlfn.XLOOKUP(Tbl_MissionCrew[[#This Row],[Spacecraft (Return)]],Tbl_Missions[Spacecraft],Tbl_Missions[Status])</f>
        <v>Returned</v>
      </c>
    </row>
    <row r="1113" spans="1:10" ht="18.75" customHeight="1">
      <c r="A1113" t="s">
        <v>641</v>
      </c>
      <c r="B1113" t="s">
        <v>313</v>
      </c>
      <c r="C1113" t="s">
        <v>313</v>
      </c>
      <c r="D1113" t="b">
        <f>NOT(Tbl_MissionCrew[[#This Row],[Spacecraft (Return)]]=Tbl_MissionCrew[[#This Row],[Spacecraft (Launch)]])</f>
        <v>0</v>
      </c>
      <c r="E1113" s="2">
        <f ca="1">IF(Tbl_MissionCrew[[#This Row],[Return date]]="",NOW(),Tbl_MissionCrew[[#This Row],[Return date]])-Tbl_MissionCrew[[#This Row],[Launch date]]</f>
        <v>13.870833333334303</v>
      </c>
      <c r="F1113" s="1">
        <f>_xlfn.XLOOKUP(Tbl_MissionCrew[[#This Row],[Spacecraft (Launch)]],Tbl_Missions[Spacecraft],Tbl_Missions[Launch])</f>
        <v>40054.166400462964</v>
      </c>
      <c r="G1113" s="1">
        <f>IF(_xlfn.XLOOKUP(Tbl_MissionCrew[[#This Row],[Spacecraft (Return)]],Tbl_Missions[Spacecraft],Tbl_Missions[Return])="","",_xlfn.XLOOKUP(Tbl_MissionCrew[[#This Row],[Spacecraft (Return)]],Tbl_Missions[Spacecraft],Tbl_Missions[Return]))</f>
        <v>40068.037233796298</v>
      </c>
      <c r="H1113" t="str">
        <f>_xlfn.XLOOKUP(Tbl_MissionCrew[[#This Row],[Spacecraft (Launch)]],Tbl_Missions[Spacecraft],Tbl_Missions[Destination])</f>
        <v>ISS</v>
      </c>
      <c r="I111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13" t="str">
        <f>_xlfn.XLOOKUP(Tbl_MissionCrew[[#This Row],[Spacecraft (Return)]],Tbl_Missions[Spacecraft],Tbl_Missions[Status])</f>
        <v>Returned</v>
      </c>
    </row>
    <row r="1114" spans="1:10" ht="18.75" customHeight="1">
      <c r="A1114" t="s">
        <v>1293</v>
      </c>
      <c r="B1114" t="s">
        <v>313</v>
      </c>
      <c r="C1114" t="s">
        <v>313</v>
      </c>
      <c r="D1114" t="b">
        <f>NOT(Tbl_MissionCrew[[#This Row],[Spacecraft (Return)]]=Tbl_MissionCrew[[#This Row],[Spacecraft (Launch)]])</f>
        <v>0</v>
      </c>
      <c r="E1114" s="2">
        <f ca="1">IF(Tbl_MissionCrew[[#This Row],[Return date]]="",NOW(),Tbl_MissionCrew[[#This Row],[Return date]])-Tbl_MissionCrew[[#This Row],[Launch date]]</f>
        <v>13.870833333334303</v>
      </c>
      <c r="F1114" s="1">
        <f>_xlfn.XLOOKUP(Tbl_MissionCrew[[#This Row],[Spacecraft (Launch)]],Tbl_Missions[Spacecraft],Tbl_Missions[Launch])</f>
        <v>40054.166400462964</v>
      </c>
      <c r="G1114" s="1">
        <f>IF(_xlfn.XLOOKUP(Tbl_MissionCrew[[#This Row],[Spacecraft (Return)]],Tbl_Missions[Spacecraft],Tbl_Missions[Return])="","",_xlfn.XLOOKUP(Tbl_MissionCrew[[#This Row],[Spacecraft (Return)]],Tbl_Missions[Spacecraft],Tbl_Missions[Return]))</f>
        <v>40068.037233796298</v>
      </c>
      <c r="H1114" t="str">
        <f>_xlfn.XLOOKUP(Tbl_MissionCrew[[#This Row],[Spacecraft (Launch)]],Tbl_Missions[Spacecraft],Tbl_Missions[Destination])</f>
        <v>ISS</v>
      </c>
      <c r="I111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14" t="str">
        <f>_xlfn.XLOOKUP(Tbl_MissionCrew[[#This Row],[Spacecraft (Return)]],Tbl_Missions[Spacecraft],Tbl_Missions[Status])</f>
        <v>Returned</v>
      </c>
    </row>
    <row r="1115" spans="1:10" ht="18.75" customHeight="1">
      <c r="A1115" t="s">
        <v>1294</v>
      </c>
      <c r="B1115" t="s">
        <v>313</v>
      </c>
      <c r="C1115" t="s">
        <v>313</v>
      </c>
      <c r="D1115" t="b">
        <f>NOT(Tbl_MissionCrew[[#This Row],[Spacecraft (Return)]]=Tbl_MissionCrew[[#This Row],[Spacecraft (Launch)]])</f>
        <v>0</v>
      </c>
      <c r="E1115" s="2">
        <f ca="1">IF(Tbl_MissionCrew[[#This Row],[Return date]]="",NOW(),Tbl_MissionCrew[[#This Row],[Return date]])-Tbl_MissionCrew[[#This Row],[Launch date]]</f>
        <v>13.870833333334303</v>
      </c>
      <c r="F1115" s="1">
        <f>_xlfn.XLOOKUP(Tbl_MissionCrew[[#This Row],[Spacecraft (Launch)]],Tbl_Missions[Spacecraft],Tbl_Missions[Launch])</f>
        <v>40054.166400462964</v>
      </c>
      <c r="G1115" s="1">
        <f>IF(_xlfn.XLOOKUP(Tbl_MissionCrew[[#This Row],[Spacecraft (Return)]],Tbl_Missions[Spacecraft],Tbl_Missions[Return])="","",_xlfn.XLOOKUP(Tbl_MissionCrew[[#This Row],[Spacecraft (Return)]],Tbl_Missions[Spacecraft],Tbl_Missions[Return]))</f>
        <v>40068.037233796298</v>
      </c>
      <c r="H1115" t="str">
        <f>_xlfn.XLOOKUP(Tbl_MissionCrew[[#This Row],[Spacecraft (Launch)]],Tbl_Missions[Spacecraft],Tbl_Missions[Destination])</f>
        <v>ISS</v>
      </c>
      <c r="I111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15" t="str">
        <f>_xlfn.XLOOKUP(Tbl_MissionCrew[[#This Row],[Spacecraft (Return)]],Tbl_Missions[Spacecraft],Tbl_Missions[Status])</f>
        <v>Returned</v>
      </c>
    </row>
    <row r="1116" spans="1:10" ht="18.75" customHeight="1">
      <c r="A1116" t="s">
        <v>682</v>
      </c>
      <c r="B1116" t="s">
        <v>313</v>
      </c>
      <c r="C1116" t="s">
        <v>315</v>
      </c>
      <c r="D1116" t="b">
        <f>NOT(Tbl_MissionCrew[[#This Row],[Spacecraft (Return)]]=Tbl_MissionCrew[[#This Row],[Spacecraft (Launch)]])</f>
        <v>1</v>
      </c>
      <c r="E1116" s="2">
        <f ca="1">IF(Tbl_MissionCrew[[#This Row],[Return date]]="",NOW(),Tbl_MissionCrew[[#This Row],[Return date]])-Tbl_MissionCrew[[#This Row],[Launch date]]</f>
        <v>90.447499999994761</v>
      </c>
      <c r="F1116" s="1">
        <f>_xlfn.XLOOKUP(Tbl_MissionCrew[[#This Row],[Spacecraft (Launch)]],Tbl_Missions[Spacecraft],Tbl_Missions[Launch])</f>
        <v>40054.166400462964</v>
      </c>
      <c r="G1116" s="1">
        <f>IF(_xlfn.XLOOKUP(Tbl_MissionCrew[[#This Row],[Spacecraft (Return)]],Tbl_Missions[Spacecraft],Tbl_Missions[Return])="","",_xlfn.XLOOKUP(Tbl_MissionCrew[[#This Row],[Spacecraft (Return)]],Tbl_Missions[Spacecraft],Tbl_Missions[Return]))</f>
        <v>40144.613900462959</v>
      </c>
      <c r="H1116" t="str">
        <f>_xlfn.XLOOKUP(Tbl_MissionCrew[[#This Row],[Spacecraft (Launch)]],Tbl_Missions[Spacecraft],Tbl_Missions[Destination])</f>
        <v>ISS</v>
      </c>
      <c r="I111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16" t="str">
        <f>_xlfn.XLOOKUP(Tbl_MissionCrew[[#This Row],[Spacecraft (Return)]],Tbl_Missions[Spacecraft],Tbl_Missions[Status])</f>
        <v>Returned</v>
      </c>
    </row>
    <row r="1117" spans="1:10" ht="18.75" customHeight="1">
      <c r="A1117" t="s">
        <v>587</v>
      </c>
      <c r="B1117" t="s">
        <v>313</v>
      </c>
      <c r="C1117" t="s">
        <v>313</v>
      </c>
      <c r="D1117" t="b">
        <f>NOT(Tbl_MissionCrew[[#This Row],[Spacecraft (Return)]]=Tbl_MissionCrew[[#This Row],[Spacecraft (Launch)]])</f>
        <v>0</v>
      </c>
      <c r="E1117" s="2">
        <f ca="1">IF(Tbl_MissionCrew[[#This Row],[Return date]]="",NOW(),Tbl_MissionCrew[[#This Row],[Return date]])-Tbl_MissionCrew[[#This Row],[Launch date]]</f>
        <v>13.870833333334303</v>
      </c>
      <c r="F1117" s="1">
        <f>_xlfn.XLOOKUP(Tbl_MissionCrew[[#This Row],[Spacecraft (Launch)]],Tbl_Missions[Spacecraft],Tbl_Missions[Launch])</f>
        <v>40054.166400462964</v>
      </c>
      <c r="G1117" s="1">
        <f>IF(_xlfn.XLOOKUP(Tbl_MissionCrew[[#This Row],[Spacecraft (Return)]],Tbl_Missions[Spacecraft],Tbl_Missions[Return])="","",_xlfn.XLOOKUP(Tbl_MissionCrew[[#This Row],[Spacecraft (Return)]],Tbl_Missions[Spacecraft],Tbl_Missions[Return]))</f>
        <v>40068.037233796298</v>
      </c>
      <c r="H1117" t="str">
        <f>_xlfn.XLOOKUP(Tbl_MissionCrew[[#This Row],[Spacecraft (Launch)]],Tbl_Missions[Spacecraft],Tbl_Missions[Destination])</f>
        <v>ISS</v>
      </c>
      <c r="I111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17" t="str">
        <f>_xlfn.XLOOKUP(Tbl_MissionCrew[[#This Row],[Spacecraft (Return)]],Tbl_Missions[Spacecraft],Tbl_Missions[Status])</f>
        <v>Returned</v>
      </c>
    </row>
    <row r="1118" spans="1:10" ht="18.75" customHeight="1">
      <c r="A1118" t="s">
        <v>1295</v>
      </c>
      <c r="B1118" t="s">
        <v>314</v>
      </c>
      <c r="C1118" t="s">
        <v>309</v>
      </c>
      <c r="D1118" t="b">
        <f>NOT(Tbl_MissionCrew[[#This Row],[Spacecraft (Return)]]=Tbl_MissionCrew[[#This Row],[Spacecraft (Launch)]])</f>
        <v>1</v>
      </c>
      <c r="E1118" s="2">
        <f ca="1">IF(Tbl_MissionCrew[[#This Row],[Return date]]="",NOW(),Tbl_MissionCrew[[#This Row],[Return date]])-Tbl_MissionCrew[[#This Row],[Launch date]]</f>
        <v>10.886874999996508</v>
      </c>
      <c r="F1118" s="1">
        <f>_xlfn.XLOOKUP(Tbl_MissionCrew[[#This Row],[Spacecraft (Launch)]],Tbl_Missions[Spacecraft],Tbl_Missions[Launch])</f>
        <v>40086.301388888889</v>
      </c>
      <c r="G1118" s="1">
        <f>IF(_xlfn.XLOOKUP(Tbl_MissionCrew[[#This Row],[Spacecraft (Return)]],Tbl_Missions[Spacecraft],Tbl_Missions[Return])="","",_xlfn.XLOOKUP(Tbl_MissionCrew[[#This Row],[Spacecraft (Return)]],Tbl_Missions[Spacecraft],Tbl_Missions[Return]))</f>
        <v>40097.188263888886</v>
      </c>
      <c r="H1118" t="str">
        <f>_xlfn.XLOOKUP(Tbl_MissionCrew[[#This Row],[Spacecraft (Launch)]],Tbl_Missions[Spacecraft],Tbl_Missions[Destination])</f>
        <v>ISS</v>
      </c>
      <c r="I111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18" t="str">
        <f>_xlfn.XLOOKUP(Tbl_MissionCrew[[#This Row],[Spacecraft (Return)]],Tbl_Missions[Spacecraft],Tbl_Missions[Status])</f>
        <v>Returned</v>
      </c>
    </row>
    <row r="1119" spans="1:10" ht="18.75" customHeight="1">
      <c r="A1119" t="s">
        <v>566</v>
      </c>
      <c r="B1119" t="s">
        <v>314</v>
      </c>
      <c r="C1119" t="s">
        <v>314</v>
      </c>
      <c r="D1119" t="b">
        <f>NOT(Tbl_MissionCrew[[#This Row],[Spacecraft (Return)]]=Tbl_MissionCrew[[#This Row],[Spacecraft (Launch)]])</f>
        <v>0</v>
      </c>
      <c r="E1119" s="2">
        <f ca="1">IF(Tbl_MissionCrew[[#This Row],[Return date]]="",NOW(),Tbl_MissionCrew[[#This Row],[Return date]])-Tbl_MissionCrew[[#This Row],[Launch date]]</f>
        <v>169.17361111110949</v>
      </c>
      <c r="F1119" s="1">
        <f>_xlfn.XLOOKUP(Tbl_MissionCrew[[#This Row],[Spacecraft (Launch)]],Tbl_Missions[Spacecraft],Tbl_Missions[Launch])</f>
        <v>40086.301388888889</v>
      </c>
      <c r="G1119" s="1">
        <f>IF(_xlfn.XLOOKUP(Tbl_MissionCrew[[#This Row],[Spacecraft (Return)]],Tbl_Missions[Spacecraft],Tbl_Missions[Return])="","",_xlfn.XLOOKUP(Tbl_MissionCrew[[#This Row],[Spacecraft (Return)]],Tbl_Missions[Spacecraft],Tbl_Missions[Return]))</f>
        <v>40255.474999999999</v>
      </c>
      <c r="H1119" t="str">
        <f>_xlfn.XLOOKUP(Tbl_MissionCrew[[#This Row],[Spacecraft (Launch)]],Tbl_Missions[Spacecraft],Tbl_Missions[Destination])</f>
        <v>ISS</v>
      </c>
      <c r="I111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19" t="str">
        <f>_xlfn.XLOOKUP(Tbl_MissionCrew[[#This Row],[Spacecraft (Return)]],Tbl_Missions[Spacecraft],Tbl_Missions[Status])</f>
        <v>Returned</v>
      </c>
    </row>
    <row r="1120" spans="1:10" ht="18.75" customHeight="1">
      <c r="A1120" t="s">
        <v>687</v>
      </c>
      <c r="B1120" t="s">
        <v>314</v>
      </c>
      <c r="C1120" t="s">
        <v>314</v>
      </c>
      <c r="D1120" t="b">
        <f>NOT(Tbl_MissionCrew[[#This Row],[Spacecraft (Return)]]=Tbl_MissionCrew[[#This Row],[Spacecraft (Launch)]])</f>
        <v>0</v>
      </c>
      <c r="E1120" s="2">
        <f ca="1">IF(Tbl_MissionCrew[[#This Row],[Return date]]="",NOW(),Tbl_MissionCrew[[#This Row],[Return date]])-Tbl_MissionCrew[[#This Row],[Launch date]]</f>
        <v>169.17361111110949</v>
      </c>
      <c r="F1120" s="1">
        <f>_xlfn.XLOOKUP(Tbl_MissionCrew[[#This Row],[Spacecraft (Launch)]],Tbl_Missions[Spacecraft],Tbl_Missions[Launch])</f>
        <v>40086.301388888889</v>
      </c>
      <c r="G1120" s="1">
        <f>IF(_xlfn.XLOOKUP(Tbl_MissionCrew[[#This Row],[Spacecraft (Return)]],Tbl_Missions[Spacecraft],Tbl_Missions[Return])="","",_xlfn.XLOOKUP(Tbl_MissionCrew[[#This Row],[Spacecraft (Return)]],Tbl_Missions[Spacecraft],Tbl_Missions[Return]))</f>
        <v>40255.474999999999</v>
      </c>
      <c r="H1120" t="str">
        <f>_xlfn.XLOOKUP(Tbl_MissionCrew[[#This Row],[Spacecraft (Launch)]],Tbl_Missions[Spacecraft],Tbl_Missions[Destination])</f>
        <v>ISS</v>
      </c>
      <c r="I112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20" t="str">
        <f>_xlfn.XLOOKUP(Tbl_MissionCrew[[#This Row],[Spacecraft (Return)]],Tbl_Missions[Spacecraft],Tbl_Missions[Status])</f>
        <v>Returned</v>
      </c>
    </row>
    <row r="1121" spans="1:10" ht="18.75" customHeight="1">
      <c r="A1121" t="s">
        <v>726</v>
      </c>
      <c r="B1121" t="s">
        <v>315</v>
      </c>
      <c r="C1121" t="s">
        <v>315</v>
      </c>
      <c r="D1121" t="b">
        <f>NOT(Tbl_MissionCrew[[#This Row],[Spacecraft (Return)]]=Tbl_MissionCrew[[#This Row],[Spacecraft (Launch)]])</f>
        <v>0</v>
      </c>
      <c r="E1121" s="2">
        <f ca="1">IF(Tbl_MissionCrew[[#This Row],[Return date]]="",NOW(),Tbl_MissionCrew[[#This Row],[Return date]])-Tbl_MissionCrew[[#This Row],[Launch date]]</f>
        <v>10.802777777775191</v>
      </c>
      <c r="F1121" s="1">
        <f>_xlfn.XLOOKUP(Tbl_MissionCrew[[#This Row],[Spacecraft (Launch)]],Tbl_Missions[Spacecraft],Tbl_Missions[Launch])</f>
        <v>40133.811122685183</v>
      </c>
      <c r="G1121" s="1">
        <f>IF(_xlfn.XLOOKUP(Tbl_MissionCrew[[#This Row],[Spacecraft (Return)]],Tbl_Missions[Spacecraft],Tbl_Missions[Return])="","",_xlfn.XLOOKUP(Tbl_MissionCrew[[#This Row],[Spacecraft (Return)]],Tbl_Missions[Spacecraft],Tbl_Missions[Return]))</f>
        <v>40144.613900462959</v>
      </c>
      <c r="H1121" t="str">
        <f>_xlfn.XLOOKUP(Tbl_MissionCrew[[#This Row],[Spacecraft (Launch)]],Tbl_Missions[Spacecraft],Tbl_Missions[Destination])</f>
        <v>ISS</v>
      </c>
      <c r="I112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21" t="str">
        <f>_xlfn.XLOOKUP(Tbl_MissionCrew[[#This Row],[Spacecraft (Return)]],Tbl_Missions[Spacecraft],Tbl_Missions[Status])</f>
        <v>Returned</v>
      </c>
    </row>
    <row r="1122" spans="1:10" ht="18.75" customHeight="1">
      <c r="A1122" t="s">
        <v>1244</v>
      </c>
      <c r="B1122" t="s">
        <v>315</v>
      </c>
      <c r="C1122" t="s">
        <v>315</v>
      </c>
      <c r="D1122" t="b">
        <f>NOT(Tbl_MissionCrew[[#This Row],[Spacecraft (Return)]]=Tbl_MissionCrew[[#This Row],[Spacecraft (Launch)]])</f>
        <v>0</v>
      </c>
      <c r="E1122" s="2">
        <f ca="1">IF(Tbl_MissionCrew[[#This Row],[Return date]]="",NOW(),Tbl_MissionCrew[[#This Row],[Return date]])-Tbl_MissionCrew[[#This Row],[Launch date]]</f>
        <v>10.802777777775191</v>
      </c>
      <c r="F1122" s="1">
        <f>_xlfn.XLOOKUP(Tbl_MissionCrew[[#This Row],[Spacecraft (Launch)]],Tbl_Missions[Spacecraft],Tbl_Missions[Launch])</f>
        <v>40133.811122685183</v>
      </c>
      <c r="G1122" s="1">
        <f>IF(_xlfn.XLOOKUP(Tbl_MissionCrew[[#This Row],[Spacecraft (Return)]],Tbl_Missions[Spacecraft],Tbl_Missions[Return])="","",_xlfn.XLOOKUP(Tbl_MissionCrew[[#This Row],[Spacecraft (Return)]],Tbl_Missions[Spacecraft],Tbl_Missions[Return]))</f>
        <v>40144.613900462959</v>
      </c>
      <c r="H1122" t="str">
        <f>_xlfn.XLOOKUP(Tbl_MissionCrew[[#This Row],[Spacecraft (Launch)]],Tbl_Missions[Spacecraft],Tbl_Missions[Destination])</f>
        <v>ISS</v>
      </c>
      <c r="I112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22" t="str">
        <f>_xlfn.XLOOKUP(Tbl_MissionCrew[[#This Row],[Spacecraft (Return)]],Tbl_Missions[Spacecraft],Tbl_Missions[Status])</f>
        <v>Returned</v>
      </c>
    </row>
    <row r="1123" spans="1:10" ht="18.75" customHeight="1">
      <c r="A1123" t="s">
        <v>1281</v>
      </c>
      <c r="B1123" t="s">
        <v>315</v>
      </c>
      <c r="C1123" t="s">
        <v>315</v>
      </c>
      <c r="D1123" t="b">
        <f>NOT(Tbl_MissionCrew[[#This Row],[Spacecraft (Return)]]=Tbl_MissionCrew[[#This Row],[Spacecraft (Launch)]])</f>
        <v>0</v>
      </c>
      <c r="E1123" s="2">
        <f ca="1">IF(Tbl_MissionCrew[[#This Row],[Return date]]="",NOW(),Tbl_MissionCrew[[#This Row],[Return date]])-Tbl_MissionCrew[[#This Row],[Launch date]]</f>
        <v>10.802777777775191</v>
      </c>
      <c r="F1123" s="1">
        <f>_xlfn.XLOOKUP(Tbl_MissionCrew[[#This Row],[Spacecraft (Launch)]],Tbl_Missions[Spacecraft],Tbl_Missions[Launch])</f>
        <v>40133.811122685183</v>
      </c>
      <c r="G1123" s="1">
        <f>IF(_xlfn.XLOOKUP(Tbl_MissionCrew[[#This Row],[Spacecraft (Return)]],Tbl_Missions[Spacecraft],Tbl_Missions[Return])="","",_xlfn.XLOOKUP(Tbl_MissionCrew[[#This Row],[Spacecraft (Return)]],Tbl_Missions[Spacecraft],Tbl_Missions[Return]))</f>
        <v>40144.613900462959</v>
      </c>
      <c r="H1123" t="str">
        <f>_xlfn.XLOOKUP(Tbl_MissionCrew[[#This Row],[Spacecraft (Launch)]],Tbl_Missions[Spacecraft],Tbl_Missions[Destination])</f>
        <v>ISS</v>
      </c>
      <c r="I112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23" t="str">
        <f>_xlfn.XLOOKUP(Tbl_MissionCrew[[#This Row],[Spacecraft (Return)]],Tbl_Missions[Spacecraft],Tbl_Missions[Status])</f>
        <v>Returned</v>
      </c>
    </row>
    <row r="1124" spans="1:10" ht="18.75" customHeight="1">
      <c r="A1124" t="s">
        <v>655</v>
      </c>
      <c r="B1124" t="s">
        <v>315</v>
      </c>
      <c r="C1124" t="s">
        <v>315</v>
      </c>
      <c r="D1124" t="b">
        <f>NOT(Tbl_MissionCrew[[#This Row],[Spacecraft (Return)]]=Tbl_MissionCrew[[#This Row],[Spacecraft (Launch)]])</f>
        <v>0</v>
      </c>
      <c r="E1124" s="2">
        <f ca="1">IF(Tbl_MissionCrew[[#This Row],[Return date]]="",NOW(),Tbl_MissionCrew[[#This Row],[Return date]])-Tbl_MissionCrew[[#This Row],[Launch date]]</f>
        <v>10.802777777775191</v>
      </c>
      <c r="F1124" s="1">
        <f>_xlfn.XLOOKUP(Tbl_MissionCrew[[#This Row],[Spacecraft (Launch)]],Tbl_Missions[Spacecraft],Tbl_Missions[Launch])</f>
        <v>40133.811122685183</v>
      </c>
      <c r="G1124" s="1">
        <f>IF(_xlfn.XLOOKUP(Tbl_MissionCrew[[#This Row],[Spacecraft (Return)]],Tbl_Missions[Spacecraft],Tbl_Missions[Return])="","",_xlfn.XLOOKUP(Tbl_MissionCrew[[#This Row],[Spacecraft (Return)]],Tbl_Missions[Spacecraft],Tbl_Missions[Return]))</f>
        <v>40144.613900462959</v>
      </c>
      <c r="H1124" t="str">
        <f>_xlfn.XLOOKUP(Tbl_MissionCrew[[#This Row],[Spacecraft (Launch)]],Tbl_Missions[Spacecraft],Tbl_Missions[Destination])</f>
        <v>ISS</v>
      </c>
      <c r="I112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24" t="str">
        <f>_xlfn.XLOOKUP(Tbl_MissionCrew[[#This Row],[Spacecraft (Return)]],Tbl_Missions[Spacecraft],Tbl_Missions[Status])</f>
        <v>Returned</v>
      </c>
    </row>
    <row r="1125" spans="1:10" ht="18.75" customHeight="1">
      <c r="A1125" t="s">
        <v>685</v>
      </c>
      <c r="B1125" t="s">
        <v>315</v>
      </c>
      <c r="C1125" t="s">
        <v>315</v>
      </c>
      <c r="D1125" t="b">
        <f>NOT(Tbl_MissionCrew[[#This Row],[Spacecraft (Return)]]=Tbl_MissionCrew[[#This Row],[Spacecraft (Launch)]])</f>
        <v>0</v>
      </c>
      <c r="E1125" s="2">
        <f ca="1">IF(Tbl_MissionCrew[[#This Row],[Return date]]="",NOW(),Tbl_MissionCrew[[#This Row],[Return date]])-Tbl_MissionCrew[[#This Row],[Launch date]]</f>
        <v>10.802777777775191</v>
      </c>
      <c r="F1125" s="1">
        <f>_xlfn.XLOOKUP(Tbl_MissionCrew[[#This Row],[Spacecraft (Launch)]],Tbl_Missions[Spacecraft],Tbl_Missions[Launch])</f>
        <v>40133.811122685183</v>
      </c>
      <c r="G1125" s="1">
        <f>IF(_xlfn.XLOOKUP(Tbl_MissionCrew[[#This Row],[Spacecraft (Return)]],Tbl_Missions[Spacecraft],Tbl_Missions[Return])="","",_xlfn.XLOOKUP(Tbl_MissionCrew[[#This Row],[Spacecraft (Return)]],Tbl_Missions[Spacecraft],Tbl_Missions[Return]))</f>
        <v>40144.613900462959</v>
      </c>
      <c r="H1125" t="str">
        <f>_xlfn.XLOOKUP(Tbl_MissionCrew[[#This Row],[Spacecraft (Launch)]],Tbl_Missions[Spacecraft],Tbl_Missions[Destination])</f>
        <v>ISS</v>
      </c>
      <c r="I112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25" t="str">
        <f>_xlfn.XLOOKUP(Tbl_MissionCrew[[#This Row],[Spacecraft (Return)]],Tbl_Missions[Spacecraft],Tbl_Missions[Status])</f>
        <v>Returned</v>
      </c>
    </row>
    <row r="1126" spans="1:10" ht="18.75" customHeight="1">
      <c r="A1126" t="s">
        <v>684</v>
      </c>
      <c r="B1126" t="s">
        <v>315</v>
      </c>
      <c r="C1126" t="s">
        <v>315</v>
      </c>
      <c r="D1126" t="b">
        <f>NOT(Tbl_MissionCrew[[#This Row],[Spacecraft (Return)]]=Tbl_MissionCrew[[#This Row],[Spacecraft (Launch)]])</f>
        <v>0</v>
      </c>
      <c r="E1126" s="2">
        <f ca="1">IF(Tbl_MissionCrew[[#This Row],[Return date]]="",NOW(),Tbl_MissionCrew[[#This Row],[Return date]])-Tbl_MissionCrew[[#This Row],[Launch date]]</f>
        <v>10.802777777775191</v>
      </c>
      <c r="F1126" s="1">
        <f>_xlfn.XLOOKUP(Tbl_MissionCrew[[#This Row],[Spacecraft (Launch)]],Tbl_Missions[Spacecraft],Tbl_Missions[Launch])</f>
        <v>40133.811122685183</v>
      </c>
      <c r="G1126" s="1">
        <f>IF(_xlfn.XLOOKUP(Tbl_MissionCrew[[#This Row],[Spacecraft (Return)]],Tbl_Missions[Spacecraft],Tbl_Missions[Return])="","",_xlfn.XLOOKUP(Tbl_MissionCrew[[#This Row],[Spacecraft (Return)]],Tbl_Missions[Spacecraft],Tbl_Missions[Return]))</f>
        <v>40144.613900462959</v>
      </c>
      <c r="H1126" t="str">
        <f>_xlfn.XLOOKUP(Tbl_MissionCrew[[#This Row],[Spacecraft (Launch)]],Tbl_Missions[Spacecraft],Tbl_Missions[Destination])</f>
        <v>ISS</v>
      </c>
      <c r="I112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26" t="str">
        <f>_xlfn.XLOOKUP(Tbl_MissionCrew[[#This Row],[Spacecraft (Return)]],Tbl_Missions[Spacecraft],Tbl_Missions[Status])</f>
        <v>Returned</v>
      </c>
    </row>
    <row r="1127" spans="1:10" ht="18.75" customHeight="1">
      <c r="A1127" t="s">
        <v>638</v>
      </c>
      <c r="B1127" t="s">
        <v>316</v>
      </c>
      <c r="C1127" t="s">
        <v>316</v>
      </c>
      <c r="D1127" t="b">
        <f>NOT(Tbl_MissionCrew[[#This Row],[Spacecraft (Return)]]=Tbl_MissionCrew[[#This Row],[Spacecraft (Launch)]])</f>
        <v>0</v>
      </c>
      <c r="E1127" s="2">
        <f ca="1">IF(Tbl_MissionCrew[[#This Row],[Return date]]="",NOW(),Tbl_MissionCrew[[#This Row],[Return date]])-Tbl_MissionCrew[[#This Row],[Launch date]]</f>
        <v>163.23055555555766</v>
      </c>
      <c r="F1127" s="1">
        <f>_xlfn.XLOOKUP(Tbl_MissionCrew[[#This Row],[Spacecraft (Launch)]],Tbl_Missions[Spacecraft],Tbl_Missions[Launch])</f>
        <v>40167.911111111112</v>
      </c>
      <c r="G1127" s="1">
        <f>IF(_xlfn.XLOOKUP(Tbl_MissionCrew[[#This Row],[Spacecraft (Return)]],Tbl_Missions[Spacecraft],Tbl_Missions[Return])="","",_xlfn.XLOOKUP(Tbl_MissionCrew[[#This Row],[Spacecraft (Return)]],Tbl_Missions[Spacecraft],Tbl_Missions[Return]))</f>
        <v>40331.14166666667</v>
      </c>
      <c r="H1127" t="str">
        <f>_xlfn.XLOOKUP(Tbl_MissionCrew[[#This Row],[Spacecraft (Launch)]],Tbl_Missions[Spacecraft],Tbl_Missions[Destination])</f>
        <v>ISS</v>
      </c>
      <c r="I112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27" t="str">
        <f>_xlfn.XLOOKUP(Tbl_MissionCrew[[#This Row],[Spacecraft (Return)]],Tbl_Missions[Spacecraft],Tbl_Missions[Status])</f>
        <v>Returned</v>
      </c>
    </row>
    <row r="1128" spans="1:10" ht="18.75" customHeight="1">
      <c r="A1128" t="s">
        <v>620</v>
      </c>
      <c r="B1128" t="s">
        <v>316</v>
      </c>
      <c r="C1128" t="s">
        <v>316</v>
      </c>
      <c r="D1128" t="b">
        <f>NOT(Tbl_MissionCrew[[#This Row],[Spacecraft (Return)]]=Tbl_MissionCrew[[#This Row],[Spacecraft (Launch)]])</f>
        <v>0</v>
      </c>
      <c r="E1128" s="2">
        <f ca="1">IF(Tbl_MissionCrew[[#This Row],[Return date]]="",NOW(),Tbl_MissionCrew[[#This Row],[Return date]])-Tbl_MissionCrew[[#This Row],[Launch date]]</f>
        <v>163.23055555555766</v>
      </c>
      <c r="F1128" s="1">
        <f>_xlfn.XLOOKUP(Tbl_MissionCrew[[#This Row],[Spacecraft (Launch)]],Tbl_Missions[Spacecraft],Tbl_Missions[Launch])</f>
        <v>40167.911111111112</v>
      </c>
      <c r="G1128" s="1">
        <f>IF(_xlfn.XLOOKUP(Tbl_MissionCrew[[#This Row],[Spacecraft (Return)]],Tbl_Missions[Spacecraft],Tbl_Missions[Return])="","",_xlfn.XLOOKUP(Tbl_MissionCrew[[#This Row],[Spacecraft (Return)]],Tbl_Missions[Spacecraft],Tbl_Missions[Return]))</f>
        <v>40331.14166666667</v>
      </c>
      <c r="H1128" t="str">
        <f>_xlfn.XLOOKUP(Tbl_MissionCrew[[#This Row],[Spacecraft (Launch)]],Tbl_Missions[Spacecraft],Tbl_Missions[Destination])</f>
        <v>ISS</v>
      </c>
      <c r="I112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28" t="str">
        <f>_xlfn.XLOOKUP(Tbl_MissionCrew[[#This Row],[Spacecraft (Return)]],Tbl_Missions[Spacecraft],Tbl_Missions[Status])</f>
        <v>Returned</v>
      </c>
    </row>
    <row r="1129" spans="1:10" ht="18.75" customHeight="1">
      <c r="A1129" t="s">
        <v>1296</v>
      </c>
      <c r="B1129" t="s">
        <v>316</v>
      </c>
      <c r="C1129" t="s">
        <v>316</v>
      </c>
      <c r="D1129" t="b">
        <f>NOT(Tbl_MissionCrew[[#This Row],[Spacecraft (Return)]]=Tbl_MissionCrew[[#This Row],[Spacecraft (Launch)]])</f>
        <v>0</v>
      </c>
      <c r="E1129" s="2">
        <f ca="1">IF(Tbl_MissionCrew[[#This Row],[Return date]]="",NOW(),Tbl_MissionCrew[[#This Row],[Return date]])-Tbl_MissionCrew[[#This Row],[Launch date]]</f>
        <v>163.23055555555766</v>
      </c>
      <c r="F1129" s="1">
        <f>_xlfn.XLOOKUP(Tbl_MissionCrew[[#This Row],[Spacecraft (Launch)]],Tbl_Missions[Spacecraft],Tbl_Missions[Launch])</f>
        <v>40167.911111111112</v>
      </c>
      <c r="G1129" s="1">
        <f>IF(_xlfn.XLOOKUP(Tbl_MissionCrew[[#This Row],[Spacecraft (Return)]],Tbl_Missions[Spacecraft],Tbl_Missions[Return])="","",_xlfn.XLOOKUP(Tbl_MissionCrew[[#This Row],[Spacecraft (Return)]],Tbl_Missions[Spacecraft],Tbl_Missions[Return]))</f>
        <v>40331.14166666667</v>
      </c>
      <c r="H1129" t="str">
        <f>_xlfn.XLOOKUP(Tbl_MissionCrew[[#This Row],[Spacecraft (Launch)]],Tbl_Missions[Spacecraft],Tbl_Missions[Destination])</f>
        <v>ISS</v>
      </c>
      <c r="I112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29" t="str">
        <f>_xlfn.XLOOKUP(Tbl_MissionCrew[[#This Row],[Spacecraft (Return)]],Tbl_Missions[Spacecraft],Tbl_Missions[Status])</f>
        <v>Returned</v>
      </c>
    </row>
    <row r="1130" spans="1:10" ht="18.75" customHeight="1">
      <c r="A1130" t="s">
        <v>1278</v>
      </c>
      <c r="B1130" t="s">
        <v>317</v>
      </c>
      <c r="C1130" t="s">
        <v>317</v>
      </c>
      <c r="D1130" t="b">
        <f>NOT(Tbl_MissionCrew[[#This Row],[Spacecraft (Return)]]=Tbl_MissionCrew[[#This Row],[Spacecraft (Launch)]])</f>
        <v>0</v>
      </c>
      <c r="E1130" s="2">
        <f ca="1">IF(Tbl_MissionCrew[[#This Row],[Return date]]="",NOW(),Tbl_MissionCrew[[#This Row],[Return date]])-Tbl_MissionCrew[[#This Row],[Launch date]]</f>
        <v>13.755555555559113</v>
      </c>
      <c r="F1130" s="1">
        <f>_xlfn.XLOOKUP(Tbl_MissionCrew[[#This Row],[Spacecraft (Launch)]],Tbl_Missions[Spacecraft],Tbl_Missions[Launch])</f>
        <v>40217.38480324074</v>
      </c>
      <c r="G1130" s="1">
        <f>IF(_xlfn.XLOOKUP(Tbl_MissionCrew[[#This Row],[Spacecraft (Return)]],Tbl_Missions[Spacecraft],Tbl_Missions[Return])="","",_xlfn.XLOOKUP(Tbl_MissionCrew[[#This Row],[Spacecraft (Return)]],Tbl_Missions[Spacecraft],Tbl_Missions[Return]))</f>
        <v>40231.1403587963</v>
      </c>
      <c r="H1130" t="str">
        <f>_xlfn.XLOOKUP(Tbl_MissionCrew[[#This Row],[Spacecraft (Launch)]],Tbl_Missions[Spacecraft],Tbl_Missions[Destination])</f>
        <v>ISS</v>
      </c>
      <c r="I113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30" t="str">
        <f>_xlfn.XLOOKUP(Tbl_MissionCrew[[#This Row],[Spacecraft (Return)]],Tbl_Missions[Spacecraft],Tbl_Missions[Status])</f>
        <v>Returned</v>
      </c>
    </row>
    <row r="1131" spans="1:10" ht="18.75" customHeight="1">
      <c r="A1131" t="s">
        <v>1227</v>
      </c>
      <c r="B1131" t="s">
        <v>317</v>
      </c>
      <c r="C1131" t="s">
        <v>317</v>
      </c>
      <c r="D1131" t="b">
        <f>NOT(Tbl_MissionCrew[[#This Row],[Spacecraft (Return)]]=Tbl_MissionCrew[[#This Row],[Spacecraft (Launch)]])</f>
        <v>0</v>
      </c>
      <c r="E1131" s="2">
        <f ca="1">IF(Tbl_MissionCrew[[#This Row],[Return date]]="",NOW(),Tbl_MissionCrew[[#This Row],[Return date]])-Tbl_MissionCrew[[#This Row],[Launch date]]</f>
        <v>13.755555555559113</v>
      </c>
      <c r="F1131" s="1">
        <f>_xlfn.XLOOKUP(Tbl_MissionCrew[[#This Row],[Spacecraft (Launch)]],Tbl_Missions[Spacecraft],Tbl_Missions[Launch])</f>
        <v>40217.38480324074</v>
      </c>
      <c r="G1131" s="1">
        <f>IF(_xlfn.XLOOKUP(Tbl_MissionCrew[[#This Row],[Spacecraft (Return)]],Tbl_Missions[Spacecraft],Tbl_Missions[Return])="","",_xlfn.XLOOKUP(Tbl_MissionCrew[[#This Row],[Spacecraft (Return)]],Tbl_Missions[Spacecraft],Tbl_Missions[Return]))</f>
        <v>40231.1403587963</v>
      </c>
      <c r="H1131" t="str">
        <f>_xlfn.XLOOKUP(Tbl_MissionCrew[[#This Row],[Spacecraft (Launch)]],Tbl_Missions[Spacecraft],Tbl_Missions[Destination])</f>
        <v>ISS</v>
      </c>
      <c r="I113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31" t="str">
        <f>_xlfn.XLOOKUP(Tbl_MissionCrew[[#This Row],[Spacecraft (Return)]],Tbl_Missions[Spacecraft],Tbl_Missions[Status])</f>
        <v>Returned</v>
      </c>
    </row>
    <row r="1132" spans="1:10" ht="18.75" customHeight="1">
      <c r="A1132" t="s">
        <v>689</v>
      </c>
      <c r="B1132" t="s">
        <v>317</v>
      </c>
      <c r="C1132" t="s">
        <v>317</v>
      </c>
      <c r="D1132" t="b">
        <f>NOT(Tbl_MissionCrew[[#This Row],[Spacecraft (Return)]]=Tbl_MissionCrew[[#This Row],[Spacecraft (Launch)]])</f>
        <v>0</v>
      </c>
      <c r="E1132" s="2">
        <f ca="1">IF(Tbl_MissionCrew[[#This Row],[Return date]]="",NOW(),Tbl_MissionCrew[[#This Row],[Return date]])-Tbl_MissionCrew[[#This Row],[Launch date]]</f>
        <v>13.755555555559113</v>
      </c>
      <c r="F1132" s="1">
        <f>_xlfn.XLOOKUP(Tbl_MissionCrew[[#This Row],[Spacecraft (Launch)]],Tbl_Missions[Spacecraft],Tbl_Missions[Launch])</f>
        <v>40217.38480324074</v>
      </c>
      <c r="G1132" s="1">
        <f>IF(_xlfn.XLOOKUP(Tbl_MissionCrew[[#This Row],[Spacecraft (Return)]],Tbl_Missions[Spacecraft],Tbl_Missions[Return])="","",_xlfn.XLOOKUP(Tbl_MissionCrew[[#This Row],[Spacecraft (Return)]],Tbl_Missions[Spacecraft],Tbl_Missions[Return]))</f>
        <v>40231.1403587963</v>
      </c>
      <c r="H1132" t="str">
        <f>_xlfn.XLOOKUP(Tbl_MissionCrew[[#This Row],[Spacecraft (Launch)]],Tbl_Missions[Spacecraft],Tbl_Missions[Destination])</f>
        <v>ISS</v>
      </c>
      <c r="I113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32" t="str">
        <f>_xlfn.XLOOKUP(Tbl_MissionCrew[[#This Row],[Spacecraft (Return)]],Tbl_Missions[Spacecraft],Tbl_Missions[Status])</f>
        <v>Returned</v>
      </c>
    </row>
    <row r="1133" spans="1:10" ht="18.75" customHeight="1">
      <c r="A1133" t="s">
        <v>656</v>
      </c>
      <c r="B1133" t="s">
        <v>317</v>
      </c>
      <c r="C1133" t="s">
        <v>317</v>
      </c>
      <c r="D1133" t="b">
        <f>NOT(Tbl_MissionCrew[[#This Row],[Spacecraft (Return)]]=Tbl_MissionCrew[[#This Row],[Spacecraft (Launch)]])</f>
        <v>0</v>
      </c>
      <c r="E1133" s="2">
        <f ca="1">IF(Tbl_MissionCrew[[#This Row],[Return date]]="",NOW(),Tbl_MissionCrew[[#This Row],[Return date]])-Tbl_MissionCrew[[#This Row],[Launch date]]</f>
        <v>13.755555555559113</v>
      </c>
      <c r="F1133" s="1">
        <f>_xlfn.XLOOKUP(Tbl_MissionCrew[[#This Row],[Spacecraft (Launch)]],Tbl_Missions[Spacecraft],Tbl_Missions[Launch])</f>
        <v>40217.38480324074</v>
      </c>
      <c r="G1133" s="1">
        <f>IF(_xlfn.XLOOKUP(Tbl_MissionCrew[[#This Row],[Spacecraft (Return)]],Tbl_Missions[Spacecraft],Tbl_Missions[Return])="","",_xlfn.XLOOKUP(Tbl_MissionCrew[[#This Row],[Spacecraft (Return)]],Tbl_Missions[Spacecraft],Tbl_Missions[Return]))</f>
        <v>40231.1403587963</v>
      </c>
      <c r="H1133" t="str">
        <f>_xlfn.XLOOKUP(Tbl_MissionCrew[[#This Row],[Spacecraft (Launch)]],Tbl_Missions[Spacecraft],Tbl_Missions[Destination])</f>
        <v>ISS</v>
      </c>
      <c r="I113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33" t="str">
        <f>_xlfn.XLOOKUP(Tbl_MissionCrew[[#This Row],[Spacecraft (Return)]],Tbl_Missions[Spacecraft],Tbl_Missions[Status])</f>
        <v>Returned</v>
      </c>
    </row>
    <row r="1134" spans="1:10" ht="18.75" customHeight="1">
      <c r="A1134" t="s">
        <v>621</v>
      </c>
      <c r="B1134" t="s">
        <v>317</v>
      </c>
      <c r="C1134" t="s">
        <v>317</v>
      </c>
      <c r="D1134" t="b">
        <f>NOT(Tbl_MissionCrew[[#This Row],[Spacecraft (Return)]]=Tbl_MissionCrew[[#This Row],[Spacecraft (Launch)]])</f>
        <v>0</v>
      </c>
      <c r="E1134" s="2">
        <f ca="1">IF(Tbl_MissionCrew[[#This Row],[Return date]]="",NOW(),Tbl_MissionCrew[[#This Row],[Return date]])-Tbl_MissionCrew[[#This Row],[Launch date]]</f>
        <v>13.755555555559113</v>
      </c>
      <c r="F1134" s="1">
        <f>_xlfn.XLOOKUP(Tbl_MissionCrew[[#This Row],[Spacecraft (Launch)]],Tbl_Missions[Spacecraft],Tbl_Missions[Launch])</f>
        <v>40217.38480324074</v>
      </c>
      <c r="G1134" s="1">
        <f>IF(_xlfn.XLOOKUP(Tbl_MissionCrew[[#This Row],[Spacecraft (Return)]],Tbl_Missions[Spacecraft],Tbl_Missions[Return])="","",_xlfn.XLOOKUP(Tbl_MissionCrew[[#This Row],[Spacecraft (Return)]],Tbl_Missions[Spacecraft],Tbl_Missions[Return]))</f>
        <v>40231.1403587963</v>
      </c>
      <c r="H1134" t="str">
        <f>_xlfn.XLOOKUP(Tbl_MissionCrew[[#This Row],[Spacecraft (Launch)]],Tbl_Missions[Spacecraft],Tbl_Missions[Destination])</f>
        <v>ISS</v>
      </c>
      <c r="I113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34" t="str">
        <f>_xlfn.XLOOKUP(Tbl_MissionCrew[[#This Row],[Spacecraft (Return)]],Tbl_Missions[Spacecraft],Tbl_Missions[Status])</f>
        <v>Returned</v>
      </c>
    </row>
    <row r="1135" spans="1:10" ht="18.75" customHeight="1">
      <c r="A1135" t="s">
        <v>728</v>
      </c>
      <c r="B1135" t="s">
        <v>317</v>
      </c>
      <c r="C1135" t="s">
        <v>317</v>
      </c>
      <c r="D1135" t="b">
        <f>NOT(Tbl_MissionCrew[[#This Row],[Spacecraft (Return)]]=Tbl_MissionCrew[[#This Row],[Spacecraft (Launch)]])</f>
        <v>0</v>
      </c>
      <c r="E1135" s="2">
        <f ca="1">IF(Tbl_MissionCrew[[#This Row],[Return date]]="",NOW(),Tbl_MissionCrew[[#This Row],[Return date]])-Tbl_MissionCrew[[#This Row],[Launch date]]</f>
        <v>13.755555555559113</v>
      </c>
      <c r="F1135" s="1">
        <f>_xlfn.XLOOKUP(Tbl_MissionCrew[[#This Row],[Spacecraft (Launch)]],Tbl_Missions[Spacecraft],Tbl_Missions[Launch])</f>
        <v>40217.38480324074</v>
      </c>
      <c r="G1135" s="1">
        <f>IF(_xlfn.XLOOKUP(Tbl_MissionCrew[[#This Row],[Spacecraft (Return)]],Tbl_Missions[Spacecraft],Tbl_Missions[Return])="","",_xlfn.XLOOKUP(Tbl_MissionCrew[[#This Row],[Spacecraft (Return)]],Tbl_Missions[Spacecraft],Tbl_Missions[Return]))</f>
        <v>40231.1403587963</v>
      </c>
      <c r="H1135" t="str">
        <f>_xlfn.XLOOKUP(Tbl_MissionCrew[[#This Row],[Spacecraft (Launch)]],Tbl_Missions[Spacecraft],Tbl_Missions[Destination])</f>
        <v>ISS</v>
      </c>
      <c r="I113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35" t="str">
        <f>_xlfn.XLOOKUP(Tbl_MissionCrew[[#This Row],[Spacecraft (Return)]],Tbl_Missions[Spacecraft],Tbl_Missions[Status])</f>
        <v>Returned</v>
      </c>
    </row>
    <row r="1136" spans="1:10" ht="18.75" customHeight="1">
      <c r="A1136" t="s">
        <v>721</v>
      </c>
      <c r="B1136" t="s">
        <v>318</v>
      </c>
      <c r="C1136" t="s">
        <v>318</v>
      </c>
      <c r="D1136" t="b">
        <f>NOT(Tbl_MissionCrew[[#This Row],[Spacecraft (Return)]]=Tbl_MissionCrew[[#This Row],[Spacecraft (Launch)]])</f>
        <v>0</v>
      </c>
      <c r="E1136" s="2">
        <f ca="1">IF(Tbl_MissionCrew[[#This Row],[Return date]]="",NOW(),Tbl_MissionCrew[[#This Row],[Return date]])-Tbl_MissionCrew[[#This Row],[Launch date]]</f>
        <v>176.05486111110804</v>
      </c>
      <c r="F1136" s="1">
        <f>_xlfn.XLOOKUP(Tbl_MissionCrew[[#This Row],[Spacecraft (Launch)]],Tbl_Missions[Spacecraft],Tbl_Missions[Launch])</f>
        <v>40270.169444444444</v>
      </c>
      <c r="G1136" s="1">
        <f>IF(_xlfn.XLOOKUP(Tbl_MissionCrew[[#This Row],[Spacecraft (Return)]],Tbl_Missions[Spacecraft],Tbl_Missions[Return])="","",_xlfn.XLOOKUP(Tbl_MissionCrew[[#This Row],[Spacecraft (Return)]],Tbl_Missions[Spacecraft],Tbl_Missions[Return]))</f>
        <v>40446.224305555552</v>
      </c>
      <c r="H1136" t="str">
        <f>_xlfn.XLOOKUP(Tbl_MissionCrew[[#This Row],[Spacecraft (Launch)]],Tbl_Missions[Spacecraft],Tbl_Missions[Destination])</f>
        <v>ISS</v>
      </c>
      <c r="I113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36" t="str">
        <f>_xlfn.XLOOKUP(Tbl_MissionCrew[[#This Row],[Spacecraft (Return)]],Tbl_Missions[Spacecraft],Tbl_Missions[Status])</f>
        <v>Returned</v>
      </c>
    </row>
    <row r="1137" spans="1:10" ht="18.75" customHeight="1">
      <c r="A1137" t="s">
        <v>693</v>
      </c>
      <c r="B1137" t="s">
        <v>318</v>
      </c>
      <c r="C1137" t="s">
        <v>318</v>
      </c>
      <c r="D1137" t="b">
        <f>NOT(Tbl_MissionCrew[[#This Row],[Spacecraft (Return)]]=Tbl_MissionCrew[[#This Row],[Spacecraft (Launch)]])</f>
        <v>0</v>
      </c>
      <c r="E1137" s="2">
        <f ca="1">IF(Tbl_MissionCrew[[#This Row],[Return date]]="",NOW(),Tbl_MissionCrew[[#This Row],[Return date]])-Tbl_MissionCrew[[#This Row],[Launch date]]</f>
        <v>176.05486111110804</v>
      </c>
      <c r="F1137" s="1">
        <f>_xlfn.XLOOKUP(Tbl_MissionCrew[[#This Row],[Spacecraft (Launch)]],Tbl_Missions[Spacecraft],Tbl_Missions[Launch])</f>
        <v>40270.169444444444</v>
      </c>
      <c r="G1137" s="1">
        <f>IF(_xlfn.XLOOKUP(Tbl_MissionCrew[[#This Row],[Spacecraft (Return)]],Tbl_Missions[Spacecraft],Tbl_Missions[Return])="","",_xlfn.XLOOKUP(Tbl_MissionCrew[[#This Row],[Spacecraft (Return)]],Tbl_Missions[Spacecraft],Tbl_Missions[Return]))</f>
        <v>40446.224305555552</v>
      </c>
      <c r="H1137" t="str">
        <f>_xlfn.XLOOKUP(Tbl_MissionCrew[[#This Row],[Spacecraft (Launch)]],Tbl_Missions[Spacecraft],Tbl_Missions[Destination])</f>
        <v>ISS</v>
      </c>
      <c r="I113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37" t="str">
        <f>_xlfn.XLOOKUP(Tbl_MissionCrew[[#This Row],[Spacecraft (Return)]],Tbl_Missions[Spacecraft],Tbl_Missions[Status])</f>
        <v>Returned</v>
      </c>
    </row>
    <row r="1138" spans="1:10" ht="18.75" customHeight="1">
      <c r="A1138" t="s">
        <v>694</v>
      </c>
      <c r="B1138" t="s">
        <v>318</v>
      </c>
      <c r="C1138" t="s">
        <v>318</v>
      </c>
      <c r="D1138" t="b">
        <f>NOT(Tbl_MissionCrew[[#This Row],[Spacecraft (Return)]]=Tbl_MissionCrew[[#This Row],[Spacecraft (Launch)]])</f>
        <v>0</v>
      </c>
      <c r="E1138" s="2">
        <f ca="1">IF(Tbl_MissionCrew[[#This Row],[Return date]]="",NOW(),Tbl_MissionCrew[[#This Row],[Return date]])-Tbl_MissionCrew[[#This Row],[Launch date]]</f>
        <v>176.05486111110804</v>
      </c>
      <c r="F1138" s="1">
        <f>_xlfn.XLOOKUP(Tbl_MissionCrew[[#This Row],[Spacecraft (Launch)]],Tbl_Missions[Spacecraft],Tbl_Missions[Launch])</f>
        <v>40270.169444444444</v>
      </c>
      <c r="G1138" s="1">
        <f>IF(_xlfn.XLOOKUP(Tbl_MissionCrew[[#This Row],[Spacecraft (Return)]],Tbl_Missions[Spacecraft],Tbl_Missions[Return])="","",_xlfn.XLOOKUP(Tbl_MissionCrew[[#This Row],[Spacecraft (Return)]],Tbl_Missions[Spacecraft],Tbl_Missions[Return]))</f>
        <v>40446.224305555552</v>
      </c>
      <c r="H1138" t="str">
        <f>_xlfn.XLOOKUP(Tbl_MissionCrew[[#This Row],[Spacecraft (Launch)]],Tbl_Missions[Spacecraft],Tbl_Missions[Destination])</f>
        <v>ISS</v>
      </c>
      <c r="I113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38" t="str">
        <f>_xlfn.XLOOKUP(Tbl_MissionCrew[[#This Row],[Spacecraft (Return)]],Tbl_Missions[Spacecraft],Tbl_Missions[Status])</f>
        <v>Returned</v>
      </c>
    </row>
    <row r="1139" spans="1:10" ht="18.75" customHeight="1">
      <c r="A1139" t="s">
        <v>1280</v>
      </c>
      <c r="B1139" t="s">
        <v>319</v>
      </c>
      <c r="C1139" t="s">
        <v>319</v>
      </c>
      <c r="D1139" t="b">
        <f>NOT(Tbl_MissionCrew[[#This Row],[Spacecraft (Return)]]=Tbl_MissionCrew[[#This Row],[Spacecraft (Launch)]])</f>
        <v>0</v>
      </c>
      <c r="E1139" s="2">
        <f ca="1">IF(Tbl_MissionCrew[[#This Row],[Return date]]="",NOW(),Tbl_MissionCrew[[#This Row],[Return date]])-Tbl_MissionCrew[[#This Row],[Launch date]]</f>
        <v>15.115972222221899</v>
      </c>
      <c r="F1139" s="1">
        <f>_xlfn.XLOOKUP(Tbl_MissionCrew[[#This Row],[Spacecraft (Launch)]],Tbl_Missions[Spacecraft],Tbl_Missions[Launch])</f>
        <v>40273.431539351855</v>
      </c>
      <c r="G1139" s="1">
        <f>IF(_xlfn.XLOOKUP(Tbl_MissionCrew[[#This Row],[Spacecraft (Return)]],Tbl_Missions[Spacecraft],Tbl_Missions[Return])="","",_xlfn.XLOOKUP(Tbl_MissionCrew[[#This Row],[Spacecraft (Return)]],Tbl_Missions[Spacecraft],Tbl_Missions[Return]))</f>
        <v>40288.547511574077</v>
      </c>
      <c r="H1139" t="str">
        <f>_xlfn.XLOOKUP(Tbl_MissionCrew[[#This Row],[Spacecraft (Launch)]],Tbl_Missions[Spacecraft],Tbl_Missions[Destination])</f>
        <v>ISS</v>
      </c>
      <c r="I113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39" t="str">
        <f>_xlfn.XLOOKUP(Tbl_MissionCrew[[#This Row],[Spacecraft (Return)]],Tbl_Missions[Spacecraft],Tbl_Missions[Status])</f>
        <v>Returned</v>
      </c>
    </row>
    <row r="1140" spans="1:10" ht="18.75" customHeight="1">
      <c r="A1140" t="s">
        <v>643</v>
      </c>
      <c r="B1140" t="s">
        <v>319</v>
      </c>
      <c r="C1140" t="s">
        <v>319</v>
      </c>
      <c r="D1140" t="b">
        <f>NOT(Tbl_MissionCrew[[#This Row],[Spacecraft (Return)]]=Tbl_MissionCrew[[#This Row],[Spacecraft (Launch)]])</f>
        <v>0</v>
      </c>
      <c r="E1140" s="2">
        <f ca="1">IF(Tbl_MissionCrew[[#This Row],[Return date]]="",NOW(),Tbl_MissionCrew[[#This Row],[Return date]])-Tbl_MissionCrew[[#This Row],[Launch date]]</f>
        <v>15.115972222221899</v>
      </c>
      <c r="F1140" s="1">
        <f>_xlfn.XLOOKUP(Tbl_MissionCrew[[#This Row],[Spacecraft (Launch)]],Tbl_Missions[Spacecraft],Tbl_Missions[Launch])</f>
        <v>40273.431539351855</v>
      </c>
      <c r="G1140" s="1">
        <f>IF(_xlfn.XLOOKUP(Tbl_MissionCrew[[#This Row],[Spacecraft (Return)]],Tbl_Missions[Spacecraft],Tbl_Missions[Return])="","",_xlfn.XLOOKUP(Tbl_MissionCrew[[#This Row],[Spacecraft (Return)]],Tbl_Missions[Spacecraft],Tbl_Missions[Return]))</f>
        <v>40288.547511574077</v>
      </c>
      <c r="H1140" t="str">
        <f>_xlfn.XLOOKUP(Tbl_MissionCrew[[#This Row],[Spacecraft (Launch)]],Tbl_Missions[Spacecraft],Tbl_Missions[Destination])</f>
        <v>ISS</v>
      </c>
      <c r="I114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40" t="str">
        <f>_xlfn.XLOOKUP(Tbl_MissionCrew[[#This Row],[Spacecraft (Return)]],Tbl_Missions[Spacecraft],Tbl_Missions[Status])</f>
        <v>Returned</v>
      </c>
    </row>
    <row r="1141" spans="1:10" ht="18.75" customHeight="1">
      <c r="A1141" t="s">
        <v>1297</v>
      </c>
      <c r="B1141" t="s">
        <v>319</v>
      </c>
      <c r="C1141" t="s">
        <v>319</v>
      </c>
      <c r="D1141" t="b">
        <f>NOT(Tbl_MissionCrew[[#This Row],[Spacecraft (Return)]]=Tbl_MissionCrew[[#This Row],[Spacecraft (Launch)]])</f>
        <v>0</v>
      </c>
      <c r="E1141" s="2">
        <f ca="1">IF(Tbl_MissionCrew[[#This Row],[Return date]]="",NOW(),Tbl_MissionCrew[[#This Row],[Return date]])-Tbl_MissionCrew[[#This Row],[Launch date]]</f>
        <v>15.115972222221899</v>
      </c>
      <c r="F1141" s="1">
        <f>_xlfn.XLOOKUP(Tbl_MissionCrew[[#This Row],[Spacecraft (Launch)]],Tbl_Missions[Spacecraft],Tbl_Missions[Launch])</f>
        <v>40273.431539351855</v>
      </c>
      <c r="G1141" s="1">
        <f>IF(_xlfn.XLOOKUP(Tbl_MissionCrew[[#This Row],[Spacecraft (Return)]],Tbl_Missions[Spacecraft],Tbl_Missions[Return])="","",_xlfn.XLOOKUP(Tbl_MissionCrew[[#This Row],[Spacecraft (Return)]],Tbl_Missions[Spacecraft],Tbl_Missions[Return]))</f>
        <v>40288.547511574077</v>
      </c>
      <c r="H1141" t="str">
        <f>_xlfn.XLOOKUP(Tbl_MissionCrew[[#This Row],[Spacecraft (Launch)]],Tbl_Missions[Spacecraft],Tbl_Missions[Destination])</f>
        <v>ISS</v>
      </c>
      <c r="I114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41" t="str">
        <f>_xlfn.XLOOKUP(Tbl_MissionCrew[[#This Row],[Spacecraft (Return)]],Tbl_Missions[Spacecraft],Tbl_Missions[Status])</f>
        <v>Returned</v>
      </c>
    </row>
    <row r="1142" spans="1:10" ht="18.75" customHeight="1">
      <c r="A1142" t="s">
        <v>1298</v>
      </c>
      <c r="B1142" t="s">
        <v>319</v>
      </c>
      <c r="C1142" t="s">
        <v>319</v>
      </c>
      <c r="D1142" t="b">
        <f>NOT(Tbl_MissionCrew[[#This Row],[Spacecraft (Return)]]=Tbl_MissionCrew[[#This Row],[Spacecraft (Launch)]])</f>
        <v>0</v>
      </c>
      <c r="E1142" s="2">
        <f ca="1">IF(Tbl_MissionCrew[[#This Row],[Return date]]="",NOW(),Tbl_MissionCrew[[#This Row],[Return date]])-Tbl_MissionCrew[[#This Row],[Launch date]]</f>
        <v>15.115972222221899</v>
      </c>
      <c r="F1142" s="1">
        <f>_xlfn.XLOOKUP(Tbl_MissionCrew[[#This Row],[Spacecraft (Launch)]],Tbl_Missions[Spacecraft],Tbl_Missions[Launch])</f>
        <v>40273.431539351855</v>
      </c>
      <c r="G1142" s="1">
        <f>IF(_xlfn.XLOOKUP(Tbl_MissionCrew[[#This Row],[Spacecraft (Return)]],Tbl_Missions[Spacecraft],Tbl_Missions[Return])="","",_xlfn.XLOOKUP(Tbl_MissionCrew[[#This Row],[Spacecraft (Return)]],Tbl_Missions[Spacecraft],Tbl_Missions[Return]))</f>
        <v>40288.547511574077</v>
      </c>
      <c r="H1142" t="str">
        <f>_xlfn.XLOOKUP(Tbl_MissionCrew[[#This Row],[Spacecraft (Launch)]],Tbl_Missions[Spacecraft],Tbl_Missions[Destination])</f>
        <v>ISS</v>
      </c>
      <c r="I114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42" t="str">
        <f>_xlfn.XLOOKUP(Tbl_MissionCrew[[#This Row],[Spacecraft (Return)]],Tbl_Missions[Spacecraft],Tbl_Missions[Status])</f>
        <v>Returned</v>
      </c>
    </row>
    <row r="1143" spans="1:10" ht="18.75" customHeight="1">
      <c r="A1143" t="s">
        <v>1299</v>
      </c>
      <c r="B1143" t="s">
        <v>319</v>
      </c>
      <c r="C1143" t="s">
        <v>319</v>
      </c>
      <c r="D1143" t="b">
        <f>NOT(Tbl_MissionCrew[[#This Row],[Spacecraft (Return)]]=Tbl_MissionCrew[[#This Row],[Spacecraft (Launch)]])</f>
        <v>0</v>
      </c>
      <c r="E1143" s="2">
        <f ca="1">IF(Tbl_MissionCrew[[#This Row],[Return date]]="",NOW(),Tbl_MissionCrew[[#This Row],[Return date]])-Tbl_MissionCrew[[#This Row],[Launch date]]</f>
        <v>15.115972222221899</v>
      </c>
      <c r="F1143" s="1">
        <f>_xlfn.XLOOKUP(Tbl_MissionCrew[[#This Row],[Spacecraft (Launch)]],Tbl_Missions[Spacecraft],Tbl_Missions[Launch])</f>
        <v>40273.431539351855</v>
      </c>
      <c r="G1143" s="1">
        <f>IF(_xlfn.XLOOKUP(Tbl_MissionCrew[[#This Row],[Spacecraft (Return)]],Tbl_Missions[Spacecraft],Tbl_Missions[Return])="","",_xlfn.XLOOKUP(Tbl_MissionCrew[[#This Row],[Spacecraft (Return)]],Tbl_Missions[Spacecraft],Tbl_Missions[Return]))</f>
        <v>40288.547511574077</v>
      </c>
      <c r="H1143" t="str">
        <f>_xlfn.XLOOKUP(Tbl_MissionCrew[[#This Row],[Spacecraft (Launch)]],Tbl_Missions[Spacecraft],Tbl_Missions[Destination])</f>
        <v>ISS</v>
      </c>
      <c r="I114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43" t="str">
        <f>_xlfn.XLOOKUP(Tbl_MissionCrew[[#This Row],[Spacecraft (Return)]],Tbl_Missions[Spacecraft],Tbl_Missions[Status])</f>
        <v>Returned</v>
      </c>
    </row>
    <row r="1144" spans="1:10" ht="18.75" customHeight="1">
      <c r="A1144" t="s">
        <v>645</v>
      </c>
      <c r="B1144" t="s">
        <v>319</v>
      </c>
      <c r="C1144" t="s">
        <v>319</v>
      </c>
      <c r="D1144" t="b">
        <f>NOT(Tbl_MissionCrew[[#This Row],[Spacecraft (Return)]]=Tbl_MissionCrew[[#This Row],[Spacecraft (Launch)]])</f>
        <v>0</v>
      </c>
      <c r="E1144" s="2">
        <f ca="1">IF(Tbl_MissionCrew[[#This Row],[Return date]]="",NOW(),Tbl_MissionCrew[[#This Row],[Return date]])-Tbl_MissionCrew[[#This Row],[Launch date]]</f>
        <v>15.115972222221899</v>
      </c>
      <c r="F1144" s="1">
        <f>_xlfn.XLOOKUP(Tbl_MissionCrew[[#This Row],[Spacecraft (Launch)]],Tbl_Missions[Spacecraft],Tbl_Missions[Launch])</f>
        <v>40273.431539351855</v>
      </c>
      <c r="G1144" s="1">
        <f>IF(_xlfn.XLOOKUP(Tbl_MissionCrew[[#This Row],[Spacecraft (Return)]],Tbl_Missions[Spacecraft],Tbl_Missions[Return])="","",_xlfn.XLOOKUP(Tbl_MissionCrew[[#This Row],[Spacecraft (Return)]],Tbl_Missions[Spacecraft],Tbl_Missions[Return]))</f>
        <v>40288.547511574077</v>
      </c>
      <c r="H1144" t="str">
        <f>_xlfn.XLOOKUP(Tbl_MissionCrew[[#This Row],[Spacecraft (Launch)]],Tbl_Missions[Spacecraft],Tbl_Missions[Destination])</f>
        <v>ISS</v>
      </c>
      <c r="I114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44" t="str">
        <f>_xlfn.XLOOKUP(Tbl_MissionCrew[[#This Row],[Spacecraft (Return)]],Tbl_Missions[Spacecraft],Tbl_Missions[Status])</f>
        <v>Returned</v>
      </c>
    </row>
    <row r="1145" spans="1:10" ht="18.75" customHeight="1">
      <c r="A1145" t="s">
        <v>1269</v>
      </c>
      <c r="B1145" t="s">
        <v>319</v>
      </c>
      <c r="C1145" t="s">
        <v>319</v>
      </c>
      <c r="D1145" t="b">
        <f>NOT(Tbl_MissionCrew[[#This Row],[Spacecraft (Return)]]=Tbl_MissionCrew[[#This Row],[Spacecraft (Launch)]])</f>
        <v>0</v>
      </c>
      <c r="E1145" s="2">
        <f ca="1">IF(Tbl_MissionCrew[[#This Row],[Return date]]="",NOW(),Tbl_MissionCrew[[#This Row],[Return date]])-Tbl_MissionCrew[[#This Row],[Launch date]]</f>
        <v>15.115972222221899</v>
      </c>
      <c r="F1145" s="1">
        <f>_xlfn.XLOOKUP(Tbl_MissionCrew[[#This Row],[Spacecraft (Launch)]],Tbl_Missions[Spacecraft],Tbl_Missions[Launch])</f>
        <v>40273.431539351855</v>
      </c>
      <c r="G1145" s="1">
        <f>IF(_xlfn.XLOOKUP(Tbl_MissionCrew[[#This Row],[Spacecraft (Return)]],Tbl_Missions[Spacecraft],Tbl_Missions[Return])="","",_xlfn.XLOOKUP(Tbl_MissionCrew[[#This Row],[Spacecraft (Return)]],Tbl_Missions[Spacecraft],Tbl_Missions[Return]))</f>
        <v>40288.547511574077</v>
      </c>
      <c r="H1145" t="str">
        <f>_xlfn.XLOOKUP(Tbl_MissionCrew[[#This Row],[Spacecraft (Launch)]],Tbl_Missions[Spacecraft],Tbl_Missions[Destination])</f>
        <v>ISS</v>
      </c>
      <c r="I114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45" t="str">
        <f>_xlfn.XLOOKUP(Tbl_MissionCrew[[#This Row],[Spacecraft (Return)]],Tbl_Missions[Spacecraft],Tbl_Missions[Status])</f>
        <v>Returned</v>
      </c>
    </row>
    <row r="1146" spans="1:10" ht="18.75" customHeight="1">
      <c r="A1146" t="s">
        <v>1289</v>
      </c>
      <c r="B1146" t="s">
        <v>320</v>
      </c>
      <c r="C1146" t="s">
        <v>320</v>
      </c>
      <c r="D1146" t="b">
        <f>NOT(Tbl_MissionCrew[[#This Row],[Spacecraft (Return)]]=Tbl_MissionCrew[[#This Row],[Spacecraft (Launch)]])</f>
        <v>0</v>
      </c>
      <c r="E1146" s="2">
        <f ca="1">IF(Tbl_MissionCrew[[#This Row],[Return date]]="",NOW(),Tbl_MissionCrew[[#This Row],[Return date]])-Tbl_MissionCrew[[#This Row],[Launch date]]</f>
        <v>11.770138888889051</v>
      </c>
      <c r="F1146" s="1">
        <f>_xlfn.XLOOKUP(Tbl_MissionCrew[[#This Row],[Spacecraft (Launch)]],Tbl_Missions[Spacecraft],Tbl_Missions[Launch])</f>
        <v>40312.763993055552</v>
      </c>
      <c r="G1146" s="1">
        <f>IF(_xlfn.XLOOKUP(Tbl_MissionCrew[[#This Row],[Spacecraft (Return)]],Tbl_Missions[Spacecraft],Tbl_Missions[Return])="","",_xlfn.XLOOKUP(Tbl_MissionCrew[[#This Row],[Spacecraft (Return)]],Tbl_Missions[Spacecraft],Tbl_Missions[Return]))</f>
        <v>40324.534131944441</v>
      </c>
      <c r="H1146" t="str">
        <f>_xlfn.XLOOKUP(Tbl_MissionCrew[[#This Row],[Spacecraft (Launch)]],Tbl_Missions[Spacecraft],Tbl_Missions[Destination])</f>
        <v>ISS</v>
      </c>
      <c r="I114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46" t="str">
        <f>_xlfn.XLOOKUP(Tbl_MissionCrew[[#This Row],[Spacecraft (Return)]],Tbl_Missions[Spacecraft],Tbl_Missions[Status])</f>
        <v>Returned</v>
      </c>
    </row>
    <row r="1147" spans="1:10" ht="18.75" customHeight="1">
      <c r="A1147" t="s">
        <v>654</v>
      </c>
      <c r="B1147" t="s">
        <v>320</v>
      </c>
      <c r="C1147" t="s">
        <v>320</v>
      </c>
      <c r="D1147" t="b">
        <f>NOT(Tbl_MissionCrew[[#This Row],[Spacecraft (Return)]]=Tbl_MissionCrew[[#This Row],[Spacecraft (Launch)]])</f>
        <v>0</v>
      </c>
      <c r="E1147" s="2">
        <f ca="1">IF(Tbl_MissionCrew[[#This Row],[Return date]]="",NOW(),Tbl_MissionCrew[[#This Row],[Return date]])-Tbl_MissionCrew[[#This Row],[Launch date]]</f>
        <v>11.770138888889051</v>
      </c>
      <c r="F1147" s="1">
        <f>_xlfn.XLOOKUP(Tbl_MissionCrew[[#This Row],[Spacecraft (Launch)]],Tbl_Missions[Spacecraft],Tbl_Missions[Launch])</f>
        <v>40312.763993055552</v>
      </c>
      <c r="G1147" s="1">
        <f>IF(_xlfn.XLOOKUP(Tbl_MissionCrew[[#This Row],[Spacecraft (Return)]],Tbl_Missions[Spacecraft],Tbl_Missions[Return])="","",_xlfn.XLOOKUP(Tbl_MissionCrew[[#This Row],[Spacecraft (Return)]],Tbl_Missions[Spacecraft],Tbl_Missions[Return]))</f>
        <v>40324.534131944441</v>
      </c>
      <c r="H1147" t="str">
        <f>_xlfn.XLOOKUP(Tbl_MissionCrew[[#This Row],[Spacecraft (Launch)]],Tbl_Missions[Spacecraft],Tbl_Missions[Destination])</f>
        <v>ISS</v>
      </c>
      <c r="I114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47" t="str">
        <f>_xlfn.XLOOKUP(Tbl_MissionCrew[[#This Row],[Spacecraft (Return)]],Tbl_Missions[Spacecraft],Tbl_Missions[Status])</f>
        <v>Returned</v>
      </c>
    </row>
    <row r="1148" spans="1:10" ht="18.75" customHeight="1">
      <c r="A1148" t="s">
        <v>1285</v>
      </c>
      <c r="B1148" t="s">
        <v>320</v>
      </c>
      <c r="C1148" t="s">
        <v>320</v>
      </c>
      <c r="D1148" t="b">
        <f>NOT(Tbl_MissionCrew[[#This Row],[Spacecraft (Return)]]=Tbl_MissionCrew[[#This Row],[Spacecraft (Launch)]])</f>
        <v>0</v>
      </c>
      <c r="E1148" s="2">
        <f ca="1">IF(Tbl_MissionCrew[[#This Row],[Return date]]="",NOW(),Tbl_MissionCrew[[#This Row],[Return date]])-Tbl_MissionCrew[[#This Row],[Launch date]]</f>
        <v>11.770138888889051</v>
      </c>
      <c r="F1148" s="1">
        <f>_xlfn.XLOOKUP(Tbl_MissionCrew[[#This Row],[Spacecraft (Launch)]],Tbl_Missions[Spacecraft],Tbl_Missions[Launch])</f>
        <v>40312.763993055552</v>
      </c>
      <c r="G1148" s="1">
        <f>IF(_xlfn.XLOOKUP(Tbl_MissionCrew[[#This Row],[Spacecraft (Return)]],Tbl_Missions[Spacecraft],Tbl_Missions[Return])="","",_xlfn.XLOOKUP(Tbl_MissionCrew[[#This Row],[Spacecraft (Return)]],Tbl_Missions[Spacecraft],Tbl_Missions[Return]))</f>
        <v>40324.534131944441</v>
      </c>
      <c r="H1148" t="str">
        <f>_xlfn.XLOOKUP(Tbl_MissionCrew[[#This Row],[Spacecraft (Launch)]],Tbl_Missions[Spacecraft],Tbl_Missions[Destination])</f>
        <v>ISS</v>
      </c>
      <c r="I114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48" t="str">
        <f>_xlfn.XLOOKUP(Tbl_MissionCrew[[#This Row],[Spacecraft (Return)]],Tbl_Missions[Spacecraft],Tbl_Missions[Status])</f>
        <v>Returned</v>
      </c>
    </row>
    <row r="1149" spans="1:10" ht="18.75" customHeight="1">
      <c r="A1149" t="s">
        <v>674</v>
      </c>
      <c r="B1149" t="s">
        <v>320</v>
      </c>
      <c r="C1149" t="s">
        <v>320</v>
      </c>
      <c r="D1149" t="b">
        <f>NOT(Tbl_MissionCrew[[#This Row],[Spacecraft (Return)]]=Tbl_MissionCrew[[#This Row],[Spacecraft (Launch)]])</f>
        <v>0</v>
      </c>
      <c r="E1149" s="2">
        <f ca="1">IF(Tbl_MissionCrew[[#This Row],[Return date]]="",NOW(),Tbl_MissionCrew[[#This Row],[Return date]])-Tbl_MissionCrew[[#This Row],[Launch date]]</f>
        <v>11.770138888889051</v>
      </c>
      <c r="F1149" s="1">
        <f>_xlfn.XLOOKUP(Tbl_MissionCrew[[#This Row],[Spacecraft (Launch)]],Tbl_Missions[Spacecraft],Tbl_Missions[Launch])</f>
        <v>40312.763993055552</v>
      </c>
      <c r="G1149" s="1">
        <f>IF(_xlfn.XLOOKUP(Tbl_MissionCrew[[#This Row],[Spacecraft (Return)]],Tbl_Missions[Spacecraft],Tbl_Missions[Return])="","",_xlfn.XLOOKUP(Tbl_MissionCrew[[#This Row],[Spacecraft (Return)]],Tbl_Missions[Spacecraft],Tbl_Missions[Return]))</f>
        <v>40324.534131944441</v>
      </c>
      <c r="H1149" t="str">
        <f>_xlfn.XLOOKUP(Tbl_MissionCrew[[#This Row],[Spacecraft (Launch)]],Tbl_Missions[Spacecraft],Tbl_Missions[Destination])</f>
        <v>ISS</v>
      </c>
      <c r="I114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49" t="str">
        <f>_xlfn.XLOOKUP(Tbl_MissionCrew[[#This Row],[Spacecraft (Return)]],Tbl_Missions[Spacecraft],Tbl_Missions[Status])</f>
        <v>Returned</v>
      </c>
    </row>
    <row r="1150" spans="1:10" ht="18.75" customHeight="1">
      <c r="A1150" t="s">
        <v>608</v>
      </c>
      <c r="B1150" t="s">
        <v>320</v>
      </c>
      <c r="C1150" t="s">
        <v>320</v>
      </c>
      <c r="D1150" t="b">
        <f>NOT(Tbl_MissionCrew[[#This Row],[Spacecraft (Return)]]=Tbl_MissionCrew[[#This Row],[Spacecraft (Launch)]])</f>
        <v>0</v>
      </c>
      <c r="E1150" s="2">
        <f ca="1">IF(Tbl_MissionCrew[[#This Row],[Return date]]="",NOW(),Tbl_MissionCrew[[#This Row],[Return date]])-Tbl_MissionCrew[[#This Row],[Launch date]]</f>
        <v>11.770138888889051</v>
      </c>
      <c r="F1150" s="1">
        <f>_xlfn.XLOOKUP(Tbl_MissionCrew[[#This Row],[Spacecraft (Launch)]],Tbl_Missions[Spacecraft],Tbl_Missions[Launch])</f>
        <v>40312.763993055552</v>
      </c>
      <c r="G1150" s="1">
        <f>IF(_xlfn.XLOOKUP(Tbl_MissionCrew[[#This Row],[Spacecraft (Return)]],Tbl_Missions[Spacecraft],Tbl_Missions[Return])="","",_xlfn.XLOOKUP(Tbl_MissionCrew[[#This Row],[Spacecraft (Return)]],Tbl_Missions[Spacecraft],Tbl_Missions[Return]))</f>
        <v>40324.534131944441</v>
      </c>
      <c r="H1150" t="str">
        <f>_xlfn.XLOOKUP(Tbl_MissionCrew[[#This Row],[Spacecraft (Launch)]],Tbl_Missions[Spacecraft],Tbl_Missions[Destination])</f>
        <v>ISS</v>
      </c>
      <c r="I115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50" t="str">
        <f>_xlfn.XLOOKUP(Tbl_MissionCrew[[#This Row],[Spacecraft (Return)]],Tbl_Missions[Spacecraft],Tbl_Missions[Status])</f>
        <v>Returned</v>
      </c>
    </row>
    <row r="1151" spans="1:10" ht="18.75" customHeight="1">
      <c r="A1151" t="s">
        <v>665</v>
      </c>
      <c r="B1151" t="s">
        <v>320</v>
      </c>
      <c r="C1151" t="s">
        <v>320</v>
      </c>
      <c r="D1151" t="b">
        <f>NOT(Tbl_MissionCrew[[#This Row],[Spacecraft (Return)]]=Tbl_MissionCrew[[#This Row],[Spacecraft (Launch)]])</f>
        <v>0</v>
      </c>
      <c r="E1151" s="2">
        <f ca="1">IF(Tbl_MissionCrew[[#This Row],[Return date]]="",NOW(),Tbl_MissionCrew[[#This Row],[Return date]])-Tbl_MissionCrew[[#This Row],[Launch date]]</f>
        <v>11.770138888889051</v>
      </c>
      <c r="F1151" s="1">
        <f>_xlfn.XLOOKUP(Tbl_MissionCrew[[#This Row],[Spacecraft (Launch)]],Tbl_Missions[Spacecraft],Tbl_Missions[Launch])</f>
        <v>40312.763993055552</v>
      </c>
      <c r="G1151" s="1">
        <f>IF(_xlfn.XLOOKUP(Tbl_MissionCrew[[#This Row],[Spacecraft (Return)]],Tbl_Missions[Spacecraft],Tbl_Missions[Return])="","",_xlfn.XLOOKUP(Tbl_MissionCrew[[#This Row],[Spacecraft (Return)]],Tbl_Missions[Spacecraft],Tbl_Missions[Return]))</f>
        <v>40324.534131944441</v>
      </c>
      <c r="H1151" t="str">
        <f>_xlfn.XLOOKUP(Tbl_MissionCrew[[#This Row],[Spacecraft (Launch)]],Tbl_Missions[Spacecraft],Tbl_Missions[Destination])</f>
        <v>ISS</v>
      </c>
      <c r="I115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51" t="str">
        <f>_xlfn.XLOOKUP(Tbl_MissionCrew[[#This Row],[Spacecraft (Return)]],Tbl_Missions[Spacecraft],Tbl_Missions[Status])</f>
        <v>Returned</v>
      </c>
    </row>
    <row r="1152" spans="1:10" ht="18.75" customHeight="1">
      <c r="A1152" t="s">
        <v>648</v>
      </c>
      <c r="B1152" t="s">
        <v>321</v>
      </c>
      <c r="C1152" t="s">
        <v>321</v>
      </c>
      <c r="D1152" t="b">
        <f>NOT(Tbl_MissionCrew[[#This Row],[Spacecraft (Return)]]=Tbl_MissionCrew[[#This Row],[Spacecraft (Launch)]])</f>
        <v>0</v>
      </c>
      <c r="E1152" s="2">
        <f ca="1">IF(Tbl_MissionCrew[[#This Row],[Return date]]="",NOW(),Tbl_MissionCrew[[#This Row],[Return date]])-Tbl_MissionCrew[[#This Row],[Launch date]]</f>
        <v>163.2993055555562</v>
      </c>
      <c r="F1152" s="1">
        <f>_xlfn.XLOOKUP(Tbl_MissionCrew[[#This Row],[Spacecraft (Launch)]],Tbl_Missions[Spacecraft],Tbl_Missions[Launch])</f>
        <v>40344.899305555555</v>
      </c>
      <c r="G1152" s="1">
        <f>IF(_xlfn.XLOOKUP(Tbl_MissionCrew[[#This Row],[Spacecraft (Return)]],Tbl_Missions[Spacecraft],Tbl_Missions[Return])="","",_xlfn.XLOOKUP(Tbl_MissionCrew[[#This Row],[Spacecraft (Return)]],Tbl_Missions[Spacecraft],Tbl_Missions[Return]))</f>
        <v>40508.198611111111</v>
      </c>
      <c r="H1152" t="str">
        <f>_xlfn.XLOOKUP(Tbl_MissionCrew[[#This Row],[Spacecraft (Launch)]],Tbl_Missions[Spacecraft],Tbl_Missions[Destination])</f>
        <v>ISS</v>
      </c>
      <c r="I115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52" t="str">
        <f>_xlfn.XLOOKUP(Tbl_MissionCrew[[#This Row],[Spacecraft (Return)]],Tbl_Missions[Spacecraft],Tbl_Missions[Status])</f>
        <v>Returned</v>
      </c>
    </row>
    <row r="1153" spans="1:10" ht="18.75" customHeight="1">
      <c r="A1153" t="s">
        <v>639</v>
      </c>
      <c r="B1153" t="s">
        <v>321</v>
      </c>
      <c r="C1153" t="s">
        <v>321</v>
      </c>
      <c r="D1153" t="b">
        <f>NOT(Tbl_MissionCrew[[#This Row],[Spacecraft (Return)]]=Tbl_MissionCrew[[#This Row],[Spacecraft (Launch)]])</f>
        <v>0</v>
      </c>
      <c r="E1153" s="2">
        <f ca="1">IF(Tbl_MissionCrew[[#This Row],[Return date]]="",NOW(),Tbl_MissionCrew[[#This Row],[Return date]])-Tbl_MissionCrew[[#This Row],[Launch date]]</f>
        <v>163.2993055555562</v>
      </c>
      <c r="F1153" s="1">
        <f>_xlfn.XLOOKUP(Tbl_MissionCrew[[#This Row],[Spacecraft (Launch)]],Tbl_Missions[Spacecraft],Tbl_Missions[Launch])</f>
        <v>40344.899305555555</v>
      </c>
      <c r="G1153" s="1">
        <f>IF(_xlfn.XLOOKUP(Tbl_MissionCrew[[#This Row],[Spacecraft (Return)]],Tbl_Missions[Spacecraft],Tbl_Missions[Return])="","",_xlfn.XLOOKUP(Tbl_MissionCrew[[#This Row],[Spacecraft (Return)]],Tbl_Missions[Spacecraft],Tbl_Missions[Return]))</f>
        <v>40508.198611111111</v>
      </c>
      <c r="H1153" t="str">
        <f>_xlfn.XLOOKUP(Tbl_MissionCrew[[#This Row],[Spacecraft (Launch)]],Tbl_Missions[Spacecraft],Tbl_Missions[Destination])</f>
        <v>ISS</v>
      </c>
      <c r="I115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53" t="str">
        <f>_xlfn.XLOOKUP(Tbl_MissionCrew[[#This Row],[Spacecraft (Return)]],Tbl_Missions[Spacecraft],Tbl_Missions[Status])</f>
        <v>Returned</v>
      </c>
    </row>
    <row r="1154" spans="1:10" ht="18.75" customHeight="1">
      <c r="A1154" t="s">
        <v>1300</v>
      </c>
      <c r="B1154" t="s">
        <v>321</v>
      </c>
      <c r="C1154" t="s">
        <v>321</v>
      </c>
      <c r="D1154" t="b">
        <f>NOT(Tbl_MissionCrew[[#This Row],[Spacecraft (Return)]]=Tbl_MissionCrew[[#This Row],[Spacecraft (Launch)]])</f>
        <v>0</v>
      </c>
      <c r="E1154" s="2">
        <f ca="1">IF(Tbl_MissionCrew[[#This Row],[Return date]]="",NOW(),Tbl_MissionCrew[[#This Row],[Return date]])-Tbl_MissionCrew[[#This Row],[Launch date]]</f>
        <v>163.2993055555562</v>
      </c>
      <c r="F1154" s="1">
        <f>_xlfn.XLOOKUP(Tbl_MissionCrew[[#This Row],[Spacecraft (Launch)]],Tbl_Missions[Spacecraft],Tbl_Missions[Launch])</f>
        <v>40344.899305555555</v>
      </c>
      <c r="G1154" s="1">
        <f>IF(_xlfn.XLOOKUP(Tbl_MissionCrew[[#This Row],[Spacecraft (Return)]],Tbl_Missions[Spacecraft],Tbl_Missions[Return])="","",_xlfn.XLOOKUP(Tbl_MissionCrew[[#This Row],[Spacecraft (Return)]],Tbl_Missions[Spacecraft],Tbl_Missions[Return]))</f>
        <v>40508.198611111111</v>
      </c>
      <c r="H1154" t="str">
        <f>_xlfn.XLOOKUP(Tbl_MissionCrew[[#This Row],[Spacecraft (Launch)]],Tbl_Missions[Spacecraft],Tbl_Missions[Destination])</f>
        <v>ISS</v>
      </c>
      <c r="I115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54" t="str">
        <f>_xlfn.XLOOKUP(Tbl_MissionCrew[[#This Row],[Spacecraft (Return)]],Tbl_Missions[Spacecraft],Tbl_Missions[Status])</f>
        <v>Returned</v>
      </c>
    </row>
    <row r="1155" spans="1:10" ht="18.75" customHeight="1">
      <c r="A1155" t="s">
        <v>492</v>
      </c>
      <c r="B1155" t="s">
        <v>322</v>
      </c>
      <c r="C1155" t="s">
        <v>322</v>
      </c>
      <c r="D1155" t="b">
        <f>NOT(Tbl_MissionCrew[[#This Row],[Spacecraft (Return)]]=Tbl_MissionCrew[[#This Row],[Spacecraft (Launch)]])</f>
        <v>0</v>
      </c>
      <c r="E1155" s="2">
        <f ca="1">IF(Tbl_MissionCrew[[#This Row],[Return date]]="",NOW(),Tbl_MissionCrew[[#This Row],[Return date]])-Tbl_MissionCrew[[#This Row],[Launch date]]</f>
        <v>159.36319444444234</v>
      </c>
      <c r="F1155" s="1">
        <f>_xlfn.XLOOKUP(Tbl_MissionCrew[[#This Row],[Spacecraft (Launch)]],Tbl_Missions[Spacecraft],Tbl_Missions[Launch])</f>
        <v>40458.965937499997</v>
      </c>
      <c r="G1155" s="1">
        <f>IF(_xlfn.XLOOKUP(Tbl_MissionCrew[[#This Row],[Spacecraft (Return)]],Tbl_Missions[Spacecraft],Tbl_Missions[Return])="","",_xlfn.XLOOKUP(Tbl_MissionCrew[[#This Row],[Spacecraft (Return)]],Tbl_Missions[Spacecraft],Tbl_Missions[Return]))</f>
        <v>40618.32913194444</v>
      </c>
      <c r="H1155" t="str">
        <f>_xlfn.XLOOKUP(Tbl_MissionCrew[[#This Row],[Spacecraft (Launch)]],Tbl_Missions[Spacecraft],Tbl_Missions[Destination])</f>
        <v>ISS</v>
      </c>
      <c r="I115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55" t="str">
        <f>_xlfn.XLOOKUP(Tbl_MissionCrew[[#This Row],[Spacecraft (Return)]],Tbl_Missions[Spacecraft],Tbl_Missions[Status])</f>
        <v>Returned</v>
      </c>
    </row>
    <row r="1156" spans="1:10" ht="18.75" customHeight="1">
      <c r="A1156" t="s">
        <v>696</v>
      </c>
      <c r="B1156" t="s">
        <v>322</v>
      </c>
      <c r="C1156" t="s">
        <v>322</v>
      </c>
      <c r="D1156" t="b">
        <f>NOT(Tbl_MissionCrew[[#This Row],[Spacecraft (Return)]]=Tbl_MissionCrew[[#This Row],[Spacecraft (Launch)]])</f>
        <v>0</v>
      </c>
      <c r="E1156" s="2">
        <f ca="1">IF(Tbl_MissionCrew[[#This Row],[Return date]]="",NOW(),Tbl_MissionCrew[[#This Row],[Return date]])-Tbl_MissionCrew[[#This Row],[Launch date]]</f>
        <v>159.36319444444234</v>
      </c>
      <c r="F1156" s="1">
        <f>_xlfn.XLOOKUP(Tbl_MissionCrew[[#This Row],[Spacecraft (Launch)]],Tbl_Missions[Spacecraft],Tbl_Missions[Launch])</f>
        <v>40458.965937499997</v>
      </c>
      <c r="G1156" s="1">
        <f>IF(_xlfn.XLOOKUP(Tbl_MissionCrew[[#This Row],[Spacecraft (Return)]],Tbl_Missions[Spacecraft],Tbl_Missions[Return])="","",_xlfn.XLOOKUP(Tbl_MissionCrew[[#This Row],[Spacecraft (Return)]],Tbl_Missions[Spacecraft],Tbl_Missions[Return]))</f>
        <v>40618.32913194444</v>
      </c>
      <c r="H1156" t="str">
        <f>_xlfn.XLOOKUP(Tbl_MissionCrew[[#This Row],[Spacecraft (Launch)]],Tbl_Missions[Spacecraft],Tbl_Missions[Destination])</f>
        <v>ISS</v>
      </c>
      <c r="I115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56" t="str">
        <f>_xlfn.XLOOKUP(Tbl_MissionCrew[[#This Row],[Spacecraft (Return)]],Tbl_Missions[Spacecraft],Tbl_Missions[Status])</f>
        <v>Returned</v>
      </c>
    </row>
    <row r="1157" spans="1:10" ht="18.75" customHeight="1">
      <c r="A1157" t="s">
        <v>731</v>
      </c>
      <c r="B1157" t="s">
        <v>322</v>
      </c>
      <c r="C1157" t="s">
        <v>322</v>
      </c>
      <c r="D1157" t="b">
        <f>NOT(Tbl_MissionCrew[[#This Row],[Spacecraft (Return)]]=Tbl_MissionCrew[[#This Row],[Spacecraft (Launch)]])</f>
        <v>0</v>
      </c>
      <c r="E1157" s="2">
        <f ca="1">IF(Tbl_MissionCrew[[#This Row],[Return date]]="",NOW(),Tbl_MissionCrew[[#This Row],[Return date]])-Tbl_MissionCrew[[#This Row],[Launch date]]</f>
        <v>159.36319444444234</v>
      </c>
      <c r="F1157" s="1">
        <f>_xlfn.XLOOKUP(Tbl_MissionCrew[[#This Row],[Spacecraft (Launch)]],Tbl_Missions[Spacecraft],Tbl_Missions[Launch])</f>
        <v>40458.965937499997</v>
      </c>
      <c r="G1157" s="1">
        <f>IF(_xlfn.XLOOKUP(Tbl_MissionCrew[[#This Row],[Spacecraft (Return)]],Tbl_Missions[Spacecraft],Tbl_Missions[Return])="","",_xlfn.XLOOKUP(Tbl_MissionCrew[[#This Row],[Spacecraft (Return)]],Tbl_Missions[Spacecraft],Tbl_Missions[Return]))</f>
        <v>40618.32913194444</v>
      </c>
      <c r="H1157" t="str">
        <f>_xlfn.XLOOKUP(Tbl_MissionCrew[[#This Row],[Spacecraft (Launch)]],Tbl_Missions[Spacecraft],Tbl_Missions[Destination])</f>
        <v>ISS</v>
      </c>
      <c r="I115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57" t="str">
        <f>_xlfn.XLOOKUP(Tbl_MissionCrew[[#This Row],[Spacecraft (Return)]],Tbl_Missions[Spacecraft],Tbl_Missions[Status])</f>
        <v>Returned</v>
      </c>
    </row>
    <row r="1158" spans="1:10" ht="18.75" customHeight="1">
      <c r="A1158" t="s">
        <v>1200</v>
      </c>
      <c r="B1158" t="s">
        <v>323</v>
      </c>
      <c r="C1158" t="s">
        <v>323</v>
      </c>
      <c r="D1158" t="b">
        <f>NOT(Tbl_MissionCrew[[#This Row],[Spacecraft (Return)]]=Tbl_MissionCrew[[#This Row],[Spacecraft (Launch)]])</f>
        <v>0</v>
      </c>
      <c r="E1158" s="2">
        <f ca="1">IF(Tbl_MissionCrew[[#This Row],[Return date]]="",NOW(),Tbl_MissionCrew[[#This Row],[Return date]])-Tbl_MissionCrew[[#This Row],[Launch date]]</f>
        <v>159.30416666666861</v>
      </c>
      <c r="F1158" s="1">
        <f>_xlfn.XLOOKUP(Tbl_MissionCrew[[#This Row],[Spacecraft (Launch)]],Tbl_Missions[Spacecraft],Tbl_Missions[Launch])</f>
        <v>40527.79791666667</v>
      </c>
      <c r="G1158" s="1">
        <f>IF(_xlfn.XLOOKUP(Tbl_MissionCrew[[#This Row],[Spacecraft (Return)]],Tbl_Missions[Spacecraft],Tbl_Missions[Return])="","",_xlfn.XLOOKUP(Tbl_MissionCrew[[#This Row],[Spacecraft (Return)]],Tbl_Missions[Spacecraft],Tbl_Missions[Return]))</f>
        <v>40687.102083333339</v>
      </c>
      <c r="H1158" t="str">
        <f>_xlfn.XLOOKUP(Tbl_MissionCrew[[#This Row],[Spacecraft (Launch)]],Tbl_Missions[Spacecraft],Tbl_Missions[Destination])</f>
        <v>ISS</v>
      </c>
      <c r="I115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58" t="str">
        <f>_xlfn.XLOOKUP(Tbl_MissionCrew[[#This Row],[Spacecraft (Return)]],Tbl_Missions[Spacecraft],Tbl_Missions[Status])</f>
        <v>Returned</v>
      </c>
    </row>
    <row r="1159" spans="1:10" ht="18.75" customHeight="1">
      <c r="A1159" t="s">
        <v>698</v>
      </c>
      <c r="B1159" t="s">
        <v>323</v>
      </c>
      <c r="C1159" t="s">
        <v>323</v>
      </c>
      <c r="D1159" t="b">
        <f>NOT(Tbl_MissionCrew[[#This Row],[Spacecraft (Return)]]=Tbl_MissionCrew[[#This Row],[Spacecraft (Launch)]])</f>
        <v>0</v>
      </c>
      <c r="E1159" s="2">
        <f ca="1">IF(Tbl_MissionCrew[[#This Row],[Return date]]="",NOW(),Tbl_MissionCrew[[#This Row],[Return date]])-Tbl_MissionCrew[[#This Row],[Launch date]]</f>
        <v>159.30416666666861</v>
      </c>
      <c r="F1159" s="1">
        <f>_xlfn.XLOOKUP(Tbl_MissionCrew[[#This Row],[Spacecraft (Launch)]],Tbl_Missions[Spacecraft],Tbl_Missions[Launch])</f>
        <v>40527.79791666667</v>
      </c>
      <c r="G1159" s="1">
        <f>IF(_xlfn.XLOOKUP(Tbl_MissionCrew[[#This Row],[Spacecraft (Return)]],Tbl_Missions[Spacecraft],Tbl_Missions[Return])="","",_xlfn.XLOOKUP(Tbl_MissionCrew[[#This Row],[Spacecraft (Return)]],Tbl_Missions[Spacecraft],Tbl_Missions[Return]))</f>
        <v>40687.102083333339</v>
      </c>
      <c r="H1159" t="str">
        <f>_xlfn.XLOOKUP(Tbl_MissionCrew[[#This Row],[Spacecraft (Launch)]],Tbl_Missions[Spacecraft],Tbl_Missions[Destination])</f>
        <v>ISS</v>
      </c>
      <c r="I115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59" t="str">
        <f>_xlfn.XLOOKUP(Tbl_MissionCrew[[#This Row],[Spacecraft (Return)]],Tbl_Missions[Spacecraft],Tbl_Missions[Status])</f>
        <v>Returned</v>
      </c>
    </row>
    <row r="1160" spans="1:10" ht="18.75" customHeight="1">
      <c r="A1160" t="s">
        <v>1279</v>
      </c>
      <c r="B1160" t="s">
        <v>323</v>
      </c>
      <c r="C1160" t="s">
        <v>323</v>
      </c>
      <c r="D1160" t="b">
        <f>NOT(Tbl_MissionCrew[[#This Row],[Spacecraft (Return)]]=Tbl_MissionCrew[[#This Row],[Spacecraft (Launch)]])</f>
        <v>0</v>
      </c>
      <c r="E1160" s="2">
        <f ca="1">IF(Tbl_MissionCrew[[#This Row],[Return date]]="",NOW(),Tbl_MissionCrew[[#This Row],[Return date]])-Tbl_MissionCrew[[#This Row],[Launch date]]</f>
        <v>159.30416666666861</v>
      </c>
      <c r="F1160" s="1">
        <f>_xlfn.XLOOKUP(Tbl_MissionCrew[[#This Row],[Spacecraft (Launch)]],Tbl_Missions[Spacecraft],Tbl_Missions[Launch])</f>
        <v>40527.79791666667</v>
      </c>
      <c r="G1160" s="1">
        <f>IF(_xlfn.XLOOKUP(Tbl_MissionCrew[[#This Row],[Spacecraft (Return)]],Tbl_Missions[Spacecraft],Tbl_Missions[Return])="","",_xlfn.XLOOKUP(Tbl_MissionCrew[[#This Row],[Spacecraft (Return)]],Tbl_Missions[Spacecraft],Tbl_Missions[Return]))</f>
        <v>40687.102083333339</v>
      </c>
      <c r="H1160" t="str">
        <f>_xlfn.XLOOKUP(Tbl_MissionCrew[[#This Row],[Spacecraft (Launch)]],Tbl_Missions[Spacecraft],Tbl_Missions[Destination])</f>
        <v>ISS</v>
      </c>
      <c r="I116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60" t="str">
        <f>_xlfn.XLOOKUP(Tbl_MissionCrew[[#This Row],[Spacecraft (Return)]],Tbl_Missions[Spacecraft],Tbl_Missions[Status])</f>
        <v>Returned</v>
      </c>
    </row>
    <row r="1161" spans="1:10" ht="18.75" customHeight="1">
      <c r="A1161" t="s">
        <v>700</v>
      </c>
      <c r="B1161" t="s">
        <v>324</v>
      </c>
      <c r="C1161" t="s">
        <v>324</v>
      </c>
      <c r="D1161" t="b">
        <f>NOT(Tbl_MissionCrew[[#This Row],[Spacecraft (Return)]]=Tbl_MissionCrew[[#This Row],[Spacecraft (Launch)]])</f>
        <v>0</v>
      </c>
      <c r="E1161" s="2">
        <f ca="1">IF(Tbl_MissionCrew[[#This Row],[Return date]]="",NOW(),Tbl_MissionCrew[[#This Row],[Return date]])-Tbl_MissionCrew[[#This Row],[Launch date]]</f>
        <v>12.795138888890506</v>
      </c>
      <c r="F1161" s="1">
        <f>_xlfn.XLOOKUP(Tbl_MissionCrew[[#This Row],[Spacecraft (Launch)]],Tbl_Missions[Spacecraft],Tbl_Missions[Launch])</f>
        <v>40598.912083333336</v>
      </c>
      <c r="G1161" s="1">
        <f>IF(_xlfn.XLOOKUP(Tbl_MissionCrew[[#This Row],[Spacecraft (Return)]],Tbl_Missions[Spacecraft],Tbl_Missions[Return])="","",_xlfn.XLOOKUP(Tbl_MissionCrew[[#This Row],[Spacecraft (Return)]],Tbl_Missions[Spacecraft],Tbl_Missions[Return]))</f>
        <v>40611.707222222227</v>
      </c>
      <c r="H1161" t="str">
        <f>_xlfn.XLOOKUP(Tbl_MissionCrew[[#This Row],[Spacecraft (Launch)]],Tbl_Missions[Spacecraft],Tbl_Missions[Destination])</f>
        <v>ISS</v>
      </c>
      <c r="I116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61" t="str">
        <f>_xlfn.XLOOKUP(Tbl_MissionCrew[[#This Row],[Spacecraft (Return)]],Tbl_Missions[Spacecraft],Tbl_Missions[Status])</f>
        <v>Returned</v>
      </c>
    </row>
    <row r="1162" spans="1:10" ht="18.75" customHeight="1">
      <c r="A1162" t="s">
        <v>1288</v>
      </c>
      <c r="B1162" t="s">
        <v>324</v>
      </c>
      <c r="C1162" t="s">
        <v>324</v>
      </c>
      <c r="D1162" t="b">
        <f>NOT(Tbl_MissionCrew[[#This Row],[Spacecraft (Return)]]=Tbl_MissionCrew[[#This Row],[Spacecraft (Launch)]])</f>
        <v>0</v>
      </c>
      <c r="E1162" s="2">
        <f ca="1">IF(Tbl_MissionCrew[[#This Row],[Return date]]="",NOW(),Tbl_MissionCrew[[#This Row],[Return date]])-Tbl_MissionCrew[[#This Row],[Launch date]]</f>
        <v>12.795138888890506</v>
      </c>
      <c r="F1162" s="1">
        <f>_xlfn.XLOOKUP(Tbl_MissionCrew[[#This Row],[Spacecraft (Launch)]],Tbl_Missions[Spacecraft],Tbl_Missions[Launch])</f>
        <v>40598.912083333336</v>
      </c>
      <c r="G1162" s="1">
        <f>IF(_xlfn.XLOOKUP(Tbl_MissionCrew[[#This Row],[Spacecraft (Return)]],Tbl_Missions[Spacecraft],Tbl_Missions[Return])="","",_xlfn.XLOOKUP(Tbl_MissionCrew[[#This Row],[Spacecraft (Return)]],Tbl_Missions[Spacecraft],Tbl_Missions[Return]))</f>
        <v>40611.707222222227</v>
      </c>
      <c r="H1162" t="str">
        <f>_xlfn.XLOOKUP(Tbl_MissionCrew[[#This Row],[Spacecraft (Launch)]],Tbl_Missions[Spacecraft],Tbl_Missions[Destination])</f>
        <v>ISS</v>
      </c>
      <c r="I116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62" t="str">
        <f>_xlfn.XLOOKUP(Tbl_MissionCrew[[#This Row],[Spacecraft (Return)]],Tbl_Missions[Spacecraft],Tbl_Missions[Status])</f>
        <v>Returned</v>
      </c>
    </row>
    <row r="1163" spans="1:10" ht="18.75" customHeight="1">
      <c r="A1163" t="s">
        <v>676</v>
      </c>
      <c r="B1163" t="s">
        <v>324</v>
      </c>
      <c r="C1163" t="s">
        <v>324</v>
      </c>
      <c r="D1163" t="b">
        <f>NOT(Tbl_MissionCrew[[#This Row],[Spacecraft (Return)]]=Tbl_MissionCrew[[#This Row],[Spacecraft (Launch)]])</f>
        <v>0</v>
      </c>
      <c r="E1163" s="2">
        <f ca="1">IF(Tbl_MissionCrew[[#This Row],[Return date]]="",NOW(),Tbl_MissionCrew[[#This Row],[Return date]])-Tbl_MissionCrew[[#This Row],[Launch date]]</f>
        <v>12.795138888890506</v>
      </c>
      <c r="F1163" s="1">
        <f>_xlfn.XLOOKUP(Tbl_MissionCrew[[#This Row],[Spacecraft (Launch)]],Tbl_Missions[Spacecraft],Tbl_Missions[Launch])</f>
        <v>40598.912083333336</v>
      </c>
      <c r="G1163" s="1">
        <f>IF(_xlfn.XLOOKUP(Tbl_MissionCrew[[#This Row],[Spacecraft (Return)]],Tbl_Missions[Spacecraft],Tbl_Missions[Return])="","",_xlfn.XLOOKUP(Tbl_MissionCrew[[#This Row],[Spacecraft (Return)]],Tbl_Missions[Spacecraft],Tbl_Missions[Return]))</f>
        <v>40611.707222222227</v>
      </c>
      <c r="H1163" t="str">
        <f>_xlfn.XLOOKUP(Tbl_MissionCrew[[#This Row],[Spacecraft (Launch)]],Tbl_Missions[Spacecraft],Tbl_Missions[Destination])</f>
        <v>ISS</v>
      </c>
      <c r="I116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63" t="str">
        <f>_xlfn.XLOOKUP(Tbl_MissionCrew[[#This Row],[Spacecraft (Return)]],Tbl_Missions[Spacecraft],Tbl_Missions[Status])</f>
        <v>Returned</v>
      </c>
    </row>
    <row r="1164" spans="1:10" ht="18.75" customHeight="1">
      <c r="A1164" t="s">
        <v>682</v>
      </c>
      <c r="B1164" t="s">
        <v>324</v>
      </c>
      <c r="C1164" t="s">
        <v>324</v>
      </c>
      <c r="D1164" t="b">
        <f>NOT(Tbl_MissionCrew[[#This Row],[Spacecraft (Return)]]=Tbl_MissionCrew[[#This Row],[Spacecraft (Launch)]])</f>
        <v>0</v>
      </c>
      <c r="E1164" s="2">
        <f ca="1">IF(Tbl_MissionCrew[[#This Row],[Return date]]="",NOW(),Tbl_MissionCrew[[#This Row],[Return date]])-Tbl_MissionCrew[[#This Row],[Launch date]]</f>
        <v>12.795138888890506</v>
      </c>
      <c r="F1164" s="1">
        <f>_xlfn.XLOOKUP(Tbl_MissionCrew[[#This Row],[Spacecraft (Launch)]],Tbl_Missions[Spacecraft],Tbl_Missions[Launch])</f>
        <v>40598.912083333336</v>
      </c>
      <c r="G1164" s="1">
        <f>IF(_xlfn.XLOOKUP(Tbl_MissionCrew[[#This Row],[Spacecraft (Return)]],Tbl_Missions[Spacecraft],Tbl_Missions[Return])="","",_xlfn.XLOOKUP(Tbl_MissionCrew[[#This Row],[Spacecraft (Return)]],Tbl_Missions[Spacecraft],Tbl_Missions[Return]))</f>
        <v>40611.707222222227</v>
      </c>
      <c r="H1164" t="str">
        <f>_xlfn.XLOOKUP(Tbl_MissionCrew[[#This Row],[Spacecraft (Launch)]],Tbl_Missions[Spacecraft],Tbl_Missions[Destination])</f>
        <v>ISS</v>
      </c>
      <c r="I116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64" t="str">
        <f>_xlfn.XLOOKUP(Tbl_MissionCrew[[#This Row],[Spacecraft (Return)]],Tbl_Missions[Spacecraft],Tbl_Missions[Status])</f>
        <v>Returned</v>
      </c>
    </row>
    <row r="1165" spans="1:10" ht="18.75" customHeight="1">
      <c r="A1165" t="s">
        <v>665</v>
      </c>
      <c r="B1165" t="s">
        <v>324</v>
      </c>
      <c r="C1165" t="s">
        <v>324</v>
      </c>
      <c r="D1165" t="b">
        <f>NOT(Tbl_MissionCrew[[#This Row],[Spacecraft (Return)]]=Tbl_MissionCrew[[#This Row],[Spacecraft (Launch)]])</f>
        <v>0</v>
      </c>
      <c r="E1165" s="2">
        <f ca="1">IF(Tbl_MissionCrew[[#This Row],[Return date]]="",NOW(),Tbl_MissionCrew[[#This Row],[Return date]])-Tbl_MissionCrew[[#This Row],[Launch date]]</f>
        <v>12.795138888890506</v>
      </c>
      <c r="F1165" s="1">
        <f>_xlfn.XLOOKUP(Tbl_MissionCrew[[#This Row],[Spacecraft (Launch)]],Tbl_Missions[Spacecraft],Tbl_Missions[Launch])</f>
        <v>40598.912083333336</v>
      </c>
      <c r="G1165" s="1">
        <f>IF(_xlfn.XLOOKUP(Tbl_MissionCrew[[#This Row],[Spacecraft (Return)]],Tbl_Missions[Spacecraft],Tbl_Missions[Return])="","",_xlfn.XLOOKUP(Tbl_MissionCrew[[#This Row],[Spacecraft (Return)]],Tbl_Missions[Spacecraft],Tbl_Missions[Return]))</f>
        <v>40611.707222222227</v>
      </c>
      <c r="H1165" t="str">
        <f>_xlfn.XLOOKUP(Tbl_MissionCrew[[#This Row],[Spacecraft (Launch)]],Tbl_Missions[Spacecraft],Tbl_Missions[Destination])</f>
        <v>ISS</v>
      </c>
      <c r="I116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65" t="str">
        <f>_xlfn.XLOOKUP(Tbl_MissionCrew[[#This Row],[Spacecraft (Return)]],Tbl_Missions[Spacecraft],Tbl_Missions[Status])</f>
        <v>Returned</v>
      </c>
    </row>
    <row r="1166" spans="1:10" ht="18.75" customHeight="1">
      <c r="A1166" t="s">
        <v>1221</v>
      </c>
      <c r="B1166" t="s">
        <v>324</v>
      </c>
      <c r="C1166" t="s">
        <v>324</v>
      </c>
      <c r="D1166" t="b">
        <f>NOT(Tbl_MissionCrew[[#This Row],[Spacecraft (Return)]]=Tbl_MissionCrew[[#This Row],[Spacecraft (Launch)]])</f>
        <v>0</v>
      </c>
      <c r="E1166" s="2">
        <f ca="1">IF(Tbl_MissionCrew[[#This Row],[Return date]]="",NOW(),Tbl_MissionCrew[[#This Row],[Return date]])-Tbl_MissionCrew[[#This Row],[Launch date]]</f>
        <v>12.795138888890506</v>
      </c>
      <c r="F1166" s="1">
        <f>_xlfn.XLOOKUP(Tbl_MissionCrew[[#This Row],[Spacecraft (Launch)]],Tbl_Missions[Spacecraft],Tbl_Missions[Launch])</f>
        <v>40598.912083333336</v>
      </c>
      <c r="G1166" s="1">
        <f>IF(_xlfn.XLOOKUP(Tbl_MissionCrew[[#This Row],[Spacecraft (Return)]],Tbl_Missions[Spacecraft],Tbl_Missions[Return])="","",_xlfn.XLOOKUP(Tbl_MissionCrew[[#This Row],[Spacecraft (Return)]],Tbl_Missions[Spacecraft],Tbl_Missions[Return]))</f>
        <v>40611.707222222227</v>
      </c>
      <c r="H1166" t="str">
        <f>_xlfn.XLOOKUP(Tbl_MissionCrew[[#This Row],[Spacecraft (Launch)]],Tbl_Missions[Spacecraft],Tbl_Missions[Destination])</f>
        <v>ISS</v>
      </c>
      <c r="I116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66" t="str">
        <f>_xlfn.XLOOKUP(Tbl_MissionCrew[[#This Row],[Spacecraft (Return)]],Tbl_Missions[Spacecraft],Tbl_Missions[Status])</f>
        <v>Returned</v>
      </c>
    </row>
    <row r="1167" spans="1:10" ht="18.75" customHeight="1">
      <c r="A1167" t="s">
        <v>704</v>
      </c>
      <c r="B1167" t="s">
        <v>325</v>
      </c>
      <c r="C1167" t="s">
        <v>325</v>
      </c>
      <c r="D1167" t="b">
        <f>NOT(Tbl_MissionCrew[[#This Row],[Spacecraft (Return)]]=Tbl_MissionCrew[[#This Row],[Spacecraft (Launch)]])</f>
        <v>0</v>
      </c>
      <c r="E1167" s="2">
        <f ca="1">IF(Tbl_MissionCrew[[#This Row],[Return date]]="",NOW(),Tbl_MissionCrew[[#This Row],[Return date]])-Tbl_MissionCrew[[#This Row],[Launch date]]</f>
        <v>164.2368055555562</v>
      </c>
      <c r="F1167" s="1">
        <f>_xlfn.XLOOKUP(Tbl_MissionCrew[[#This Row],[Spacecraft (Launch)]],Tbl_Missions[Spacecraft],Tbl_Missions[Launch])</f>
        <v>40637.929398148146</v>
      </c>
      <c r="G1167" s="1">
        <f>IF(_xlfn.XLOOKUP(Tbl_MissionCrew[[#This Row],[Spacecraft (Return)]],Tbl_Missions[Spacecraft],Tbl_Missions[Return])="","",_xlfn.XLOOKUP(Tbl_MissionCrew[[#This Row],[Spacecraft (Return)]],Tbl_Missions[Spacecraft],Tbl_Missions[Return]))</f>
        <v>40802.166203703702</v>
      </c>
      <c r="H1167" t="str">
        <f>_xlfn.XLOOKUP(Tbl_MissionCrew[[#This Row],[Spacecraft (Launch)]],Tbl_Missions[Spacecraft],Tbl_Missions[Destination])</f>
        <v>ISS</v>
      </c>
      <c r="I116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67" t="str">
        <f>_xlfn.XLOOKUP(Tbl_MissionCrew[[#This Row],[Spacecraft (Return)]],Tbl_Missions[Spacecraft],Tbl_Missions[Status])</f>
        <v>Returned</v>
      </c>
    </row>
    <row r="1168" spans="1:10" ht="18.75" customHeight="1">
      <c r="A1168" t="s">
        <v>1301</v>
      </c>
      <c r="B1168" t="s">
        <v>325</v>
      </c>
      <c r="C1168" t="s">
        <v>325</v>
      </c>
      <c r="D1168" t="b">
        <f>NOT(Tbl_MissionCrew[[#This Row],[Spacecraft (Return)]]=Tbl_MissionCrew[[#This Row],[Spacecraft (Launch)]])</f>
        <v>0</v>
      </c>
      <c r="E1168" s="2">
        <f ca="1">IF(Tbl_MissionCrew[[#This Row],[Return date]]="",NOW(),Tbl_MissionCrew[[#This Row],[Return date]])-Tbl_MissionCrew[[#This Row],[Launch date]]</f>
        <v>164.2368055555562</v>
      </c>
      <c r="F1168" s="1">
        <f>_xlfn.XLOOKUP(Tbl_MissionCrew[[#This Row],[Spacecraft (Launch)]],Tbl_Missions[Spacecraft],Tbl_Missions[Launch])</f>
        <v>40637.929398148146</v>
      </c>
      <c r="G1168" s="1">
        <f>IF(_xlfn.XLOOKUP(Tbl_MissionCrew[[#This Row],[Spacecraft (Return)]],Tbl_Missions[Spacecraft],Tbl_Missions[Return])="","",_xlfn.XLOOKUP(Tbl_MissionCrew[[#This Row],[Spacecraft (Return)]],Tbl_Missions[Spacecraft],Tbl_Missions[Return]))</f>
        <v>40802.166203703702</v>
      </c>
      <c r="H1168" t="str">
        <f>_xlfn.XLOOKUP(Tbl_MissionCrew[[#This Row],[Spacecraft (Launch)]],Tbl_Missions[Spacecraft],Tbl_Missions[Destination])</f>
        <v>ISS</v>
      </c>
      <c r="I116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68" t="str">
        <f>_xlfn.XLOOKUP(Tbl_MissionCrew[[#This Row],[Spacecraft (Return)]],Tbl_Missions[Spacecraft],Tbl_Missions[Status])</f>
        <v>Returned</v>
      </c>
    </row>
    <row r="1169" spans="1:10" ht="18.75" customHeight="1">
      <c r="A1169" t="s">
        <v>658</v>
      </c>
      <c r="B1169" t="s">
        <v>325</v>
      </c>
      <c r="C1169" t="s">
        <v>325</v>
      </c>
      <c r="D1169" t="b">
        <f>NOT(Tbl_MissionCrew[[#This Row],[Spacecraft (Return)]]=Tbl_MissionCrew[[#This Row],[Spacecraft (Launch)]])</f>
        <v>0</v>
      </c>
      <c r="E1169" s="2">
        <f ca="1">IF(Tbl_MissionCrew[[#This Row],[Return date]]="",NOW(),Tbl_MissionCrew[[#This Row],[Return date]])-Tbl_MissionCrew[[#This Row],[Launch date]]</f>
        <v>164.2368055555562</v>
      </c>
      <c r="F1169" s="1">
        <f>_xlfn.XLOOKUP(Tbl_MissionCrew[[#This Row],[Spacecraft (Launch)]],Tbl_Missions[Spacecraft],Tbl_Missions[Launch])</f>
        <v>40637.929398148146</v>
      </c>
      <c r="G1169" s="1">
        <f>IF(_xlfn.XLOOKUP(Tbl_MissionCrew[[#This Row],[Spacecraft (Return)]],Tbl_Missions[Spacecraft],Tbl_Missions[Return])="","",_xlfn.XLOOKUP(Tbl_MissionCrew[[#This Row],[Spacecraft (Return)]],Tbl_Missions[Spacecraft],Tbl_Missions[Return]))</f>
        <v>40802.166203703702</v>
      </c>
      <c r="H1169" t="str">
        <f>_xlfn.XLOOKUP(Tbl_MissionCrew[[#This Row],[Spacecraft (Launch)]],Tbl_Missions[Spacecraft],Tbl_Missions[Destination])</f>
        <v>ISS</v>
      </c>
      <c r="I116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69" t="str">
        <f>_xlfn.XLOOKUP(Tbl_MissionCrew[[#This Row],[Spacecraft (Return)]],Tbl_Missions[Spacecraft],Tbl_Missions[Status])</f>
        <v>Returned</v>
      </c>
    </row>
    <row r="1170" spans="1:10" ht="18.75" customHeight="1">
      <c r="A1170" t="s">
        <v>673</v>
      </c>
      <c r="B1170" t="s">
        <v>326</v>
      </c>
      <c r="C1170" t="s">
        <v>326</v>
      </c>
      <c r="D1170" t="b">
        <f>NOT(Tbl_MissionCrew[[#This Row],[Spacecraft (Return)]]=Tbl_MissionCrew[[#This Row],[Spacecraft (Launch)]])</f>
        <v>0</v>
      </c>
      <c r="E1170" s="2">
        <f ca="1">IF(Tbl_MissionCrew[[#This Row],[Return date]]="",NOW(),Tbl_MissionCrew[[#This Row],[Return date]])-Tbl_MissionCrew[[#This Row],[Launch date]]</f>
        <v>15.735416666670062</v>
      </c>
      <c r="F1170" s="1">
        <f>_xlfn.XLOOKUP(Tbl_MissionCrew[[#This Row],[Spacecraft (Launch)]],Tbl_Missions[Spacecraft],Tbl_Missions[Launch])</f>
        <v>40679.539212962962</v>
      </c>
      <c r="G1170" s="1">
        <f>IF(_xlfn.XLOOKUP(Tbl_MissionCrew[[#This Row],[Spacecraft (Return)]],Tbl_Missions[Spacecraft],Tbl_Missions[Return])="","",_xlfn.XLOOKUP(Tbl_MissionCrew[[#This Row],[Spacecraft (Return)]],Tbl_Missions[Spacecraft],Tbl_Missions[Return]))</f>
        <v>40695.274629629632</v>
      </c>
      <c r="H1170" t="str">
        <f>_xlfn.XLOOKUP(Tbl_MissionCrew[[#This Row],[Spacecraft (Launch)]],Tbl_Missions[Spacecraft],Tbl_Missions[Destination])</f>
        <v>ISS</v>
      </c>
      <c r="I117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70" t="str">
        <f>_xlfn.XLOOKUP(Tbl_MissionCrew[[#This Row],[Spacecraft (Return)]],Tbl_Missions[Spacecraft],Tbl_Missions[Status])</f>
        <v>Returned</v>
      </c>
    </row>
    <row r="1171" spans="1:10" ht="18.75" customHeight="1">
      <c r="A1171" t="s">
        <v>702</v>
      </c>
      <c r="B1171" t="s">
        <v>326</v>
      </c>
      <c r="C1171" t="s">
        <v>326</v>
      </c>
      <c r="D1171" t="b">
        <f>NOT(Tbl_MissionCrew[[#This Row],[Spacecraft (Return)]]=Tbl_MissionCrew[[#This Row],[Spacecraft (Launch)]])</f>
        <v>0</v>
      </c>
      <c r="E1171" s="2">
        <f ca="1">IF(Tbl_MissionCrew[[#This Row],[Return date]]="",NOW(),Tbl_MissionCrew[[#This Row],[Return date]])-Tbl_MissionCrew[[#This Row],[Launch date]]</f>
        <v>15.735416666670062</v>
      </c>
      <c r="F1171" s="1">
        <f>_xlfn.XLOOKUP(Tbl_MissionCrew[[#This Row],[Spacecraft (Launch)]],Tbl_Missions[Spacecraft],Tbl_Missions[Launch])</f>
        <v>40679.539212962962</v>
      </c>
      <c r="G1171" s="1">
        <f>IF(_xlfn.XLOOKUP(Tbl_MissionCrew[[#This Row],[Spacecraft (Return)]],Tbl_Missions[Spacecraft],Tbl_Missions[Return])="","",_xlfn.XLOOKUP(Tbl_MissionCrew[[#This Row],[Spacecraft (Return)]],Tbl_Missions[Spacecraft],Tbl_Missions[Return]))</f>
        <v>40695.274629629632</v>
      </c>
      <c r="H1171" t="str">
        <f>_xlfn.XLOOKUP(Tbl_MissionCrew[[#This Row],[Spacecraft (Launch)]],Tbl_Missions[Spacecraft],Tbl_Missions[Destination])</f>
        <v>ISS</v>
      </c>
      <c r="I117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71" t="str">
        <f>_xlfn.XLOOKUP(Tbl_MissionCrew[[#This Row],[Spacecraft (Return)]],Tbl_Missions[Spacecraft],Tbl_Missions[Status])</f>
        <v>Returned</v>
      </c>
    </row>
    <row r="1172" spans="1:10" ht="18.75" customHeight="1">
      <c r="A1172" t="s">
        <v>1282</v>
      </c>
      <c r="B1172" t="s">
        <v>326</v>
      </c>
      <c r="C1172" t="s">
        <v>326</v>
      </c>
      <c r="D1172" t="b">
        <f>NOT(Tbl_MissionCrew[[#This Row],[Spacecraft (Return)]]=Tbl_MissionCrew[[#This Row],[Spacecraft (Launch)]])</f>
        <v>0</v>
      </c>
      <c r="E1172" s="2">
        <f ca="1">IF(Tbl_MissionCrew[[#This Row],[Return date]]="",NOW(),Tbl_MissionCrew[[#This Row],[Return date]])-Tbl_MissionCrew[[#This Row],[Launch date]]</f>
        <v>15.735416666670062</v>
      </c>
      <c r="F1172" s="1">
        <f>_xlfn.XLOOKUP(Tbl_MissionCrew[[#This Row],[Spacecraft (Launch)]],Tbl_Missions[Spacecraft],Tbl_Missions[Launch])</f>
        <v>40679.539212962962</v>
      </c>
      <c r="G1172" s="1">
        <f>IF(_xlfn.XLOOKUP(Tbl_MissionCrew[[#This Row],[Spacecraft (Return)]],Tbl_Missions[Spacecraft],Tbl_Missions[Return])="","",_xlfn.XLOOKUP(Tbl_MissionCrew[[#This Row],[Spacecraft (Return)]],Tbl_Missions[Spacecraft],Tbl_Missions[Return]))</f>
        <v>40695.274629629632</v>
      </c>
      <c r="H1172" t="str">
        <f>_xlfn.XLOOKUP(Tbl_MissionCrew[[#This Row],[Spacecraft (Launch)]],Tbl_Missions[Spacecraft],Tbl_Missions[Destination])</f>
        <v>ISS</v>
      </c>
      <c r="I117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72" t="str">
        <f>_xlfn.XLOOKUP(Tbl_MissionCrew[[#This Row],[Spacecraft (Return)]],Tbl_Missions[Spacecraft],Tbl_Missions[Status])</f>
        <v>Returned</v>
      </c>
    </row>
    <row r="1173" spans="1:10" ht="18.75" customHeight="1">
      <c r="A1173" t="s">
        <v>1246</v>
      </c>
      <c r="B1173" t="s">
        <v>326</v>
      </c>
      <c r="C1173" t="s">
        <v>326</v>
      </c>
      <c r="D1173" t="b">
        <f>NOT(Tbl_MissionCrew[[#This Row],[Spacecraft (Return)]]=Tbl_MissionCrew[[#This Row],[Spacecraft (Launch)]])</f>
        <v>0</v>
      </c>
      <c r="E1173" s="2">
        <f ca="1">IF(Tbl_MissionCrew[[#This Row],[Return date]]="",NOW(),Tbl_MissionCrew[[#This Row],[Return date]])-Tbl_MissionCrew[[#This Row],[Launch date]]</f>
        <v>15.735416666670062</v>
      </c>
      <c r="F1173" s="1">
        <f>_xlfn.XLOOKUP(Tbl_MissionCrew[[#This Row],[Spacecraft (Launch)]],Tbl_Missions[Spacecraft],Tbl_Missions[Launch])</f>
        <v>40679.539212962962</v>
      </c>
      <c r="G1173" s="1">
        <f>IF(_xlfn.XLOOKUP(Tbl_MissionCrew[[#This Row],[Spacecraft (Return)]],Tbl_Missions[Spacecraft],Tbl_Missions[Return])="","",_xlfn.XLOOKUP(Tbl_MissionCrew[[#This Row],[Spacecraft (Return)]],Tbl_Missions[Spacecraft],Tbl_Missions[Return]))</f>
        <v>40695.274629629632</v>
      </c>
      <c r="H1173" t="str">
        <f>_xlfn.XLOOKUP(Tbl_MissionCrew[[#This Row],[Spacecraft (Launch)]],Tbl_Missions[Spacecraft],Tbl_Missions[Destination])</f>
        <v>ISS</v>
      </c>
      <c r="I117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73" t="str">
        <f>_xlfn.XLOOKUP(Tbl_MissionCrew[[#This Row],[Spacecraft (Return)]],Tbl_Missions[Spacecraft],Tbl_Missions[Status])</f>
        <v>Returned</v>
      </c>
    </row>
    <row r="1174" spans="1:10" ht="18.75" customHeight="1">
      <c r="A1174" t="s">
        <v>616</v>
      </c>
      <c r="B1174" t="s">
        <v>326</v>
      </c>
      <c r="C1174" t="s">
        <v>326</v>
      </c>
      <c r="D1174" t="b">
        <f>NOT(Tbl_MissionCrew[[#This Row],[Spacecraft (Return)]]=Tbl_MissionCrew[[#This Row],[Spacecraft (Launch)]])</f>
        <v>0</v>
      </c>
      <c r="E1174" s="2">
        <f ca="1">IF(Tbl_MissionCrew[[#This Row],[Return date]]="",NOW(),Tbl_MissionCrew[[#This Row],[Return date]])-Tbl_MissionCrew[[#This Row],[Launch date]]</f>
        <v>15.735416666670062</v>
      </c>
      <c r="F1174" s="1">
        <f>_xlfn.XLOOKUP(Tbl_MissionCrew[[#This Row],[Spacecraft (Launch)]],Tbl_Missions[Spacecraft],Tbl_Missions[Launch])</f>
        <v>40679.539212962962</v>
      </c>
      <c r="G1174" s="1">
        <f>IF(_xlfn.XLOOKUP(Tbl_MissionCrew[[#This Row],[Spacecraft (Return)]],Tbl_Missions[Spacecraft],Tbl_Missions[Return])="","",_xlfn.XLOOKUP(Tbl_MissionCrew[[#This Row],[Spacecraft (Return)]],Tbl_Missions[Spacecraft],Tbl_Missions[Return]))</f>
        <v>40695.274629629632</v>
      </c>
      <c r="H1174" t="str">
        <f>_xlfn.XLOOKUP(Tbl_MissionCrew[[#This Row],[Spacecraft (Launch)]],Tbl_Missions[Spacecraft],Tbl_Missions[Destination])</f>
        <v>ISS</v>
      </c>
      <c r="I117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74" t="str">
        <f>_xlfn.XLOOKUP(Tbl_MissionCrew[[#This Row],[Spacecraft (Return)]],Tbl_Missions[Spacecraft],Tbl_Missions[Status])</f>
        <v>Returned</v>
      </c>
    </row>
    <row r="1175" spans="1:10" ht="18.75" customHeight="1">
      <c r="A1175" t="s">
        <v>1250</v>
      </c>
      <c r="B1175" t="s">
        <v>326</v>
      </c>
      <c r="C1175" t="s">
        <v>326</v>
      </c>
      <c r="D1175" t="b">
        <f>NOT(Tbl_MissionCrew[[#This Row],[Spacecraft (Return)]]=Tbl_MissionCrew[[#This Row],[Spacecraft (Launch)]])</f>
        <v>0</v>
      </c>
      <c r="E1175" s="2">
        <f ca="1">IF(Tbl_MissionCrew[[#This Row],[Return date]]="",NOW(),Tbl_MissionCrew[[#This Row],[Return date]])-Tbl_MissionCrew[[#This Row],[Launch date]]</f>
        <v>15.735416666670062</v>
      </c>
      <c r="F1175" s="1">
        <f>_xlfn.XLOOKUP(Tbl_MissionCrew[[#This Row],[Spacecraft (Launch)]],Tbl_Missions[Spacecraft],Tbl_Missions[Launch])</f>
        <v>40679.539212962962</v>
      </c>
      <c r="G1175" s="1">
        <f>IF(_xlfn.XLOOKUP(Tbl_MissionCrew[[#This Row],[Spacecraft (Return)]],Tbl_Missions[Spacecraft],Tbl_Missions[Return])="","",_xlfn.XLOOKUP(Tbl_MissionCrew[[#This Row],[Spacecraft (Return)]],Tbl_Missions[Spacecraft],Tbl_Missions[Return]))</f>
        <v>40695.274629629632</v>
      </c>
      <c r="H1175" t="str">
        <f>_xlfn.XLOOKUP(Tbl_MissionCrew[[#This Row],[Spacecraft (Launch)]],Tbl_Missions[Spacecraft],Tbl_Missions[Destination])</f>
        <v>ISS</v>
      </c>
      <c r="I117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75" t="str">
        <f>_xlfn.XLOOKUP(Tbl_MissionCrew[[#This Row],[Spacecraft (Return)]],Tbl_Missions[Spacecraft],Tbl_Missions[Status])</f>
        <v>Returned</v>
      </c>
    </row>
    <row r="1176" spans="1:10" ht="18.75" customHeight="1">
      <c r="A1176" t="s">
        <v>628</v>
      </c>
      <c r="B1176" t="s">
        <v>327</v>
      </c>
      <c r="C1176" t="s">
        <v>327</v>
      </c>
      <c r="D1176" t="b">
        <f>NOT(Tbl_MissionCrew[[#This Row],[Spacecraft (Return)]]=Tbl_MissionCrew[[#This Row],[Spacecraft (Launch)]])</f>
        <v>0</v>
      </c>
      <c r="E1176" s="2">
        <f ca="1">IF(Tbl_MissionCrew[[#This Row],[Return date]]="",NOW(),Tbl_MissionCrew[[#This Row],[Return date]])-Tbl_MissionCrew[[#This Row],[Launch date]]</f>
        <v>167.25972222222481</v>
      </c>
      <c r="F1176" s="1">
        <f>_xlfn.XLOOKUP(Tbl_MissionCrew[[#This Row],[Spacecraft (Launch)]],Tbl_Missions[Spacecraft],Tbl_Missions[Launch])</f>
        <v>40701.842187499999</v>
      </c>
      <c r="G1176" s="1">
        <f>IF(_xlfn.XLOOKUP(Tbl_MissionCrew[[#This Row],[Spacecraft (Return)]],Tbl_Missions[Spacecraft],Tbl_Missions[Return])="","",_xlfn.XLOOKUP(Tbl_MissionCrew[[#This Row],[Spacecraft (Return)]],Tbl_Missions[Spacecraft],Tbl_Missions[Return]))</f>
        <v>40869.101909722223</v>
      </c>
      <c r="H1176" t="str">
        <f>_xlfn.XLOOKUP(Tbl_MissionCrew[[#This Row],[Spacecraft (Launch)]],Tbl_Missions[Spacecraft],Tbl_Missions[Destination])</f>
        <v>ISS</v>
      </c>
      <c r="I117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76" t="str">
        <f>_xlfn.XLOOKUP(Tbl_MissionCrew[[#This Row],[Spacecraft (Return)]],Tbl_Missions[Spacecraft],Tbl_Missions[Status])</f>
        <v>Returned</v>
      </c>
    </row>
    <row r="1177" spans="1:10" ht="18.75" customHeight="1">
      <c r="A1177" t="s">
        <v>1302</v>
      </c>
      <c r="B1177" t="s">
        <v>327</v>
      </c>
      <c r="C1177" t="s">
        <v>327</v>
      </c>
      <c r="D1177" t="b">
        <f>NOT(Tbl_MissionCrew[[#This Row],[Spacecraft (Return)]]=Tbl_MissionCrew[[#This Row],[Spacecraft (Launch)]])</f>
        <v>0</v>
      </c>
      <c r="E1177" s="2">
        <f ca="1">IF(Tbl_MissionCrew[[#This Row],[Return date]]="",NOW(),Tbl_MissionCrew[[#This Row],[Return date]])-Tbl_MissionCrew[[#This Row],[Launch date]]</f>
        <v>167.25972222222481</v>
      </c>
      <c r="F1177" s="1">
        <f>_xlfn.XLOOKUP(Tbl_MissionCrew[[#This Row],[Spacecraft (Launch)]],Tbl_Missions[Spacecraft],Tbl_Missions[Launch])</f>
        <v>40701.842187499999</v>
      </c>
      <c r="G1177" s="1">
        <f>IF(_xlfn.XLOOKUP(Tbl_MissionCrew[[#This Row],[Spacecraft (Return)]],Tbl_Missions[Spacecraft],Tbl_Missions[Return])="","",_xlfn.XLOOKUP(Tbl_MissionCrew[[#This Row],[Spacecraft (Return)]],Tbl_Missions[Spacecraft],Tbl_Missions[Return]))</f>
        <v>40869.101909722223</v>
      </c>
      <c r="H1177" t="str">
        <f>_xlfn.XLOOKUP(Tbl_MissionCrew[[#This Row],[Spacecraft (Launch)]],Tbl_Missions[Spacecraft],Tbl_Missions[Destination])</f>
        <v>ISS</v>
      </c>
      <c r="I117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77" t="str">
        <f>_xlfn.XLOOKUP(Tbl_MissionCrew[[#This Row],[Spacecraft (Return)]],Tbl_Missions[Spacecraft],Tbl_Missions[Status])</f>
        <v>Returned</v>
      </c>
    </row>
    <row r="1178" spans="1:10" ht="18.75" customHeight="1">
      <c r="A1178" t="s">
        <v>660</v>
      </c>
      <c r="B1178" t="s">
        <v>327</v>
      </c>
      <c r="C1178" t="s">
        <v>327</v>
      </c>
      <c r="D1178" t="b">
        <f>NOT(Tbl_MissionCrew[[#This Row],[Spacecraft (Return)]]=Tbl_MissionCrew[[#This Row],[Spacecraft (Launch)]])</f>
        <v>0</v>
      </c>
      <c r="E1178" s="2">
        <f ca="1">IF(Tbl_MissionCrew[[#This Row],[Return date]]="",NOW(),Tbl_MissionCrew[[#This Row],[Return date]])-Tbl_MissionCrew[[#This Row],[Launch date]]</f>
        <v>167.25972222222481</v>
      </c>
      <c r="F1178" s="1">
        <f>_xlfn.XLOOKUP(Tbl_MissionCrew[[#This Row],[Spacecraft (Launch)]],Tbl_Missions[Spacecraft],Tbl_Missions[Launch])</f>
        <v>40701.842187499999</v>
      </c>
      <c r="G1178" s="1">
        <f>IF(_xlfn.XLOOKUP(Tbl_MissionCrew[[#This Row],[Spacecraft (Return)]],Tbl_Missions[Spacecraft],Tbl_Missions[Return])="","",_xlfn.XLOOKUP(Tbl_MissionCrew[[#This Row],[Spacecraft (Return)]],Tbl_Missions[Spacecraft],Tbl_Missions[Return]))</f>
        <v>40869.101909722223</v>
      </c>
      <c r="H1178" t="str">
        <f>_xlfn.XLOOKUP(Tbl_MissionCrew[[#This Row],[Spacecraft (Launch)]],Tbl_Missions[Spacecraft],Tbl_Missions[Destination])</f>
        <v>ISS</v>
      </c>
      <c r="I117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78" t="str">
        <f>_xlfn.XLOOKUP(Tbl_MissionCrew[[#This Row],[Spacecraft (Return)]],Tbl_Missions[Spacecraft],Tbl_Missions[Status])</f>
        <v>Returned</v>
      </c>
    </row>
    <row r="1179" spans="1:10" ht="18.75" customHeight="1">
      <c r="A1179" t="s">
        <v>1270</v>
      </c>
      <c r="B1179" t="s">
        <v>328</v>
      </c>
      <c r="C1179" t="s">
        <v>328</v>
      </c>
      <c r="D1179" t="b">
        <f>NOT(Tbl_MissionCrew[[#This Row],[Spacecraft (Return)]]=Tbl_MissionCrew[[#This Row],[Spacecraft (Launch)]])</f>
        <v>0</v>
      </c>
      <c r="E1179" s="2">
        <f ca="1">IF(Tbl_MissionCrew[[#This Row],[Return date]]="",NOW(),Tbl_MissionCrew[[#This Row],[Return date]])-Tbl_MissionCrew[[#This Row],[Launch date]]</f>
        <v>12.770138888889051</v>
      </c>
      <c r="F1179" s="1">
        <f>_xlfn.XLOOKUP(Tbl_MissionCrew[[#This Row],[Spacecraft (Launch)]],Tbl_Missions[Spacecraft],Tbl_Missions[Launch])</f>
        <v>40732.645185185182</v>
      </c>
      <c r="G1179" s="1">
        <f>IF(_xlfn.XLOOKUP(Tbl_MissionCrew[[#This Row],[Spacecraft (Return)]],Tbl_Missions[Spacecraft],Tbl_Missions[Return])="","",_xlfn.XLOOKUP(Tbl_MissionCrew[[#This Row],[Spacecraft (Return)]],Tbl_Missions[Spacecraft],Tbl_Missions[Return]))</f>
        <v>40745.415324074071</v>
      </c>
      <c r="H1179" t="str">
        <f>_xlfn.XLOOKUP(Tbl_MissionCrew[[#This Row],[Spacecraft (Launch)]],Tbl_Missions[Spacecraft],Tbl_Missions[Destination])</f>
        <v>ISS</v>
      </c>
      <c r="I117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79" t="str">
        <f>_xlfn.XLOOKUP(Tbl_MissionCrew[[#This Row],[Spacecraft (Return)]],Tbl_Missions[Spacecraft],Tbl_Missions[Status])</f>
        <v>Returned</v>
      </c>
    </row>
    <row r="1180" spans="1:10" ht="18.75" customHeight="1">
      <c r="A1180" t="s">
        <v>1292</v>
      </c>
      <c r="B1180" t="s">
        <v>328</v>
      </c>
      <c r="C1180" t="s">
        <v>328</v>
      </c>
      <c r="D1180" t="b">
        <f>NOT(Tbl_MissionCrew[[#This Row],[Spacecraft (Return)]]=Tbl_MissionCrew[[#This Row],[Spacecraft (Launch)]])</f>
        <v>0</v>
      </c>
      <c r="E1180" s="2">
        <f ca="1">IF(Tbl_MissionCrew[[#This Row],[Return date]]="",NOW(),Tbl_MissionCrew[[#This Row],[Return date]])-Tbl_MissionCrew[[#This Row],[Launch date]]</f>
        <v>12.770138888889051</v>
      </c>
      <c r="F1180" s="1">
        <f>_xlfn.XLOOKUP(Tbl_MissionCrew[[#This Row],[Spacecraft (Launch)]],Tbl_Missions[Spacecraft],Tbl_Missions[Launch])</f>
        <v>40732.645185185182</v>
      </c>
      <c r="G1180" s="1">
        <f>IF(_xlfn.XLOOKUP(Tbl_MissionCrew[[#This Row],[Spacecraft (Return)]],Tbl_Missions[Spacecraft],Tbl_Missions[Return])="","",_xlfn.XLOOKUP(Tbl_MissionCrew[[#This Row],[Spacecraft (Return)]],Tbl_Missions[Spacecraft],Tbl_Missions[Return]))</f>
        <v>40745.415324074071</v>
      </c>
      <c r="H1180" t="str">
        <f>_xlfn.XLOOKUP(Tbl_MissionCrew[[#This Row],[Spacecraft (Launch)]],Tbl_Missions[Spacecraft],Tbl_Missions[Destination])</f>
        <v>ISS</v>
      </c>
      <c r="I118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80" t="str">
        <f>_xlfn.XLOOKUP(Tbl_MissionCrew[[#This Row],[Spacecraft (Return)]],Tbl_Missions[Spacecraft],Tbl_Missions[Status])</f>
        <v>Returned</v>
      </c>
    </row>
    <row r="1181" spans="1:10" ht="18.75" customHeight="1">
      <c r="A1181" t="s">
        <v>599</v>
      </c>
      <c r="B1181" t="s">
        <v>328</v>
      </c>
      <c r="C1181" t="s">
        <v>328</v>
      </c>
      <c r="D1181" t="b">
        <f>NOT(Tbl_MissionCrew[[#This Row],[Spacecraft (Return)]]=Tbl_MissionCrew[[#This Row],[Spacecraft (Launch)]])</f>
        <v>0</v>
      </c>
      <c r="E1181" s="2">
        <f ca="1">IF(Tbl_MissionCrew[[#This Row],[Return date]]="",NOW(),Tbl_MissionCrew[[#This Row],[Return date]])-Tbl_MissionCrew[[#This Row],[Launch date]]</f>
        <v>12.770138888889051</v>
      </c>
      <c r="F1181" s="1">
        <f>_xlfn.XLOOKUP(Tbl_MissionCrew[[#This Row],[Spacecraft (Launch)]],Tbl_Missions[Spacecraft],Tbl_Missions[Launch])</f>
        <v>40732.645185185182</v>
      </c>
      <c r="G1181" s="1">
        <f>IF(_xlfn.XLOOKUP(Tbl_MissionCrew[[#This Row],[Spacecraft (Return)]],Tbl_Missions[Spacecraft],Tbl_Missions[Return])="","",_xlfn.XLOOKUP(Tbl_MissionCrew[[#This Row],[Spacecraft (Return)]],Tbl_Missions[Spacecraft],Tbl_Missions[Return]))</f>
        <v>40745.415324074071</v>
      </c>
      <c r="H1181" t="str">
        <f>_xlfn.XLOOKUP(Tbl_MissionCrew[[#This Row],[Spacecraft (Launch)]],Tbl_Missions[Spacecraft],Tbl_Missions[Destination])</f>
        <v>ISS</v>
      </c>
      <c r="I118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81" t="str">
        <f>_xlfn.XLOOKUP(Tbl_MissionCrew[[#This Row],[Spacecraft (Return)]],Tbl_Missions[Spacecraft],Tbl_Missions[Status])</f>
        <v>Returned</v>
      </c>
    </row>
    <row r="1182" spans="1:10" ht="18.75" customHeight="1">
      <c r="A1182" t="s">
        <v>1252</v>
      </c>
      <c r="B1182" t="s">
        <v>328</v>
      </c>
      <c r="C1182" t="s">
        <v>328</v>
      </c>
      <c r="D1182" t="b">
        <f>NOT(Tbl_MissionCrew[[#This Row],[Spacecraft (Return)]]=Tbl_MissionCrew[[#This Row],[Spacecraft (Launch)]])</f>
        <v>0</v>
      </c>
      <c r="E1182" s="2">
        <f ca="1">IF(Tbl_MissionCrew[[#This Row],[Return date]]="",NOW(),Tbl_MissionCrew[[#This Row],[Return date]])-Tbl_MissionCrew[[#This Row],[Launch date]]</f>
        <v>12.770138888889051</v>
      </c>
      <c r="F1182" s="1">
        <f>_xlfn.XLOOKUP(Tbl_MissionCrew[[#This Row],[Spacecraft (Launch)]],Tbl_Missions[Spacecraft],Tbl_Missions[Launch])</f>
        <v>40732.645185185182</v>
      </c>
      <c r="G1182" s="1">
        <f>IF(_xlfn.XLOOKUP(Tbl_MissionCrew[[#This Row],[Spacecraft (Return)]],Tbl_Missions[Spacecraft],Tbl_Missions[Return])="","",_xlfn.XLOOKUP(Tbl_MissionCrew[[#This Row],[Spacecraft (Return)]],Tbl_Missions[Spacecraft],Tbl_Missions[Return]))</f>
        <v>40745.415324074071</v>
      </c>
      <c r="H1182" t="str">
        <f>_xlfn.XLOOKUP(Tbl_MissionCrew[[#This Row],[Spacecraft (Launch)]],Tbl_Missions[Spacecraft],Tbl_Missions[Destination])</f>
        <v>ISS</v>
      </c>
      <c r="I118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82" t="str">
        <f>_xlfn.XLOOKUP(Tbl_MissionCrew[[#This Row],[Spacecraft (Return)]],Tbl_Missions[Spacecraft],Tbl_Missions[Status])</f>
        <v>Returned</v>
      </c>
    </row>
    <row r="1183" spans="1:10" ht="18.75" customHeight="1">
      <c r="A1183" t="s">
        <v>1303</v>
      </c>
      <c r="B1183" t="s">
        <v>329</v>
      </c>
      <c r="C1183" t="s">
        <v>329</v>
      </c>
      <c r="D1183" t="b">
        <f>NOT(Tbl_MissionCrew[[#This Row],[Spacecraft (Return)]]=Tbl_MissionCrew[[#This Row],[Spacecraft (Launch)]])</f>
        <v>0</v>
      </c>
      <c r="E1183" s="2">
        <f ca="1">IF(Tbl_MissionCrew[[#This Row],[Return date]]="",NOW(),Tbl_MissionCrew[[#This Row],[Return date]])-Tbl_MissionCrew[[#This Row],[Launch date]]</f>
        <v>165.31319444444671</v>
      </c>
      <c r="F1183" s="1">
        <f>_xlfn.XLOOKUP(Tbl_MissionCrew[[#This Row],[Spacecraft (Launch)]],Tbl_Missions[Spacecraft],Tbl_Missions[Launch])</f>
        <v>40861.176388888889</v>
      </c>
      <c r="G1183" s="1">
        <f>IF(_xlfn.XLOOKUP(Tbl_MissionCrew[[#This Row],[Spacecraft (Return)]],Tbl_Missions[Spacecraft],Tbl_Missions[Return])="","",_xlfn.XLOOKUP(Tbl_MissionCrew[[#This Row],[Spacecraft (Return)]],Tbl_Missions[Spacecraft],Tbl_Missions[Return]))</f>
        <v>41026.489583333336</v>
      </c>
      <c r="H1183" t="str">
        <f>_xlfn.XLOOKUP(Tbl_MissionCrew[[#This Row],[Spacecraft (Launch)]],Tbl_Missions[Spacecraft],Tbl_Missions[Destination])</f>
        <v>ISS</v>
      </c>
      <c r="I118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83" t="str">
        <f>_xlfn.XLOOKUP(Tbl_MissionCrew[[#This Row],[Spacecraft (Return)]],Tbl_Missions[Spacecraft],Tbl_Missions[Status])</f>
        <v>Returned</v>
      </c>
    </row>
    <row r="1184" spans="1:10" ht="18.75" customHeight="1">
      <c r="A1184" t="s">
        <v>706</v>
      </c>
      <c r="B1184" t="s">
        <v>329</v>
      </c>
      <c r="C1184" t="s">
        <v>329</v>
      </c>
      <c r="D1184" t="b">
        <f>NOT(Tbl_MissionCrew[[#This Row],[Spacecraft (Return)]]=Tbl_MissionCrew[[#This Row],[Spacecraft (Launch)]])</f>
        <v>0</v>
      </c>
      <c r="E1184" s="2">
        <f ca="1">IF(Tbl_MissionCrew[[#This Row],[Return date]]="",NOW(),Tbl_MissionCrew[[#This Row],[Return date]])-Tbl_MissionCrew[[#This Row],[Launch date]]</f>
        <v>165.31319444444671</v>
      </c>
      <c r="F1184" s="1">
        <f>_xlfn.XLOOKUP(Tbl_MissionCrew[[#This Row],[Spacecraft (Launch)]],Tbl_Missions[Spacecraft],Tbl_Missions[Launch])</f>
        <v>40861.176388888889</v>
      </c>
      <c r="G1184" s="1">
        <f>IF(_xlfn.XLOOKUP(Tbl_MissionCrew[[#This Row],[Spacecraft (Return)]],Tbl_Missions[Spacecraft],Tbl_Missions[Return])="","",_xlfn.XLOOKUP(Tbl_MissionCrew[[#This Row],[Spacecraft (Return)]],Tbl_Missions[Spacecraft],Tbl_Missions[Return]))</f>
        <v>41026.489583333336</v>
      </c>
      <c r="H1184" t="str">
        <f>_xlfn.XLOOKUP(Tbl_MissionCrew[[#This Row],[Spacecraft (Launch)]],Tbl_Missions[Spacecraft],Tbl_Missions[Destination])</f>
        <v>ISS</v>
      </c>
      <c r="I118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84" t="str">
        <f>_xlfn.XLOOKUP(Tbl_MissionCrew[[#This Row],[Spacecraft (Return)]],Tbl_Missions[Spacecraft],Tbl_Missions[Status])</f>
        <v>Returned</v>
      </c>
    </row>
    <row r="1185" spans="1:10" ht="18.75" customHeight="1">
      <c r="A1185" t="s">
        <v>631</v>
      </c>
      <c r="B1185" t="s">
        <v>329</v>
      </c>
      <c r="C1185" t="s">
        <v>329</v>
      </c>
      <c r="D1185" t="b">
        <f>NOT(Tbl_MissionCrew[[#This Row],[Spacecraft (Return)]]=Tbl_MissionCrew[[#This Row],[Spacecraft (Launch)]])</f>
        <v>0</v>
      </c>
      <c r="E1185" s="2">
        <f ca="1">IF(Tbl_MissionCrew[[#This Row],[Return date]]="",NOW(),Tbl_MissionCrew[[#This Row],[Return date]])-Tbl_MissionCrew[[#This Row],[Launch date]]</f>
        <v>165.31319444444671</v>
      </c>
      <c r="F1185" s="1">
        <f>_xlfn.XLOOKUP(Tbl_MissionCrew[[#This Row],[Spacecraft (Launch)]],Tbl_Missions[Spacecraft],Tbl_Missions[Launch])</f>
        <v>40861.176388888889</v>
      </c>
      <c r="G1185" s="1">
        <f>IF(_xlfn.XLOOKUP(Tbl_MissionCrew[[#This Row],[Spacecraft (Return)]],Tbl_Missions[Spacecraft],Tbl_Missions[Return])="","",_xlfn.XLOOKUP(Tbl_MissionCrew[[#This Row],[Spacecraft (Return)]],Tbl_Missions[Spacecraft],Tbl_Missions[Return]))</f>
        <v>41026.489583333336</v>
      </c>
      <c r="H1185" t="str">
        <f>_xlfn.XLOOKUP(Tbl_MissionCrew[[#This Row],[Spacecraft (Launch)]],Tbl_Missions[Spacecraft],Tbl_Missions[Destination])</f>
        <v>ISS</v>
      </c>
      <c r="I118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85" t="str">
        <f>_xlfn.XLOOKUP(Tbl_MissionCrew[[#This Row],[Spacecraft (Return)]],Tbl_Missions[Spacecraft],Tbl_Missions[Status])</f>
        <v>Returned</v>
      </c>
    </row>
    <row r="1186" spans="1:10" ht="18.75" customHeight="1">
      <c r="A1186" t="s">
        <v>1259</v>
      </c>
      <c r="B1186" t="s">
        <v>330</v>
      </c>
      <c r="C1186" t="s">
        <v>330</v>
      </c>
      <c r="D1186" t="b">
        <f>NOT(Tbl_MissionCrew[[#This Row],[Spacecraft (Return)]]=Tbl_MissionCrew[[#This Row],[Spacecraft (Launch)]])</f>
        <v>0</v>
      </c>
      <c r="E1186" s="2">
        <f ca="1">IF(Tbl_MissionCrew[[#This Row],[Return date]]="",NOW(),Tbl_MissionCrew[[#This Row],[Return date]])-Tbl_MissionCrew[[#This Row],[Launch date]]</f>
        <v>192.7902777777781</v>
      </c>
      <c r="F1186" s="1">
        <f>_xlfn.XLOOKUP(Tbl_MissionCrew[[#This Row],[Spacecraft (Launch)]],Tbl_Missions[Spacecraft],Tbl_Missions[Launch])</f>
        <v>40898.552777777775</v>
      </c>
      <c r="G1186" s="1">
        <f>IF(_xlfn.XLOOKUP(Tbl_MissionCrew[[#This Row],[Spacecraft (Return)]],Tbl_Missions[Spacecraft],Tbl_Missions[Return])="","",_xlfn.XLOOKUP(Tbl_MissionCrew[[#This Row],[Spacecraft (Return)]],Tbl_Missions[Spacecraft],Tbl_Missions[Return]))</f>
        <v>41091.343055555553</v>
      </c>
      <c r="H1186" t="str">
        <f>_xlfn.XLOOKUP(Tbl_MissionCrew[[#This Row],[Spacecraft (Launch)]],Tbl_Missions[Spacecraft],Tbl_Missions[Destination])</f>
        <v>ISS</v>
      </c>
      <c r="I118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86" t="str">
        <f>_xlfn.XLOOKUP(Tbl_MissionCrew[[#This Row],[Spacecraft (Return)]],Tbl_Missions[Spacecraft],Tbl_Missions[Status])</f>
        <v>Returned</v>
      </c>
    </row>
    <row r="1187" spans="1:10" ht="18.75" customHeight="1">
      <c r="A1187" t="s">
        <v>613</v>
      </c>
      <c r="B1187" t="s">
        <v>330</v>
      </c>
      <c r="C1187" t="s">
        <v>330</v>
      </c>
      <c r="D1187" t="b">
        <f>NOT(Tbl_MissionCrew[[#This Row],[Spacecraft (Return)]]=Tbl_MissionCrew[[#This Row],[Spacecraft (Launch)]])</f>
        <v>0</v>
      </c>
      <c r="E1187" s="2">
        <f ca="1">IF(Tbl_MissionCrew[[#This Row],[Return date]]="",NOW(),Tbl_MissionCrew[[#This Row],[Return date]])-Tbl_MissionCrew[[#This Row],[Launch date]]</f>
        <v>192.7902777777781</v>
      </c>
      <c r="F1187" s="1">
        <f>_xlfn.XLOOKUP(Tbl_MissionCrew[[#This Row],[Spacecraft (Launch)]],Tbl_Missions[Spacecraft],Tbl_Missions[Launch])</f>
        <v>40898.552777777775</v>
      </c>
      <c r="G1187" s="1">
        <f>IF(_xlfn.XLOOKUP(Tbl_MissionCrew[[#This Row],[Spacecraft (Return)]],Tbl_Missions[Spacecraft],Tbl_Missions[Return])="","",_xlfn.XLOOKUP(Tbl_MissionCrew[[#This Row],[Spacecraft (Return)]],Tbl_Missions[Spacecraft],Tbl_Missions[Return]))</f>
        <v>41091.343055555553</v>
      </c>
      <c r="H1187" t="str">
        <f>_xlfn.XLOOKUP(Tbl_MissionCrew[[#This Row],[Spacecraft (Launch)]],Tbl_Missions[Spacecraft],Tbl_Missions[Destination])</f>
        <v>ISS</v>
      </c>
      <c r="I118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87" t="str">
        <f>_xlfn.XLOOKUP(Tbl_MissionCrew[[#This Row],[Spacecraft (Return)]],Tbl_Missions[Spacecraft],Tbl_Missions[Status])</f>
        <v>Returned</v>
      </c>
    </row>
    <row r="1188" spans="1:10" ht="18.75" customHeight="1">
      <c r="A1188" t="s">
        <v>661</v>
      </c>
      <c r="B1188" t="s">
        <v>330</v>
      </c>
      <c r="C1188" t="s">
        <v>330</v>
      </c>
      <c r="D1188" t="b">
        <f>NOT(Tbl_MissionCrew[[#This Row],[Spacecraft (Return)]]=Tbl_MissionCrew[[#This Row],[Spacecraft (Launch)]])</f>
        <v>0</v>
      </c>
      <c r="E1188" s="2">
        <f ca="1">IF(Tbl_MissionCrew[[#This Row],[Return date]]="",NOW(),Tbl_MissionCrew[[#This Row],[Return date]])-Tbl_MissionCrew[[#This Row],[Launch date]]</f>
        <v>192.7902777777781</v>
      </c>
      <c r="F1188" s="1">
        <f>_xlfn.XLOOKUP(Tbl_MissionCrew[[#This Row],[Spacecraft (Launch)]],Tbl_Missions[Spacecraft],Tbl_Missions[Launch])</f>
        <v>40898.552777777775</v>
      </c>
      <c r="G1188" s="1">
        <f>IF(_xlfn.XLOOKUP(Tbl_MissionCrew[[#This Row],[Spacecraft (Return)]],Tbl_Missions[Spacecraft],Tbl_Missions[Return])="","",_xlfn.XLOOKUP(Tbl_MissionCrew[[#This Row],[Spacecraft (Return)]],Tbl_Missions[Spacecraft],Tbl_Missions[Return]))</f>
        <v>41091.343055555553</v>
      </c>
      <c r="H1188" t="str">
        <f>_xlfn.XLOOKUP(Tbl_MissionCrew[[#This Row],[Spacecraft (Launch)]],Tbl_Missions[Spacecraft],Tbl_Missions[Destination])</f>
        <v>ISS</v>
      </c>
      <c r="I118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88" t="str">
        <f>_xlfn.XLOOKUP(Tbl_MissionCrew[[#This Row],[Spacecraft (Return)]],Tbl_Missions[Spacecraft],Tbl_Missions[Status])</f>
        <v>Returned</v>
      </c>
    </row>
    <row r="1189" spans="1:10" ht="18.75" customHeight="1">
      <c r="A1189" t="s">
        <v>554</v>
      </c>
      <c r="B1189" t="s">
        <v>331</v>
      </c>
      <c r="C1189" t="s">
        <v>331</v>
      </c>
      <c r="D1189" t="b">
        <f>NOT(Tbl_MissionCrew[[#This Row],[Spacecraft (Return)]]=Tbl_MissionCrew[[#This Row],[Spacecraft (Launch)]])</f>
        <v>0</v>
      </c>
      <c r="E1189" s="2">
        <f ca="1">IF(Tbl_MissionCrew[[#This Row],[Return date]]="",NOW(),Tbl_MissionCrew[[#This Row],[Return date]])-Tbl_MissionCrew[[#This Row],[Launch date]]</f>
        <v>124.99444444444089</v>
      </c>
      <c r="F1189" s="1">
        <f>_xlfn.XLOOKUP(Tbl_MissionCrew[[#This Row],[Spacecraft (Launch)]],Tbl_Missions[Spacecraft],Tbl_Missions[Launch])</f>
        <v>41044.125960648147</v>
      </c>
      <c r="G1189" s="1">
        <f>IF(_xlfn.XLOOKUP(Tbl_MissionCrew[[#This Row],[Spacecraft (Return)]],Tbl_Missions[Spacecraft],Tbl_Missions[Return])="","",_xlfn.XLOOKUP(Tbl_MissionCrew[[#This Row],[Spacecraft (Return)]],Tbl_Missions[Spacecraft],Tbl_Missions[Return]))</f>
        <v>41169.120405092588</v>
      </c>
      <c r="H1189" t="str">
        <f>_xlfn.XLOOKUP(Tbl_MissionCrew[[#This Row],[Spacecraft (Launch)]],Tbl_Missions[Spacecraft],Tbl_Missions[Destination])</f>
        <v>ISS</v>
      </c>
      <c r="I118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89" t="str">
        <f>_xlfn.XLOOKUP(Tbl_MissionCrew[[#This Row],[Spacecraft (Return)]],Tbl_Missions[Spacecraft],Tbl_Missions[Status])</f>
        <v>Returned</v>
      </c>
    </row>
    <row r="1190" spans="1:10" ht="18.75" customHeight="1">
      <c r="A1190" t="s">
        <v>671</v>
      </c>
      <c r="B1190" t="s">
        <v>331</v>
      </c>
      <c r="C1190" t="s">
        <v>331</v>
      </c>
      <c r="D1190" t="b">
        <f>NOT(Tbl_MissionCrew[[#This Row],[Spacecraft (Return)]]=Tbl_MissionCrew[[#This Row],[Spacecraft (Launch)]])</f>
        <v>0</v>
      </c>
      <c r="E1190" s="2">
        <f ca="1">IF(Tbl_MissionCrew[[#This Row],[Return date]]="",NOW(),Tbl_MissionCrew[[#This Row],[Return date]])-Tbl_MissionCrew[[#This Row],[Launch date]]</f>
        <v>124.99444444444089</v>
      </c>
      <c r="F1190" s="1">
        <f>_xlfn.XLOOKUP(Tbl_MissionCrew[[#This Row],[Spacecraft (Launch)]],Tbl_Missions[Spacecraft],Tbl_Missions[Launch])</f>
        <v>41044.125960648147</v>
      </c>
      <c r="G1190" s="1">
        <f>IF(_xlfn.XLOOKUP(Tbl_MissionCrew[[#This Row],[Spacecraft (Return)]],Tbl_Missions[Spacecraft],Tbl_Missions[Return])="","",_xlfn.XLOOKUP(Tbl_MissionCrew[[#This Row],[Spacecraft (Return)]],Tbl_Missions[Spacecraft],Tbl_Missions[Return]))</f>
        <v>41169.120405092588</v>
      </c>
      <c r="H1190" t="str">
        <f>_xlfn.XLOOKUP(Tbl_MissionCrew[[#This Row],[Spacecraft (Launch)]],Tbl_Missions[Spacecraft],Tbl_Missions[Destination])</f>
        <v>ISS</v>
      </c>
      <c r="I119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90" t="str">
        <f>_xlfn.XLOOKUP(Tbl_MissionCrew[[#This Row],[Spacecraft (Return)]],Tbl_Missions[Spacecraft],Tbl_Missions[Status])</f>
        <v>Returned</v>
      </c>
    </row>
    <row r="1191" spans="1:10" ht="18.75" customHeight="1">
      <c r="A1191" t="s">
        <v>1304</v>
      </c>
      <c r="B1191" t="s">
        <v>331</v>
      </c>
      <c r="C1191" t="s">
        <v>331</v>
      </c>
      <c r="D1191" t="b">
        <f>NOT(Tbl_MissionCrew[[#This Row],[Spacecraft (Return)]]=Tbl_MissionCrew[[#This Row],[Spacecraft (Launch)]])</f>
        <v>0</v>
      </c>
      <c r="E1191" s="2">
        <f ca="1">IF(Tbl_MissionCrew[[#This Row],[Return date]]="",NOW(),Tbl_MissionCrew[[#This Row],[Return date]])-Tbl_MissionCrew[[#This Row],[Launch date]]</f>
        <v>124.99444444444089</v>
      </c>
      <c r="F1191" s="1">
        <f>_xlfn.XLOOKUP(Tbl_MissionCrew[[#This Row],[Spacecraft (Launch)]],Tbl_Missions[Spacecraft],Tbl_Missions[Launch])</f>
        <v>41044.125960648147</v>
      </c>
      <c r="G1191" s="1">
        <f>IF(_xlfn.XLOOKUP(Tbl_MissionCrew[[#This Row],[Spacecraft (Return)]],Tbl_Missions[Spacecraft],Tbl_Missions[Return])="","",_xlfn.XLOOKUP(Tbl_MissionCrew[[#This Row],[Spacecraft (Return)]],Tbl_Missions[Spacecraft],Tbl_Missions[Return]))</f>
        <v>41169.120405092588</v>
      </c>
      <c r="H1191" t="str">
        <f>_xlfn.XLOOKUP(Tbl_MissionCrew[[#This Row],[Spacecraft (Launch)]],Tbl_Missions[Spacecraft],Tbl_Missions[Destination])</f>
        <v>ISS</v>
      </c>
      <c r="I119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91" t="str">
        <f>_xlfn.XLOOKUP(Tbl_MissionCrew[[#This Row],[Spacecraft (Return)]],Tbl_Missions[Spacecraft],Tbl_Missions[Status])</f>
        <v>Returned</v>
      </c>
    </row>
    <row r="1192" spans="1:10" ht="18.75" customHeight="1">
      <c r="A1192" t="s">
        <v>1286</v>
      </c>
      <c r="B1192" t="s">
        <v>332</v>
      </c>
      <c r="C1192" t="s">
        <v>332</v>
      </c>
      <c r="D1192" t="b">
        <f>NOT(Tbl_MissionCrew[[#This Row],[Spacecraft (Return)]]=Tbl_MissionCrew[[#This Row],[Spacecraft (Launch)]])</f>
        <v>0</v>
      </c>
      <c r="E1192" s="2">
        <f ca="1">IF(Tbl_MissionCrew[[#This Row],[Return date]]="",NOW(),Tbl_MissionCrew[[#This Row],[Return date]])-Tbl_MissionCrew[[#This Row],[Launch date]]</f>
        <v>12.641574074070377</v>
      </c>
      <c r="F1192" s="1">
        <f>_xlfn.XLOOKUP(Tbl_MissionCrew[[#This Row],[Spacecraft (Launch)]],Tbl_Missions[Spacecraft],Tbl_Missions[Launch])</f>
        <v>41076.44263888889</v>
      </c>
      <c r="G1192" s="1">
        <f>IF(_xlfn.XLOOKUP(Tbl_MissionCrew[[#This Row],[Spacecraft (Return)]],Tbl_Missions[Spacecraft],Tbl_Missions[Return])="","",_xlfn.XLOOKUP(Tbl_MissionCrew[[#This Row],[Spacecraft (Return)]],Tbl_Missions[Spacecraft],Tbl_Missions[Return]))</f>
        <v>41089.08421296296</v>
      </c>
      <c r="H1192" t="str">
        <f>_xlfn.XLOOKUP(Tbl_MissionCrew[[#This Row],[Spacecraft (Launch)]],Tbl_Missions[Spacecraft],Tbl_Missions[Destination])</f>
        <v>Other Space station</v>
      </c>
      <c r="I119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Tiangong-1</v>
      </c>
      <c r="J1192" t="str">
        <f>_xlfn.XLOOKUP(Tbl_MissionCrew[[#This Row],[Spacecraft (Return)]],Tbl_Missions[Spacecraft],Tbl_Missions[Status])</f>
        <v>Returned</v>
      </c>
    </row>
    <row r="1193" spans="1:10" ht="18.75" customHeight="1">
      <c r="A1193" t="s">
        <v>1305</v>
      </c>
      <c r="B1193" t="s">
        <v>332</v>
      </c>
      <c r="C1193" t="s">
        <v>332</v>
      </c>
      <c r="D1193" t="b">
        <f>NOT(Tbl_MissionCrew[[#This Row],[Spacecraft (Return)]]=Tbl_MissionCrew[[#This Row],[Spacecraft (Launch)]])</f>
        <v>0</v>
      </c>
      <c r="E1193" s="2">
        <f ca="1">IF(Tbl_MissionCrew[[#This Row],[Return date]]="",NOW(),Tbl_MissionCrew[[#This Row],[Return date]])-Tbl_MissionCrew[[#This Row],[Launch date]]</f>
        <v>12.641574074070377</v>
      </c>
      <c r="F1193" s="1">
        <f>_xlfn.XLOOKUP(Tbl_MissionCrew[[#This Row],[Spacecraft (Launch)]],Tbl_Missions[Spacecraft],Tbl_Missions[Launch])</f>
        <v>41076.44263888889</v>
      </c>
      <c r="G1193" s="1">
        <f>IF(_xlfn.XLOOKUP(Tbl_MissionCrew[[#This Row],[Spacecraft (Return)]],Tbl_Missions[Spacecraft],Tbl_Missions[Return])="","",_xlfn.XLOOKUP(Tbl_MissionCrew[[#This Row],[Spacecraft (Return)]],Tbl_Missions[Spacecraft],Tbl_Missions[Return]))</f>
        <v>41089.08421296296</v>
      </c>
      <c r="H1193" t="str">
        <f>_xlfn.XLOOKUP(Tbl_MissionCrew[[#This Row],[Spacecraft (Launch)]],Tbl_Missions[Spacecraft],Tbl_Missions[Destination])</f>
        <v>Other Space station</v>
      </c>
      <c r="I119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Tiangong-1</v>
      </c>
      <c r="J1193" t="str">
        <f>_xlfn.XLOOKUP(Tbl_MissionCrew[[#This Row],[Spacecraft (Return)]],Tbl_Missions[Spacecraft],Tbl_Missions[Status])</f>
        <v>Returned</v>
      </c>
    </row>
    <row r="1194" spans="1:10" ht="18.75" customHeight="1">
      <c r="A1194" t="s">
        <v>1306</v>
      </c>
      <c r="B1194" t="s">
        <v>332</v>
      </c>
      <c r="C1194" t="s">
        <v>332</v>
      </c>
      <c r="D1194" t="b">
        <f>NOT(Tbl_MissionCrew[[#This Row],[Spacecraft (Return)]]=Tbl_MissionCrew[[#This Row],[Spacecraft (Launch)]])</f>
        <v>0</v>
      </c>
      <c r="E1194" s="2">
        <f ca="1">IF(Tbl_MissionCrew[[#This Row],[Return date]]="",NOW(),Tbl_MissionCrew[[#This Row],[Return date]])-Tbl_MissionCrew[[#This Row],[Launch date]]</f>
        <v>12.641574074070377</v>
      </c>
      <c r="F1194" s="1">
        <f>_xlfn.XLOOKUP(Tbl_MissionCrew[[#This Row],[Spacecraft (Launch)]],Tbl_Missions[Spacecraft],Tbl_Missions[Launch])</f>
        <v>41076.44263888889</v>
      </c>
      <c r="G1194" s="1">
        <f>IF(_xlfn.XLOOKUP(Tbl_MissionCrew[[#This Row],[Spacecraft (Return)]],Tbl_Missions[Spacecraft],Tbl_Missions[Return])="","",_xlfn.XLOOKUP(Tbl_MissionCrew[[#This Row],[Spacecraft (Return)]],Tbl_Missions[Spacecraft],Tbl_Missions[Return]))</f>
        <v>41089.08421296296</v>
      </c>
      <c r="H1194" t="str">
        <f>_xlfn.XLOOKUP(Tbl_MissionCrew[[#This Row],[Spacecraft (Launch)]],Tbl_Missions[Spacecraft],Tbl_Missions[Destination])</f>
        <v>Other Space station</v>
      </c>
      <c r="I119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Tiangong-1</v>
      </c>
      <c r="J1194" t="str">
        <f>_xlfn.XLOOKUP(Tbl_MissionCrew[[#This Row],[Spacecraft (Return)]],Tbl_Missions[Spacecraft],Tbl_Missions[Status])</f>
        <v>Returned</v>
      </c>
    </row>
    <row r="1195" spans="1:10" ht="18.75" customHeight="1">
      <c r="A1195" t="s">
        <v>708</v>
      </c>
      <c r="B1195" t="s">
        <v>334</v>
      </c>
      <c r="C1195" t="s">
        <v>334</v>
      </c>
      <c r="D1195" t="b">
        <f>NOT(Tbl_MissionCrew[[#This Row],[Spacecraft (Return)]]=Tbl_MissionCrew[[#This Row],[Spacecraft (Launch)]])</f>
        <v>0</v>
      </c>
      <c r="E1195" s="2">
        <f ca="1">IF(Tbl_MissionCrew[[#This Row],[Return date]]="",NOW(),Tbl_MissionCrew[[#This Row],[Return date]])-Tbl_MissionCrew[[#This Row],[Launch date]]</f>
        <v>126.96736111111386</v>
      </c>
      <c r="F1195" s="1">
        <f>_xlfn.XLOOKUP(Tbl_MissionCrew[[#This Row],[Spacecraft (Launch)]],Tbl_Missions[Spacecraft],Tbl_Missions[Launch])</f>
        <v>41105.111145833333</v>
      </c>
      <c r="G1195" s="1">
        <f>IF(_xlfn.XLOOKUP(Tbl_MissionCrew[[#This Row],[Spacecraft (Return)]],Tbl_Missions[Spacecraft],Tbl_Missions[Return])="","",_xlfn.XLOOKUP(Tbl_MissionCrew[[#This Row],[Spacecraft (Return)]],Tbl_Missions[Spacecraft],Tbl_Missions[Return]))</f>
        <v>41232.078506944446</v>
      </c>
      <c r="H1195" t="str">
        <f>_xlfn.XLOOKUP(Tbl_MissionCrew[[#This Row],[Spacecraft (Launch)]],Tbl_Missions[Spacecraft],Tbl_Missions[Destination])</f>
        <v>ISS</v>
      </c>
      <c r="I119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95" t="str">
        <f>_xlfn.XLOOKUP(Tbl_MissionCrew[[#This Row],[Spacecraft (Return)]],Tbl_Missions[Spacecraft],Tbl_Missions[Status])</f>
        <v>Returned</v>
      </c>
    </row>
    <row r="1196" spans="1:10" ht="18.75" customHeight="1">
      <c r="A1196" t="s">
        <v>636</v>
      </c>
      <c r="B1196" t="s">
        <v>334</v>
      </c>
      <c r="C1196" t="s">
        <v>334</v>
      </c>
      <c r="D1196" t="b">
        <f>NOT(Tbl_MissionCrew[[#This Row],[Spacecraft (Return)]]=Tbl_MissionCrew[[#This Row],[Spacecraft (Launch)]])</f>
        <v>0</v>
      </c>
      <c r="E1196" s="2">
        <f ca="1">IF(Tbl_MissionCrew[[#This Row],[Return date]]="",NOW(),Tbl_MissionCrew[[#This Row],[Return date]])-Tbl_MissionCrew[[#This Row],[Launch date]]</f>
        <v>126.96736111111386</v>
      </c>
      <c r="F1196" s="1">
        <f>_xlfn.XLOOKUP(Tbl_MissionCrew[[#This Row],[Spacecraft (Launch)]],Tbl_Missions[Spacecraft],Tbl_Missions[Launch])</f>
        <v>41105.111145833333</v>
      </c>
      <c r="G1196" s="1">
        <f>IF(_xlfn.XLOOKUP(Tbl_MissionCrew[[#This Row],[Spacecraft (Return)]],Tbl_Missions[Spacecraft],Tbl_Missions[Return])="","",_xlfn.XLOOKUP(Tbl_MissionCrew[[#This Row],[Spacecraft (Return)]],Tbl_Missions[Spacecraft],Tbl_Missions[Return]))</f>
        <v>41232.078506944446</v>
      </c>
      <c r="H1196" t="str">
        <f>_xlfn.XLOOKUP(Tbl_MissionCrew[[#This Row],[Spacecraft (Launch)]],Tbl_Missions[Spacecraft],Tbl_Missions[Destination])</f>
        <v>ISS</v>
      </c>
      <c r="I119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96" t="str">
        <f>_xlfn.XLOOKUP(Tbl_MissionCrew[[#This Row],[Spacecraft (Return)]],Tbl_Missions[Spacecraft],Tbl_Missions[Status])</f>
        <v>Returned</v>
      </c>
    </row>
    <row r="1197" spans="1:10" ht="18.75" customHeight="1">
      <c r="A1197" t="s">
        <v>510</v>
      </c>
      <c r="B1197" t="s">
        <v>334</v>
      </c>
      <c r="C1197" t="s">
        <v>334</v>
      </c>
      <c r="D1197" t="b">
        <f>NOT(Tbl_MissionCrew[[#This Row],[Spacecraft (Return)]]=Tbl_MissionCrew[[#This Row],[Spacecraft (Launch)]])</f>
        <v>0</v>
      </c>
      <c r="E1197" s="2">
        <f ca="1">IF(Tbl_MissionCrew[[#This Row],[Return date]]="",NOW(),Tbl_MissionCrew[[#This Row],[Return date]])-Tbl_MissionCrew[[#This Row],[Launch date]]</f>
        <v>126.96736111111386</v>
      </c>
      <c r="F1197" s="1">
        <f>_xlfn.XLOOKUP(Tbl_MissionCrew[[#This Row],[Spacecraft (Launch)]],Tbl_Missions[Spacecraft],Tbl_Missions[Launch])</f>
        <v>41105.111145833333</v>
      </c>
      <c r="G1197" s="1">
        <f>IF(_xlfn.XLOOKUP(Tbl_MissionCrew[[#This Row],[Spacecraft (Return)]],Tbl_Missions[Spacecraft],Tbl_Missions[Return])="","",_xlfn.XLOOKUP(Tbl_MissionCrew[[#This Row],[Spacecraft (Return)]],Tbl_Missions[Spacecraft],Tbl_Missions[Return]))</f>
        <v>41232.078506944446</v>
      </c>
      <c r="H1197" t="str">
        <f>_xlfn.XLOOKUP(Tbl_MissionCrew[[#This Row],[Spacecraft (Launch)]],Tbl_Missions[Spacecraft],Tbl_Missions[Destination])</f>
        <v>ISS</v>
      </c>
      <c r="I119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97" t="str">
        <f>_xlfn.XLOOKUP(Tbl_MissionCrew[[#This Row],[Spacecraft (Return)]],Tbl_Missions[Spacecraft],Tbl_Missions[Status])</f>
        <v>Returned</v>
      </c>
    </row>
    <row r="1198" spans="1:10" ht="18.75" customHeight="1">
      <c r="A1198" t="s">
        <v>1307</v>
      </c>
      <c r="B1198" t="s">
        <v>335</v>
      </c>
      <c r="C1198" t="s">
        <v>335</v>
      </c>
      <c r="D1198" t="b">
        <f>NOT(Tbl_MissionCrew[[#This Row],[Spacecraft (Return)]]=Tbl_MissionCrew[[#This Row],[Spacecraft (Launch)]])</f>
        <v>0</v>
      </c>
      <c r="E1198" s="2">
        <f ca="1">IF(Tbl_MissionCrew[[#This Row],[Return date]]="",NOW(),Tbl_MissionCrew[[#This Row],[Return date]])-Tbl_MissionCrew[[#This Row],[Launch date]]</f>
        <v>143.68055555555475</v>
      </c>
      <c r="F1198" s="1">
        <f>_xlfn.XLOOKUP(Tbl_MissionCrew[[#This Row],[Spacecraft (Launch)]],Tbl_Missions[Spacecraft],Tbl_Missions[Launch])</f>
        <v>41205.452210648145</v>
      </c>
      <c r="G1198" s="1">
        <f>IF(_xlfn.XLOOKUP(Tbl_MissionCrew[[#This Row],[Spacecraft (Return)]],Tbl_Missions[Spacecraft],Tbl_Missions[Return])="","",_xlfn.XLOOKUP(Tbl_MissionCrew[[#This Row],[Spacecraft (Return)]],Tbl_Missions[Spacecraft],Tbl_Missions[Return]))</f>
        <v>41349.1327662037</v>
      </c>
      <c r="H1198" t="str">
        <f>_xlfn.XLOOKUP(Tbl_MissionCrew[[#This Row],[Spacecraft (Launch)]],Tbl_Missions[Spacecraft],Tbl_Missions[Destination])</f>
        <v>ISS</v>
      </c>
      <c r="I119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98" t="str">
        <f>_xlfn.XLOOKUP(Tbl_MissionCrew[[#This Row],[Spacecraft (Return)]],Tbl_Missions[Spacecraft],Tbl_Missions[Status])</f>
        <v>Returned</v>
      </c>
    </row>
    <row r="1199" spans="1:10" ht="18.75" customHeight="1">
      <c r="A1199" t="s">
        <v>1294</v>
      </c>
      <c r="B1199" t="s">
        <v>335</v>
      </c>
      <c r="C1199" t="s">
        <v>335</v>
      </c>
      <c r="D1199" t="b">
        <f>NOT(Tbl_MissionCrew[[#This Row],[Spacecraft (Return)]]=Tbl_MissionCrew[[#This Row],[Spacecraft (Launch)]])</f>
        <v>0</v>
      </c>
      <c r="E1199" s="2">
        <f ca="1">IF(Tbl_MissionCrew[[#This Row],[Return date]]="",NOW(),Tbl_MissionCrew[[#This Row],[Return date]])-Tbl_MissionCrew[[#This Row],[Launch date]]</f>
        <v>143.68055555555475</v>
      </c>
      <c r="F1199" s="1">
        <f>_xlfn.XLOOKUP(Tbl_MissionCrew[[#This Row],[Spacecraft (Launch)]],Tbl_Missions[Spacecraft],Tbl_Missions[Launch])</f>
        <v>41205.452210648145</v>
      </c>
      <c r="G1199" s="1">
        <f>IF(_xlfn.XLOOKUP(Tbl_MissionCrew[[#This Row],[Spacecraft (Return)]],Tbl_Missions[Spacecraft],Tbl_Missions[Return])="","",_xlfn.XLOOKUP(Tbl_MissionCrew[[#This Row],[Spacecraft (Return)]],Tbl_Missions[Spacecraft],Tbl_Missions[Return]))</f>
        <v>41349.1327662037</v>
      </c>
      <c r="H1199" t="str">
        <f>_xlfn.XLOOKUP(Tbl_MissionCrew[[#This Row],[Spacecraft (Launch)]],Tbl_Missions[Spacecraft],Tbl_Missions[Destination])</f>
        <v>ISS</v>
      </c>
      <c r="I119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199" t="str">
        <f>_xlfn.XLOOKUP(Tbl_MissionCrew[[#This Row],[Spacecraft (Return)]],Tbl_Missions[Spacecraft],Tbl_Missions[Status])</f>
        <v>Returned</v>
      </c>
    </row>
    <row r="1200" spans="1:10" ht="18.75" customHeight="1">
      <c r="A1200" t="s">
        <v>1308</v>
      </c>
      <c r="B1200" t="s">
        <v>335</v>
      </c>
      <c r="C1200" t="s">
        <v>335</v>
      </c>
      <c r="D1200" t="b">
        <f>NOT(Tbl_MissionCrew[[#This Row],[Spacecraft (Return)]]=Tbl_MissionCrew[[#This Row],[Spacecraft (Launch)]])</f>
        <v>0</v>
      </c>
      <c r="E1200" s="2">
        <f ca="1">IF(Tbl_MissionCrew[[#This Row],[Return date]]="",NOW(),Tbl_MissionCrew[[#This Row],[Return date]])-Tbl_MissionCrew[[#This Row],[Launch date]]</f>
        <v>143.68055555555475</v>
      </c>
      <c r="F1200" s="1">
        <f>_xlfn.XLOOKUP(Tbl_MissionCrew[[#This Row],[Spacecraft (Launch)]],Tbl_Missions[Spacecraft],Tbl_Missions[Launch])</f>
        <v>41205.452210648145</v>
      </c>
      <c r="G1200" s="1">
        <f>IF(_xlfn.XLOOKUP(Tbl_MissionCrew[[#This Row],[Spacecraft (Return)]],Tbl_Missions[Spacecraft],Tbl_Missions[Return])="","",_xlfn.XLOOKUP(Tbl_MissionCrew[[#This Row],[Spacecraft (Return)]],Tbl_Missions[Spacecraft],Tbl_Missions[Return]))</f>
        <v>41349.1327662037</v>
      </c>
      <c r="H1200" t="str">
        <f>_xlfn.XLOOKUP(Tbl_MissionCrew[[#This Row],[Spacecraft (Launch)]],Tbl_Missions[Spacecraft],Tbl_Missions[Destination])</f>
        <v>ISS</v>
      </c>
      <c r="I120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00" t="str">
        <f>_xlfn.XLOOKUP(Tbl_MissionCrew[[#This Row],[Spacecraft (Return)]],Tbl_Missions[Spacecraft],Tbl_Missions[Status])</f>
        <v>Returned</v>
      </c>
    </row>
    <row r="1201" spans="1:10" ht="18.75" customHeight="1">
      <c r="A1201" t="s">
        <v>582</v>
      </c>
      <c r="B1201" t="s">
        <v>336</v>
      </c>
      <c r="C1201" t="s">
        <v>336</v>
      </c>
      <c r="D1201" t="b">
        <f>NOT(Tbl_MissionCrew[[#This Row],[Spacecraft (Return)]]=Tbl_MissionCrew[[#This Row],[Spacecraft (Launch)]])</f>
        <v>0</v>
      </c>
      <c r="E1201" s="2">
        <f ca="1">IF(Tbl_MissionCrew[[#This Row],[Return date]]="",NOW(),Tbl_MissionCrew[[#This Row],[Return date]])-Tbl_MissionCrew[[#This Row],[Launch date]]</f>
        <v>145.59583333333285</v>
      </c>
      <c r="F1201" s="1">
        <f>_xlfn.XLOOKUP(Tbl_MissionCrew[[#This Row],[Spacecraft (Launch)]],Tbl_Missions[Spacecraft],Tbl_Missions[Launch])</f>
        <v>41262.508738425924</v>
      </c>
      <c r="G1201" s="1">
        <f>IF(_xlfn.XLOOKUP(Tbl_MissionCrew[[#This Row],[Spacecraft (Return)]],Tbl_Missions[Spacecraft],Tbl_Missions[Return])="","",_xlfn.XLOOKUP(Tbl_MissionCrew[[#This Row],[Spacecraft (Return)]],Tbl_Missions[Spacecraft],Tbl_Missions[Return]))</f>
        <v>41408.104571759257</v>
      </c>
      <c r="H1201" t="str">
        <f>_xlfn.XLOOKUP(Tbl_MissionCrew[[#This Row],[Spacecraft (Launch)]],Tbl_Missions[Spacecraft],Tbl_Missions[Destination])</f>
        <v>ISS</v>
      </c>
      <c r="I120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01" t="str">
        <f>_xlfn.XLOOKUP(Tbl_MissionCrew[[#This Row],[Spacecraft (Return)]],Tbl_Missions[Spacecraft],Tbl_Missions[Status])</f>
        <v>Returned</v>
      </c>
    </row>
    <row r="1202" spans="1:10" ht="18.75" customHeight="1">
      <c r="A1202" t="s">
        <v>711</v>
      </c>
      <c r="B1202" t="s">
        <v>336</v>
      </c>
      <c r="C1202" t="s">
        <v>336</v>
      </c>
      <c r="D1202" t="b">
        <f>NOT(Tbl_MissionCrew[[#This Row],[Spacecraft (Return)]]=Tbl_MissionCrew[[#This Row],[Spacecraft (Launch)]])</f>
        <v>0</v>
      </c>
      <c r="E1202" s="2">
        <f ca="1">IF(Tbl_MissionCrew[[#This Row],[Return date]]="",NOW(),Tbl_MissionCrew[[#This Row],[Return date]])-Tbl_MissionCrew[[#This Row],[Launch date]]</f>
        <v>145.59583333333285</v>
      </c>
      <c r="F1202" s="1">
        <f>_xlfn.XLOOKUP(Tbl_MissionCrew[[#This Row],[Spacecraft (Launch)]],Tbl_Missions[Spacecraft],Tbl_Missions[Launch])</f>
        <v>41262.508738425924</v>
      </c>
      <c r="G1202" s="1">
        <f>IF(_xlfn.XLOOKUP(Tbl_MissionCrew[[#This Row],[Spacecraft (Return)]],Tbl_Missions[Spacecraft],Tbl_Missions[Return])="","",_xlfn.XLOOKUP(Tbl_MissionCrew[[#This Row],[Spacecraft (Return)]],Tbl_Missions[Spacecraft],Tbl_Missions[Return]))</f>
        <v>41408.104571759257</v>
      </c>
      <c r="H1202" t="str">
        <f>_xlfn.XLOOKUP(Tbl_MissionCrew[[#This Row],[Spacecraft (Launch)]],Tbl_Missions[Spacecraft],Tbl_Missions[Destination])</f>
        <v>ISS</v>
      </c>
      <c r="I120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02" t="str">
        <f>_xlfn.XLOOKUP(Tbl_MissionCrew[[#This Row],[Spacecraft (Return)]],Tbl_Missions[Spacecraft],Tbl_Missions[Status])</f>
        <v>Returned</v>
      </c>
    </row>
    <row r="1203" spans="1:10" ht="18.75" customHeight="1">
      <c r="A1203" t="s">
        <v>679</v>
      </c>
      <c r="B1203" t="s">
        <v>336</v>
      </c>
      <c r="C1203" t="s">
        <v>336</v>
      </c>
      <c r="D1203" t="b">
        <f>NOT(Tbl_MissionCrew[[#This Row],[Spacecraft (Return)]]=Tbl_MissionCrew[[#This Row],[Spacecraft (Launch)]])</f>
        <v>0</v>
      </c>
      <c r="E1203" s="2">
        <f ca="1">IF(Tbl_MissionCrew[[#This Row],[Return date]]="",NOW(),Tbl_MissionCrew[[#This Row],[Return date]])-Tbl_MissionCrew[[#This Row],[Launch date]]</f>
        <v>145.59583333333285</v>
      </c>
      <c r="F1203" s="1">
        <f>_xlfn.XLOOKUP(Tbl_MissionCrew[[#This Row],[Spacecraft (Launch)]],Tbl_Missions[Spacecraft],Tbl_Missions[Launch])</f>
        <v>41262.508738425924</v>
      </c>
      <c r="G1203" s="1">
        <f>IF(_xlfn.XLOOKUP(Tbl_MissionCrew[[#This Row],[Spacecraft (Return)]],Tbl_Missions[Spacecraft],Tbl_Missions[Return])="","",_xlfn.XLOOKUP(Tbl_MissionCrew[[#This Row],[Spacecraft (Return)]],Tbl_Missions[Spacecraft],Tbl_Missions[Return]))</f>
        <v>41408.104571759257</v>
      </c>
      <c r="H1203" t="str">
        <f>_xlfn.XLOOKUP(Tbl_MissionCrew[[#This Row],[Spacecraft (Launch)]],Tbl_Missions[Spacecraft],Tbl_Missions[Destination])</f>
        <v>ISS</v>
      </c>
      <c r="I120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03" t="str">
        <f>_xlfn.XLOOKUP(Tbl_MissionCrew[[#This Row],[Spacecraft (Return)]],Tbl_Missions[Spacecraft],Tbl_Missions[Status])</f>
        <v>Returned</v>
      </c>
    </row>
    <row r="1204" spans="1:10" ht="18.75" customHeight="1">
      <c r="A1204" t="s">
        <v>713</v>
      </c>
      <c r="B1204" t="s">
        <v>337</v>
      </c>
      <c r="C1204" t="s">
        <v>337</v>
      </c>
      <c r="D1204" t="b">
        <f>NOT(Tbl_MissionCrew[[#This Row],[Spacecraft (Return)]]=Tbl_MissionCrew[[#This Row],[Spacecraft (Launch)]])</f>
        <v>0</v>
      </c>
      <c r="E1204" s="2">
        <f ca="1">IF(Tbl_MissionCrew[[#This Row],[Return date]]="",NOW(),Tbl_MissionCrew[[#This Row],[Return date]])-Tbl_MissionCrew[[#This Row],[Launch date]]</f>
        <v>166.26041666666424</v>
      </c>
      <c r="F1204" s="1">
        <f>_xlfn.XLOOKUP(Tbl_MissionCrew[[#This Row],[Spacecraft (Launch)]],Tbl_Missions[Spacecraft],Tbl_Missions[Launch])</f>
        <v>41361.863425925927</v>
      </c>
      <c r="G1204" s="1">
        <f>IF(_xlfn.XLOOKUP(Tbl_MissionCrew[[#This Row],[Spacecraft (Return)]],Tbl_Missions[Spacecraft],Tbl_Missions[Return])="","",_xlfn.XLOOKUP(Tbl_MissionCrew[[#This Row],[Spacecraft (Return)]],Tbl_Missions[Spacecraft],Tbl_Missions[Return]))</f>
        <v>41528.123842592591</v>
      </c>
      <c r="H1204" t="str">
        <f>_xlfn.XLOOKUP(Tbl_MissionCrew[[#This Row],[Spacecraft (Launch)]],Tbl_Missions[Spacecraft],Tbl_Missions[Destination])</f>
        <v>ISS</v>
      </c>
      <c r="I120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04" t="str">
        <f>_xlfn.XLOOKUP(Tbl_MissionCrew[[#This Row],[Spacecraft (Return)]],Tbl_Missions[Spacecraft],Tbl_Missions[Status])</f>
        <v>Returned</v>
      </c>
    </row>
    <row r="1205" spans="1:10" ht="18.75" customHeight="1">
      <c r="A1205" t="s">
        <v>680</v>
      </c>
      <c r="B1205" t="s">
        <v>337</v>
      </c>
      <c r="C1205" t="s">
        <v>337</v>
      </c>
      <c r="D1205" t="b">
        <f>NOT(Tbl_MissionCrew[[#This Row],[Spacecraft (Return)]]=Tbl_MissionCrew[[#This Row],[Spacecraft (Launch)]])</f>
        <v>0</v>
      </c>
      <c r="E1205" s="2">
        <f ca="1">IF(Tbl_MissionCrew[[#This Row],[Return date]]="",NOW(),Tbl_MissionCrew[[#This Row],[Return date]])-Tbl_MissionCrew[[#This Row],[Launch date]]</f>
        <v>166.26041666666424</v>
      </c>
      <c r="F1205" s="1">
        <f>_xlfn.XLOOKUP(Tbl_MissionCrew[[#This Row],[Spacecraft (Launch)]],Tbl_Missions[Spacecraft],Tbl_Missions[Launch])</f>
        <v>41361.863425925927</v>
      </c>
      <c r="G1205" s="1">
        <f>IF(_xlfn.XLOOKUP(Tbl_MissionCrew[[#This Row],[Spacecraft (Return)]],Tbl_Missions[Spacecraft],Tbl_Missions[Return])="","",_xlfn.XLOOKUP(Tbl_MissionCrew[[#This Row],[Spacecraft (Return)]],Tbl_Missions[Spacecraft],Tbl_Missions[Return]))</f>
        <v>41528.123842592591</v>
      </c>
      <c r="H1205" t="str">
        <f>_xlfn.XLOOKUP(Tbl_MissionCrew[[#This Row],[Spacecraft (Launch)]],Tbl_Missions[Spacecraft],Tbl_Missions[Destination])</f>
        <v>ISS</v>
      </c>
      <c r="I120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05" t="str">
        <f>_xlfn.XLOOKUP(Tbl_MissionCrew[[#This Row],[Spacecraft (Return)]],Tbl_Missions[Spacecraft],Tbl_Missions[Status])</f>
        <v>Returned</v>
      </c>
    </row>
    <row r="1206" spans="1:10" ht="18.75" customHeight="1">
      <c r="A1206" t="s">
        <v>546</v>
      </c>
      <c r="B1206" t="s">
        <v>337</v>
      </c>
      <c r="C1206" t="s">
        <v>337</v>
      </c>
      <c r="D1206" t="b">
        <f>NOT(Tbl_MissionCrew[[#This Row],[Spacecraft (Return)]]=Tbl_MissionCrew[[#This Row],[Spacecraft (Launch)]])</f>
        <v>0</v>
      </c>
      <c r="E1206" s="2">
        <f ca="1">IF(Tbl_MissionCrew[[#This Row],[Return date]]="",NOW(),Tbl_MissionCrew[[#This Row],[Return date]])-Tbl_MissionCrew[[#This Row],[Launch date]]</f>
        <v>166.26041666666424</v>
      </c>
      <c r="F1206" s="1">
        <f>_xlfn.XLOOKUP(Tbl_MissionCrew[[#This Row],[Spacecraft (Launch)]],Tbl_Missions[Spacecraft],Tbl_Missions[Launch])</f>
        <v>41361.863425925927</v>
      </c>
      <c r="G1206" s="1">
        <f>IF(_xlfn.XLOOKUP(Tbl_MissionCrew[[#This Row],[Spacecraft (Return)]],Tbl_Missions[Spacecraft],Tbl_Missions[Return])="","",_xlfn.XLOOKUP(Tbl_MissionCrew[[#This Row],[Spacecraft (Return)]],Tbl_Missions[Spacecraft],Tbl_Missions[Return]))</f>
        <v>41528.123842592591</v>
      </c>
      <c r="H1206" t="str">
        <f>_xlfn.XLOOKUP(Tbl_MissionCrew[[#This Row],[Spacecraft (Launch)]],Tbl_Missions[Spacecraft],Tbl_Missions[Destination])</f>
        <v>ISS</v>
      </c>
      <c r="I120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06" t="str">
        <f>_xlfn.XLOOKUP(Tbl_MissionCrew[[#This Row],[Spacecraft (Return)]],Tbl_Missions[Spacecraft],Tbl_Missions[Status])</f>
        <v>Returned</v>
      </c>
    </row>
    <row r="1207" spans="1:10" ht="18.75" customHeight="1">
      <c r="A1207" t="s">
        <v>639</v>
      </c>
      <c r="B1207" t="s">
        <v>338</v>
      </c>
      <c r="C1207" t="s">
        <v>338</v>
      </c>
      <c r="D1207" t="b">
        <f>NOT(Tbl_MissionCrew[[#This Row],[Spacecraft (Return)]]=Tbl_MissionCrew[[#This Row],[Spacecraft (Launch)]])</f>
        <v>0</v>
      </c>
      <c r="E1207" s="2">
        <f ca="1">IF(Tbl_MissionCrew[[#This Row],[Return date]]="",NOW(),Tbl_MissionCrew[[#This Row],[Return date]])-Tbl_MissionCrew[[#This Row],[Launch date]]</f>
        <v>166.26249999999709</v>
      </c>
      <c r="F1207" s="1">
        <f>_xlfn.XLOOKUP(Tbl_MissionCrew[[#This Row],[Spacecraft (Launch)]],Tbl_Missions[Spacecraft],Tbl_Missions[Launch])</f>
        <v>41422.855138888888</v>
      </c>
      <c r="G1207" s="1">
        <f>IF(_xlfn.XLOOKUP(Tbl_MissionCrew[[#This Row],[Spacecraft (Return)]],Tbl_Missions[Spacecraft],Tbl_Missions[Return])="","",_xlfn.XLOOKUP(Tbl_MissionCrew[[#This Row],[Spacecraft (Return)]],Tbl_Missions[Spacecraft],Tbl_Missions[Return]))</f>
        <v>41589.117638888885</v>
      </c>
      <c r="H1207" t="str">
        <f>_xlfn.XLOOKUP(Tbl_MissionCrew[[#This Row],[Spacecraft (Launch)]],Tbl_Missions[Spacecraft],Tbl_Missions[Destination])</f>
        <v>ISS</v>
      </c>
      <c r="I120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07" t="str">
        <f>_xlfn.XLOOKUP(Tbl_MissionCrew[[#This Row],[Spacecraft (Return)]],Tbl_Missions[Spacecraft],Tbl_Missions[Status])</f>
        <v>Returned</v>
      </c>
    </row>
    <row r="1208" spans="1:10" ht="18.75" customHeight="1">
      <c r="A1208" t="s">
        <v>1284</v>
      </c>
      <c r="B1208" t="s">
        <v>338</v>
      </c>
      <c r="C1208" t="s">
        <v>338</v>
      </c>
      <c r="D1208" t="b">
        <f>NOT(Tbl_MissionCrew[[#This Row],[Spacecraft (Return)]]=Tbl_MissionCrew[[#This Row],[Spacecraft (Launch)]])</f>
        <v>0</v>
      </c>
      <c r="E1208" s="2">
        <f ca="1">IF(Tbl_MissionCrew[[#This Row],[Return date]]="",NOW(),Tbl_MissionCrew[[#This Row],[Return date]])-Tbl_MissionCrew[[#This Row],[Launch date]]</f>
        <v>166.26249999999709</v>
      </c>
      <c r="F1208" s="1">
        <f>_xlfn.XLOOKUP(Tbl_MissionCrew[[#This Row],[Spacecraft (Launch)]],Tbl_Missions[Spacecraft],Tbl_Missions[Launch])</f>
        <v>41422.855138888888</v>
      </c>
      <c r="G1208" s="1">
        <f>IF(_xlfn.XLOOKUP(Tbl_MissionCrew[[#This Row],[Spacecraft (Return)]],Tbl_Missions[Spacecraft],Tbl_Missions[Return])="","",_xlfn.XLOOKUP(Tbl_MissionCrew[[#This Row],[Spacecraft (Return)]],Tbl_Missions[Spacecraft],Tbl_Missions[Return]))</f>
        <v>41589.117638888885</v>
      </c>
      <c r="H1208" t="str">
        <f>_xlfn.XLOOKUP(Tbl_MissionCrew[[#This Row],[Spacecraft (Launch)]],Tbl_Missions[Spacecraft],Tbl_Missions[Destination])</f>
        <v>ISS</v>
      </c>
      <c r="I120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08" t="str">
        <f>_xlfn.XLOOKUP(Tbl_MissionCrew[[#This Row],[Spacecraft (Return)]],Tbl_Missions[Spacecraft],Tbl_Missions[Status])</f>
        <v>Returned</v>
      </c>
    </row>
    <row r="1209" spans="1:10" ht="18.75" customHeight="1">
      <c r="A1209" t="s">
        <v>714</v>
      </c>
      <c r="B1209" t="s">
        <v>338</v>
      </c>
      <c r="C1209" t="s">
        <v>338</v>
      </c>
      <c r="D1209" t="b">
        <f>NOT(Tbl_MissionCrew[[#This Row],[Spacecraft (Return)]]=Tbl_MissionCrew[[#This Row],[Spacecraft (Launch)]])</f>
        <v>0</v>
      </c>
      <c r="E1209" s="2">
        <f ca="1">IF(Tbl_MissionCrew[[#This Row],[Return date]]="",NOW(),Tbl_MissionCrew[[#This Row],[Return date]])-Tbl_MissionCrew[[#This Row],[Launch date]]</f>
        <v>166.26249999999709</v>
      </c>
      <c r="F1209" s="1">
        <f>_xlfn.XLOOKUP(Tbl_MissionCrew[[#This Row],[Spacecraft (Launch)]],Tbl_Missions[Spacecraft],Tbl_Missions[Launch])</f>
        <v>41422.855138888888</v>
      </c>
      <c r="G1209" s="1">
        <f>IF(_xlfn.XLOOKUP(Tbl_MissionCrew[[#This Row],[Spacecraft (Return)]],Tbl_Missions[Spacecraft],Tbl_Missions[Return])="","",_xlfn.XLOOKUP(Tbl_MissionCrew[[#This Row],[Spacecraft (Return)]],Tbl_Missions[Spacecraft],Tbl_Missions[Return]))</f>
        <v>41589.117638888885</v>
      </c>
      <c r="H1209" t="str">
        <f>_xlfn.XLOOKUP(Tbl_MissionCrew[[#This Row],[Spacecraft (Launch)]],Tbl_Missions[Spacecraft],Tbl_Missions[Destination])</f>
        <v>ISS</v>
      </c>
      <c r="I120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09" t="str">
        <f>_xlfn.XLOOKUP(Tbl_MissionCrew[[#This Row],[Spacecraft (Return)]],Tbl_Missions[Spacecraft],Tbl_Missions[Status])</f>
        <v>Returned</v>
      </c>
    </row>
    <row r="1210" spans="1:10" ht="18.75" customHeight="1">
      <c r="A1210" t="s">
        <v>1266</v>
      </c>
      <c r="B1210" t="s">
        <v>339</v>
      </c>
      <c r="C1210" t="s">
        <v>339</v>
      </c>
      <c r="D1210" t="b">
        <f>NOT(Tbl_MissionCrew[[#This Row],[Spacecraft (Return)]]=Tbl_MissionCrew[[#This Row],[Spacecraft (Launch)]])</f>
        <v>0</v>
      </c>
      <c r="E1210" s="2">
        <f ca="1">IF(Tbl_MissionCrew[[#This Row],[Return date]]="",NOW(),Tbl_MissionCrew[[#This Row],[Return date]])-Tbl_MissionCrew[[#This Row],[Launch date]]</f>
        <v>14.603449074078526</v>
      </c>
      <c r="F1210" s="1">
        <f>_xlfn.XLOOKUP(Tbl_MissionCrew[[#This Row],[Spacecraft (Launch)]],Tbl_Missions[Spacecraft],Tbl_Missions[Launch])</f>
        <v>41436.401412037034</v>
      </c>
      <c r="G1210" s="1">
        <f>IF(_xlfn.XLOOKUP(Tbl_MissionCrew[[#This Row],[Spacecraft (Return)]],Tbl_Missions[Spacecraft],Tbl_Missions[Return])="","",_xlfn.XLOOKUP(Tbl_MissionCrew[[#This Row],[Spacecraft (Return)]],Tbl_Missions[Spacecraft],Tbl_Missions[Return]))</f>
        <v>41451.004861111112</v>
      </c>
      <c r="H1210" t="str">
        <f>_xlfn.XLOOKUP(Tbl_MissionCrew[[#This Row],[Spacecraft (Launch)]],Tbl_Missions[Spacecraft],Tbl_Missions[Destination])</f>
        <v>Other Space station</v>
      </c>
      <c r="I121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Tiangong-1</v>
      </c>
      <c r="J1210" t="str">
        <f>_xlfn.XLOOKUP(Tbl_MissionCrew[[#This Row],[Spacecraft (Return)]],Tbl_Missions[Spacecraft],Tbl_Missions[Status])</f>
        <v>Returned</v>
      </c>
    </row>
    <row r="1211" spans="1:10" ht="18.75" customHeight="1">
      <c r="A1211" t="s">
        <v>1309</v>
      </c>
      <c r="B1211" t="s">
        <v>339</v>
      </c>
      <c r="C1211" t="s">
        <v>339</v>
      </c>
      <c r="D1211" t="b">
        <f>NOT(Tbl_MissionCrew[[#This Row],[Spacecraft (Return)]]=Tbl_MissionCrew[[#This Row],[Spacecraft (Launch)]])</f>
        <v>0</v>
      </c>
      <c r="E1211" s="2">
        <f ca="1">IF(Tbl_MissionCrew[[#This Row],[Return date]]="",NOW(),Tbl_MissionCrew[[#This Row],[Return date]])-Tbl_MissionCrew[[#This Row],[Launch date]]</f>
        <v>14.603449074078526</v>
      </c>
      <c r="F1211" s="1">
        <f>_xlfn.XLOOKUP(Tbl_MissionCrew[[#This Row],[Spacecraft (Launch)]],Tbl_Missions[Spacecraft],Tbl_Missions[Launch])</f>
        <v>41436.401412037034</v>
      </c>
      <c r="G1211" s="1">
        <f>IF(_xlfn.XLOOKUP(Tbl_MissionCrew[[#This Row],[Spacecraft (Return)]],Tbl_Missions[Spacecraft],Tbl_Missions[Return])="","",_xlfn.XLOOKUP(Tbl_MissionCrew[[#This Row],[Spacecraft (Return)]],Tbl_Missions[Spacecraft],Tbl_Missions[Return]))</f>
        <v>41451.004861111112</v>
      </c>
      <c r="H1211" t="str">
        <f>_xlfn.XLOOKUP(Tbl_MissionCrew[[#This Row],[Spacecraft (Launch)]],Tbl_Missions[Spacecraft],Tbl_Missions[Destination])</f>
        <v>Other Space station</v>
      </c>
      <c r="I121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Tiangong-1</v>
      </c>
      <c r="J1211" t="str">
        <f>_xlfn.XLOOKUP(Tbl_MissionCrew[[#This Row],[Spacecraft (Return)]],Tbl_Missions[Spacecraft],Tbl_Missions[Status])</f>
        <v>Returned</v>
      </c>
    </row>
    <row r="1212" spans="1:10" ht="18.75" customHeight="1">
      <c r="A1212" t="s">
        <v>1310</v>
      </c>
      <c r="B1212" t="s">
        <v>339</v>
      </c>
      <c r="C1212" t="s">
        <v>339</v>
      </c>
      <c r="D1212" t="b">
        <f>NOT(Tbl_MissionCrew[[#This Row],[Spacecraft (Return)]]=Tbl_MissionCrew[[#This Row],[Spacecraft (Launch)]])</f>
        <v>0</v>
      </c>
      <c r="E1212" s="2">
        <f ca="1">IF(Tbl_MissionCrew[[#This Row],[Return date]]="",NOW(),Tbl_MissionCrew[[#This Row],[Return date]])-Tbl_MissionCrew[[#This Row],[Launch date]]</f>
        <v>14.603449074078526</v>
      </c>
      <c r="F1212" s="1">
        <f>_xlfn.XLOOKUP(Tbl_MissionCrew[[#This Row],[Spacecraft (Launch)]],Tbl_Missions[Spacecraft],Tbl_Missions[Launch])</f>
        <v>41436.401412037034</v>
      </c>
      <c r="G1212" s="1">
        <f>IF(_xlfn.XLOOKUP(Tbl_MissionCrew[[#This Row],[Spacecraft (Return)]],Tbl_Missions[Spacecraft],Tbl_Missions[Return])="","",_xlfn.XLOOKUP(Tbl_MissionCrew[[#This Row],[Spacecraft (Return)]],Tbl_Missions[Spacecraft],Tbl_Missions[Return]))</f>
        <v>41451.004861111112</v>
      </c>
      <c r="H1212" t="str">
        <f>_xlfn.XLOOKUP(Tbl_MissionCrew[[#This Row],[Spacecraft (Launch)]],Tbl_Missions[Spacecraft],Tbl_Missions[Destination])</f>
        <v>Other Space station</v>
      </c>
      <c r="I121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Tiangong-1</v>
      </c>
      <c r="J1212" t="str">
        <f>_xlfn.XLOOKUP(Tbl_MissionCrew[[#This Row],[Spacecraft (Return)]],Tbl_Missions[Spacecraft],Tbl_Missions[Status])</f>
        <v>Returned</v>
      </c>
    </row>
    <row r="1213" spans="1:10" ht="18.75" customHeight="1">
      <c r="A1213" t="s">
        <v>718</v>
      </c>
      <c r="B1213" t="s">
        <v>340</v>
      </c>
      <c r="C1213" t="s">
        <v>340</v>
      </c>
      <c r="D1213" t="b">
        <f>NOT(Tbl_MissionCrew[[#This Row],[Spacecraft (Return)]]=Tbl_MissionCrew[[#This Row],[Spacecraft (Launch)]])</f>
        <v>0</v>
      </c>
      <c r="E1213" s="2">
        <f ca="1">IF(Tbl_MissionCrew[[#This Row],[Return date]]="",NOW(),Tbl_MissionCrew[[#This Row],[Return date]])-Tbl_MissionCrew[[#This Row],[Launch date]]</f>
        <v>166.26736111110949</v>
      </c>
      <c r="F1213" s="1">
        <f>_xlfn.XLOOKUP(Tbl_MissionCrew[[#This Row],[Spacecraft (Launch)]],Tbl_Missions[Spacecraft],Tbl_Missions[Launch])</f>
        <v>41542.874189814815</v>
      </c>
      <c r="G1213" s="1">
        <f>IF(_xlfn.XLOOKUP(Tbl_MissionCrew[[#This Row],[Spacecraft (Return)]],Tbl_Missions[Spacecraft],Tbl_Missions[Return])="","",_xlfn.XLOOKUP(Tbl_MissionCrew[[#This Row],[Spacecraft (Return)]],Tbl_Missions[Spacecraft],Tbl_Missions[Return]))</f>
        <v>41709.141550925924</v>
      </c>
      <c r="H1213" t="str">
        <f>_xlfn.XLOOKUP(Tbl_MissionCrew[[#This Row],[Spacecraft (Launch)]],Tbl_Missions[Spacecraft],Tbl_Missions[Destination])</f>
        <v>ISS</v>
      </c>
      <c r="I121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13" t="str">
        <f>_xlfn.XLOOKUP(Tbl_MissionCrew[[#This Row],[Spacecraft (Return)]],Tbl_Missions[Spacecraft],Tbl_Missions[Status])</f>
        <v>Returned</v>
      </c>
    </row>
    <row r="1214" spans="1:10" ht="18.75" customHeight="1">
      <c r="A1214" t="s">
        <v>638</v>
      </c>
      <c r="B1214" t="s">
        <v>340</v>
      </c>
      <c r="C1214" t="s">
        <v>340</v>
      </c>
      <c r="D1214" t="b">
        <f>NOT(Tbl_MissionCrew[[#This Row],[Spacecraft (Return)]]=Tbl_MissionCrew[[#This Row],[Spacecraft (Launch)]])</f>
        <v>0</v>
      </c>
      <c r="E1214" s="2">
        <f ca="1">IF(Tbl_MissionCrew[[#This Row],[Return date]]="",NOW(),Tbl_MissionCrew[[#This Row],[Return date]])-Tbl_MissionCrew[[#This Row],[Launch date]]</f>
        <v>166.26736111110949</v>
      </c>
      <c r="F1214" s="1">
        <f>_xlfn.XLOOKUP(Tbl_MissionCrew[[#This Row],[Spacecraft (Launch)]],Tbl_Missions[Spacecraft],Tbl_Missions[Launch])</f>
        <v>41542.874189814815</v>
      </c>
      <c r="G1214" s="1">
        <f>IF(_xlfn.XLOOKUP(Tbl_MissionCrew[[#This Row],[Spacecraft (Return)]],Tbl_Missions[Spacecraft],Tbl_Missions[Return])="","",_xlfn.XLOOKUP(Tbl_MissionCrew[[#This Row],[Spacecraft (Return)]],Tbl_Missions[Spacecraft],Tbl_Missions[Return]))</f>
        <v>41709.141550925924</v>
      </c>
      <c r="H1214" t="str">
        <f>_xlfn.XLOOKUP(Tbl_MissionCrew[[#This Row],[Spacecraft (Launch)]],Tbl_Missions[Spacecraft],Tbl_Missions[Destination])</f>
        <v>ISS</v>
      </c>
      <c r="I121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14" t="str">
        <f>_xlfn.XLOOKUP(Tbl_MissionCrew[[#This Row],[Spacecraft (Return)]],Tbl_Missions[Spacecraft],Tbl_Missions[Status])</f>
        <v>Returned</v>
      </c>
    </row>
    <row r="1215" spans="1:10" ht="18.75" customHeight="1">
      <c r="A1215" t="s">
        <v>716</v>
      </c>
      <c r="B1215" t="s">
        <v>340</v>
      </c>
      <c r="C1215" t="s">
        <v>340</v>
      </c>
      <c r="D1215" t="b">
        <f>NOT(Tbl_MissionCrew[[#This Row],[Spacecraft (Return)]]=Tbl_MissionCrew[[#This Row],[Spacecraft (Launch)]])</f>
        <v>0</v>
      </c>
      <c r="E1215" s="2">
        <f ca="1">IF(Tbl_MissionCrew[[#This Row],[Return date]]="",NOW(),Tbl_MissionCrew[[#This Row],[Return date]])-Tbl_MissionCrew[[#This Row],[Launch date]]</f>
        <v>166.26736111110949</v>
      </c>
      <c r="F1215" s="1">
        <f>_xlfn.XLOOKUP(Tbl_MissionCrew[[#This Row],[Spacecraft (Launch)]],Tbl_Missions[Spacecraft],Tbl_Missions[Launch])</f>
        <v>41542.874189814815</v>
      </c>
      <c r="G1215" s="1">
        <f>IF(_xlfn.XLOOKUP(Tbl_MissionCrew[[#This Row],[Spacecraft (Return)]],Tbl_Missions[Spacecraft],Tbl_Missions[Return])="","",_xlfn.XLOOKUP(Tbl_MissionCrew[[#This Row],[Spacecraft (Return)]],Tbl_Missions[Spacecraft],Tbl_Missions[Return]))</f>
        <v>41709.141550925924</v>
      </c>
      <c r="H1215" t="str">
        <f>_xlfn.XLOOKUP(Tbl_MissionCrew[[#This Row],[Spacecraft (Launch)]],Tbl_Missions[Spacecraft],Tbl_Missions[Destination])</f>
        <v>ISS</v>
      </c>
      <c r="I121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15" t="str">
        <f>_xlfn.XLOOKUP(Tbl_MissionCrew[[#This Row],[Spacecraft (Return)]],Tbl_Missions[Spacecraft],Tbl_Missions[Status])</f>
        <v>Returned</v>
      </c>
    </row>
    <row r="1216" spans="1:10" ht="18.75" customHeight="1">
      <c r="A1216" t="s">
        <v>1204</v>
      </c>
      <c r="B1216" t="s">
        <v>341</v>
      </c>
      <c r="C1216" t="s">
        <v>341</v>
      </c>
      <c r="D1216" t="b">
        <f>NOT(Tbl_MissionCrew[[#This Row],[Spacecraft (Return)]]=Tbl_MissionCrew[[#This Row],[Spacecraft (Launch)]])</f>
        <v>0</v>
      </c>
      <c r="E1216" s="2">
        <f ca="1">IF(Tbl_MissionCrew[[#This Row],[Return date]]="",NOW(),Tbl_MissionCrew[[#This Row],[Return date]])-Tbl_MissionCrew[[#This Row],[Launch date]]</f>
        <v>187.90555555555329</v>
      </c>
      <c r="F1216" s="1">
        <f>_xlfn.XLOOKUP(Tbl_MissionCrew[[#This Row],[Spacecraft (Launch)]],Tbl_Missions[Spacecraft],Tbl_Missions[Launch])</f>
        <v>41585.176562499997</v>
      </c>
      <c r="G1216" s="1">
        <f>IF(_xlfn.XLOOKUP(Tbl_MissionCrew[[#This Row],[Spacecraft (Return)]],Tbl_Missions[Spacecraft],Tbl_Missions[Return])="","",_xlfn.XLOOKUP(Tbl_MissionCrew[[#This Row],[Spacecraft (Return)]],Tbl_Missions[Spacecraft],Tbl_Missions[Return]))</f>
        <v>41773.08211805555</v>
      </c>
      <c r="H1216" t="str">
        <f>_xlfn.XLOOKUP(Tbl_MissionCrew[[#This Row],[Spacecraft (Launch)]],Tbl_Missions[Spacecraft],Tbl_Missions[Destination])</f>
        <v>ISS</v>
      </c>
      <c r="I121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16" t="str">
        <f>_xlfn.XLOOKUP(Tbl_MissionCrew[[#This Row],[Spacecraft (Return)]],Tbl_Missions[Spacecraft],Tbl_Missions[Status])</f>
        <v>Returned</v>
      </c>
    </row>
    <row r="1217" spans="1:10" ht="18.75" customHeight="1">
      <c r="A1217" t="s">
        <v>589</v>
      </c>
      <c r="B1217" t="s">
        <v>341</v>
      </c>
      <c r="C1217" t="s">
        <v>341</v>
      </c>
      <c r="D1217" t="b">
        <f>NOT(Tbl_MissionCrew[[#This Row],[Spacecraft (Return)]]=Tbl_MissionCrew[[#This Row],[Spacecraft (Launch)]])</f>
        <v>0</v>
      </c>
      <c r="E1217" s="2">
        <f ca="1">IF(Tbl_MissionCrew[[#This Row],[Return date]]="",NOW(),Tbl_MissionCrew[[#This Row],[Return date]])-Tbl_MissionCrew[[#This Row],[Launch date]]</f>
        <v>187.90555555555329</v>
      </c>
      <c r="F1217" s="1">
        <f>_xlfn.XLOOKUP(Tbl_MissionCrew[[#This Row],[Spacecraft (Launch)]],Tbl_Missions[Spacecraft],Tbl_Missions[Launch])</f>
        <v>41585.176562499997</v>
      </c>
      <c r="G1217" s="1">
        <f>IF(_xlfn.XLOOKUP(Tbl_MissionCrew[[#This Row],[Spacecraft (Return)]],Tbl_Missions[Spacecraft],Tbl_Missions[Return])="","",_xlfn.XLOOKUP(Tbl_MissionCrew[[#This Row],[Spacecraft (Return)]],Tbl_Missions[Spacecraft],Tbl_Missions[Return]))</f>
        <v>41773.08211805555</v>
      </c>
      <c r="H1217" t="str">
        <f>_xlfn.XLOOKUP(Tbl_MissionCrew[[#This Row],[Spacecraft (Launch)]],Tbl_Missions[Spacecraft],Tbl_Missions[Destination])</f>
        <v>ISS</v>
      </c>
      <c r="I121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17" t="str">
        <f>_xlfn.XLOOKUP(Tbl_MissionCrew[[#This Row],[Spacecraft (Return)]],Tbl_Missions[Spacecraft],Tbl_Missions[Status])</f>
        <v>Returned</v>
      </c>
    </row>
    <row r="1218" spans="1:10" ht="18.75" customHeight="1">
      <c r="A1218" t="s">
        <v>645</v>
      </c>
      <c r="B1218" t="s">
        <v>341</v>
      </c>
      <c r="C1218" t="s">
        <v>341</v>
      </c>
      <c r="D1218" t="b">
        <f>NOT(Tbl_MissionCrew[[#This Row],[Spacecraft (Return)]]=Tbl_MissionCrew[[#This Row],[Spacecraft (Launch)]])</f>
        <v>0</v>
      </c>
      <c r="E1218" s="2">
        <f ca="1">IF(Tbl_MissionCrew[[#This Row],[Return date]]="",NOW(),Tbl_MissionCrew[[#This Row],[Return date]])-Tbl_MissionCrew[[#This Row],[Launch date]]</f>
        <v>187.90555555555329</v>
      </c>
      <c r="F1218" s="1">
        <f>_xlfn.XLOOKUP(Tbl_MissionCrew[[#This Row],[Spacecraft (Launch)]],Tbl_Missions[Spacecraft],Tbl_Missions[Launch])</f>
        <v>41585.176562499997</v>
      </c>
      <c r="G1218" s="1">
        <f>IF(_xlfn.XLOOKUP(Tbl_MissionCrew[[#This Row],[Spacecraft (Return)]],Tbl_Missions[Spacecraft],Tbl_Missions[Return])="","",_xlfn.XLOOKUP(Tbl_MissionCrew[[#This Row],[Spacecraft (Return)]],Tbl_Missions[Spacecraft],Tbl_Missions[Return]))</f>
        <v>41773.08211805555</v>
      </c>
      <c r="H1218" t="str">
        <f>_xlfn.XLOOKUP(Tbl_MissionCrew[[#This Row],[Spacecraft (Launch)]],Tbl_Missions[Spacecraft],Tbl_Missions[Destination])</f>
        <v>ISS</v>
      </c>
      <c r="I121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18" t="str">
        <f>_xlfn.XLOOKUP(Tbl_MissionCrew[[#This Row],[Spacecraft (Return)]],Tbl_Missions[Spacecraft],Tbl_Missions[Status])</f>
        <v>Returned</v>
      </c>
    </row>
    <row r="1219" spans="1:10" ht="18.75" customHeight="1">
      <c r="A1219" t="s">
        <v>721</v>
      </c>
      <c r="B1219" t="s">
        <v>342</v>
      </c>
      <c r="C1219" t="s">
        <v>342</v>
      </c>
      <c r="D1219" t="b">
        <f>NOT(Tbl_MissionCrew[[#This Row],[Spacecraft (Return)]]=Tbl_MissionCrew[[#This Row],[Spacecraft (Launch)]])</f>
        <v>0</v>
      </c>
      <c r="E1219" s="2">
        <f ca="1">IF(Tbl_MissionCrew[[#This Row],[Return date]]="",NOW(),Tbl_MissionCrew[[#This Row],[Return date]])-Tbl_MissionCrew[[#This Row],[Launch date]]</f>
        <v>169.21250000000146</v>
      </c>
      <c r="F1219" s="1">
        <f>_xlfn.XLOOKUP(Tbl_MissionCrew[[#This Row],[Spacecraft (Launch)]],Tbl_Missions[Spacecraft],Tbl_Missions[Launch])</f>
        <v>41723.887071759258</v>
      </c>
      <c r="G1219" s="1">
        <f>IF(_xlfn.XLOOKUP(Tbl_MissionCrew[[#This Row],[Spacecraft (Return)]],Tbl_Missions[Spacecraft],Tbl_Missions[Return])="","",_xlfn.XLOOKUP(Tbl_MissionCrew[[#This Row],[Spacecraft (Return)]],Tbl_Missions[Spacecraft],Tbl_Missions[Return]))</f>
        <v>41893.09957175926</v>
      </c>
      <c r="H1219" t="str">
        <f>_xlfn.XLOOKUP(Tbl_MissionCrew[[#This Row],[Spacecraft (Launch)]],Tbl_Missions[Spacecraft],Tbl_Missions[Destination])</f>
        <v>ISS</v>
      </c>
      <c r="I121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19" t="str">
        <f>_xlfn.XLOOKUP(Tbl_MissionCrew[[#This Row],[Spacecraft (Return)]],Tbl_Missions[Spacecraft],Tbl_Missions[Status])</f>
        <v>Returned</v>
      </c>
    </row>
    <row r="1220" spans="1:10" ht="18.75" customHeight="1">
      <c r="A1220" t="s">
        <v>722</v>
      </c>
      <c r="B1220" t="s">
        <v>342</v>
      </c>
      <c r="C1220" t="s">
        <v>342</v>
      </c>
      <c r="D1220" t="b">
        <f>NOT(Tbl_MissionCrew[[#This Row],[Spacecraft (Return)]]=Tbl_MissionCrew[[#This Row],[Spacecraft (Launch)]])</f>
        <v>0</v>
      </c>
      <c r="E1220" s="2">
        <f ca="1">IF(Tbl_MissionCrew[[#This Row],[Return date]]="",NOW(),Tbl_MissionCrew[[#This Row],[Return date]])-Tbl_MissionCrew[[#This Row],[Launch date]]</f>
        <v>169.21250000000146</v>
      </c>
      <c r="F1220" s="1">
        <f>_xlfn.XLOOKUP(Tbl_MissionCrew[[#This Row],[Spacecraft (Launch)]],Tbl_Missions[Spacecraft],Tbl_Missions[Launch])</f>
        <v>41723.887071759258</v>
      </c>
      <c r="G1220" s="1">
        <f>IF(_xlfn.XLOOKUP(Tbl_MissionCrew[[#This Row],[Spacecraft (Return)]],Tbl_Missions[Spacecraft],Tbl_Missions[Return])="","",_xlfn.XLOOKUP(Tbl_MissionCrew[[#This Row],[Spacecraft (Return)]],Tbl_Missions[Spacecraft],Tbl_Missions[Return]))</f>
        <v>41893.09957175926</v>
      </c>
      <c r="H1220" t="str">
        <f>_xlfn.XLOOKUP(Tbl_MissionCrew[[#This Row],[Spacecraft (Launch)]],Tbl_Missions[Spacecraft],Tbl_Missions[Destination])</f>
        <v>ISS</v>
      </c>
      <c r="I122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20" t="str">
        <f>_xlfn.XLOOKUP(Tbl_MissionCrew[[#This Row],[Spacecraft (Return)]],Tbl_Missions[Spacecraft],Tbl_Missions[Status])</f>
        <v>Returned</v>
      </c>
    </row>
    <row r="1221" spans="1:10" ht="18.75" customHeight="1">
      <c r="A1221" t="s">
        <v>642</v>
      </c>
      <c r="B1221" t="s">
        <v>342</v>
      </c>
      <c r="C1221" t="s">
        <v>342</v>
      </c>
      <c r="D1221" t="b">
        <f>NOT(Tbl_MissionCrew[[#This Row],[Spacecraft (Return)]]=Tbl_MissionCrew[[#This Row],[Spacecraft (Launch)]])</f>
        <v>0</v>
      </c>
      <c r="E1221" s="2">
        <f ca="1">IF(Tbl_MissionCrew[[#This Row],[Return date]]="",NOW(),Tbl_MissionCrew[[#This Row],[Return date]])-Tbl_MissionCrew[[#This Row],[Launch date]]</f>
        <v>169.21250000000146</v>
      </c>
      <c r="F1221" s="1">
        <f>_xlfn.XLOOKUP(Tbl_MissionCrew[[#This Row],[Spacecraft (Launch)]],Tbl_Missions[Spacecraft],Tbl_Missions[Launch])</f>
        <v>41723.887071759258</v>
      </c>
      <c r="G1221" s="1">
        <f>IF(_xlfn.XLOOKUP(Tbl_MissionCrew[[#This Row],[Spacecraft (Return)]],Tbl_Missions[Spacecraft],Tbl_Missions[Return])="","",_xlfn.XLOOKUP(Tbl_MissionCrew[[#This Row],[Spacecraft (Return)]],Tbl_Missions[Spacecraft],Tbl_Missions[Return]))</f>
        <v>41893.09957175926</v>
      </c>
      <c r="H1221" t="str">
        <f>_xlfn.XLOOKUP(Tbl_MissionCrew[[#This Row],[Spacecraft (Launch)]],Tbl_Missions[Spacecraft],Tbl_Missions[Destination])</f>
        <v>ISS</v>
      </c>
      <c r="I122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21" t="str">
        <f>_xlfn.XLOOKUP(Tbl_MissionCrew[[#This Row],[Spacecraft (Return)]],Tbl_Missions[Spacecraft],Tbl_Missions[Status])</f>
        <v>Returned</v>
      </c>
    </row>
    <row r="1222" spans="1:10" ht="18.75" customHeight="1">
      <c r="A1222" t="s">
        <v>725</v>
      </c>
      <c r="B1222" t="s">
        <v>343</v>
      </c>
      <c r="C1222" t="s">
        <v>343</v>
      </c>
      <c r="D1222" t="b">
        <f>NOT(Tbl_MissionCrew[[#This Row],[Spacecraft (Return)]]=Tbl_MissionCrew[[#This Row],[Spacecraft (Launch)]])</f>
        <v>0</v>
      </c>
      <c r="E1222" s="2">
        <f ca="1">IF(Tbl_MissionCrew[[#This Row],[Return date]]="",NOW(),Tbl_MissionCrew[[#This Row],[Return date]])-Tbl_MissionCrew[[#This Row],[Launch date]]</f>
        <v>165.33333333333576</v>
      </c>
      <c r="F1222" s="1">
        <f>_xlfn.XLOOKUP(Tbl_MissionCrew[[#This Row],[Spacecraft (Launch)]],Tbl_Missions[Spacecraft],Tbl_Missions[Launch])</f>
        <v>41787.831724537034</v>
      </c>
      <c r="G1222" s="1">
        <f>IF(_xlfn.XLOOKUP(Tbl_MissionCrew[[#This Row],[Spacecraft (Return)]],Tbl_Missions[Spacecraft],Tbl_Missions[Return])="","",_xlfn.XLOOKUP(Tbl_MissionCrew[[#This Row],[Spacecraft (Return)]],Tbl_Missions[Spacecraft],Tbl_Missions[Return]))</f>
        <v>41953.16505787037</v>
      </c>
      <c r="H1222" t="str">
        <f>_xlfn.XLOOKUP(Tbl_MissionCrew[[#This Row],[Spacecraft (Launch)]],Tbl_Missions[Spacecraft],Tbl_Missions[Destination])</f>
        <v>ISS</v>
      </c>
      <c r="I122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22" t="str">
        <f>_xlfn.XLOOKUP(Tbl_MissionCrew[[#This Row],[Spacecraft (Return)]],Tbl_Missions[Spacecraft],Tbl_Missions[Status])</f>
        <v>Returned</v>
      </c>
    </row>
    <row r="1223" spans="1:10" ht="18.75" customHeight="1">
      <c r="A1223" t="s">
        <v>724</v>
      </c>
      <c r="B1223" t="s">
        <v>343</v>
      </c>
      <c r="C1223" t="s">
        <v>343</v>
      </c>
      <c r="D1223" t="b">
        <f>NOT(Tbl_MissionCrew[[#This Row],[Spacecraft (Return)]]=Tbl_MissionCrew[[#This Row],[Spacecraft (Launch)]])</f>
        <v>0</v>
      </c>
      <c r="E1223" s="2">
        <f ca="1">IF(Tbl_MissionCrew[[#This Row],[Return date]]="",NOW(),Tbl_MissionCrew[[#This Row],[Return date]])-Tbl_MissionCrew[[#This Row],[Launch date]]</f>
        <v>165.33333333333576</v>
      </c>
      <c r="F1223" s="1">
        <f>_xlfn.XLOOKUP(Tbl_MissionCrew[[#This Row],[Spacecraft (Launch)]],Tbl_Missions[Spacecraft],Tbl_Missions[Launch])</f>
        <v>41787.831724537034</v>
      </c>
      <c r="G1223" s="1">
        <f>IF(_xlfn.XLOOKUP(Tbl_MissionCrew[[#This Row],[Spacecraft (Return)]],Tbl_Missions[Spacecraft],Tbl_Missions[Return])="","",_xlfn.XLOOKUP(Tbl_MissionCrew[[#This Row],[Spacecraft (Return)]],Tbl_Missions[Spacecraft],Tbl_Missions[Return]))</f>
        <v>41953.16505787037</v>
      </c>
      <c r="H1223" t="str">
        <f>_xlfn.XLOOKUP(Tbl_MissionCrew[[#This Row],[Spacecraft (Launch)]],Tbl_Missions[Spacecraft],Tbl_Missions[Destination])</f>
        <v>ISS</v>
      </c>
      <c r="I122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23" t="str">
        <f>_xlfn.XLOOKUP(Tbl_MissionCrew[[#This Row],[Spacecraft (Return)]],Tbl_Missions[Spacecraft],Tbl_Missions[Status])</f>
        <v>Returned</v>
      </c>
    </row>
    <row r="1224" spans="1:10" ht="18.75" customHeight="1">
      <c r="A1224" t="s">
        <v>687</v>
      </c>
      <c r="B1224" t="s">
        <v>343</v>
      </c>
      <c r="C1224" t="s">
        <v>343</v>
      </c>
      <c r="D1224" t="b">
        <f>NOT(Tbl_MissionCrew[[#This Row],[Spacecraft (Return)]]=Tbl_MissionCrew[[#This Row],[Spacecraft (Launch)]])</f>
        <v>0</v>
      </c>
      <c r="E1224" s="2">
        <f ca="1">IF(Tbl_MissionCrew[[#This Row],[Return date]]="",NOW(),Tbl_MissionCrew[[#This Row],[Return date]])-Tbl_MissionCrew[[#This Row],[Launch date]]</f>
        <v>165.33333333333576</v>
      </c>
      <c r="F1224" s="1">
        <f>_xlfn.XLOOKUP(Tbl_MissionCrew[[#This Row],[Spacecraft (Launch)]],Tbl_Missions[Spacecraft],Tbl_Missions[Launch])</f>
        <v>41787.831724537034</v>
      </c>
      <c r="G1224" s="1">
        <f>IF(_xlfn.XLOOKUP(Tbl_MissionCrew[[#This Row],[Spacecraft (Return)]],Tbl_Missions[Spacecraft],Tbl_Missions[Return])="","",_xlfn.XLOOKUP(Tbl_MissionCrew[[#This Row],[Spacecraft (Return)]],Tbl_Missions[Spacecraft],Tbl_Missions[Return]))</f>
        <v>41953.16505787037</v>
      </c>
      <c r="H1224" t="str">
        <f>_xlfn.XLOOKUP(Tbl_MissionCrew[[#This Row],[Spacecraft (Launch)]],Tbl_Missions[Spacecraft],Tbl_Missions[Destination])</f>
        <v>ISS</v>
      </c>
      <c r="I122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24" t="str">
        <f>_xlfn.XLOOKUP(Tbl_MissionCrew[[#This Row],[Spacecraft (Return)]],Tbl_Missions[Spacecraft],Tbl_Missions[Status])</f>
        <v>Returned</v>
      </c>
    </row>
    <row r="1225" spans="1:10" ht="18.75" customHeight="1">
      <c r="A1225" t="s">
        <v>704</v>
      </c>
      <c r="B1225" t="s">
        <v>344</v>
      </c>
      <c r="C1225" t="s">
        <v>344</v>
      </c>
      <c r="D1225" t="b">
        <f>NOT(Tbl_MissionCrew[[#This Row],[Spacecraft (Return)]]=Tbl_MissionCrew[[#This Row],[Spacecraft (Launch)]])</f>
        <v>0</v>
      </c>
      <c r="E1225" s="2">
        <f ca="1">IF(Tbl_MissionCrew[[#This Row],[Return date]]="",NOW(),Tbl_MissionCrew[[#This Row],[Return date]])-Tbl_MissionCrew[[#This Row],[Launch date]]</f>
        <v>167.23750000000291</v>
      </c>
      <c r="F1225" s="1">
        <f>_xlfn.XLOOKUP(Tbl_MissionCrew[[#This Row],[Spacecraft (Launch)]],Tbl_Missions[Spacecraft],Tbl_Missions[Launch])</f>
        <v>41907.850694444445</v>
      </c>
      <c r="G1225" s="1">
        <f>IF(_xlfn.XLOOKUP(Tbl_MissionCrew[[#This Row],[Spacecraft (Return)]],Tbl_Missions[Spacecraft],Tbl_Missions[Return])="","",_xlfn.XLOOKUP(Tbl_MissionCrew[[#This Row],[Spacecraft (Return)]],Tbl_Missions[Spacecraft],Tbl_Missions[Return]))</f>
        <v>42075.088194444448</v>
      </c>
      <c r="H1225" t="str">
        <f>_xlfn.XLOOKUP(Tbl_MissionCrew[[#This Row],[Spacecraft (Launch)]],Tbl_Missions[Spacecraft],Tbl_Missions[Destination])</f>
        <v>ISS</v>
      </c>
      <c r="I122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25" t="str">
        <f>_xlfn.XLOOKUP(Tbl_MissionCrew[[#This Row],[Spacecraft (Return)]],Tbl_Missions[Spacecraft],Tbl_Missions[Status])</f>
        <v>Returned</v>
      </c>
    </row>
    <row r="1226" spans="1:10" ht="18.75" customHeight="1">
      <c r="A1226" t="s">
        <v>726</v>
      </c>
      <c r="B1226" t="s">
        <v>344</v>
      </c>
      <c r="C1226" t="s">
        <v>344</v>
      </c>
      <c r="D1226" t="b">
        <f>NOT(Tbl_MissionCrew[[#This Row],[Spacecraft (Return)]]=Tbl_MissionCrew[[#This Row],[Spacecraft (Launch)]])</f>
        <v>0</v>
      </c>
      <c r="E1226" s="2">
        <f ca="1">IF(Tbl_MissionCrew[[#This Row],[Return date]]="",NOW(),Tbl_MissionCrew[[#This Row],[Return date]])-Tbl_MissionCrew[[#This Row],[Launch date]]</f>
        <v>167.23750000000291</v>
      </c>
      <c r="F1226" s="1">
        <f>_xlfn.XLOOKUP(Tbl_MissionCrew[[#This Row],[Spacecraft (Launch)]],Tbl_Missions[Spacecraft],Tbl_Missions[Launch])</f>
        <v>41907.850694444445</v>
      </c>
      <c r="G1226" s="1">
        <f>IF(_xlfn.XLOOKUP(Tbl_MissionCrew[[#This Row],[Spacecraft (Return)]],Tbl_Missions[Spacecraft],Tbl_Missions[Return])="","",_xlfn.XLOOKUP(Tbl_MissionCrew[[#This Row],[Spacecraft (Return)]],Tbl_Missions[Spacecraft],Tbl_Missions[Return]))</f>
        <v>42075.088194444448</v>
      </c>
      <c r="H1226" t="str">
        <f>_xlfn.XLOOKUP(Tbl_MissionCrew[[#This Row],[Spacecraft (Launch)]],Tbl_Missions[Spacecraft],Tbl_Missions[Destination])</f>
        <v>ISS</v>
      </c>
      <c r="I122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26" t="str">
        <f>_xlfn.XLOOKUP(Tbl_MissionCrew[[#This Row],[Spacecraft (Return)]],Tbl_Missions[Spacecraft],Tbl_Missions[Status])</f>
        <v>Returned</v>
      </c>
    </row>
    <row r="1227" spans="1:10" ht="18.75" customHeight="1">
      <c r="A1227" t="s">
        <v>1311</v>
      </c>
      <c r="B1227" t="s">
        <v>344</v>
      </c>
      <c r="C1227" t="s">
        <v>344</v>
      </c>
      <c r="D1227" t="b">
        <f>NOT(Tbl_MissionCrew[[#This Row],[Spacecraft (Return)]]=Tbl_MissionCrew[[#This Row],[Spacecraft (Launch)]])</f>
        <v>0</v>
      </c>
      <c r="E1227" s="2">
        <f ca="1">IF(Tbl_MissionCrew[[#This Row],[Return date]]="",NOW(),Tbl_MissionCrew[[#This Row],[Return date]])-Tbl_MissionCrew[[#This Row],[Launch date]]</f>
        <v>167.23750000000291</v>
      </c>
      <c r="F1227" s="1">
        <f>_xlfn.XLOOKUP(Tbl_MissionCrew[[#This Row],[Spacecraft (Launch)]],Tbl_Missions[Spacecraft],Tbl_Missions[Launch])</f>
        <v>41907.850694444445</v>
      </c>
      <c r="G1227" s="1">
        <f>IF(_xlfn.XLOOKUP(Tbl_MissionCrew[[#This Row],[Spacecraft (Return)]],Tbl_Missions[Spacecraft],Tbl_Missions[Return])="","",_xlfn.XLOOKUP(Tbl_MissionCrew[[#This Row],[Spacecraft (Return)]],Tbl_Missions[Spacecraft],Tbl_Missions[Return]))</f>
        <v>42075.088194444448</v>
      </c>
      <c r="H1227" t="str">
        <f>_xlfn.XLOOKUP(Tbl_MissionCrew[[#This Row],[Spacecraft (Launch)]],Tbl_Missions[Spacecraft],Tbl_Missions[Destination])</f>
        <v>ISS</v>
      </c>
      <c r="I122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27" t="str">
        <f>_xlfn.XLOOKUP(Tbl_MissionCrew[[#This Row],[Spacecraft (Return)]],Tbl_Missions[Spacecraft],Tbl_Missions[Status])</f>
        <v>Returned</v>
      </c>
    </row>
    <row r="1228" spans="1:10" ht="18.75" customHeight="1">
      <c r="A1228" t="s">
        <v>706</v>
      </c>
      <c r="B1228" t="s">
        <v>345</v>
      </c>
      <c r="C1228" t="s">
        <v>345</v>
      </c>
      <c r="D1228" t="b">
        <f>NOT(Tbl_MissionCrew[[#This Row],[Spacecraft (Return)]]=Tbl_MissionCrew[[#This Row],[Spacecraft (Launch)]])</f>
        <v>0</v>
      </c>
      <c r="E1228" s="2">
        <f ca="1">IF(Tbl_MissionCrew[[#This Row],[Return date]]="",NOW(),Tbl_MissionCrew[[#This Row],[Return date]])-Tbl_MissionCrew[[#This Row],[Launch date]]</f>
        <v>199.6965277777781</v>
      </c>
      <c r="F1228" s="1">
        <f>_xlfn.XLOOKUP(Tbl_MissionCrew[[#This Row],[Spacecraft (Launch)]],Tbl_Missions[Spacecraft],Tbl_Missions[Launch])</f>
        <v>41966.875856481478</v>
      </c>
      <c r="G1228" s="1">
        <f>IF(_xlfn.XLOOKUP(Tbl_MissionCrew[[#This Row],[Spacecraft (Return)]],Tbl_Missions[Spacecraft],Tbl_Missions[Return])="","",_xlfn.XLOOKUP(Tbl_MissionCrew[[#This Row],[Spacecraft (Return)]],Tbl_Missions[Spacecraft],Tbl_Missions[Return]))</f>
        <v>42166.572384259256</v>
      </c>
      <c r="H1228" t="str">
        <f>_xlfn.XLOOKUP(Tbl_MissionCrew[[#This Row],[Spacecraft (Launch)]],Tbl_Missions[Spacecraft],Tbl_Missions[Destination])</f>
        <v>ISS</v>
      </c>
      <c r="I122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28" t="str">
        <f>_xlfn.XLOOKUP(Tbl_MissionCrew[[#This Row],[Spacecraft (Return)]],Tbl_Missions[Spacecraft],Tbl_Missions[Status])</f>
        <v>Returned</v>
      </c>
    </row>
    <row r="1229" spans="1:10" ht="18.75" customHeight="1">
      <c r="A1229" t="s">
        <v>1312</v>
      </c>
      <c r="B1229" t="s">
        <v>345</v>
      </c>
      <c r="C1229" t="s">
        <v>345</v>
      </c>
      <c r="D1229" t="b">
        <f>NOT(Tbl_MissionCrew[[#This Row],[Spacecraft (Return)]]=Tbl_MissionCrew[[#This Row],[Spacecraft (Launch)]])</f>
        <v>0</v>
      </c>
      <c r="E1229" s="2">
        <f ca="1">IF(Tbl_MissionCrew[[#This Row],[Return date]]="",NOW(),Tbl_MissionCrew[[#This Row],[Return date]])-Tbl_MissionCrew[[#This Row],[Launch date]]</f>
        <v>199.6965277777781</v>
      </c>
      <c r="F1229" s="1">
        <f>_xlfn.XLOOKUP(Tbl_MissionCrew[[#This Row],[Spacecraft (Launch)]],Tbl_Missions[Spacecraft],Tbl_Missions[Launch])</f>
        <v>41966.875856481478</v>
      </c>
      <c r="G1229" s="1">
        <f>IF(_xlfn.XLOOKUP(Tbl_MissionCrew[[#This Row],[Spacecraft (Return)]],Tbl_Missions[Spacecraft],Tbl_Missions[Return])="","",_xlfn.XLOOKUP(Tbl_MissionCrew[[#This Row],[Spacecraft (Return)]],Tbl_Missions[Spacecraft],Tbl_Missions[Return]))</f>
        <v>42166.572384259256</v>
      </c>
      <c r="H1229" t="str">
        <f>_xlfn.XLOOKUP(Tbl_MissionCrew[[#This Row],[Spacecraft (Launch)]],Tbl_Missions[Spacecraft],Tbl_Missions[Destination])</f>
        <v>ISS</v>
      </c>
      <c r="I122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29" t="str">
        <f>_xlfn.XLOOKUP(Tbl_MissionCrew[[#This Row],[Spacecraft (Return)]],Tbl_Missions[Spacecraft],Tbl_Missions[Status])</f>
        <v>Returned</v>
      </c>
    </row>
    <row r="1230" spans="1:10" ht="18.75" customHeight="1">
      <c r="A1230" t="s">
        <v>728</v>
      </c>
      <c r="B1230" t="s">
        <v>345</v>
      </c>
      <c r="C1230" t="s">
        <v>345</v>
      </c>
      <c r="D1230" t="b">
        <f>NOT(Tbl_MissionCrew[[#This Row],[Spacecraft (Return)]]=Tbl_MissionCrew[[#This Row],[Spacecraft (Launch)]])</f>
        <v>0</v>
      </c>
      <c r="E1230" s="2">
        <f ca="1">IF(Tbl_MissionCrew[[#This Row],[Return date]]="",NOW(),Tbl_MissionCrew[[#This Row],[Return date]])-Tbl_MissionCrew[[#This Row],[Launch date]]</f>
        <v>199.6965277777781</v>
      </c>
      <c r="F1230" s="1">
        <f>_xlfn.XLOOKUP(Tbl_MissionCrew[[#This Row],[Spacecraft (Launch)]],Tbl_Missions[Spacecraft],Tbl_Missions[Launch])</f>
        <v>41966.875856481478</v>
      </c>
      <c r="G1230" s="1">
        <f>IF(_xlfn.XLOOKUP(Tbl_MissionCrew[[#This Row],[Spacecraft (Return)]],Tbl_Missions[Spacecraft],Tbl_Missions[Return])="","",_xlfn.XLOOKUP(Tbl_MissionCrew[[#This Row],[Spacecraft (Return)]],Tbl_Missions[Spacecraft],Tbl_Missions[Return]))</f>
        <v>42166.572384259256</v>
      </c>
      <c r="H1230" t="str">
        <f>_xlfn.XLOOKUP(Tbl_MissionCrew[[#This Row],[Spacecraft (Launch)]],Tbl_Missions[Spacecraft],Tbl_Missions[Destination])</f>
        <v>ISS</v>
      </c>
      <c r="I123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30" t="str">
        <f>_xlfn.XLOOKUP(Tbl_MissionCrew[[#This Row],[Spacecraft (Return)]],Tbl_Missions[Spacecraft],Tbl_Missions[Status])</f>
        <v>Returned</v>
      </c>
    </row>
    <row r="1231" spans="1:10" ht="18.75" customHeight="1">
      <c r="A1231" t="s">
        <v>554</v>
      </c>
      <c r="B1231" t="s">
        <v>346</v>
      </c>
      <c r="C1231" t="s">
        <v>346</v>
      </c>
      <c r="D1231" t="b">
        <f>NOT(Tbl_MissionCrew[[#This Row],[Spacecraft (Return)]]=Tbl_MissionCrew[[#This Row],[Spacecraft (Launch)]])</f>
        <v>0</v>
      </c>
      <c r="E1231" s="2">
        <f ca="1">IF(Tbl_MissionCrew[[#This Row],[Return date]]="",NOW(),Tbl_MissionCrew[[#This Row],[Return date]])-Tbl_MissionCrew[[#This Row],[Launch date]]</f>
        <v>168.2138888888876</v>
      </c>
      <c r="F1231" s="1">
        <f>_xlfn.XLOOKUP(Tbl_MissionCrew[[#This Row],[Spacecraft (Launch)]],Tbl_Missions[Spacecraft],Tbl_Missions[Launch])</f>
        <v>42090.821493055555</v>
      </c>
      <c r="G1231" s="1">
        <f>IF(_xlfn.XLOOKUP(Tbl_MissionCrew[[#This Row],[Spacecraft (Return)]],Tbl_Missions[Spacecraft],Tbl_Missions[Return])="","",_xlfn.XLOOKUP(Tbl_MissionCrew[[#This Row],[Spacecraft (Return)]],Tbl_Missions[Spacecraft],Tbl_Missions[Return]))</f>
        <v>42259.035381944443</v>
      </c>
      <c r="H1231" t="str">
        <f>_xlfn.XLOOKUP(Tbl_MissionCrew[[#This Row],[Spacecraft (Launch)]],Tbl_Missions[Spacecraft],Tbl_Missions[Destination])</f>
        <v>ISS</v>
      </c>
      <c r="I123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31" t="str">
        <f>_xlfn.XLOOKUP(Tbl_MissionCrew[[#This Row],[Spacecraft (Return)]],Tbl_Missions[Spacecraft],Tbl_Missions[Status])</f>
        <v>Returned</v>
      </c>
    </row>
    <row r="1232" spans="1:10" ht="18.75" customHeight="1">
      <c r="A1232" t="s">
        <v>693</v>
      </c>
      <c r="B1232" t="s">
        <v>346</v>
      </c>
      <c r="C1232" t="s">
        <v>348</v>
      </c>
      <c r="D1232" t="b">
        <f>NOT(Tbl_MissionCrew[[#This Row],[Spacecraft (Return)]]=Tbl_MissionCrew[[#This Row],[Spacecraft (Launch)]])</f>
        <v>1</v>
      </c>
      <c r="E1232" s="2">
        <f ca="1">IF(Tbl_MissionCrew[[#This Row],[Return date]]="",NOW(),Tbl_MissionCrew[[#This Row],[Return date]])-Tbl_MissionCrew[[#This Row],[Launch date]]</f>
        <v>340.36284722222626</v>
      </c>
      <c r="F1232" s="1">
        <f>_xlfn.XLOOKUP(Tbl_MissionCrew[[#This Row],[Spacecraft (Launch)]],Tbl_Missions[Spacecraft],Tbl_Missions[Launch])</f>
        <v>42090.821493055555</v>
      </c>
      <c r="G1232" s="1">
        <f>IF(_xlfn.XLOOKUP(Tbl_MissionCrew[[#This Row],[Spacecraft (Return)]],Tbl_Missions[Spacecraft],Tbl_Missions[Return])="","",_xlfn.XLOOKUP(Tbl_MissionCrew[[#This Row],[Spacecraft (Return)]],Tbl_Missions[Spacecraft],Tbl_Missions[Return]))</f>
        <v>42431.184340277781</v>
      </c>
      <c r="H1232" t="str">
        <f>_xlfn.XLOOKUP(Tbl_MissionCrew[[#This Row],[Spacecraft (Launch)]],Tbl_Missions[Spacecraft],Tbl_Missions[Destination])</f>
        <v>ISS</v>
      </c>
      <c r="I123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32" t="str">
        <f>_xlfn.XLOOKUP(Tbl_MissionCrew[[#This Row],[Spacecraft (Return)]],Tbl_Missions[Spacecraft],Tbl_Missions[Status])</f>
        <v>Returned</v>
      </c>
    </row>
    <row r="1233" spans="1:10" ht="18.75" customHeight="1">
      <c r="A1233" t="s">
        <v>731</v>
      </c>
      <c r="B1233" t="s">
        <v>346</v>
      </c>
      <c r="C1233" t="s">
        <v>348</v>
      </c>
      <c r="D1233" t="b">
        <f>NOT(Tbl_MissionCrew[[#This Row],[Spacecraft (Return)]]=Tbl_MissionCrew[[#This Row],[Spacecraft (Launch)]])</f>
        <v>1</v>
      </c>
      <c r="E1233" s="2">
        <f ca="1">IF(Tbl_MissionCrew[[#This Row],[Return date]]="",NOW(),Tbl_MissionCrew[[#This Row],[Return date]])-Tbl_MissionCrew[[#This Row],[Launch date]]</f>
        <v>340.36284722222626</v>
      </c>
      <c r="F1233" s="1">
        <f>_xlfn.XLOOKUP(Tbl_MissionCrew[[#This Row],[Spacecraft (Launch)]],Tbl_Missions[Spacecraft],Tbl_Missions[Launch])</f>
        <v>42090.821493055555</v>
      </c>
      <c r="G1233" s="1">
        <f>IF(_xlfn.XLOOKUP(Tbl_MissionCrew[[#This Row],[Spacecraft (Return)]],Tbl_Missions[Spacecraft],Tbl_Missions[Return])="","",_xlfn.XLOOKUP(Tbl_MissionCrew[[#This Row],[Spacecraft (Return)]],Tbl_Missions[Spacecraft],Tbl_Missions[Return]))</f>
        <v>42431.184340277781</v>
      </c>
      <c r="H1233" t="str">
        <f>_xlfn.XLOOKUP(Tbl_MissionCrew[[#This Row],[Spacecraft (Launch)]],Tbl_Missions[Spacecraft],Tbl_Missions[Destination])</f>
        <v>ISS</v>
      </c>
      <c r="I123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33" t="str">
        <f>_xlfn.XLOOKUP(Tbl_MissionCrew[[#This Row],[Spacecraft (Return)]],Tbl_Missions[Spacecraft],Tbl_Missions[Status])</f>
        <v>Returned</v>
      </c>
    </row>
    <row r="1234" spans="1:10" ht="18.75" customHeight="1">
      <c r="A1234" t="s">
        <v>1313</v>
      </c>
      <c r="B1234" t="s">
        <v>347</v>
      </c>
      <c r="C1234" t="s">
        <v>347</v>
      </c>
      <c r="D1234" t="b">
        <f>NOT(Tbl_MissionCrew[[#This Row],[Spacecraft (Return)]]=Tbl_MissionCrew[[#This Row],[Spacecraft (Launch)]])</f>
        <v>0</v>
      </c>
      <c r="E1234" s="2">
        <f ca="1">IF(Tbl_MissionCrew[[#This Row],[Return date]]="",NOW(),Tbl_MissionCrew[[#This Row],[Return date]])-Tbl_MissionCrew[[#This Row],[Launch date]]</f>
        <v>141.67361111111677</v>
      </c>
      <c r="F1234" s="1">
        <f>_xlfn.XLOOKUP(Tbl_MissionCrew[[#This Row],[Spacecraft (Launch)]],Tbl_Missions[Spacecraft],Tbl_Missions[Launch])</f>
        <v>42207.876388888886</v>
      </c>
      <c r="G1234" s="1">
        <f>IF(_xlfn.XLOOKUP(Tbl_MissionCrew[[#This Row],[Spacecraft (Return)]],Tbl_Missions[Spacecraft],Tbl_Missions[Return])="","",_xlfn.XLOOKUP(Tbl_MissionCrew[[#This Row],[Spacecraft (Return)]],Tbl_Missions[Spacecraft],Tbl_Missions[Return]))</f>
        <v>42349.55</v>
      </c>
      <c r="H1234" t="str">
        <f>_xlfn.XLOOKUP(Tbl_MissionCrew[[#This Row],[Spacecraft (Launch)]],Tbl_Missions[Spacecraft],Tbl_Missions[Destination])</f>
        <v>ISS</v>
      </c>
      <c r="I123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34" t="str">
        <f>_xlfn.XLOOKUP(Tbl_MissionCrew[[#This Row],[Spacecraft (Return)]],Tbl_Missions[Spacecraft],Tbl_Missions[Status])</f>
        <v>Returned</v>
      </c>
    </row>
    <row r="1235" spans="1:10" ht="18.75" customHeight="1">
      <c r="A1235" t="s">
        <v>732</v>
      </c>
      <c r="B1235" t="s">
        <v>347</v>
      </c>
      <c r="C1235" t="s">
        <v>347</v>
      </c>
      <c r="D1235" t="b">
        <f>NOT(Tbl_MissionCrew[[#This Row],[Spacecraft (Return)]]=Tbl_MissionCrew[[#This Row],[Spacecraft (Launch)]])</f>
        <v>0</v>
      </c>
      <c r="E1235" s="2">
        <f ca="1">IF(Tbl_MissionCrew[[#This Row],[Return date]]="",NOW(),Tbl_MissionCrew[[#This Row],[Return date]])-Tbl_MissionCrew[[#This Row],[Launch date]]</f>
        <v>141.67361111111677</v>
      </c>
      <c r="F1235" s="1">
        <f>_xlfn.XLOOKUP(Tbl_MissionCrew[[#This Row],[Spacecraft (Launch)]],Tbl_Missions[Spacecraft],Tbl_Missions[Launch])</f>
        <v>42207.876388888886</v>
      </c>
      <c r="G1235" s="1">
        <f>IF(_xlfn.XLOOKUP(Tbl_MissionCrew[[#This Row],[Spacecraft (Return)]],Tbl_Missions[Spacecraft],Tbl_Missions[Return])="","",_xlfn.XLOOKUP(Tbl_MissionCrew[[#This Row],[Spacecraft (Return)]],Tbl_Missions[Spacecraft],Tbl_Missions[Return]))</f>
        <v>42349.55</v>
      </c>
      <c r="H1235" t="str">
        <f>_xlfn.XLOOKUP(Tbl_MissionCrew[[#This Row],[Spacecraft (Launch)]],Tbl_Missions[Spacecraft],Tbl_Missions[Destination])</f>
        <v>ISS</v>
      </c>
      <c r="I123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35" t="str">
        <f>_xlfn.XLOOKUP(Tbl_MissionCrew[[#This Row],[Spacecraft (Return)]],Tbl_Missions[Spacecraft],Tbl_Missions[Status])</f>
        <v>Returned</v>
      </c>
    </row>
    <row r="1236" spans="1:10" ht="18.75" customHeight="1">
      <c r="A1236" t="s">
        <v>661</v>
      </c>
      <c r="B1236" t="s">
        <v>347</v>
      </c>
      <c r="C1236" t="s">
        <v>347</v>
      </c>
      <c r="D1236" t="b">
        <f>NOT(Tbl_MissionCrew[[#This Row],[Spacecraft (Return)]]=Tbl_MissionCrew[[#This Row],[Spacecraft (Launch)]])</f>
        <v>0</v>
      </c>
      <c r="E1236" s="2">
        <f ca="1">IF(Tbl_MissionCrew[[#This Row],[Return date]]="",NOW(),Tbl_MissionCrew[[#This Row],[Return date]])-Tbl_MissionCrew[[#This Row],[Launch date]]</f>
        <v>141.67361111111677</v>
      </c>
      <c r="F1236" s="1">
        <f>_xlfn.XLOOKUP(Tbl_MissionCrew[[#This Row],[Spacecraft (Launch)]],Tbl_Missions[Spacecraft],Tbl_Missions[Launch])</f>
        <v>42207.876388888886</v>
      </c>
      <c r="G1236" s="1">
        <f>IF(_xlfn.XLOOKUP(Tbl_MissionCrew[[#This Row],[Spacecraft (Return)]],Tbl_Missions[Spacecraft],Tbl_Missions[Return])="","",_xlfn.XLOOKUP(Tbl_MissionCrew[[#This Row],[Spacecraft (Return)]],Tbl_Missions[Spacecraft],Tbl_Missions[Return]))</f>
        <v>42349.55</v>
      </c>
      <c r="H1236" t="str">
        <f>_xlfn.XLOOKUP(Tbl_MissionCrew[[#This Row],[Spacecraft (Launch)]],Tbl_Missions[Spacecraft],Tbl_Missions[Destination])</f>
        <v>ISS</v>
      </c>
      <c r="I123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36" t="str">
        <f>_xlfn.XLOOKUP(Tbl_MissionCrew[[#This Row],[Spacecraft (Return)]],Tbl_Missions[Spacecraft],Tbl_Missions[Status])</f>
        <v>Returned</v>
      </c>
    </row>
    <row r="1237" spans="1:10" ht="18.75" customHeight="1">
      <c r="A1237" t="s">
        <v>1314</v>
      </c>
      <c r="B1237" t="s">
        <v>348</v>
      </c>
      <c r="C1237" t="s">
        <v>346</v>
      </c>
      <c r="D1237" t="b">
        <f>NOT(Tbl_MissionCrew[[#This Row],[Spacecraft (Return)]]=Tbl_MissionCrew[[#This Row],[Spacecraft (Launch)]])</f>
        <v>1</v>
      </c>
      <c r="E1237" s="2">
        <f ca="1">IF(Tbl_MissionCrew[[#This Row],[Return date]]="",NOW(),Tbl_MissionCrew[[#This Row],[Return date]])-Tbl_MissionCrew[[#This Row],[Launch date]]</f>
        <v>9.8425347222218988</v>
      </c>
      <c r="F1237" s="1">
        <f>_xlfn.XLOOKUP(Tbl_MissionCrew[[#This Row],[Spacecraft (Launch)]],Tbl_Missions[Spacecraft],Tbl_Missions[Launch])</f>
        <v>42249.192847222221</v>
      </c>
      <c r="G1237" s="1">
        <f>IF(_xlfn.XLOOKUP(Tbl_MissionCrew[[#This Row],[Spacecraft (Return)]],Tbl_Missions[Spacecraft],Tbl_Missions[Return])="","",_xlfn.XLOOKUP(Tbl_MissionCrew[[#This Row],[Spacecraft (Return)]],Tbl_Missions[Spacecraft],Tbl_Missions[Return]))</f>
        <v>42259.035381944443</v>
      </c>
      <c r="H1237" t="str">
        <f>_xlfn.XLOOKUP(Tbl_MissionCrew[[#This Row],[Spacecraft (Launch)]],Tbl_Missions[Spacecraft],Tbl_Missions[Destination])</f>
        <v>ISS</v>
      </c>
      <c r="I123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37" t="str">
        <f>_xlfn.XLOOKUP(Tbl_MissionCrew[[#This Row],[Spacecraft (Return)]],Tbl_Missions[Spacecraft],Tbl_Missions[Status])</f>
        <v>Returned</v>
      </c>
    </row>
    <row r="1238" spans="1:10" ht="18.75" customHeight="1">
      <c r="A1238" t="s">
        <v>1315</v>
      </c>
      <c r="B1238" t="s">
        <v>348</v>
      </c>
      <c r="C1238" t="s">
        <v>346</v>
      </c>
      <c r="D1238" t="b">
        <f>NOT(Tbl_MissionCrew[[#This Row],[Spacecraft (Return)]]=Tbl_MissionCrew[[#This Row],[Spacecraft (Launch)]])</f>
        <v>1</v>
      </c>
      <c r="E1238" s="2">
        <f ca="1">IF(Tbl_MissionCrew[[#This Row],[Return date]]="",NOW(),Tbl_MissionCrew[[#This Row],[Return date]])-Tbl_MissionCrew[[#This Row],[Launch date]]</f>
        <v>9.8425347222218988</v>
      </c>
      <c r="F1238" s="1">
        <f>_xlfn.XLOOKUP(Tbl_MissionCrew[[#This Row],[Spacecraft (Launch)]],Tbl_Missions[Spacecraft],Tbl_Missions[Launch])</f>
        <v>42249.192847222221</v>
      </c>
      <c r="G1238" s="1">
        <f>IF(_xlfn.XLOOKUP(Tbl_MissionCrew[[#This Row],[Spacecraft (Return)]],Tbl_Missions[Spacecraft],Tbl_Missions[Return])="","",_xlfn.XLOOKUP(Tbl_MissionCrew[[#This Row],[Spacecraft (Return)]],Tbl_Missions[Spacecraft],Tbl_Missions[Return]))</f>
        <v>42259.035381944443</v>
      </c>
      <c r="H1238" t="str">
        <f>_xlfn.XLOOKUP(Tbl_MissionCrew[[#This Row],[Spacecraft (Launch)]],Tbl_Missions[Spacecraft],Tbl_Missions[Destination])</f>
        <v>ISS</v>
      </c>
      <c r="I123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38" t="str">
        <f>_xlfn.XLOOKUP(Tbl_MissionCrew[[#This Row],[Spacecraft (Return)]],Tbl_Missions[Spacecraft],Tbl_Missions[Status])</f>
        <v>Returned</v>
      </c>
    </row>
    <row r="1239" spans="1:10" ht="18.75" customHeight="1">
      <c r="A1239" t="s">
        <v>660</v>
      </c>
      <c r="B1239" t="s">
        <v>348</v>
      </c>
      <c r="C1239" t="s">
        <v>348</v>
      </c>
      <c r="D1239" t="b">
        <f>NOT(Tbl_MissionCrew[[#This Row],[Spacecraft (Return)]]=Tbl_MissionCrew[[#This Row],[Spacecraft (Launch)]])</f>
        <v>0</v>
      </c>
      <c r="E1239" s="2">
        <f ca="1">IF(Tbl_MissionCrew[[#This Row],[Return date]]="",NOW(),Tbl_MissionCrew[[#This Row],[Return date]])-Tbl_MissionCrew[[#This Row],[Launch date]]</f>
        <v>181.99149305556057</v>
      </c>
      <c r="F1239" s="1">
        <f>_xlfn.XLOOKUP(Tbl_MissionCrew[[#This Row],[Spacecraft (Launch)]],Tbl_Missions[Spacecraft],Tbl_Missions[Launch])</f>
        <v>42249.192847222221</v>
      </c>
      <c r="G1239" s="1">
        <f>IF(_xlfn.XLOOKUP(Tbl_MissionCrew[[#This Row],[Spacecraft (Return)]],Tbl_Missions[Spacecraft],Tbl_Missions[Return])="","",_xlfn.XLOOKUP(Tbl_MissionCrew[[#This Row],[Spacecraft (Return)]],Tbl_Missions[Spacecraft],Tbl_Missions[Return]))</f>
        <v>42431.184340277781</v>
      </c>
      <c r="H1239" t="str">
        <f>_xlfn.XLOOKUP(Tbl_MissionCrew[[#This Row],[Spacecraft (Launch)]],Tbl_Missions[Spacecraft],Tbl_Missions[Destination])</f>
        <v>ISS</v>
      </c>
      <c r="I123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39" t="str">
        <f>_xlfn.XLOOKUP(Tbl_MissionCrew[[#This Row],[Spacecraft (Return)]],Tbl_Missions[Spacecraft],Tbl_Missions[Status])</f>
        <v>Returned</v>
      </c>
    </row>
    <row r="1240" spans="1:10" ht="18.75" customHeight="1">
      <c r="A1240" t="s">
        <v>734</v>
      </c>
      <c r="B1240" t="s">
        <v>349</v>
      </c>
      <c r="C1240" t="s">
        <v>349</v>
      </c>
      <c r="D1240" t="b">
        <f>NOT(Tbl_MissionCrew[[#This Row],[Spacecraft (Return)]]=Tbl_MissionCrew[[#This Row],[Spacecraft (Launch)]])</f>
        <v>0</v>
      </c>
      <c r="E1240" s="2">
        <f ca="1">IF(Tbl_MissionCrew[[#This Row],[Return date]]="",NOW(),Tbl_MissionCrew[[#This Row],[Return date]])-Tbl_MissionCrew[[#This Row],[Launch date]]</f>
        <v>185.92489583333372</v>
      </c>
      <c r="F1240" s="1">
        <f>_xlfn.XLOOKUP(Tbl_MissionCrew[[#This Row],[Spacecraft (Launch)]],Tbl_Missions[Spacecraft],Tbl_Missions[Launch])</f>
        <v>42353.460520833331</v>
      </c>
      <c r="G1240" s="1">
        <f>IF(_xlfn.XLOOKUP(Tbl_MissionCrew[[#This Row],[Spacecraft (Return)]],Tbl_Missions[Spacecraft],Tbl_Missions[Return])="","",_xlfn.XLOOKUP(Tbl_MissionCrew[[#This Row],[Spacecraft (Return)]],Tbl_Missions[Spacecraft],Tbl_Missions[Return]))</f>
        <v>42539.385416666664</v>
      </c>
      <c r="H1240" t="str">
        <f>_xlfn.XLOOKUP(Tbl_MissionCrew[[#This Row],[Spacecraft (Launch)]],Tbl_Missions[Spacecraft],Tbl_Missions[Destination])</f>
        <v>ISS</v>
      </c>
      <c r="I124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40" t="str">
        <f>_xlfn.XLOOKUP(Tbl_MissionCrew[[#This Row],[Spacecraft (Return)]],Tbl_Missions[Spacecraft],Tbl_Missions[Status])</f>
        <v>Returned</v>
      </c>
    </row>
    <row r="1241" spans="1:10" ht="18.75" customHeight="1">
      <c r="A1241" t="s">
        <v>678</v>
      </c>
      <c r="B1241" t="s">
        <v>349</v>
      </c>
      <c r="C1241" t="s">
        <v>349</v>
      </c>
      <c r="D1241" t="b">
        <f>NOT(Tbl_MissionCrew[[#This Row],[Spacecraft (Return)]]=Tbl_MissionCrew[[#This Row],[Spacecraft (Launch)]])</f>
        <v>0</v>
      </c>
      <c r="E1241" s="2">
        <f ca="1">IF(Tbl_MissionCrew[[#This Row],[Return date]]="",NOW(),Tbl_MissionCrew[[#This Row],[Return date]])-Tbl_MissionCrew[[#This Row],[Launch date]]</f>
        <v>185.92489583333372</v>
      </c>
      <c r="F1241" s="1">
        <f>_xlfn.XLOOKUP(Tbl_MissionCrew[[#This Row],[Spacecraft (Launch)]],Tbl_Missions[Spacecraft],Tbl_Missions[Launch])</f>
        <v>42353.460520833331</v>
      </c>
      <c r="G1241" s="1">
        <f>IF(_xlfn.XLOOKUP(Tbl_MissionCrew[[#This Row],[Spacecraft (Return)]],Tbl_Missions[Spacecraft],Tbl_Missions[Return])="","",_xlfn.XLOOKUP(Tbl_MissionCrew[[#This Row],[Spacecraft (Return)]],Tbl_Missions[Spacecraft],Tbl_Missions[Return]))</f>
        <v>42539.385416666664</v>
      </c>
      <c r="H1241" t="str">
        <f>_xlfn.XLOOKUP(Tbl_MissionCrew[[#This Row],[Spacecraft (Launch)]],Tbl_Missions[Spacecraft],Tbl_Missions[Destination])</f>
        <v>ISS</v>
      </c>
      <c r="I124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41" t="str">
        <f>_xlfn.XLOOKUP(Tbl_MissionCrew[[#This Row],[Spacecraft (Return)]],Tbl_Missions[Spacecraft],Tbl_Missions[Status])</f>
        <v>Returned</v>
      </c>
    </row>
    <row r="1242" spans="1:10" ht="18.75" customHeight="1">
      <c r="A1242" t="s">
        <v>510</v>
      </c>
      <c r="B1242" t="s">
        <v>349</v>
      </c>
      <c r="C1242" t="s">
        <v>349</v>
      </c>
      <c r="D1242" t="b">
        <f>NOT(Tbl_MissionCrew[[#This Row],[Spacecraft (Return)]]=Tbl_MissionCrew[[#This Row],[Spacecraft (Launch)]])</f>
        <v>0</v>
      </c>
      <c r="E1242" s="2">
        <f ca="1">IF(Tbl_MissionCrew[[#This Row],[Return date]]="",NOW(),Tbl_MissionCrew[[#This Row],[Return date]])-Tbl_MissionCrew[[#This Row],[Launch date]]</f>
        <v>185.92489583333372</v>
      </c>
      <c r="F1242" s="1">
        <f>_xlfn.XLOOKUP(Tbl_MissionCrew[[#This Row],[Spacecraft (Launch)]],Tbl_Missions[Spacecraft],Tbl_Missions[Launch])</f>
        <v>42353.460520833331</v>
      </c>
      <c r="G1242" s="1">
        <f>IF(_xlfn.XLOOKUP(Tbl_MissionCrew[[#This Row],[Spacecraft (Return)]],Tbl_Missions[Spacecraft],Tbl_Missions[Return])="","",_xlfn.XLOOKUP(Tbl_MissionCrew[[#This Row],[Spacecraft (Return)]],Tbl_Missions[Spacecraft],Tbl_Missions[Return]))</f>
        <v>42539.385416666664</v>
      </c>
      <c r="H1242" t="str">
        <f>_xlfn.XLOOKUP(Tbl_MissionCrew[[#This Row],[Spacecraft (Launch)]],Tbl_Missions[Spacecraft],Tbl_Missions[Destination])</f>
        <v>ISS</v>
      </c>
      <c r="I124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42" t="str">
        <f>_xlfn.XLOOKUP(Tbl_MissionCrew[[#This Row],[Spacecraft (Return)]],Tbl_Missions[Spacecraft],Tbl_Missions[Status])</f>
        <v>Returned</v>
      </c>
    </row>
    <row r="1243" spans="1:10" ht="18.75" customHeight="1">
      <c r="A1243" t="s">
        <v>756</v>
      </c>
      <c r="B1243" t="s">
        <v>350</v>
      </c>
      <c r="C1243" t="s">
        <v>350</v>
      </c>
      <c r="D1243" t="b">
        <f>NOT(Tbl_MissionCrew[[#This Row],[Spacecraft (Return)]]=Tbl_MissionCrew[[#This Row],[Spacecraft (Launch)]])</f>
        <v>0</v>
      </c>
      <c r="E1243" s="2">
        <f ca="1">IF(Tbl_MissionCrew[[#This Row],[Return date]]="",NOW(),Tbl_MissionCrew[[#This Row],[Return date]])-Tbl_MissionCrew[[#This Row],[Launch date]]</f>
        <v>172.15719907407038</v>
      </c>
      <c r="F1243" s="1">
        <f>_xlfn.XLOOKUP(Tbl_MissionCrew[[#This Row],[Spacecraft (Launch)]],Tbl_Missions[Spacecraft],Tbl_Missions[Launch])</f>
        <v>42447.893495370372</v>
      </c>
      <c r="G1243" s="1">
        <f>IF(_xlfn.XLOOKUP(Tbl_MissionCrew[[#This Row],[Spacecraft (Return)]],Tbl_Missions[Spacecraft],Tbl_Missions[Return])="","",_xlfn.XLOOKUP(Tbl_MissionCrew[[#This Row],[Spacecraft (Return)]],Tbl_Missions[Spacecraft],Tbl_Missions[Return]))</f>
        <v>42620.050694444442</v>
      </c>
      <c r="H1243" t="str">
        <f>_xlfn.XLOOKUP(Tbl_MissionCrew[[#This Row],[Spacecraft (Launch)]],Tbl_Missions[Spacecraft],Tbl_Missions[Destination])</f>
        <v>ISS</v>
      </c>
      <c r="I124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43" t="str">
        <f>_xlfn.XLOOKUP(Tbl_MissionCrew[[#This Row],[Spacecraft (Return)]],Tbl_Missions[Spacecraft],Tbl_Missions[Status])</f>
        <v>Returned</v>
      </c>
    </row>
    <row r="1244" spans="1:10" ht="18.75" customHeight="1">
      <c r="A1244" t="s">
        <v>566</v>
      </c>
      <c r="B1244" t="s">
        <v>350</v>
      </c>
      <c r="C1244" t="s">
        <v>350</v>
      </c>
      <c r="D1244" t="b">
        <f>NOT(Tbl_MissionCrew[[#This Row],[Spacecraft (Return)]]=Tbl_MissionCrew[[#This Row],[Spacecraft (Launch)]])</f>
        <v>0</v>
      </c>
      <c r="E1244" s="2">
        <f ca="1">IF(Tbl_MissionCrew[[#This Row],[Return date]]="",NOW(),Tbl_MissionCrew[[#This Row],[Return date]])-Tbl_MissionCrew[[#This Row],[Launch date]]</f>
        <v>172.15719907407038</v>
      </c>
      <c r="F1244" s="1">
        <f>_xlfn.XLOOKUP(Tbl_MissionCrew[[#This Row],[Spacecraft (Launch)]],Tbl_Missions[Spacecraft],Tbl_Missions[Launch])</f>
        <v>42447.893495370372</v>
      </c>
      <c r="G1244" s="1">
        <f>IF(_xlfn.XLOOKUP(Tbl_MissionCrew[[#This Row],[Spacecraft (Return)]],Tbl_Missions[Spacecraft],Tbl_Missions[Return])="","",_xlfn.XLOOKUP(Tbl_MissionCrew[[#This Row],[Spacecraft (Return)]],Tbl_Missions[Spacecraft],Tbl_Missions[Return]))</f>
        <v>42620.050694444442</v>
      </c>
      <c r="H1244" t="str">
        <f>_xlfn.XLOOKUP(Tbl_MissionCrew[[#This Row],[Spacecraft (Launch)]],Tbl_Missions[Spacecraft],Tbl_Missions[Destination])</f>
        <v>ISS</v>
      </c>
      <c r="I124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44" t="str">
        <f>_xlfn.XLOOKUP(Tbl_MissionCrew[[#This Row],[Spacecraft (Return)]],Tbl_Missions[Spacecraft],Tbl_Missions[Status])</f>
        <v>Returned</v>
      </c>
    </row>
    <row r="1245" spans="1:10" ht="18.75" customHeight="1">
      <c r="A1245" t="s">
        <v>696</v>
      </c>
      <c r="B1245" t="s">
        <v>350</v>
      </c>
      <c r="C1245" t="s">
        <v>350</v>
      </c>
      <c r="D1245" t="b">
        <f>NOT(Tbl_MissionCrew[[#This Row],[Spacecraft (Return)]]=Tbl_MissionCrew[[#This Row],[Spacecraft (Launch)]])</f>
        <v>0</v>
      </c>
      <c r="E1245" s="2">
        <f ca="1">IF(Tbl_MissionCrew[[#This Row],[Return date]]="",NOW(),Tbl_MissionCrew[[#This Row],[Return date]])-Tbl_MissionCrew[[#This Row],[Launch date]]</f>
        <v>172.15719907407038</v>
      </c>
      <c r="F1245" s="1">
        <f>_xlfn.XLOOKUP(Tbl_MissionCrew[[#This Row],[Spacecraft (Launch)]],Tbl_Missions[Spacecraft],Tbl_Missions[Launch])</f>
        <v>42447.893495370372</v>
      </c>
      <c r="G1245" s="1">
        <f>IF(_xlfn.XLOOKUP(Tbl_MissionCrew[[#This Row],[Spacecraft (Return)]],Tbl_Missions[Spacecraft],Tbl_Missions[Return])="","",_xlfn.XLOOKUP(Tbl_MissionCrew[[#This Row],[Spacecraft (Return)]],Tbl_Missions[Spacecraft],Tbl_Missions[Return]))</f>
        <v>42620.050694444442</v>
      </c>
      <c r="H1245" t="str">
        <f>_xlfn.XLOOKUP(Tbl_MissionCrew[[#This Row],[Spacecraft (Launch)]],Tbl_Missions[Spacecraft],Tbl_Missions[Destination])</f>
        <v>ISS</v>
      </c>
      <c r="I124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45" t="str">
        <f>_xlfn.XLOOKUP(Tbl_MissionCrew[[#This Row],[Spacecraft (Return)]],Tbl_Missions[Spacecraft],Tbl_Missions[Status])</f>
        <v>Returned</v>
      </c>
    </row>
    <row r="1246" spans="1:10" ht="18.75" customHeight="1">
      <c r="A1246" t="s">
        <v>1303</v>
      </c>
      <c r="B1246" t="s">
        <v>351</v>
      </c>
      <c r="C1246" t="s">
        <v>351</v>
      </c>
      <c r="D1246" t="b">
        <f>NOT(Tbl_MissionCrew[[#This Row],[Spacecraft (Return)]]=Tbl_MissionCrew[[#This Row],[Spacecraft (Launch)]])</f>
        <v>0</v>
      </c>
      <c r="E1246" s="2">
        <f ca="1">IF(Tbl_MissionCrew[[#This Row],[Return date]]="",NOW(),Tbl_MissionCrew[[#This Row],[Return date]])-Tbl_MissionCrew[[#This Row],[Launch date]]</f>
        <v>115.0986111111124</v>
      </c>
      <c r="F1246" s="1">
        <f>_xlfn.XLOOKUP(Tbl_MissionCrew[[#This Row],[Spacecraft (Launch)]],Tbl_Missions[Spacecraft],Tbl_Missions[Launch])</f>
        <v>42558.066666666666</v>
      </c>
      <c r="G1246" s="1">
        <f>IF(_xlfn.XLOOKUP(Tbl_MissionCrew[[#This Row],[Spacecraft (Return)]],Tbl_Missions[Spacecraft],Tbl_Missions[Return])="","",_xlfn.XLOOKUP(Tbl_MissionCrew[[#This Row],[Spacecraft (Return)]],Tbl_Missions[Spacecraft],Tbl_Missions[Return]))</f>
        <v>42673.165277777778</v>
      </c>
      <c r="H1246" t="str">
        <f>_xlfn.XLOOKUP(Tbl_MissionCrew[[#This Row],[Spacecraft (Launch)]],Tbl_Missions[Spacecraft],Tbl_Missions[Destination])</f>
        <v>ISS</v>
      </c>
      <c r="I124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46" t="str">
        <f>_xlfn.XLOOKUP(Tbl_MissionCrew[[#This Row],[Spacecraft (Return)]],Tbl_Missions[Spacecraft],Tbl_Missions[Status])</f>
        <v>Returned</v>
      </c>
    </row>
    <row r="1247" spans="1:10" ht="18.75" customHeight="1">
      <c r="A1247" t="s">
        <v>736</v>
      </c>
      <c r="B1247" t="s">
        <v>351</v>
      </c>
      <c r="C1247" t="s">
        <v>351</v>
      </c>
      <c r="D1247" t="b">
        <f>NOT(Tbl_MissionCrew[[#This Row],[Spacecraft (Return)]]=Tbl_MissionCrew[[#This Row],[Spacecraft (Launch)]])</f>
        <v>0</v>
      </c>
      <c r="E1247" s="2">
        <f ca="1">IF(Tbl_MissionCrew[[#This Row],[Return date]]="",NOW(),Tbl_MissionCrew[[#This Row],[Return date]])-Tbl_MissionCrew[[#This Row],[Launch date]]</f>
        <v>115.0986111111124</v>
      </c>
      <c r="F1247" s="1">
        <f>_xlfn.XLOOKUP(Tbl_MissionCrew[[#This Row],[Spacecraft (Launch)]],Tbl_Missions[Spacecraft],Tbl_Missions[Launch])</f>
        <v>42558.066666666666</v>
      </c>
      <c r="G1247" s="1">
        <f>IF(_xlfn.XLOOKUP(Tbl_MissionCrew[[#This Row],[Spacecraft (Return)]],Tbl_Missions[Spacecraft],Tbl_Missions[Return])="","",_xlfn.XLOOKUP(Tbl_MissionCrew[[#This Row],[Spacecraft (Return)]],Tbl_Missions[Spacecraft],Tbl_Missions[Return]))</f>
        <v>42673.165277777778</v>
      </c>
      <c r="H1247" t="str">
        <f>_xlfn.XLOOKUP(Tbl_MissionCrew[[#This Row],[Spacecraft (Launch)]],Tbl_Missions[Spacecraft],Tbl_Missions[Destination])</f>
        <v>ISS</v>
      </c>
      <c r="I124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47" t="str">
        <f>_xlfn.XLOOKUP(Tbl_MissionCrew[[#This Row],[Spacecraft (Return)]],Tbl_Missions[Spacecraft],Tbl_Missions[Status])</f>
        <v>Returned</v>
      </c>
    </row>
    <row r="1248" spans="1:10" ht="18.75" customHeight="1">
      <c r="A1248" t="s">
        <v>1316</v>
      </c>
      <c r="B1248" t="s">
        <v>351</v>
      </c>
      <c r="C1248" t="s">
        <v>351</v>
      </c>
      <c r="D1248" t="b">
        <f>NOT(Tbl_MissionCrew[[#This Row],[Spacecraft (Return)]]=Tbl_MissionCrew[[#This Row],[Spacecraft (Launch)]])</f>
        <v>0</v>
      </c>
      <c r="E1248" s="2">
        <f ca="1">IF(Tbl_MissionCrew[[#This Row],[Return date]]="",NOW(),Tbl_MissionCrew[[#This Row],[Return date]])-Tbl_MissionCrew[[#This Row],[Launch date]]</f>
        <v>115.0986111111124</v>
      </c>
      <c r="F1248" s="1">
        <f>_xlfn.XLOOKUP(Tbl_MissionCrew[[#This Row],[Spacecraft (Launch)]],Tbl_Missions[Spacecraft],Tbl_Missions[Launch])</f>
        <v>42558.066666666666</v>
      </c>
      <c r="G1248" s="1">
        <f>IF(_xlfn.XLOOKUP(Tbl_MissionCrew[[#This Row],[Spacecraft (Return)]],Tbl_Missions[Spacecraft],Tbl_Missions[Return])="","",_xlfn.XLOOKUP(Tbl_MissionCrew[[#This Row],[Spacecraft (Return)]],Tbl_Missions[Spacecraft],Tbl_Missions[Return]))</f>
        <v>42673.165277777778</v>
      </c>
      <c r="H1248" t="str">
        <f>_xlfn.XLOOKUP(Tbl_MissionCrew[[#This Row],[Spacecraft (Launch)]],Tbl_Missions[Spacecraft],Tbl_Missions[Destination])</f>
        <v>ISS</v>
      </c>
      <c r="I124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48" t="str">
        <f>_xlfn.XLOOKUP(Tbl_MissionCrew[[#This Row],[Spacecraft (Return)]],Tbl_Missions[Spacecraft],Tbl_Missions[Status])</f>
        <v>Returned</v>
      </c>
    </row>
    <row r="1249" spans="1:10" ht="18.75" customHeight="1">
      <c r="A1249" t="s">
        <v>1317</v>
      </c>
      <c r="B1249" t="s">
        <v>352</v>
      </c>
      <c r="C1249" t="s">
        <v>352</v>
      </c>
      <c r="D1249" t="b">
        <f>NOT(Tbl_MissionCrew[[#This Row],[Spacecraft (Return)]]=Tbl_MissionCrew[[#This Row],[Spacecraft (Launch)]])</f>
        <v>0</v>
      </c>
      <c r="E1249" s="2">
        <f ca="1">IF(Tbl_MissionCrew[[#This Row],[Return date]]="",NOW(),Tbl_MissionCrew[[#This Row],[Return date]])-Tbl_MissionCrew[[#This Row],[Launch date]]</f>
        <v>32.270138888889051</v>
      </c>
      <c r="F1249" s="1">
        <f>_xlfn.XLOOKUP(Tbl_MissionCrew[[#This Row],[Spacecraft (Launch)]],Tbl_Missions[Spacecraft],Tbl_Missions[Launch])</f>
        <v>42659.979166666664</v>
      </c>
      <c r="G1249" s="1">
        <f>IF(_xlfn.XLOOKUP(Tbl_MissionCrew[[#This Row],[Spacecraft (Return)]],Tbl_Missions[Spacecraft],Tbl_Missions[Return])="","",_xlfn.XLOOKUP(Tbl_MissionCrew[[#This Row],[Spacecraft (Return)]],Tbl_Missions[Spacecraft],Tbl_Missions[Return]))</f>
        <v>42692.249305555553</v>
      </c>
      <c r="H1249" t="str">
        <f>_xlfn.XLOOKUP(Tbl_MissionCrew[[#This Row],[Spacecraft (Launch)]],Tbl_Missions[Spacecraft],Tbl_Missions[Destination])</f>
        <v>Other Space station</v>
      </c>
      <c r="I124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Tiangong-2</v>
      </c>
      <c r="J1249" t="str">
        <f>_xlfn.XLOOKUP(Tbl_MissionCrew[[#This Row],[Spacecraft (Return)]],Tbl_Missions[Spacecraft],Tbl_Missions[Status])</f>
        <v>Returned</v>
      </c>
    </row>
    <row r="1250" spans="1:10" ht="18.75" customHeight="1">
      <c r="A1250" t="s">
        <v>1286</v>
      </c>
      <c r="B1250" t="s">
        <v>352</v>
      </c>
      <c r="C1250" t="s">
        <v>352</v>
      </c>
      <c r="D1250" t="b">
        <f>NOT(Tbl_MissionCrew[[#This Row],[Spacecraft (Return)]]=Tbl_MissionCrew[[#This Row],[Spacecraft (Launch)]])</f>
        <v>0</v>
      </c>
      <c r="E1250" s="2">
        <f ca="1">IF(Tbl_MissionCrew[[#This Row],[Return date]]="",NOW(),Tbl_MissionCrew[[#This Row],[Return date]])-Tbl_MissionCrew[[#This Row],[Launch date]]</f>
        <v>32.270138888889051</v>
      </c>
      <c r="F1250" s="1">
        <f>_xlfn.XLOOKUP(Tbl_MissionCrew[[#This Row],[Spacecraft (Launch)]],Tbl_Missions[Spacecraft],Tbl_Missions[Launch])</f>
        <v>42659.979166666664</v>
      </c>
      <c r="G1250" s="1">
        <f>IF(_xlfn.XLOOKUP(Tbl_MissionCrew[[#This Row],[Spacecraft (Return)]],Tbl_Missions[Spacecraft],Tbl_Missions[Return])="","",_xlfn.XLOOKUP(Tbl_MissionCrew[[#This Row],[Spacecraft (Return)]],Tbl_Missions[Spacecraft],Tbl_Missions[Return]))</f>
        <v>42692.249305555553</v>
      </c>
      <c r="H1250" t="str">
        <f>_xlfn.XLOOKUP(Tbl_MissionCrew[[#This Row],[Spacecraft (Launch)]],Tbl_Missions[Spacecraft],Tbl_Missions[Destination])</f>
        <v>Other Space station</v>
      </c>
      <c r="I125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Tiangong-2</v>
      </c>
      <c r="J1250" t="str">
        <f>_xlfn.XLOOKUP(Tbl_MissionCrew[[#This Row],[Spacecraft (Return)]],Tbl_Missions[Spacecraft],Tbl_Missions[Status])</f>
        <v>Returned</v>
      </c>
    </row>
    <row r="1251" spans="1:10" ht="18.75" customHeight="1">
      <c r="A1251" t="s">
        <v>1301</v>
      </c>
      <c r="B1251" t="s">
        <v>354</v>
      </c>
      <c r="C1251" t="s">
        <v>354</v>
      </c>
      <c r="D1251" t="b">
        <f>NOT(Tbl_MissionCrew[[#This Row],[Spacecraft (Return)]]=Tbl_MissionCrew[[#This Row],[Spacecraft (Launch)]])</f>
        <v>0</v>
      </c>
      <c r="E1251" s="2">
        <f ca="1">IF(Tbl_MissionCrew[[#This Row],[Return date]]="",NOW(),Tbl_MissionCrew[[#This Row],[Return date]])-Tbl_MissionCrew[[#This Row],[Launch date]]</f>
        <v>173.13541666666424</v>
      </c>
      <c r="F1251" s="1">
        <f>_xlfn.XLOOKUP(Tbl_MissionCrew[[#This Row],[Spacecraft (Launch)]],Tbl_Missions[Spacecraft],Tbl_Missions[Launch])</f>
        <v>42662.336805555555</v>
      </c>
      <c r="G1251" s="1">
        <f>IF(_xlfn.XLOOKUP(Tbl_MissionCrew[[#This Row],[Spacecraft (Return)]],Tbl_Missions[Spacecraft],Tbl_Missions[Return])="","",_xlfn.XLOOKUP(Tbl_MissionCrew[[#This Row],[Spacecraft (Return)]],Tbl_Missions[Spacecraft],Tbl_Missions[Return]))</f>
        <v>42835.472222222219</v>
      </c>
      <c r="H1251" t="str">
        <f>_xlfn.XLOOKUP(Tbl_MissionCrew[[#This Row],[Spacecraft (Launch)]],Tbl_Missions[Spacecraft],Tbl_Missions[Destination])</f>
        <v>ISS</v>
      </c>
      <c r="I125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51" t="str">
        <f>_xlfn.XLOOKUP(Tbl_MissionCrew[[#This Row],[Spacecraft (Return)]],Tbl_Missions[Spacecraft],Tbl_Missions[Status])</f>
        <v>Returned</v>
      </c>
    </row>
    <row r="1252" spans="1:10" ht="18.75" customHeight="1">
      <c r="A1252" t="s">
        <v>666</v>
      </c>
      <c r="B1252" t="s">
        <v>354</v>
      </c>
      <c r="C1252" t="s">
        <v>354</v>
      </c>
      <c r="D1252" t="b">
        <f>NOT(Tbl_MissionCrew[[#This Row],[Spacecraft (Return)]]=Tbl_MissionCrew[[#This Row],[Spacecraft (Launch)]])</f>
        <v>0</v>
      </c>
      <c r="E1252" s="2">
        <f ca="1">IF(Tbl_MissionCrew[[#This Row],[Return date]]="",NOW(),Tbl_MissionCrew[[#This Row],[Return date]])-Tbl_MissionCrew[[#This Row],[Launch date]]</f>
        <v>173.13541666666424</v>
      </c>
      <c r="F1252" s="1">
        <f>_xlfn.XLOOKUP(Tbl_MissionCrew[[#This Row],[Spacecraft (Launch)]],Tbl_Missions[Spacecraft],Tbl_Missions[Launch])</f>
        <v>42662.336805555555</v>
      </c>
      <c r="G1252" s="1">
        <f>IF(_xlfn.XLOOKUP(Tbl_MissionCrew[[#This Row],[Spacecraft (Return)]],Tbl_Missions[Spacecraft],Tbl_Missions[Return])="","",_xlfn.XLOOKUP(Tbl_MissionCrew[[#This Row],[Spacecraft (Return)]],Tbl_Missions[Spacecraft],Tbl_Missions[Return]))</f>
        <v>42835.472222222219</v>
      </c>
      <c r="H1252" t="str">
        <f>_xlfn.XLOOKUP(Tbl_MissionCrew[[#This Row],[Spacecraft (Launch)]],Tbl_Missions[Spacecraft],Tbl_Missions[Destination])</f>
        <v>ISS</v>
      </c>
      <c r="I125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52" t="str">
        <f>_xlfn.XLOOKUP(Tbl_MissionCrew[[#This Row],[Spacecraft (Return)]],Tbl_Missions[Spacecraft],Tbl_Missions[Status])</f>
        <v>Returned</v>
      </c>
    </row>
    <row r="1253" spans="1:10" ht="18.75" customHeight="1">
      <c r="A1253" t="s">
        <v>1318</v>
      </c>
      <c r="B1253" t="s">
        <v>354</v>
      </c>
      <c r="C1253" t="s">
        <v>354</v>
      </c>
      <c r="D1253" t="b">
        <f>NOT(Tbl_MissionCrew[[#This Row],[Spacecraft (Return)]]=Tbl_MissionCrew[[#This Row],[Spacecraft (Launch)]])</f>
        <v>0</v>
      </c>
      <c r="E1253" s="2">
        <f ca="1">IF(Tbl_MissionCrew[[#This Row],[Return date]]="",NOW(),Tbl_MissionCrew[[#This Row],[Return date]])-Tbl_MissionCrew[[#This Row],[Launch date]]</f>
        <v>173.13541666666424</v>
      </c>
      <c r="F1253" s="1">
        <f>_xlfn.XLOOKUP(Tbl_MissionCrew[[#This Row],[Spacecraft (Launch)]],Tbl_Missions[Spacecraft],Tbl_Missions[Launch])</f>
        <v>42662.336805555555</v>
      </c>
      <c r="G1253" s="1">
        <f>IF(_xlfn.XLOOKUP(Tbl_MissionCrew[[#This Row],[Spacecraft (Return)]],Tbl_Missions[Spacecraft],Tbl_Missions[Return])="","",_xlfn.XLOOKUP(Tbl_MissionCrew[[#This Row],[Spacecraft (Return)]],Tbl_Missions[Spacecraft],Tbl_Missions[Return]))</f>
        <v>42835.472222222219</v>
      </c>
      <c r="H1253" t="str">
        <f>_xlfn.XLOOKUP(Tbl_MissionCrew[[#This Row],[Spacecraft (Launch)]],Tbl_Missions[Spacecraft],Tbl_Missions[Destination])</f>
        <v>ISS</v>
      </c>
      <c r="I125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53" t="str">
        <f>_xlfn.XLOOKUP(Tbl_MissionCrew[[#This Row],[Spacecraft (Return)]],Tbl_Missions[Spacecraft],Tbl_Missions[Status])</f>
        <v>Returned</v>
      </c>
    </row>
    <row r="1254" spans="1:10" ht="18.75" customHeight="1">
      <c r="A1254" t="s">
        <v>1308</v>
      </c>
      <c r="B1254" t="s">
        <v>355</v>
      </c>
      <c r="C1254" t="s">
        <v>355</v>
      </c>
      <c r="D1254" t="b">
        <f>NOT(Tbl_MissionCrew[[#This Row],[Spacecraft (Return)]]=Tbl_MissionCrew[[#This Row],[Spacecraft (Launch)]])</f>
        <v>0</v>
      </c>
      <c r="E1254" s="2">
        <f ca="1">IF(Tbl_MissionCrew[[#This Row],[Return date]]="",NOW(),Tbl_MissionCrew[[#This Row],[Return date]])-Tbl_MissionCrew[[#This Row],[Launch date]]</f>
        <v>196.74513888889487</v>
      </c>
      <c r="F1254" s="1">
        <f>_xlfn.XLOOKUP(Tbl_MissionCrew[[#This Row],[Spacecraft (Launch)]],Tbl_Missions[Spacecraft],Tbl_Missions[Launch])</f>
        <v>42691.845138888886</v>
      </c>
      <c r="G1254" s="1">
        <f>IF(_xlfn.XLOOKUP(Tbl_MissionCrew[[#This Row],[Spacecraft (Return)]],Tbl_Missions[Spacecraft],Tbl_Missions[Return])="","",_xlfn.XLOOKUP(Tbl_MissionCrew[[#This Row],[Spacecraft (Return)]],Tbl_Missions[Spacecraft],Tbl_Missions[Return]))</f>
        <v>42888.590277777781</v>
      </c>
      <c r="H1254" t="str">
        <f>_xlfn.XLOOKUP(Tbl_MissionCrew[[#This Row],[Spacecraft (Launch)]],Tbl_Missions[Spacecraft],Tbl_Missions[Destination])</f>
        <v>ISS</v>
      </c>
      <c r="I125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54" t="str">
        <f>_xlfn.XLOOKUP(Tbl_MissionCrew[[#This Row],[Spacecraft (Return)]],Tbl_Missions[Spacecraft],Tbl_Missions[Status])</f>
        <v>Returned</v>
      </c>
    </row>
    <row r="1255" spans="1:10" ht="18.75" customHeight="1">
      <c r="A1255" t="s">
        <v>605</v>
      </c>
      <c r="B1255" t="s">
        <v>355</v>
      </c>
      <c r="C1255" t="s">
        <v>356</v>
      </c>
      <c r="D1255" t="b">
        <f>NOT(Tbl_MissionCrew[[#This Row],[Spacecraft (Return)]]=Tbl_MissionCrew[[#This Row],[Spacecraft (Launch)]])</f>
        <v>1</v>
      </c>
      <c r="E1255" s="2">
        <f ca="1">IF(Tbl_MissionCrew[[#This Row],[Return date]]="",NOW(),Tbl_MissionCrew[[#This Row],[Return date]])-Tbl_MissionCrew[[#This Row],[Launch date]]</f>
        <v>289.21180555555475</v>
      </c>
      <c r="F1255" s="1">
        <f>_xlfn.XLOOKUP(Tbl_MissionCrew[[#This Row],[Spacecraft (Launch)]],Tbl_Missions[Spacecraft],Tbl_Missions[Launch])</f>
        <v>42691.845138888886</v>
      </c>
      <c r="G1255" s="1">
        <f>IF(_xlfn.XLOOKUP(Tbl_MissionCrew[[#This Row],[Spacecraft (Return)]],Tbl_Missions[Spacecraft],Tbl_Missions[Return])="","",_xlfn.XLOOKUP(Tbl_MissionCrew[[#This Row],[Spacecraft (Return)]],Tbl_Missions[Spacecraft],Tbl_Missions[Return]))</f>
        <v>42981.056944444441</v>
      </c>
      <c r="H1255" t="str">
        <f>_xlfn.XLOOKUP(Tbl_MissionCrew[[#This Row],[Spacecraft (Launch)]],Tbl_Missions[Spacecraft],Tbl_Missions[Destination])</f>
        <v>ISS</v>
      </c>
      <c r="I125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55" t="str">
        <f>_xlfn.XLOOKUP(Tbl_MissionCrew[[#This Row],[Spacecraft (Return)]],Tbl_Missions[Spacecraft],Tbl_Missions[Status])</f>
        <v>Returned</v>
      </c>
    </row>
    <row r="1256" spans="1:10" ht="18.75" customHeight="1">
      <c r="A1256" t="s">
        <v>738</v>
      </c>
      <c r="B1256" t="s">
        <v>355</v>
      </c>
      <c r="C1256" t="s">
        <v>355</v>
      </c>
      <c r="D1256" t="b">
        <f>NOT(Tbl_MissionCrew[[#This Row],[Spacecraft (Return)]]=Tbl_MissionCrew[[#This Row],[Spacecraft (Launch)]])</f>
        <v>0</v>
      </c>
      <c r="E1256" s="2">
        <f ca="1">IF(Tbl_MissionCrew[[#This Row],[Return date]]="",NOW(),Tbl_MissionCrew[[#This Row],[Return date]])-Tbl_MissionCrew[[#This Row],[Launch date]]</f>
        <v>196.74513888889487</v>
      </c>
      <c r="F1256" s="1">
        <f>_xlfn.XLOOKUP(Tbl_MissionCrew[[#This Row],[Spacecraft (Launch)]],Tbl_Missions[Spacecraft],Tbl_Missions[Launch])</f>
        <v>42691.845138888886</v>
      </c>
      <c r="G1256" s="1">
        <f>IF(_xlfn.XLOOKUP(Tbl_MissionCrew[[#This Row],[Spacecraft (Return)]],Tbl_Missions[Spacecraft],Tbl_Missions[Return])="","",_xlfn.XLOOKUP(Tbl_MissionCrew[[#This Row],[Spacecraft (Return)]],Tbl_Missions[Spacecraft],Tbl_Missions[Return]))</f>
        <v>42888.590277777781</v>
      </c>
      <c r="H1256" t="str">
        <f>_xlfn.XLOOKUP(Tbl_MissionCrew[[#This Row],[Spacecraft (Launch)]],Tbl_Missions[Spacecraft],Tbl_Missions[Destination])</f>
        <v>ISS</v>
      </c>
      <c r="I125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56" t="str">
        <f>_xlfn.XLOOKUP(Tbl_MissionCrew[[#This Row],[Spacecraft (Return)]],Tbl_Missions[Spacecraft],Tbl_Missions[Status])</f>
        <v>Returned</v>
      </c>
    </row>
    <row r="1257" spans="1:10" ht="18.75" customHeight="1">
      <c r="A1257" t="s">
        <v>639</v>
      </c>
      <c r="B1257" t="s">
        <v>356</v>
      </c>
      <c r="C1257" t="s">
        <v>356</v>
      </c>
      <c r="D1257" t="b">
        <f>NOT(Tbl_MissionCrew[[#This Row],[Spacecraft (Return)]]=Tbl_MissionCrew[[#This Row],[Spacecraft (Launch)]])</f>
        <v>0</v>
      </c>
      <c r="E1257" s="2">
        <f ca="1">IF(Tbl_MissionCrew[[#This Row],[Return date]]="",NOW(),Tbl_MissionCrew[[#This Row],[Return date]])-Tbl_MissionCrew[[#This Row],[Launch date]]</f>
        <v>153.75574074073666</v>
      </c>
      <c r="F1257" s="1">
        <f>_xlfn.XLOOKUP(Tbl_MissionCrew[[#This Row],[Spacecraft (Launch)]],Tbl_Missions[Spacecraft],Tbl_Missions[Launch])</f>
        <v>42827.301203703704</v>
      </c>
      <c r="G1257" s="1">
        <f>IF(_xlfn.XLOOKUP(Tbl_MissionCrew[[#This Row],[Spacecraft (Return)]],Tbl_Missions[Spacecraft],Tbl_Missions[Return])="","",_xlfn.XLOOKUP(Tbl_MissionCrew[[#This Row],[Spacecraft (Return)]],Tbl_Missions[Spacecraft],Tbl_Missions[Return]))</f>
        <v>42981.056944444441</v>
      </c>
      <c r="H1257" t="str">
        <f>_xlfn.XLOOKUP(Tbl_MissionCrew[[#This Row],[Spacecraft (Launch)]],Tbl_Missions[Spacecraft],Tbl_Missions[Destination])</f>
        <v>ISS</v>
      </c>
      <c r="I125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57" t="str">
        <f>_xlfn.XLOOKUP(Tbl_MissionCrew[[#This Row],[Spacecraft (Return)]],Tbl_Missions[Spacecraft],Tbl_Missions[Status])</f>
        <v>Returned</v>
      </c>
    </row>
    <row r="1258" spans="1:10" ht="18.75" customHeight="1">
      <c r="A1258" t="s">
        <v>740</v>
      </c>
      <c r="B1258" t="s">
        <v>356</v>
      </c>
      <c r="C1258" t="s">
        <v>356</v>
      </c>
      <c r="D1258" t="b">
        <f>NOT(Tbl_MissionCrew[[#This Row],[Spacecraft (Return)]]=Tbl_MissionCrew[[#This Row],[Spacecraft (Launch)]])</f>
        <v>0</v>
      </c>
      <c r="E1258" s="2">
        <f ca="1">IF(Tbl_MissionCrew[[#This Row],[Return date]]="",NOW(),Tbl_MissionCrew[[#This Row],[Return date]])-Tbl_MissionCrew[[#This Row],[Launch date]]</f>
        <v>153.75574074073666</v>
      </c>
      <c r="F1258" s="1">
        <f>_xlfn.XLOOKUP(Tbl_MissionCrew[[#This Row],[Spacecraft (Launch)]],Tbl_Missions[Spacecraft],Tbl_Missions[Launch])</f>
        <v>42827.301203703704</v>
      </c>
      <c r="G1258" s="1">
        <f>IF(_xlfn.XLOOKUP(Tbl_MissionCrew[[#This Row],[Spacecraft (Return)]],Tbl_Missions[Spacecraft],Tbl_Missions[Return])="","",_xlfn.XLOOKUP(Tbl_MissionCrew[[#This Row],[Spacecraft (Return)]],Tbl_Missions[Spacecraft],Tbl_Missions[Return]))</f>
        <v>42981.056944444441</v>
      </c>
      <c r="H1258" t="str">
        <f>_xlfn.XLOOKUP(Tbl_MissionCrew[[#This Row],[Spacecraft (Launch)]],Tbl_Missions[Spacecraft],Tbl_Missions[Destination])</f>
        <v>ISS</v>
      </c>
      <c r="I125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58" t="str">
        <f>_xlfn.XLOOKUP(Tbl_MissionCrew[[#This Row],[Spacecraft (Return)]],Tbl_Missions[Spacecraft],Tbl_Missions[Status])</f>
        <v>Returned</v>
      </c>
    </row>
    <row r="1259" spans="1:10" ht="18.75" customHeight="1">
      <c r="A1259" t="s">
        <v>1279</v>
      </c>
      <c r="B1259" t="s">
        <v>357</v>
      </c>
      <c r="C1259" t="s">
        <v>357</v>
      </c>
      <c r="D1259" t="b">
        <f>NOT(Tbl_MissionCrew[[#This Row],[Spacecraft (Return)]]=Tbl_MissionCrew[[#This Row],[Spacecraft (Launch)]])</f>
        <v>0</v>
      </c>
      <c r="E1259" s="2">
        <f ca="1">IF(Tbl_MissionCrew[[#This Row],[Return date]]="",NOW(),Tbl_MissionCrew[[#This Row],[Return date]])-Tbl_MissionCrew[[#This Row],[Launch date]]</f>
        <v>138.70625000000291</v>
      </c>
      <c r="F1259" s="1">
        <f>_xlfn.XLOOKUP(Tbl_MissionCrew[[#This Row],[Spacecraft (Launch)]],Tbl_Missions[Spacecraft],Tbl_Missions[Launch])</f>
        <v>42944.65347222222</v>
      </c>
      <c r="G1259" s="1">
        <f>IF(_xlfn.XLOOKUP(Tbl_MissionCrew[[#This Row],[Spacecraft (Return)]],Tbl_Missions[Spacecraft],Tbl_Missions[Return])="","",_xlfn.XLOOKUP(Tbl_MissionCrew[[#This Row],[Spacecraft (Return)]],Tbl_Missions[Spacecraft],Tbl_Missions[Return]))</f>
        <v>43083.359722222223</v>
      </c>
      <c r="H1259" t="str">
        <f>_xlfn.XLOOKUP(Tbl_MissionCrew[[#This Row],[Spacecraft (Launch)]],Tbl_Missions[Spacecraft],Tbl_Missions[Destination])</f>
        <v>ISS</v>
      </c>
      <c r="I125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59" t="str">
        <f>_xlfn.XLOOKUP(Tbl_MissionCrew[[#This Row],[Spacecraft (Return)]],Tbl_Missions[Spacecraft],Tbl_Missions[Status])</f>
        <v>Returned</v>
      </c>
    </row>
    <row r="1260" spans="1:10" ht="18.75" customHeight="1">
      <c r="A1260" t="s">
        <v>685</v>
      </c>
      <c r="B1260" t="s">
        <v>357</v>
      </c>
      <c r="C1260" t="s">
        <v>357</v>
      </c>
      <c r="D1260" t="b">
        <f>NOT(Tbl_MissionCrew[[#This Row],[Spacecraft (Return)]]=Tbl_MissionCrew[[#This Row],[Spacecraft (Launch)]])</f>
        <v>0</v>
      </c>
      <c r="E1260" s="2">
        <f ca="1">IF(Tbl_MissionCrew[[#This Row],[Return date]]="",NOW(),Tbl_MissionCrew[[#This Row],[Return date]])-Tbl_MissionCrew[[#This Row],[Launch date]]</f>
        <v>138.70625000000291</v>
      </c>
      <c r="F1260" s="1">
        <f>_xlfn.XLOOKUP(Tbl_MissionCrew[[#This Row],[Spacecraft (Launch)]],Tbl_Missions[Spacecraft],Tbl_Missions[Launch])</f>
        <v>42944.65347222222</v>
      </c>
      <c r="G1260" s="1">
        <f>IF(_xlfn.XLOOKUP(Tbl_MissionCrew[[#This Row],[Spacecraft (Return)]],Tbl_Missions[Spacecraft],Tbl_Missions[Return])="","",_xlfn.XLOOKUP(Tbl_MissionCrew[[#This Row],[Spacecraft (Return)]],Tbl_Missions[Spacecraft],Tbl_Missions[Return]))</f>
        <v>43083.359722222223</v>
      </c>
      <c r="H1260" t="str">
        <f>_xlfn.XLOOKUP(Tbl_MissionCrew[[#This Row],[Spacecraft (Launch)]],Tbl_Missions[Spacecraft],Tbl_Missions[Destination])</f>
        <v>ISS</v>
      </c>
      <c r="I126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60" t="str">
        <f>_xlfn.XLOOKUP(Tbl_MissionCrew[[#This Row],[Spacecraft (Return)]],Tbl_Missions[Spacecraft],Tbl_Missions[Status])</f>
        <v>Returned</v>
      </c>
    </row>
    <row r="1261" spans="1:10" ht="18.75" customHeight="1">
      <c r="A1261" t="s">
        <v>716</v>
      </c>
      <c r="B1261" t="s">
        <v>357</v>
      </c>
      <c r="C1261" t="s">
        <v>357</v>
      </c>
      <c r="D1261" t="b">
        <f>NOT(Tbl_MissionCrew[[#This Row],[Spacecraft (Return)]]=Tbl_MissionCrew[[#This Row],[Spacecraft (Launch)]])</f>
        <v>0</v>
      </c>
      <c r="E1261" s="2">
        <f ca="1">IF(Tbl_MissionCrew[[#This Row],[Return date]]="",NOW(),Tbl_MissionCrew[[#This Row],[Return date]])-Tbl_MissionCrew[[#This Row],[Launch date]]</f>
        <v>138.70625000000291</v>
      </c>
      <c r="F1261" s="1">
        <f>_xlfn.XLOOKUP(Tbl_MissionCrew[[#This Row],[Spacecraft (Launch)]],Tbl_Missions[Spacecraft],Tbl_Missions[Launch])</f>
        <v>42944.65347222222</v>
      </c>
      <c r="G1261" s="1">
        <f>IF(_xlfn.XLOOKUP(Tbl_MissionCrew[[#This Row],[Spacecraft (Return)]],Tbl_Missions[Spacecraft],Tbl_Missions[Return])="","",_xlfn.XLOOKUP(Tbl_MissionCrew[[#This Row],[Spacecraft (Return)]],Tbl_Missions[Spacecraft],Tbl_Missions[Return]))</f>
        <v>43083.359722222223</v>
      </c>
      <c r="H1261" t="str">
        <f>_xlfn.XLOOKUP(Tbl_MissionCrew[[#This Row],[Spacecraft (Launch)]],Tbl_Missions[Spacecraft],Tbl_Missions[Destination])</f>
        <v>ISS</v>
      </c>
      <c r="I126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61" t="str">
        <f>_xlfn.XLOOKUP(Tbl_MissionCrew[[#This Row],[Spacecraft (Return)]],Tbl_Missions[Spacecraft],Tbl_Missions[Status])</f>
        <v>Returned</v>
      </c>
    </row>
    <row r="1262" spans="1:10" ht="18.75" customHeight="1">
      <c r="A1262" t="s">
        <v>713</v>
      </c>
      <c r="B1262" t="s">
        <v>358</v>
      </c>
      <c r="C1262" t="s">
        <v>358</v>
      </c>
      <c r="D1262" t="b">
        <f>NOT(Tbl_MissionCrew[[#This Row],[Spacecraft (Return)]]=Tbl_MissionCrew[[#This Row],[Spacecraft (Launch)]])</f>
        <v>0</v>
      </c>
      <c r="E1262" s="2">
        <f ca="1">IF(Tbl_MissionCrew[[#This Row],[Return date]]="",NOW(),Tbl_MissionCrew[[#This Row],[Return date]])-Tbl_MissionCrew[[#This Row],[Launch date]]</f>
        <v>168.21805555555329</v>
      </c>
      <c r="F1262" s="1">
        <f>_xlfn.XLOOKUP(Tbl_MissionCrew[[#This Row],[Spacecraft (Launch)]],Tbl_Missions[Spacecraft],Tbl_Missions[Launch])</f>
        <v>42990.886805555558</v>
      </c>
      <c r="G1262" s="1">
        <f>IF(_xlfn.XLOOKUP(Tbl_MissionCrew[[#This Row],[Spacecraft (Return)]],Tbl_Missions[Spacecraft],Tbl_Missions[Return])="","",_xlfn.XLOOKUP(Tbl_MissionCrew[[#This Row],[Spacecraft (Return)]],Tbl_Missions[Spacecraft],Tbl_Missions[Return]))</f>
        <v>43159.104861111111</v>
      </c>
      <c r="H1262" t="str">
        <f>_xlfn.XLOOKUP(Tbl_MissionCrew[[#This Row],[Spacecraft (Launch)]],Tbl_Missions[Spacecraft],Tbl_Missions[Destination])</f>
        <v>ISS</v>
      </c>
      <c r="I126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62" t="str">
        <f>_xlfn.XLOOKUP(Tbl_MissionCrew[[#This Row],[Spacecraft (Return)]],Tbl_Missions[Spacecraft],Tbl_Missions[Status])</f>
        <v>Returned</v>
      </c>
    </row>
    <row r="1263" spans="1:10" ht="18.75" customHeight="1">
      <c r="A1263" t="s">
        <v>671</v>
      </c>
      <c r="B1263" t="s">
        <v>358</v>
      </c>
      <c r="C1263" t="s">
        <v>358</v>
      </c>
      <c r="D1263" t="b">
        <f>NOT(Tbl_MissionCrew[[#This Row],[Spacecraft (Return)]]=Tbl_MissionCrew[[#This Row],[Spacecraft (Launch)]])</f>
        <v>0</v>
      </c>
      <c r="E1263" s="2">
        <f ca="1">IF(Tbl_MissionCrew[[#This Row],[Return date]]="",NOW(),Tbl_MissionCrew[[#This Row],[Return date]])-Tbl_MissionCrew[[#This Row],[Launch date]]</f>
        <v>168.21805555555329</v>
      </c>
      <c r="F1263" s="1">
        <f>_xlfn.XLOOKUP(Tbl_MissionCrew[[#This Row],[Spacecraft (Launch)]],Tbl_Missions[Spacecraft],Tbl_Missions[Launch])</f>
        <v>42990.886805555558</v>
      </c>
      <c r="G1263" s="1">
        <f>IF(_xlfn.XLOOKUP(Tbl_MissionCrew[[#This Row],[Spacecraft (Return)]],Tbl_Missions[Spacecraft],Tbl_Missions[Return])="","",_xlfn.XLOOKUP(Tbl_MissionCrew[[#This Row],[Spacecraft (Return)]],Tbl_Missions[Spacecraft],Tbl_Missions[Return]))</f>
        <v>43159.104861111111</v>
      </c>
      <c r="H1263" t="str">
        <f>_xlfn.XLOOKUP(Tbl_MissionCrew[[#This Row],[Spacecraft (Launch)]],Tbl_Missions[Spacecraft],Tbl_Missions[Destination])</f>
        <v>ISS</v>
      </c>
      <c r="I126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63" t="str">
        <f>_xlfn.XLOOKUP(Tbl_MissionCrew[[#This Row],[Spacecraft (Return)]],Tbl_Missions[Spacecraft],Tbl_Missions[Status])</f>
        <v>Returned</v>
      </c>
    </row>
    <row r="1264" spans="1:10" ht="18.75" customHeight="1">
      <c r="A1264" t="s">
        <v>743</v>
      </c>
      <c r="B1264" t="s">
        <v>358</v>
      </c>
      <c r="C1264" t="s">
        <v>358</v>
      </c>
      <c r="D1264" t="b">
        <f>NOT(Tbl_MissionCrew[[#This Row],[Spacecraft (Return)]]=Tbl_MissionCrew[[#This Row],[Spacecraft (Launch)]])</f>
        <v>0</v>
      </c>
      <c r="E1264" s="2">
        <f ca="1">IF(Tbl_MissionCrew[[#This Row],[Return date]]="",NOW(),Tbl_MissionCrew[[#This Row],[Return date]])-Tbl_MissionCrew[[#This Row],[Launch date]]</f>
        <v>168.21805555555329</v>
      </c>
      <c r="F1264" s="1">
        <f>_xlfn.XLOOKUP(Tbl_MissionCrew[[#This Row],[Spacecraft (Launch)]],Tbl_Missions[Spacecraft],Tbl_Missions[Launch])</f>
        <v>42990.886805555558</v>
      </c>
      <c r="G1264" s="1">
        <f>IF(_xlfn.XLOOKUP(Tbl_MissionCrew[[#This Row],[Spacecraft (Return)]],Tbl_Missions[Spacecraft],Tbl_Missions[Return])="","",_xlfn.XLOOKUP(Tbl_MissionCrew[[#This Row],[Spacecraft (Return)]],Tbl_Missions[Spacecraft],Tbl_Missions[Return]))</f>
        <v>43159.104861111111</v>
      </c>
      <c r="H1264" t="str">
        <f>_xlfn.XLOOKUP(Tbl_MissionCrew[[#This Row],[Spacecraft (Launch)]],Tbl_Missions[Spacecraft],Tbl_Missions[Destination])</f>
        <v>ISS</v>
      </c>
      <c r="I126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64" t="str">
        <f>_xlfn.XLOOKUP(Tbl_MissionCrew[[#This Row],[Spacecraft (Return)]],Tbl_Missions[Spacecraft],Tbl_Missions[Status])</f>
        <v>Returned</v>
      </c>
    </row>
    <row r="1265" spans="1:10" ht="18.75" customHeight="1">
      <c r="A1265" t="s">
        <v>706</v>
      </c>
      <c r="B1265" t="s">
        <v>359</v>
      </c>
      <c r="C1265" t="s">
        <v>359</v>
      </c>
      <c r="D1265" t="b">
        <f>NOT(Tbl_MissionCrew[[#This Row],[Spacecraft (Return)]]=Tbl_MissionCrew[[#This Row],[Spacecraft (Launch)]])</f>
        <v>0</v>
      </c>
      <c r="E1265" s="2">
        <f ca="1">IF(Tbl_MissionCrew[[#This Row],[Return date]]="",NOW(),Tbl_MissionCrew[[#This Row],[Return date]])-Tbl_MissionCrew[[#This Row],[Launch date]]</f>
        <v>168.22083333333285</v>
      </c>
      <c r="F1265" s="1">
        <f>_xlfn.XLOOKUP(Tbl_MissionCrew[[#This Row],[Spacecraft (Launch)]],Tbl_Missions[Spacecraft],Tbl_Missions[Launch])</f>
        <v>43086.306250000001</v>
      </c>
      <c r="G1265" s="1">
        <f>IF(_xlfn.XLOOKUP(Tbl_MissionCrew[[#This Row],[Spacecraft (Return)]],Tbl_Missions[Spacecraft],Tbl_Missions[Return])="","",_xlfn.XLOOKUP(Tbl_MissionCrew[[#This Row],[Spacecraft (Return)]],Tbl_Missions[Spacecraft],Tbl_Missions[Return]))</f>
        <v>43254.527083333334</v>
      </c>
      <c r="H1265" t="str">
        <f>_xlfn.XLOOKUP(Tbl_MissionCrew[[#This Row],[Spacecraft (Launch)]],Tbl_Missions[Spacecraft],Tbl_Missions[Destination])</f>
        <v>ISS</v>
      </c>
      <c r="I126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65" t="str">
        <f>_xlfn.XLOOKUP(Tbl_MissionCrew[[#This Row],[Spacecraft (Return)]],Tbl_Missions[Spacecraft],Tbl_Missions[Status])</f>
        <v>Returned</v>
      </c>
    </row>
    <row r="1266" spans="1:10" ht="18.75" customHeight="1">
      <c r="A1266" t="s">
        <v>746</v>
      </c>
      <c r="B1266" t="s">
        <v>359</v>
      </c>
      <c r="C1266" t="s">
        <v>359</v>
      </c>
      <c r="D1266" t="b">
        <f>NOT(Tbl_MissionCrew[[#This Row],[Spacecraft (Return)]]=Tbl_MissionCrew[[#This Row],[Spacecraft (Launch)]])</f>
        <v>0</v>
      </c>
      <c r="E1266" s="2">
        <f ca="1">IF(Tbl_MissionCrew[[#This Row],[Return date]]="",NOW(),Tbl_MissionCrew[[#This Row],[Return date]])-Tbl_MissionCrew[[#This Row],[Launch date]]</f>
        <v>168.22083333333285</v>
      </c>
      <c r="F1266" s="1">
        <f>_xlfn.XLOOKUP(Tbl_MissionCrew[[#This Row],[Spacecraft (Launch)]],Tbl_Missions[Spacecraft],Tbl_Missions[Launch])</f>
        <v>43086.306250000001</v>
      </c>
      <c r="G1266" s="1">
        <f>IF(_xlfn.XLOOKUP(Tbl_MissionCrew[[#This Row],[Spacecraft (Return)]],Tbl_Missions[Spacecraft],Tbl_Missions[Return])="","",_xlfn.XLOOKUP(Tbl_MissionCrew[[#This Row],[Spacecraft (Return)]],Tbl_Missions[Spacecraft],Tbl_Missions[Return]))</f>
        <v>43254.527083333334</v>
      </c>
      <c r="H1266" t="str">
        <f>_xlfn.XLOOKUP(Tbl_MissionCrew[[#This Row],[Spacecraft (Launch)]],Tbl_Missions[Spacecraft],Tbl_Missions[Destination])</f>
        <v>ISS</v>
      </c>
      <c r="I126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66" t="str">
        <f>_xlfn.XLOOKUP(Tbl_MissionCrew[[#This Row],[Spacecraft (Return)]],Tbl_Missions[Spacecraft],Tbl_Missions[Status])</f>
        <v>Returned</v>
      </c>
    </row>
    <row r="1267" spans="1:10" ht="18.75" customHeight="1">
      <c r="A1267" t="s">
        <v>745</v>
      </c>
      <c r="B1267" t="s">
        <v>359</v>
      </c>
      <c r="C1267" t="s">
        <v>359</v>
      </c>
      <c r="D1267" t="b">
        <f>NOT(Tbl_MissionCrew[[#This Row],[Spacecraft (Return)]]=Tbl_MissionCrew[[#This Row],[Spacecraft (Launch)]])</f>
        <v>0</v>
      </c>
      <c r="E1267" s="2">
        <f ca="1">IF(Tbl_MissionCrew[[#This Row],[Return date]]="",NOW(),Tbl_MissionCrew[[#This Row],[Return date]])-Tbl_MissionCrew[[#This Row],[Launch date]]</f>
        <v>168.22083333333285</v>
      </c>
      <c r="F1267" s="1">
        <f>_xlfn.XLOOKUP(Tbl_MissionCrew[[#This Row],[Spacecraft (Launch)]],Tbl_Missions[Spacecraft],Tbl_Missions[Launch])</f>
        <v>43086.306250000001</v>
      </c>
      <c r="G1267" s="1">
        <f>IF(_xlfn.XLOOKUP(Tbl_MissionCrew[[#This Row],[Spacecraft (Return)]],Tbl_Missions[Spacecraft],Tbl_Missions[Return])="","",_xlfn.XLOOKUP(Tbl_MissionCrew[[#This Row],[Spacecraft (Return)]],Tbl_Missions[Spacecraft],Tbl_Missions[Return]))</f>
        <v>43254.527083333334</v>
      </c>
      <c r="H1267" t="str">
        <f>_xlfn.XLOOKUP(Tbl_MissionCrew[[#This Row],[Spacecraft (Launch)]],Tbl_Missions[Spacecraft],Tbl_Missions[Destination])</f>
        <v>ISS</v>
      </c>
      <c r="I126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67" t="str">
        <f>_xlfn.XLOOKUP(Tbl_MissionCrew[[#This Row],[Spacecraft (Return)]],Tbl_Missions[Spacecraft],Tbl_Missions[Status])</f>
        <v>Returned</v>
      </c>
    </row>
    <row r="1268" spans="1:10" ht="18.75" customHeight="1">
      <c r="A1268" t="s">
        <v>673</v>
      </c>
      <c r="B1268" t="s">
        <v>360</v>
      </c>
      <c r="C1268" t="s">
        <v>360</v>
      </c>
      <c r="D1268" t="b">
        <f>NOT(Tbl_MissionCrew[[#This Row],[Spacecraft (Return)]]=Tbl_MissionCrew[[#This Row],[Spacecraft (Launch)]])</f>
        <v>0</v>
      </c>
      <c r="E1268" s="2">
        <f ca="1">IF(Tbl_MissionCrew[[#This Row],[Return date]]="",NOW(),Tbl_MissionCrew[[#This Row],[Return date]])-Tbl_MissionCrew[[#This Row],[Launch date]]</f>
        <v>196.75069444444671</v>
      </c>
      <c r="F1268" s="1">
        <f>_xlfn.XLOOKUP(Tbl_MissionCrew[[#This Row],[Spacecraft (Launch)]],Tbl_Missions[Spacecraft],Tbl_Missions[Launch])</f>
        <v>43180.738888888889</v>
      </c>
      <c r="G1268" s="1">
        <f>IF(_xlfn.XLOOKUP(Tbl_MissionCrew[[#This Row],[Spacecraft (Return)]],Tbl_Missions[Spacecraft],Tbl_Missions[Return])="","",_xlfn.XLOOKUP(Tbl_MissionCrew[[#This Row],[Spacecraft (Return)]],Tbl_Missions[Spacecraft],Tbl_Missions[Return]))</f>
        <v>43377.489583333336</v>
      </c>
      <c r="H1268" t="str">
        <f>_xlfn.XLOOKUP(Tbl_MissionCrew[[#This Row],[Spacecraft (Launch)]],Tbl_Missions[Spacecraft],Tbl_Missions[Destination])</f>
        <v>ISS</v>
      </c>
      <c r="I126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68" t="str">
        <f>_xlfn.XLOOKUP(Tbl_MissionCrew[[#This Row],[Spacecraft (Return)]],Tbl_Missions[Spacecraft],Tbl_Missions[Status])</f>
        <v>Returned</v>
      </c>
    </row>
    <row r="1269" spans="1:10" ht="18.75" customHeight="1">
      <c r="A1269" t="s">
        <v>722</v>
      </c>
      <c r="B1269" t="s">
        <v>360</v>
      </c>
      <c r="C1269" t="s">
        <v>360</v>
      </c>
      <c r="D1269" t="b">
        <f>NOT(Tbl_MissionCrew[[#This Row],[Spacecraft (Return)]]=Tbl_MissionCrew[[#This Row],[Spacecraft (Launch)]])</f>
        <v>0</v>
      </c>
      <c r="E1269" s="2">
        <f ca="1">IF(Tbl_MissionCrew[[#This Row],[Return date]]="",NOW(),Tbl_MissionCrew[[#This Row],[Return date]])-Tbl_MissionCrew[[#This Row],[Launch date]]</f>
        <v>196.75069444444671</v>
      </c>
      <c r="F1269" s="1">
        <f>_xlfn.XLOOKUP(Tbl_MissionCrew[[#This Row],[Spacecraft (Launch)]],Tbl_Missions[Spacecraft],Tbl_Missions[Launch])</f>
        <v>43180.738888888889</v>
      </c>
      <c r="G1269" s="1">
        <f>IF(_xlfn.XLOOKUP(Tbl_MissionCrew[[#This Row],[Spacecraft (Return)]],Tbl_Missions[Spacecraft],Tbl_Missions[Return])="","",_xlfn.XLOOKUP(Tbl_MissionCrew[[#This Row],[Spacecraft (Return)]],Tbl_Missions[Spacecraft],Tbl_Missions[Return]))</f>
        <v>43377.489583333336</v>
      </c>
      <c r="H1269" t="str">
        <f>_xlfn.XLOOKUP(Tbl_MissionCrew[[#This Row],[Spacecraft (Launch)]],Tbl_Missions[Spacecraft],Tbl_Missions[Destination])</f>
        <v>ISS</v>
      </c>
      <c r="I126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69" t="str">
        <f>_xlfn.XLOOKUP(Tbl_MissionCrew[[#This Row],[Spacecraft (Return)]],Tbl_Missions[Spacecraft],Tbl_Missions[Status])</f>
        <v>Returned</v>
      </c>
    </row>
    <row r="1270" spans="1:10" ht="18.75" customHeight="1">
      <c r="A1270" t="s">
        <v>670</v>
      </c>
      <c r="B1270" t="s">
        <v>360</v>
      </c>
      <c r="C1270" t="s">
        <v>360</v>
      </c>
      <c r="D1270" t="b">
        <f>NOT(Tbl_MissionCrew[[#This Row],[Spacecraft (Return)]]=Tbl_MissionCrew[[#This Row],[Spacecraft (Launch)]])</f>
        <v>0</v>
      </c>
      <c r="E1270" s="2">
        <f ca="1">IF(Tbl_MissionCrew[[#This Row],[Return date]]="",NOW(),Tbl_MissionCrew[[#This Row],[Return date]])-Tbl_MissionCrew[[#This Row],[Launch date]]</f>
        <v>196.75069444444671</v>
      </c>
      <c r="F1270" s="1">
        <f>_xlfn.XLOOKUP(Tbl_MissionCrew[[#This Row],[Spacecraft (Launch)]],Tbl_Missions[Spacecraft],Tbl_Missions[Launch])</f>
        <v>43180.738888888889</v>
      </c>
      <c r="G1270" s="1">
        <f>IF(_xlfn.XLOOKUP(Tbl_MissionCrew[[#This Row],[Spacecraft (Return)]],Tbl_Missions[Spacecraft],Tbl_Missions[Return])="","",_xlfn.XLOOKUP(Tbl_MissionCrew[[#This Row],[Spacecraft (Return)]],Tbl_Missions[Spacecraft],Tbl_Missions[Return]))</f>
        <v>43377.489583333336</v>
      </c>
      <c r="H1270" t="str">
        <f>_xlfn.XLOOKUP(Tbl_MissionCrew[[#This Row],[Spacecraft (Launch)]],Tbl_Missions[Spacecraft],Tbl_Missions[Destination])</f>
        <v>ISS</v>
      </c>
      <c r="I127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70" t="str">
        <f>_xlfn.XLOOKUP(Tbl_MissionCrew[[#This Row],[Spacecraft (Return)]],Tbl_Missions[Spacecraft],Tbl_Missions[Status])</f>
        <v>Returned</v>
      </c>
    </row>
    <row r="1271" spans="1:10" ht="18.75" customHeight="1">
      <c r="A1271" t="s">
        <v>725</v>
      </c>
      <c r="B1271" t="s">
        <v>361</v>
      </c>
      <c r="C1271" t="s">
        <v>361</v>
      </c>
      <c r="D1271" t="b">
        <f>NOT(Tbl_MissionCrew[[#This Row],[Spacecraft (Return)]]=Tbl_MissionCrew[[#This Row],[Spacecraft (Launch)]])</f>
        <v>0</v>
      </c>
      <c r="E1271" s="2">
        <f ca="1">IF(Tbl_MissionCrew[[#This Row],[Return date]]="",NOW(),Tbl_MissionCrew[[#This Row],[Return date]])-Tbl_MissionCrew[[#This Row],[Launch date]]</f>
        <v>196.74258101851592</v>
      </c>
      <c r="F1271" s="1">
        <f>_xlfn.XLOOKUP(Tbl_MissionCrew[[#This Row],[Spacecraft (Launch)]],Tbl_Missions[Spacecraft],Tbl_Missions[Launch])</f>
        <v>43257.467141203706</v>
      </c>
      <c r="G1271" s="1">
        <f>IF(_xlfn.XLOOKUP(Tbl_MissionCrew[[#This Row],[Spacecraft (Return)]],Tbl_Missions[Spacecraft],Tbl_Missions[Return])="","",_xlfn.XLOOKUP(Tbl_MissionCrew[[#This Row],[Spacecraft (Return)]],Tbl_Missions[Spacecraft],Tbl_Missions[Return]))</f>
        <v>43454.209722222222</v>
      </c>
      <c r="H1271" t="str">
        <f>_xlfn.XLOOKUP(Tbl_MissionCrew[[#This Row],[Spacecraft (Launch)]],Tbl_Missions[Spacecraft],Tbl_Missions[Destination])</f>
        <v>ISS</v>
      </c>
      <c r="I127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71" t="str">
        <f>_xlfn.XLOOKUP(Tbl_MissionCrew[[#This Row],[Spacecraft (Return)]],Tbl_Missions[Spacecraft],Tbl_Missions[Status])</f>
        <v>Returned</v>
      </c>
    </row>
    <row r="1272" spans="1:10" ht="18.75" customHeight="1">
      <c r="A1272" t="s">
        <v>1319</v>
      </c>
      <c r="B1272" t="s">
        <v>361</v>
      </c>
      <c r="C1272" t="s">
        <v>361</v>
      </c>
      <c r="D1272" t="b">
        <f>NOT(Tbl_MissionCrew[[#This Row],[Spacecraft (Return)]]=Tbl_MissionCrew[[#This Row],[Spacecraft (Launch)]])</f>
        <v>0</v>
      </c>
      <c r="E1272" s="2">
        <f ca="1">IF(Tbl_MissionCrew[[#This Row],[Return date]]="",NOW(),Tbl_MissionCrew[[#This Row],[Return date]])-Tbl_MissionCrew[[#This Row],[Launch date]]</f>
        <v>196.74258101851592</v>
      </c>
      <c r="F1272" s="1">
        <f>_xlfn.XLOOKUP(Tbl_MissionCrew[[#This Row],[Spacecraft (Launch)]],Tbl_Missions[Spacecraft],Tbl_Missions[Launch])</f>
        <v>43257.467141203706</v>
      </c>
      <c r="G1272" s="1">
        <f>IF(_xlfn.XLOOKUP(Tbl_MissionCrew[[#This Row],[Spacecraft (Return)]],Tbl_Missions[Spacecraft],Tbl_Missions[Return])="","",_xlfn.XLOOKUP(Tbl_MissionCrew[[#This Row],[Spacecraft (Return)]],Tbl_Missions[Spacecraft],Tbl_Missions[Return]))</f>
        <v>43454.209722222222</v>
      </c>
      <c r="H1272" t="str">
        <f>_xlfn.XLOOKUP(Tbl_MissionCrew[[#This Row],[Spacecraft (Launch)]],Tbl_Missions[Spacecraft],Tbl_Missions[Destination])</f>
        <v>ISS</v>
      </c>
      <c r="I127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72" t="str">
        <f>_xlfn.XLOOKUP(Tbl_MissionCrew[[#This Row],[Spacecraft (Return)]],Tbl_Missions[Spacecraft],Tbl_Missions[Status])</f>
        <v>Returned</v>
      </c>
    </row>
    <row r="1273" spans="1:10" ht="18.75" customHeight="1">
      <c r="A1273" t="s">
        <v>749</v>
      </c>
      <c r="B1273" t="s">
        <v>361</v>
      </c>
      <c r="C1273" t="s">
        <v>361</v>
      </c>
      <c r="D1273" t="b">
        <f>NOT(Tbl_MissionCrew[[#This Row],[Spacecraft (Return)]]=Tbl_MissionCrew[[#This Row],[Spacecraft (Launch)]])</f>
        <v>0</v>
      </c>
      <c r="E1273" s="2">
        <f ca="1">IF(Tbl_MissionCrew[[#This Row],[Return date]]="",NOW(),Tbl_MissionCrew[[#This Row],[Return date]])-Tbl_MissionCrew[[#This Row],[Launch date]]</f>
        <v>196.74258101851592</v>
      </c>
      <c r="F1273" s="1">
        <f>_xlfn.XLOOKUP(Tbl_MissionCrew[[#This Row],[Spacecraft (Launch)]],Tbl_Missions[Spacecraft],Tbl_Missions[Launch])</f>
        <v>43257.467141203706</v>
      </c>
      <c r="G1273" s="1">
        <f>IF(_xlfn.XLOOKUP(Tbl_MissionCrew[[#This Row],[Spacecraft (Return)]],Tbl_Missions[Spacecraft],Tbl_Missions[Return])="","",_xlfn.XLOOKUP(Tbl_MissionCrew[[#This Row],[Spacecraft (Return)]],Tbl_Missions[Spacecraft],Tbl_Missions[Return]))</f>
        <v>43454.209722222222</v>
      </c>
      <c r="H1273" t="str">
        <f>_xlfn.XLOOKUP(Tbl_MissionCrew[[#This Row],[Spacecraft (Launch)]],Tbl_Missions[Spacecraft],Tbl_Missions[Destination])</f>
        <v>ISS</v>
      </c>
      <c r="I127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73" t="str">
        <f>_xlfn.XLOOKUP(Tbl_MissionCrew[[#This Row],[Spacecraft (Return)]],Tbl_Missions[Spacecraft],Tbl_Missions[Status])</f>
        <v>Returned</v>
      </c>
    </row>
    <row r="1274" spans="1:10" ht="18.75" customHeight="1">
      <c r="A1274" t="s">
        <v>756</v>
      </c>
      <c r="B1274" t="s">
        <v>362</v>
      </c>
      <c r="C1274" t="s">
        <v>362</v>
      </c>
      <c r="D1274" t="b">
        <f>NOT(Tbl_MissionCrew[[#This Row],[Spacecraft (Return)]]=Tbl_MissionCrew[[#This Row],[Spacecraft (Launch)]])</f>
        <v>0</v>
      </c>
      <c r="E1274" s="2">
        <f ca="1">IF(Tbl_MissionCrew[[#This Row],[Return date]]="",NOW(),Tbl_MissionCrew[[#This Row],[Return date]])-Tbl_MissionCrew[[#This Row],[Launch date]]</f>
        <v>1.3194444443797693E-2</v>
      </c>
      <c r="F1274" s="1">
        <f>_xlfn.XLOOKUP(Tbl_MissionCrew[[#This Row],[Spacecraft (Launch)]],Tbl_Missions[Spacecraft],Tbl_Missions[Launch])</f>
        <v>43384.361111111109</v>
      </c>
      <c r="G1274" s="1">
        <f>IF(_xlfn.XLOOKUP(Tbl_MissionCrew[[#This Row],[Spacecraft (Return)]],Tbl_Missions[Spacecraft],Tbl_Missions[Return])="","",_xlfn.XLOOKUP(Tbl_MissionCrew[[#This Row],[Spacecraft (Return)]],Tbl_Missions[Spacecraft],Tbl_Missions[Return]))</f>
        <v>43384.374305555553</v>
      </c>
      <c r="H1274" t="str">
        <f>_xlfn.XLOOKUP(Tbl_MissionCrew[[#This Row],[Spacecraft (Launch)]],Tbl_Missions[Spacecraft],Tbl_Missions[Destination])</f>
        <v>Non-orbital space</v>
      </c>
      <c r="I127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274" t="str">
        <f>_xlfn.XLOOKUP(Tbl_MissionCrew[[#This Row],[Spacecraft (Return)]],Tbl_Missions[Spacecraft],Tbl_Missions[Status])</f>
        <v>Returned</v>
      </c>
    </row>
    <row r="1275" spans="1:10" ht="18.75" customHeight="1">
      <c r="A1275" t="s">
        <v>753</v>
      </c>
      <c r="B1275" t="s">
        <v>362</v>
      </c>
      <c r="C1275" t="s">
        <v>362</v>
      </c>
      <c r="D1275" t="b">
        <f>NOT(Tbl_MissionCrew[[#This Row],[Spacecraft (Return)]]=Tbl_MissionCrew[[#This Row],[Spacecraft (Launch)]])</f>
        <v>0</v>
      </c>
      <c r="E1275" s="2">
        <f ca="1">IF(Tbl_MissionCrew[[#This Row],[Return date]]="",NOW(),Tbl_MissionCrew[[#This Row],[Return date]])-Tbl_MissionCrew[[#This Row],[Launch date]]</f>
        <v>1.3194444443797693E-2</v>
      </c>
      <c r="F1275" s="1">
        <f>_xlfn.XLOOKUP(Tbl_MissionCrew[[#This Row],[Spacecraft (Launch)]],Tbl_Missions[Spacecraft],Tbl_Missions[Launch])</f>
        <v>43384.361111111109</v>
      </c>
      <c r="G1275" s="1">
        <f>IF(_xlfn.XLOOKUP(Tbl_MissionCrew[[#This Row],[Spacecraft (Return)]],Tbl_Missions[Spacecraft],Tbl_Missions[Return])="","",_xlfn.XLOOKUP(Tbl_MissionCrew[[#This Row],[Spacecraft (Return)]],Tbl_Missions[Spacecraft],Tbl_Missions[Return]))</f>
        <v>43384.374305555553</v>
      </c>
      <c r="H1275" t="str">
        <f>_xlfn.XLOOKUP(Tbl_MissionCrew[[#This Row],[Spacecraft (Launch)]],Tbl_Missions[Spacecraft],Tbl_Missions[Destination])</f>
        <v>Non-orbital space</v>
      </c>
      <c r="I127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None visited</v>
      </c>
      <c r="J1275" t="str">
        <f>_xlfn.XLOOKUP(Tbl_MissionCrew[[#This Row],[Spacecraft (Return)]],Tbl_Missions[Spacecraft],Tbl_Missions[Status])</f>
        <v>Returned</v>
      </c>
    </row>
    <row r="1276" spans="1:10" ht="18.75" customHeight="1">
      <c r="A1276" t="s">
        <v>752</v>
      </c>
      <c r="B1276" t="s">
        <v>363</v>
      </c>
      <c r="C1276" t="s">
        <v>363</v>
      </c>
      <c r="D1276" t="b">
        <f>NOT(Tbl_MissionCrew[[#This Row],[Spacecraft (Return)]]=Tbl_MissionCrew[[#This Row],[Spacecraft (Launch)]])</f>
        <v>0</v>
      </c>
      <c r="E1276" s="2">
        <f ca="1">IF(Tbl_MissionCrew[[#This Row],[Return date]]="",NOW(),Tbl_MissionCrew[[#This Row],[Return date]])-Tbl_MissionCrew[[#This Row],[Launch date]]</f>
        <v>203.63668981481169</v>
      </c>
      <c r="F1276" s="1">
        <f>_xlfn.XLOOKUP(Tbl_MissionCrew[[#This Row],[Spacecraft (Launch)]],Tbl_Missions[Spacecraft],Tbl_Missions[Launch])</f>
        <v>43437.479861111111</v>
      </c>
      <c r="G1276" s="1">
        <f>IF(_xlfn.XLOOKUP(Tbl_MissionCrew[[#This Row],[Spacecraft (Return)]],Tbl_Missions[Spacecraft],Tbl_Missions[Return])="","",_xlfn.XLOOKUP(Tbl_MissionCrew[[#This Row],[Spacecraft (Return)]],Tbl_Missions[Spacecraft],Tbl_Missions[Return]))</f>
        <v>43641.116550925923</v>
      </c>
      <c r="H1276" t="str">
        <f>_xlfn.XLOOKUP(Tbl_MissionCrew[[#This Row],[Spacecraft (Launch)]],Tbl_Missions[Spacecraft],Tbl_Missions[Destination])</f>
        <v>ISS</v>
      </c>
      <c r="I127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76" t="str">
        <f>_xlfn.XLOOKUP(Tbl_MissionCrew[[#This Row],[Spacecraft (Return)]],Tbl_Missions[Spacecraft],Tbl_Missions[Status])</f>
        <v>Returned</v>
      </c>
    </row>
    <row r="1277" spans="1:10" ht="18.75" customHeight="1">
      <c r="A1277" t="s">
        <v>755</v>
      </c>
      <c r="B1277" t="s">
        <v>363</v>
      </c>
      <c r="C1277" t="s">
        <v>363</v>
      </c>
      <c r="D1277" t="b">
        <f>NOT(Tbl_MissionCrew[[#This Row],[Spacecraft (Return)]]=Tbl_MissionCrew[[#This Row],[Spacecraft (Launch)]])</f>
        <v>0</v>
      </c>
      <c r="E1277" s="2">
        <f ca="1">IF(Tbl_MissionCrew[[#This Row],[Return date]]="",NOW(),Tbl_MissionCrew[[#This Row],[Return date]])-Tbl_MissionCrew[[#This Row],[Launch date]]</f>
        <v>203.63668981481169</v>
      </c>
      <c r="F1277" s="1">
        <f>_xlfn.XLOOKUP(Tbl_MissionCrew[[#This Row],[Spacecraft (Launch)]],Tbl_Missions[Spacecraft],Tbl_Missions[Launch])</f>
        <v>43437.479861111111</v>
      </c>
      <c r="G1277" s="1">
        <f>IF(_xlfn.XLOOKUP(Tbl_MissionCrew[[#This Row],[Spacecraft (Return)]],Tbl_Missions[Spacecraft],Tbl_Missions[Return])="","",_xlfn.XLOOKUP(Tbl_MissionCrew[[#This Row],[Spacecraft (Return)]],Tbl_Missions[Spacecraft],Tbl_Missions[Return]))</f>
        <v>43641.116550925923</v>
      </c>
      <c r="H1277" t="str">
        <f>_xlfn.XLOOKUP(Tbl_MissionCrew[[#This Row],[Spacecraft (Launch)]],Tbl_Missions[Spacecraft],Tbl_Missions[Destination])</f>
        <v>ISS</v>
      </c>
      <c r="I127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77" t="str">
        <f>_xlfn.XLOOKUP(Tbl_MissionCrew[[#This Row],[Spacecraft (Return)]],Tbl_Missions[Spacecraft],Tbl_Missions[Status])</f>
        <v>Returned</v>
      </c>
    </row>
    <row r="1278" spans="1:10" ht="18.75" customHeight="1">
      <c r="A1278" t="s">
        <v>661</v>
      </c>
      <c r="B1278" t="s">
        <v>363</v>
      </c>
      <c r="C1278" t="s">
        <v>363</v>
      </c>
      <c r="D1278" t="b">
        <f>NOT(Tbl_MissionCrew[[#This Row],[Spacecraft (Return)]]=Tbl_MissionCrew[[#This Row],[Spacecraft (Launch)]])</f>
        <v>0</v>
      </c>
      <c r="E1278" s="2">
        <f ca="1">IF(Tbl_MissionCrew[[#This Row],[Return date]]="",NOW(),Tbl_MissionCrew[[#This Row],[Return date]])-Tbl_MissionCrew[[#This Row],[Launch date]]</f>
        <v>203.63668981481169</v>
      </c>
      <c r="F1278" s="1">
        <f>_xlfn.XLOOKUP(Tbl_MissionCrew[[#This Row],[Spacecraft (Launch)]],Tbl_Missions[Spacecraft],Tbl_Missions[Launch])</f>
        <v>43437.479861111111</v>
      </c>
      <c r="G1278" s="1">
        <f>IF(_xlfn.XLOOKUP(Tbl_MissionCrew[[#This Row],[Spacecraft (Return)]],Tbl_Missions[Spacecraft],Tbl_Missions[Return])="","",_xlfn.XLOOKUP(Tbl_MissionCrew[[#This Row],[Spacecraft (Return)]],Tbl_Missions[Spacecraft],Tbl_Missions[Return]))</f>
        <v>43641.116550925923</v>
      </c>
      <c r="H1278" t="str">
        <f>_xlfn.XLOOKUP(Tbl_MissionCrew[[#This Row],[Spacecraft (Launch)]],Tbl_Missions[Spacecraft],Tbl_Missions[Destination])</f>
        <v>ISS</v>
      </c>
      <c r="I127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78" t="str">
        <f>_xlfn.XLOOKUP(Tbl_MissionCrew[[#This Row],[Spacecraft (Return)]],Tbl_Missions[Spacecraft],Tbl_Missions[Status])</f>
        <v>Returned</v>
      </c>
    </row>
    <row r="1279" spans="1:10" ht="18.75" customHeight="1">
      <c r="A1279" t="s">
        <v>756</v>
      </c>
      <c r="B1279" t="s">
        <v>364</v>
      </c>
      <c r="C1279" t="s">
        <v>364</v>
      </c>
      <c r="D1279" t="b">
        <f>NOT(Tbl_MissionCrew[[#This Row],[Spacecraft (Return)]]=Tbl_MissionCrew[[#This Row],[Spacecraft (Launch)]])</f>
        <v>0</v>
      </c>
      <c r="E1279" s="2">
        <f ca="1">IF(Tbl_MissionCrew[[#This Row],[Return date]]="",NOW(),Tbl_MissionCrew[[#This Row],[Return date]])-Tbl_MissionCrew[[#This Row],[Launch date]]</f>
        <v>202.65625</v>
      </c>
      <c r="F1279" s="1">
        <f>_xlfn.XLOOKUP(Tbl_MissionCrew[[#This Row],[Spacecraft (Launch)]],Tbl_Missions[Spacecraft],Tbl_Missions[Launch])</f>
        <v>43538.801388888889</v>
      </c>
      <c r="G1279" s="1">
        <f>IF(_xlfn.XLOOKUP(Tbl_MissionCrew[[#This Row],[Spacecraft (Return)]],Tbl_Missions[Spacecraft],Tbl_Missions[Return])="","",_xlfn.XLOOKUP(Tbl_MissionCrew[[#This Row],[Spacecraft (Return)]],Tbl_Missions[Spacecraft],Tbl_Missions[Return]))</f>
        <v>43741.457638888889</v>
      </c>
      <c r="H1279" t="str">
        <f>_xlfn.XLOOKUP(Tbl_MissionCrew[[#This Row],[Spacecraft (Launch)]],Tbl_Missions[Spacecraft],Tbl_Missions[Destination])</f>
        <v>ISS</v>
      </c>
      <c r="I127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79" t="str">
        <f>_xlfn.XLOOKUP(Tbl_MissionCrew[[#This Row],[Spacecraft (Return)]],Tbl_Missions[Spacecraft],Tbl_Missions[Status])</f>
        <v>Returned</v>
      </c>
    </row>
    <row r="1280" spans="1:10" ht="18.75" customHeight="1">
      <c r="A1280" t="s">
        <v>754</v>
      </c>
      <c r="B1280" t="s">
        <v>364</v>
      </c>
      <c r="C1280" t="s">
        <v>365</v>
      </c>
      <c r="D1280" t="b">
        <f>NOT(Tbl_MissionCrew[[#This Row],[Spacecraft (Return)]]=Tbl_MissionCrew[[#This Row],[Spacecraft (Launch)]])</f>
        <v>1</v>
      </c>
      <c r="E1280" s="2">
        <f ca="1">IF(Tbl_MissionCrew[[#This Row],[Return date]]="",NOW(),Tbl_MissionCrew[[#This Row],[Return date]])-Tbl_MissionCrew[[#This Row],[Launch date]]</f>
        <v>328.58246527778101</v>
      </c>
      <c r="F1280" s="1">
        <f>_xlfn.XLOOKUP(Tbl_MissionCrew[[#This Row],[Spacecraft (Launch)]],Tbl_Missions[Spacecraft],Tbl_Missions[Launch])</f>
        <v>43538.801388888889</v>
      </c>
      <c r="G1280" s="1">
        <f>IF(_xlfn.XLOOKUP(Tbl_MissionCrew[[#This Row],[Spacecraft (Return)]],Tbl_Missions[Spacecraft],Tbl_Missions[Return])="","",_xlfn.XLOOKUP(Tbl_MissionCrew[[#This Row],[Spacecraft (Return)]],Tbl_Missions[Spacecraft],Tbl_Missions[Return]))</f>
        <v>43867.38385416667</v>
      </c>
      <c r="H1280" t="str">
        <f>_xlfn.XLOOKUP(Tbl_MissionCrew[[#This Row],[Spacecraft (Launch)]],Tbl_Missions[Spacecraft],Tbl_Missions[Destination])</f>
        <v>ISS</v>
      </c>
      <c r="I128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80" t="str">
        <f>_xlfn.XLOOKUP(Tbl_MissionCrew[[#This Row],[Spacecraft (Return)]],Tbl_Missions[Spacecraft],Tbl_Missions[Status])</f>
        <v>Returned</v>
      </c>
    </row>
    <row r="1281" spans="1:10" ht="18.75" customHeight="1">
      <c r="A1281" t="s">
        <v>753</v>
      </c>
      <c r="B1281" t="s">
        <v>364</v>
      </c>
      <c r="C1281" t="s">
        <v>364</v>
      </c>
      <c r="D1281" t="b">
        <f>NOT(Tbl_MissionCrew[[#This Row],[Spacecraft (Return)]]=Tbl_MissionCrew[[#This Row],[Spacecraft (Launch)]])</f>
        <v>0</v>
      </c>
      <c r="E1281" s="2">
        <f ca="1">IF(Tbl_MissionCrew[[#This Row],[Return date]]="",NOW(),Tbl_MissionCrew[[#This Row],[Return date]])-Tbl_MissionCrew[[#This Row],[Launch date]]</f>
        <v>202.65625</v>
      </c>
      <c r="F1281" s="1">
        <f>_xlfn.XLOOKUP(Tbl_MissionCrew[[#This Row],[Spacecraft (Launch)]],Tbl_Missions[Spacecraft],Tbl_Missions[Launch])</f>
        <v>43538.801388888889</v>
      </c>
      <c r="G1281" s="1">
        <f>IF(_xlfn.XLOOKUP(Tbl_MissionCrew[[#This Row],[Spacecraft (Return)]],Tbl_Missions[Spacecraft],Tbl_Missions[Return])="","",_xlfn.XLOOKUP(Tbl_MissionCrew[[#This Row],[Spacecraft (Return)]],Tbl_Missions[Spacecraft],Tbl_Missions[Return]))</f>
        <v>43741.457638888889</v>
      </c>
      <c r="H1281" t="str">
        <f>_xlfn.XLOOKUP(Tbl_MissionCrew[[#This Row],[Spacecraft (Launch)]],Tbl_Missions[Spacecraft],Tbl_Missions[Destination])</f>
        <v>ISS</v>
      </c>
      <c r="I128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81" t="str">
        <f>_xlfn.XLOOKUP(Tbl_MissionCrew[[#This Row],[Spacecraft (Return)]],Tbl_Missions[Spacecraft],Tbl_Missions[Status])</f>
        <v>Returned</v>
      </c>
    </row>
    <row r="1282" spans="1:10" ht="18.75" customHeight="1">
      <c r="A1282" t="s">
        <v>721</v>
      </c>
      <c r="B1282" t="s">
        <v>365</v>
      </c>
      <c r="C1282" t="s">
        <v>365</v>
      </c>
      <c r="D1282" t="b">
        <f>NOT(Tbl_MissionCrew[[#This Row],[Spacecraft (Return)]]=Tbl_MissionCrew[[#This Row],[Spacecraft (Launch)]])</f>
        <v>0</v>
      </c>
      <c r="E1282" s="2">
        <f ca="1">IF(Tbl_MissionCrew[[#This Row],[Return date]]="",NOW(),Tbl_MissionCrew[[#This Row],[Return date]])-Tbl_MissionCrew[[#This Row],[Launch date]]</f>
        <v>200.69750000000204</v>
      </c>
      <c r="F1282" s="1">
        <f>_xlfn.XLOOKUP(Tbl_MissionCrew[[#This Row],[Spacecraft (Launch)]],Tbl_Missions[Spacecraft],Tbl_Missions[Launch])</f>
        <v>43666.686354166668</v>
      </c>
      <c r="G1282" s="1">
        <f>IF(_xlfn.XLOOKUP(Tbl_MissionCrew[[#This Row],[Spacecraft (Return)]],Tbl_Missions[Spacecraft],Tbl_Missions[Return])="","",_xlfn.XLOOKUP(Tbl_MissionCrew[[#This Row],[Spacecraft (Return)]],Tbl_Missions[Spacecraft],Tbl_Missions[Return]))</f>
        <v>43867.38385416667</v>
      </c>
      <c r="H1282" t="str">
        <f>_xlfn.XLOOKUP(Tbl_MissionCrew[[#This Row],[Spacecraft (Launch)]],Tbl_Missions[Spacecraft],Tbl_Missions[Destination])</f>
        <v>ISS</v>
      </c>
      <c r="I128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82" t="str">
        <f>_xlfn.XLOOKUP(Tbl_MissionCrew[[#This Row],[Spacecraft (Return)]],Tbl_Missions[Spacecraft],Tbl_Missions[Status])</f>
        <v>Returned</v>
      </c>
    </row>
    <row r="1283" spans="1:10" ht="18.75" customHeight="1">
      <c r="A1283" t="s">
        <v>758</v>
      </c>
      <c r="B1283" t="s">
        <v>365</v>
      </c>
      <c r="C1283" t="s">
        <v>366</v>
      </c>
      <c r="D1283" t="b">
        <f>NOT(Tbl_MissionCrew[[#This Row],[Spacecraft (Return)]]=Tbl_MissionCrew[[#This Row],[Spacecraft (Launch)]])</f>
        <v>1</v>
      </c>
      <c r="E1283" s="2">
        <f ca="1">IF(Tbl_MissionCrew[[#This Row],[Return date]]="",NOW(),Tbl_MissionCrew[[#This Row],[Return date]])-Tbl_MissionCrew[[#This Row],[Launch date]]</f>
        <v>271.53358796296379</v>
      </c>
      <c r="F1283" s="1">
        <f>_xlfn.XLOOKUP(Tbl_MissionCrew[[#This Row],[Spacecraft (Launch)]],Tbl_Missions[Spacecraft],Tbl_Missions[Launch])</f>
        <v>43666.686354166668</v>
      </c>
      <c r="G1283" s="1">
        <f>IF(_xlfn.XLOOKUP(Tbl_MissionCrew[[#This Row],[Spacecraft (Return)]],Tbl_Missions[Spacecraft],Tbl_Missions[Return])="","",_xlfn.XLOOKUP(Tbl_MissionCrew[[#This Row],[Spacecraft (Return)]],Tbl_Missions[Spacecraft],Tbl_Missions[Return]))</f>
        <v>43938.219942129632</v>
      </c>
      <c r="H1283" t="str">
        <f>_xlfn.XLOOKUP(Tbl_MissionCrew[[#This Row],[Spacecraft (Launch)]],Tbl_Missions[Spacecraft],Tbl_Missions[Destination])</f>
        <v>ISS</v>
      </c>
      <c r="I1283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83" t="str">
        <f>_xlfn.XLOOKUP(Tbl_MissionCrew[[#This Row],[Spacecraft (Return)]],Tbl_Missions[Spacecraft],Tbl_Missions[Status])</f>
        <v>Returned</v>
      </c>
    </row>
    <row r="1284" spans="1:10" ht="18.75" customHeight="1">
      <c r="A1284" t="s">
        <v>714</v>
      </c>
      <c r="B1284" t="s">
        <v>365</v>
      </c>
      <c r="C1284" t="s">
        <v>365</v>
      </c>
      <c r="D1284" t="b">
        <f>NOT(Tbl_MissionCrew[[#This Row],[Spacecraft (Return)]]=Tbl_MissionCrew[[#This Row],[Spacecraft (Launch)]])</f>
        <v>0</v>
      </c>
      <c r="E1284" s="2">
        <f ca="1">IF(Tbl_MissionCrew[[#This Row],[Return date]]="",NOW(),Tbl_MissionCrew[[#This Row],[Return date]])-Tbl_MissionCrew[[#This Row],[Launch date]]</f>
        <v>200.69750000000204</v>
      </c>
      <c r="F1284" s="1">
        <f>_xlfn.XLOOKUP(Tbl_MissionCrew[[#This Row],[Spacecraft (Launch)]],Tbl_Missions[Spacecraft],Tbl_Missions[Launch])</f>
        <v>43666.686354166668</v>
      </c>
      <c r="G1284" s="1">
        <f>IF(_xlfn.XLOOKUP(Tbl_MissionCrew[[#This Row],[Spacecraft (Return)]],Tbl_Missions[Spacecraft],Tbl_Missions[Return])="","",_xlfn.XLOOKUP(Tbl_MissionCrew[[#This Row],[Spacecraft (Return)]],Tbl_Missions[Spacecraft],Tbl_Missions[Return]))</f>
        <v>43867.38385416667</v>
      </c>
      <c r="H1284" t="str">
        <f>_xlfn.XLOOKUP(Tbl_MissionCrew[[#This Row],[Spacecraft (Launch)]],Tbl_Missions[Spacecraft],Tbl_Missions[Destination])</f>
        <v>ISS</v>
      </c>
      <c r="I1284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84" t="str">
        <f>_xlfn.XLOOKUP(Tbl_MissionCrew[[#This Row],[Spacecraft (Return)]],Tbl_Missions[Spacecraft],Tbl_Missions[Status])</f>
        <v>Returned</v>
      </c>
    </row>
    <row r="1285" spans="1:10" ht="18.75" customHeight="1">
      <c r="A1285" t="s">
        <v>1320</v>
      </c>
      <c r="B1285" t="s">
        <v>366</v>
      </c>
      <c r="C1285" t="s">
        <v>364</v>
      </c>
      <c r="D1285" t="b">
        <f>NOT(Tbl_MissionCrew[[#This Row],[Spacecraft (Return)]]=Tbl_MissionCrew[[#This Row],[Spacecraft (Launch)]])</f>
        <v>1</v>
      </c>
      <c r="E1285" s="2">
        <f ca="1">IF(Tbl_MissionCrew[[#This Row],[Return date]]="",NOW(),Tbl_MissionCrew[[#This Row],[Return date]])-Tbl_MissionCrew[[#This Row],[Launch date]]</f>
        <v>7.8759027777778101</v>
      </c>
      <c r="F1285" s="1">
        <f>_xlfn.XLOOKUP(Tbl_MissionCrew[[#This Row],[Spacecraft (Launch)]],Tbl_Missions[Spacecraft],Tbl_Missions[Launch])</f>
        <v>43733.581736111111</v>
      </c>
      <c r="G1285" s="1">
        <f>IF(_xlfn.XLOOKUP(Tbl_MissionCrew[[#This Row],[Spacecraft (Return)]],Tbl_Missions[Spacecraft],Tbl_Missions[Return])="","",_xlfn.XLOOKUP(Tbl_MissionCrew[[#This Row],[Spacecraft (Return)]],Tbl_Missions[Spacecraft],Tbl_Missions[Return]))</f>
        <v>43741.457638888889</v>
      </c>
      <c r="H1285" t="str">
        <f>_xlfn.XLOOKUP(Tbl_MissionCrew[[#This Row],[Spacecraft (Launch)]],Tbl_Missions[Spacecraft],Tbl_Missions[Destination])</f>
        <v>ISS</v>
      </c>
      <c r="I1285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85" t="str">
        <f>_xlfn.XLOOKUP(Tbl_MissionCrew[[#This Row],[Spacecraft (Return)]],Tbl_Missions[Spacecraft],Tbl_Missions[Status])</f>
        <v>Returned</v>
      </c>
    </row>
    <row r="1286" spans="1:10" ht="18.75" customHeight="1">
      <c r="A1286" t="s">
        <v>760</v>
      </c>
      <c r="B1286" t="s">
        <v>366</v>
      </c>
      <c r="C1286" t="s">
        <v>366</v>
      </c>
      <c r="D1286" t="b">
        <f>NOT(Tbl_MissionCrew[[#This Row],[Spacecraft (Return)]]=Tbl_MissionCrew[[#This Row],[Spacecraft (Launch)]])</f>
        <v>0</v>
      </c>
      <c r="E1286" s="2">
        <f ca="1">IF(Tbl_MissionCrew[[#This Row],[Return date]]="",NOW(),Tbl_MissionCrew[[#This Row],[Return date]])-Tbl_MissionCrew[[#This Row],[Launch date]]</f>
        <v>204.63820601852058</v>
      </c>
      <c r="F1286" s="1">
        <f>_xlfn.XLOOKUP(Tbl_MissionCrew[[#This Row],[Spacecraft (Launch)]],Tbl_Missions[Spacecraft],Tbl_Missions[Launch])</f>
        <v>43733.581736111111</v>
      </c>
      <c r="G1286" s="1">
        <f>IF(_xlfn.XLOOKUP(Tbl_MissionCrew[[#This Row],[Spacecraft (Return)]],Tbl_Missions[Spacecraft],Tbl_Missions[Return])="","",_xlfn.XLOOKUP(Tbl_MissionCrew[[#This Row],[Spacecraft (Return)]],Tbl_Missions[Spacecraft],Tbl_Missions[Return]))</f>
        <v>43938.219942129632</v>
      </c>
      <c r="H1286" t="str">
        <f>_xlfn.XLOOKUP(Tbl_MissionCrew[[#This Row],[Spacecraft (Launch)]],Tbl_Missions[Spacecraft],Tbl_Missions[Destination])</f>
        <v>ISS</v>
      </c>
      <c r="I1286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86" t="str">
        <f>_xlfn.XLOOKUP(Tbl_MissionCrew[[#This Row],[Spacecraft (Return)]],Tbl_Missions[Spacecraft],Tbl_Missions[Status])</f>
        <v>Returned</v>
      </c>
    </row>
    <row r="1287" spans="1:10" ht="18.75" customHeight="1">
      <c r="A1287" t="s">
        <v>696</v>
      </c>
      <c r="B1287" t="s">
        <v>366</v>
      </c>
      <c r="C1287" t="s">
        <v>366</v>
      </c>
      <c r="D1287" t="b">
        <f>NOT(Tbl_MissionCrew[[#This Row],[Spacecraft (Return)]]=Tbl_MissionCrew[[#This Row],[Spacecraft (Launch)]])</f>
        <v>0</v>
      </c>
      <c r="E1287" s="2">
        <f ca="1">IF(Tbl_MissionCrew[[#This Row],[Return date]]="",NOW(),Tbl_MissionCrew[[#This Row],[Return date]])-Tbl_MissionCrew[[#This Row],[Launch date]]</f>
        <v>204.63820601852058</v>
      </c>
      <c r="F1287" s="1">
        <f>_xlfn.XLOOKUP(Tbl_MissionCrew[[#This Row],[Spacecraft (Launch)]],Tbl_Missions[Spacecraft],Tbl_Missions[Launch])</f>
        <v>43733.581736111111</v>
      </c>
      <c r="G1287" s="1">
        <f>IF(_xlfn.XLOOKUP(Tbl_MissionCrew[[#This Row],[Spacecraft (Return)]],Tbl_Missions[Spacecraft],Tbl_Missions[Return])="","",_xlfn.XLOOKUP(Tbl_MissionCrew[[#This Row],[Spacecraft (Return)]],Tbl_Missions[Spacecraft],Tbl_Missions[Return]))</f>
        <v>43938.219942129632</v>
      </c>
      <c r="H1287" t="str">
        <f>_xlfn.XLOOKUP(Tbl_MissionCrew[[#This Row],[Spacecraft (Launch)]],Tbl_Missions[Spacecraft],Tbl_Missions[Destination])</f>
        <v>ISS</v>
      </c>
      <c r="I1287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87" t="str">
        <f>_xlfn.XLOOKUP(Tbl_MissionCrew[[#This Row],[Spacecraft (Return)]],Tbl_Missions[Spacecraft],Tbl_Missions[Status])</f>
        <v>Returned</v>
      </c>
    </row>
    <row r="1288" spans="1:10" ht="18.75" customHeight="1">
      <c r="A1288" t="s">
        <v>1303</v>
      </c>
      <c r="B1288" t="s">
        <v>367</v>
      </c>
      <c r="C1288" t="s">
        <v>367</v>
      </c>
      <c r="D1288" t="b">
        <f>NOT(Tbl_MissionCrew[[#This Row],[Spacecraft (Return)]]=Tbl_MissionCrew[[#This Row],[Spacecraft (Launch)]])</f>
        <v>0</v>
      </c>
      <c r="E1288" s="2">
        <f ca="1">IF(Tbl_MissionCrew[[#This Row],[Return date]]="",NOW(),Tbl_MissionCrew[[#This Row],[Return date]])-Tbl_MissionCrew[[#This Row],[Launch date]]</f>
        <v>270.79257071758911</v>
      </c>
      <c r="F1288" s="1">
        <f>_xlfn.XLOOKUP(Tbl_MissionCrew[[#This Row],[Spacecraft (Launch)]],Tbl_Missions[Spacecraft],Tbl_Missions[Launch])</f>
        <v>43930.336875000001</v>
      </c>
      <c r="G1288" s="1" t="str">
        <f>IF(_xlfn.XLOOKUP(Tbl_MissionCrew[[#This Row],[Spacecraft (Return)]],Tbl_Missions[Spacecraft],Tbl_Missions[Return])="","",_xlfn.XLOOKUP(Tbl_MissionCrew[[#This Row],[Spacecraft (Return)]],Tbl_Missions[Spacecraft],Tbl_Missions[Return]))</f>
        <v/>
      </c>
      <c r="H1288" t="str">
        <f>_xlfn.XLOOKUP(Tbl_MissionCrew[[#This Row],[Spacecraft (Launch)]],Tbl_Missions[Spacecraft],Tbl_Missions[Destination])</f>
        <v>ISS</v>
      </c>
      <c r="I1288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88" t="str">
        <f>_xlfn.XLOOKUP(Tbl_MissionCrew[[#This Row],[Spacecraft (Return)]],Tbl_Missions[Spacecraft],Tbl_Missions[Status])</f>
        <v>Active</v>
      </c>
    </row>
    <row r="1289" spans="1:10" ht="18.75" customHeight="1">
      <c r="A1289" t="s">
        <v>680</v>
      </c>
      <c r="B1289" t="s">
        <v>367</v>
      </c>
      <c r="C1289" t="s">
        <v>367</v>
      </c>
      <c r="D1289" t="b">
        <f>NOT(Tbl_MissionCrew[[#This Row],[Spacecraft (Return)]]=Tbl_MissionCrew[[#This Row],[Spacecraft (Launch)]])</f>
        <v>0</v>
      </c>
      <c r="E1289" s="2">
        <f ca="1">IF(Tbl_MissionCrew[[#This Row],[Return date]]="",NOW(),Tbl_MissionCrew[[#This Row],[Return date]])-Tbl_MissionCrew[[#This Row],[Launch date]]</f>
        <v>270.79257071758911</v>
      </c>
      <c r="F1289" s="1">
        <f>_xlfn.XLOOKUP(Tbl_MissionCrew[[#This Row],[Spacecraft (Launch)]],Tbl_Missions[Spacecraft],Tbl_Missions[Launch])</f>
        <v>43930.336875000001</v>
      </c>
      <c r="G1289" s="1" t="str">
        <f>IF(_xlfn.XLOOKUP(Tbl_MissionCrew[[#This Row],[Spacecraft (Return)]],Tbl_Missions[Spacecraft],Tbl_Missions[Return])="","",_xlfn.XLOOKUP(Tbl_MissionCrew[[#This Row],[Spacecraft (Return)]],Tbl_Missions[Spacecraft],Tbl_Missions[Return]))</f>
        <v/>
      </c>
      <c r="H1289" t="str">
        <f>_xlfn.XLOOKUP(Tbl_MissionCrew[[#This Row],[Spacecraft (Launch)]],Tbl_Missions[Spacecraft],Tbl_Missions[Destination])</f>
        <v>ISS</v>
      </c>
      <c r="I1289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89" t="str">
        <f>_xlfn.XLOOKUP(Tbl_MissionCrew[[#This Row],[Spacecraft (Return)]],Tbl_Missions[Spacecraft],Tbl_Missions[Status])</f>
        <v>Active</v>
      </c>
    </row>
    <row r="1290" spans="1:10" ht="18.75" customHeight="1">
      <c r="A1290" t="s">
        <v>1321</v>
      </c>
      <c r="B1290" t="s">
        <v>367</v>
      </c>
      <c r="C1290" t="s">
        <v>367</v>
      </c>
      <c r="D1290" t="b">
        <f>NOT(Tbl_MissionCrew[[#This Row],[Spacecraft (Return)]]=Tbl_MissionCrew[[#This Row],[Spacecraft (Launch)]])</f>
        <v>0</v>
      </c>
      <c r="E1290" s="2">
        <f ca="1">IF(Tbl_MissionCrew[[#This Row],[Return date]]="",NOW(),Tbl_MissionCrew[[#This Row],[Return date]])-Tbl_MissionCrew[[#This Row],[Launch date]]</f>
        <v>270.79257071758911</v>
      </c>
      <c r="F1290" s="1">
        <f>_xlfn.XLOOKUP(Tbl_MissionCrew[[#This Row],[Spacecraft (Launch)]],Tbl_Missions[Spacecraft],Tbl_Missions[Launch])</f>
        <v>43930.336875000001</v>
      </c>
      <c r="G1290" s="1" t="str">
        <f>IF(_xlfn.XLOOKUP(Tbl_MissionCrew[[#This Row],[Spacecraft (Return)]],Tbl_Missions[Spacecraft],Tbl_Missions[Return])="","",_xlfn.XLOOKUP(Tbl_MissionCrew[[#This Row],[Spacecraft (Return)]],Tbl_Missions[Spacecraft],Tbl_Missions[Return]))</f>
        <v/>
      </c>
      <c r="H1290" t="str">
        <f>_xlfn.XLOOKUP(Tbl_MissionCrew[[#This Row],[Spacecraft (Launch)]],Tbl_Missions[Spacecraft],Tbl_Missions[Destination])</f>
        <v>ISS</v>
      </c>
      <c r="I1290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90" t="str">
        <f>_xlfn.XLOOKUP(Tbl_MissionCrew[[#This Row],[Spacecraft (Return)]],Tbl_Missions[Spacecraft],Tbl_Missions[Status])</f>
        <v>Active</v>
      </c>
    </row>
    <row r="1291" spans="1:10" ht="18.75" customHeight="1">
      <c r="A1291" t="s">
        <v>1292</v>
      </c>
      <c r="B1291" t="s">
        <v>370</v>
      </c>
      <c r="C1291" t="s">
        <v>370</v>
      </c>
      <c r="D1291" t="b">
        <f>NOT(Tbl_MissionCrew[[#This Row],[Spacecraft (Return)]]=Tbl_MissionCrew[[#This Row],[Spacecraft (Launch)]])</f>
        <v>0</v>
      </c>
      <c r="E1291" s="2">
        <f ca="1">IF(Tbl_MissionCrew[[#This Row],[Return date]]="",NOW(),Tbl_MissionCrew[[#This Row],[Return date]])-Tbl_MissionCrew[[#This Row],[Launch date]]</f>
        <v>63.975937499999418</v>
      </c>
      <c r="F1291" s="1">
        <f>_xlfn.XLOOKUP(Tbl_MissionCrew[[#This Row],[Spacecraft (Launch)]],Tbl_Missions[Spacecraft],Tbl_Missions[Launch])</f>
        <v>43981.80746527778</v>
      </c>
      <c r="G1291" s="1">
        <f>IF(_xlfn.XLOOKUP(Tbl_MissionCrew[[#This Row],[Spacecraft (Return)]],Tbl_Missions[Spacecraft],Tbl_Missions[Return])="","",_xlfn.XLOOKUP(Tbl_MissionCrew[[#This Row],[Spacecraft (Return)]],Tbl_Missions[Spacecraft],Tbl_Missions[Return]))</f>
        <v>44045.783402777779</v>
      </c>
      <c r="H1291" t="str">
        <f>_xlfn.XLOOKUP(Tbl_MissionCrew[[#This Row],[Spacecraft (Launch)]],Tbl_Missions[Spacecraft],Tbl_Missions[Destination])</f>
        <v>ISS</v>
      </c>
      <c r="I1291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91" t="str">
        <f>_xlfn.XLOOKUP(Tbl_MissionCrew[[#This Row],[Spacecraft (Return)]],Tbl_Missions[Spacecraft],Tbl_Missions[Status])</f>
        <v>Returned</v>
      </c>
    </row>
    <row r="1292" spans="1:10" ht="18.75" customHeight="1">
      <c r="A1292" t="s">
        <v>656</v>
      </c>
      <c r="B1292" t="s">
        <v>370</v>
      </c>
      <c r="C1292" t="s">
        <v>370</v>
      </c>
      <c r="D1292" t="b">
        <f>NOT(Tbl_MissionCrew[[#This Row],[Spacecraft (Return)]]=Tbl_MissionCrew[[#This Row],[Spacecraft (Launch)]])</f>
        <v>0</v>
      </c>
      <c r="E1292" s="2">
        <f ca="1">IF(Tbl_MissionCrew[[#This Row],[Return date]]="",NOW(),Tbl_MissionCrew[[#This Row],[Return date]])-Tbl_MissionCrew[[#This Row],[Launch date]]</f>
        <v>63.975937499999418</v>
      </c>
      <c r="F1292" s="1">
        <f>_xlfn.XLOOKUP(Tbl_MissionCrew[[#This Row],[Spacecraft (Launch)]],Tbl_Missions[Spacecraft],Tbl_Missions[Launch])</f>
        <v>43981.80746527778</v>
      </c>
      <c r="G1292" s="1">
        <f>IF(_xlfn.XLOOKUP(Tbl_MissionCrew[[#This Row],[Spacecraft (Return)]],Tbl_Missions[Spacecraft],Tbl_Missions[Return])="","",_xlfn.XLOOKUP(Tbl_MissionCrew[[#This Row],[Spacecraft (Return)]],Tbl_Missions[Spacecraft],Tbl_Missions[Return]))</f>
        <v>44045.783402777779</v>
      </c>
      <c r="H1292" t="str">
        <f>_xlfn.XLOOKUP(Tbl_MissionCrew[[#This Row],[Spacecraft (Launch)]],Tbl_Missions[Spacecraft],Tbl_Missions[Destination])</f>
        <v>ISS</v>
      </c>
      <c r="I1292" t="str">
        <f>IF(_xlfn.XLOOKUP(Tbl_MissionCrew[[#This Row],[Spacecraft (Launch)]],Tbl_Missions[Spacecraft],Tbl_Missions[Station Visited])="","None visited",_xlfn.XLOOKUP(Tbl_MissionCrew[[#This Row],[Spacecraft (Launch)]],Tbl_Missions[Spacecraft],Tbl_Missions[Station Visited]))</f>
        <v>ISS</v>
      </c>
      <c r="J1292" t="str">
        <f>_xlfn.XLOOKUP(Tbl_MissionCrew[[#This Row],[Spacecraft (Return)]],Tbl_Missions[Spacecraft],Tbl_Missions[Status])</f>
        <v>Returned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6860E6C-9F5F-44FB-B50F-3563C7C8DD93}">
            <xm:f>NOT(ISERROR(SEARCH("=",D2)))</xm:f>
            <xm:f>"="</xm:f>
            <x14:dxf>
              <fill>
                <patternFill>
                  <bgColor theme="8"/>
                </patternFill>
              </fill>
            </x14:dxf>
          </x14:cfRule>
          <xm:sqref>D2:E2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AC84-18AC-41B3-8A5C-C81B4AE04E88}">
  <sheetPr codeName="Sheet5"/>
  <dimension ref="A1:M570"/>
  <sheetViews>
    <sheetView workbookViewId="0">
      <pane xSplit="1" ySplit="1" topLeftCell="B2" activePane="bottomRight" state="frozen"/>
      <selection pane="bottomRight" activeCell="F6" sqref="F6"/>
      <selection pane="bottomLeft" activeCell="A2" sqref="A2"/>
      <selection pane="topRight" activeCell="B1" sqref="B1"/>
    </sheetView>
  </sheetViews>
  <sheetFormatPr defaultRowHeight="16.5"/>
  <cols>
    <col min="1" max="1" width="29.25" bestFit="1" customWidth="1"/>
    <col min="2" max="2" width="9.5" bestFit="1" customWidth="1"/>
    <col min="3" max="3" width="18.75" bestFit="1" customWidth="1"/>
    <col min="4" max="4" width="13.125" bestFit="1" customWidth="1"/>
    <col min="5" max="5" width="10.625" bestFit="1" customWidth="1"/>
    <col min="6" max="13" width="13" customWidth="1"/>
  </cols>
  <sheetData>
    <row r="1" spans="1:13" ht="37.5" customHeight="1">
      <c r="A1" s="9" t="s">
        <v>373</v>
      </c>
      <c r="B1" s="9" t="s">
        <v>1322</v>
      </c>
      <c r="C1" s="9" t="s">
        <v>763</v>
      </c>
      <c r="D1" s="9" t="s">
        <v>1323</v>
      </c>
      <c r="E1" s="9" t="s">
        <v>1324</v>
      </c>
      <c r="F1" s="11" t="s">
        <v>1325</v>
      </c>
      <c r="G1" s="11" t="s">
        <v>1326</v>
      </c>
      <c r="H1" s="11" t="s">
        <v>1327</v>
      </c>
      <c r="I1" s="11" t="s">
        <v>1328</v>
      </c>
      <c r="J1" s="11" t="s">
        <v>1329</v>
      </c>
      <c r="K1" s="11" t="s">
        <v>1330</v>
      </c>
      <c r="L1" s="11" t="s">
        <v>1331</v>
      </c>
      <c r="M1" s="11" t="s">
        <v>1332</v>
      </c>
    </row>
    <row r="2" spans="1:13">
      <c r="A2" t="s">
        <v>1127</v>
      </c>
      <c r="B2" t="s">
        <v>1333</v>
      </c>
      <c r="C2" t="s">
        <v>1334</v>
      </c>
      <c r="D2" t="s">
        <v>1335</v>
      </c>
      <c r="E2" s="6">
        <v>21551</v>
      </c>
      <c r="F2">
        <f>COUNTIF(Tbl_MissionCrew[Crew Name],Tbl_People[[#This Row],[Name]])</f>
        <v>1</v>
      </c>
      <c r="G2" s="2">
        <f ca="1">SUMIFS(Tbl_MissionCrew[Duration (days)],Tbl_MissionCrew[Crew Name],Tbl_People[[#This Row],[Name]])</f>
        <v>9.1674189814802958</v>
      </c>
      <c r="H2">
        <f>COUNTIF(Tbl_EVA[Name],Tbl_People[[#This Row],[Name]])</f>
        <v>0</v>
      </c>
      <c r="I2" s="2">
        <f>SUMIFS(Tbl_EVA[Duration],Tbl_EVA[Name],Tbl_People[[#This Row],[Name]])*24</f>
        <v>0</v>
      </c>
      <c r="J2">
        <f>COUNTIFS(Tbl_MissionCrew[Destination],"Moon",Tbl_MissionCrew[Crew Name],Tbl_People[[#This Row],[Name]])</f>
        <v>0</v>
      </c>
      <c r="K2">
        <f>COUNTIFS(Tbl_EVA[Moonwalk],TRUE,Tbl_EVA[Name],Tbl_People[[#This Row],[Name]])</f>
        <v>0</v>
      </c>
      <c r="L2" s="2">
        <f ca="1">_xlfn.MAXIFS(Tbl_MissionCrew[Duration (days)],Tbl_MissionCrew[Crew Name],Tbl_People[[#This Row],[Name]])</f>
        <v>9.1674189814802958</v>
      </c>
      <c r="M2" s="2">
        <f ca="1">_xlfn.MINIFS(Tbl_MissionCrew[Duration (days)],Tbl_MissionCrew[Crew Name],Tbl_People[[#This Row],[Name]])</f>
        <v>9.1674189814802958</v>
      </c>
    </row>
    <row r="3" spans="1:13">
      <c r="A3" t="s">
        <v>708</v>
      </c>
      <c r="B3" t="s">
        <v>1333</v>
      </c>
      <c r="C3" t="s">
        <v>850</v>
      </c>
      <c r="D3" t="s">
        <v>1335</v>
      </c>
      <c r="E3" s="6">
        <v>25200</v>
      </c>
      <c r="F3">
        <f>COUNTIF(Tbl_MissionCrew[Crew Name],Tbl_People[[#This Row],[Name]])</f>
        <v>2</v>
      </c>
      <c r="G3" s="2">
        <f ca="1">SUMIFS(Tbl_MissionCrew[Duration (days)],Tbl_MissionCrew[Crew Name],Tbl_People[[#This Row],[Name]])</f>
        <v>140.72638888889196</v>
      </c>
      <c r="H3">
        <f>COUNTIF(Tbl_EVA[Name],Tbl_People[[#This Row],[Name]])</f>
        <v>3</v>
      </c>
      <c r="I3" s="2">
        <f>SUMIFS(Tbl_EVA[Duration],Tbl_EVA[Name],Tbl_People[[#This Row],[Name]])*24</f>
        <v>21.383333333185874</v>
      </c>
      <c r="J3">
        <f>COUNTIFS(Tbl_MissionCrew[Destination],"Moon",Tbl_MissionCrew[Crew Name],Tbl_People[[#This Row],[Name]])</f>
        <v>0</v>
      </c>
      <c r="K3">
        <f>COUNTIFS(Tbl_EVA[Moonwalk],TRUE,Tbl_EVA[Name],Tbl_People[[#This Row],[Name]])</f>
        <v>0</v>
      </c>
      <c r="L3" s="2">
        <f ca="1">_xlfn.MAXIFS(Tbl_MissionCrew[Duration (days)],Tbl_MissionCrew[Crew Name],Tbl_People[[#This Row],[Name]])</f>
        <v>126.96736111111386</v>
      </c>
      <c r="M3" s="2">
        <f ca="1">_xlfn.MINIFS(Tbl_MissionCrew[Duration (days)],Tbl_MissionCrew[Crew Name],Tbl_People[[#This Row],[Name]])</f>
        <v>13.759027777778101</v>
      </c>
    </row>
    <row r="4" spans="1:13">
      <c r="A4" t="s">
        <v>396</v>
      </c>
      <c r="B4" t="s">
        <v>1333</v>
      </c>
      <c r="C4" t="s">
        <v>781</v>
      </c>
      <c r="D4" t="s">
        <v>1336</v>
      </c>
      <c r="E4" s="6">
        <v>11763</v>
      </c>
      <c r="F4">
        <f>COUNTIF(Tbl_MissionCrew[Crew Name],Tbl_People[[#This Row],[Name]])</f>
        <v>2</v>
      </c>
      <c r="G4" s="2">
        <f ca="1">SUMIFS(Tbl_MissionCrew[Duration (days)],Tbl_MissionCrew[Crew Name],Tbl_People[[#This Row],[Name]])</f>
        <v>69.65694444444307</v>
      </c>
      <c r="H4">
        <f>COUNTIF(Tbl_EVA[Name],Tbl_People[[#This Row],[Name]])</f>
        <v>3</v>
      </c>
      <c r="I4" s="2">
        <f>SUMIFS(Tbl_EVA[Duration],Tbl_EVA[Name],Tbl_People[[#This Row],[Name]])*24</f>
        <v>10.438333333324408</v>
      </c>
      <c r="J4">
        <f>COUNTIFS(Tbl_MissionCrew[Destination],"Moon",Tbl_MissionCrew[Crew Name],Tbl_People[[#This Row],[Name]])</f>
        <v>1</v>
      </c>
      <c r="K4">
        <f>COUNTIFS(Tbl_EVA[Moonwalk],TRUE,Tbl_EVA[Name],Tbl_People[[#This Row],[Name]])</f>
        <v>2</v>
      </c>
      <c r="L4" s="2">
        <f ca="1">_xlfn.MAXIFS(Tbl_MissionCrew[Duration (days)],Tbl_MissionCrew[Crew Name],Tbl_People[[#This Row],[Name]])</f>
        <v>59.465277777777374</v>
      </c>
      <c r="M4" s="2">
        <f ca="1">_xlfn.MINIFS(Tbl_MissionCrew[Duration (days)],Tbl_MissionCrew[Crew Name],Tbl_People[[#This Row],[Name]])</f>
        <v>10.191666666665697</v>
      </c>
    </row>
    <row r="5" spans="1:13">
      <c r="A5" t="s">
        <v>1280</v>
      </c>
      <c r="B5" t="s">
        <v>1333</v>
      </c>
      <c r="C5" t="s">
        <v>781</v>
      </c>
      <c r="D5" t="s">
        <v>1336</v>
      </c>
      <c r="E5" s="6">
        <v>22590</v>
      </c>
      <c r="F5">
        <f>COUNTIF(Tbl_MissionCrew[Crew Name],Tbl_People[[#This Row],[Name]])</f>
        <v>2</v>
      </c>
      <c r="G5" s="2">
        <f ca="1">SUMIFS(Tbl_MissionCrew[Duration (days)],Tbl_MissionCrew[Crew Name],Tbl_People[[#This Row],[Name]])</f>
        <v>27.881249999998545</v>
      </c>
      <c r="H5">
        <f>COUNTIF(Tbl_EVA[Name],Tbl_People[[#This Row],[Name]])</f>
        <v>0</v>
      </c>
      <c r="I5" s="2">
        <f>SUMIFS(Tbl_EVA[Duration],Tbl_EVA[Name],Tbl_People[[#This Row],[Name]])*24</f>
        <v>0</v>
      </c>
      <c r="J5">
        <f>COUNTIFS(Tbl_MissionCrew[Destination],"Moon",Tbl_MissionCrew[Crew Name],Tbl_People[[#This Row],[Name]])</f>
        <v>0</v>
      </c>
      <c r="K5">
        <f>COUNTIFS(Tbl_EVA[Moonwalk],TRUE,Tbl_EVA[Name],Tbl_People[[#This Row],[Name]])</f>
        <v>0</v>
      </c>
      <c r="L5" s="2">
        <f ca="1">_xlfn.MAXIFS(Tbl_MissionCrew[Duration (days)],Tbl_MissionCrew[Crew Name],Tbl_People[[#This Row],[Name]])</f>
        <v>15.115972222221899</v>
      </c>
      <c r="M5" s="2">
        <f ca="1">_xlfn.MINIFS(Tbl_MissionCrew[Duration (days)],Tbl_MissionCrew[Crew Name],Tbl_People[[#This Row],[Name]])</f>
        <v>12.765277777776646</v>
      </c>
    </row>
    <row r="6" spans="1:13">
      <c r="A6" t="s">
        <v>397</v>
      </c>
      <c r="B6" t="s">
        <v>1333</v>
      </c>
      <c r="C6" t="s">
        <v>781</v>
      </c>
      <c r="D6" t="s">
        <v>1336</v>
      </c>
      <c r="E6" s="6">
        <v>8723</v>
      </c>
      <c r="F6">
        <f>COUNTIF(Tbl_MissionCrew[Crew Name],Tbl_People[[#This Row],[Name]])</f>
        <v>2</v>
      </c>
      <c r="G6" s="2">
        <f ca="1">SUMIFS(Tbl_MissionCrew[Duration (days)],Tbl_MissionCrew[Crew Name],Tbl_People[[#This Row],[Name]])</f>
        <v>9.0120601851849642</v>
      </c>
      <c r="H6">
        <f>COUNTIF(Tbl_EVA[Name],Tbl_People[[#This Row],[Name]])</f>
        <v>2</v>
      </c>
      <c r="I6" s="2">
        <f>SUMIFS(Tbl_EVA[Duration],Tbl_EVA[Name],Tbl_People[[#This Row],[Name]])*24</f>
        <v>9.3752777777554002</v>
      </c>
      <c r="J6">
        <f>COUNTIFS(Tbl_MissionCrew[Destination],"Moon",Tbl_MissionCrew[Crew Name],Tbl_People[[#This Row],[Name]])</f>
        <v>1</v>
      </c>
      <c r="K6">
        <f>COUNTIFS(Tbl_EVA[Moonwalk],TRUE,Tbl_EVA[Name],Tbl_People[[#This Row],[Name]])</f>
        <v>2</v>
      </c>
      <c r="L6" s="2">
        <f ca="1">_xlfn.MAXIFS(Tbl_MissionCrew[Duration (days)],Tbl_MissionCrew[Crew Name],Tbl_People[[#This Row],[Name]])</f>
        <v>9.0013888888897782</v>
      </c>
      <c r="M6" s="2">
        <f ca="1">_xlfn.MINIFS(Tbl_MissionCrew[Duration (days)],Tbl_MissionCrew[Crew Name],Tbl_People[[#This Row],[Name]])</f>
        <v>1.0671296295186039E-2</v>
      </c>
    </row>
    <row r="7" spans="1:13">
      <c r="A7" t="s">
        <v>1199</v>
      </c>
      <c r="B7" t="s">
        <v>1333</v>
      </c>
      <c r="C7" t="s">
        <v>781</v>
      </c>
      <c r="D7" t="s">
        <v>1336</v>
      </c>
      <c r="E7" s="6">
        <v>18021</v>
      </c>
      <c r="F7">
        <f>COUNTIF(Tbl_MissionCrew[Crew Name],Tbl_People[[#This Row],[Name]])</f>
        <v>1</v>
      </c>
      <c r="G7" s="2">
        <f ca="1">SUMIFS(Tbl_MissionCrew[Duration (days)],Tbl_MissionCrew[Crew Name],Tbl_People[[#This Row],[Name]])</f>
        <v>15.911805555559113</v>
      </c>
      <c r="H7">
        <f>COUNTIF(Tbl_EVA[Name],Tbl_People[[#This Row],[Name]])</f>
        <v>0</v>
      </c>
      <c r="I7" s="2">
        <f>SUMIFS(Tbl_EVA[Duration],Tbl_EVA[Name],Tbl_People[[#This Row],[Name]])*24</f>
        <v>0</v>
      </c>
      <c r="J7">
        <f>COUNTIFS(Tbl_MissionCrew[Destination],"Moon",Tbl_MissionCrew[Crew Name],Tbl_People[[#This Row],[Name]])</f>
        <v>0</v>
      </c>
      <c r="K7">
        <f>COUNTIFS(Tbl_EVA[Moonwalk],TRUE,Tbl_EVA[Name],Tbl_People[[#This Row],[Name]])</f>
        <v>0</v>
      </c>
      <c r="L7" s="2">
        <f ca="1">_xlfn.MAXIFS(Tbl_MissionCrew[Duration (days)],Tbl_MissionCrew[Crew Name],Tbl_People[[#This Row],[Name]])</f>
        <v>15.911805555559113</v>
      </c>
      <c r="M7" s="2">
        <f ca="1">_xlfn.MINIFS(Tbl_MissionCrew[Duration (days)],Tbl_MissionCrew[Crew Name],Tbl_People[[#This Row],[Name]])</f>
        <v>15.911805555559113</v>
      </c>
    </row>
    <row r="8" spans="1:13">
      <c r="A8" t="s">
        <v>474</v>
      </c>
      <c r="B8" t="s">
        <v>1333</v>
      </c>
      <c r="C8" t="s">
        <v>777</v>
      </c>
      <c r="D8" t="s">
        <v>787</v>
      </c>
      <c r="E8" s="6">
        <v>19570</v>
      </c>
      <c r="F8">
        <f>COUNTIF(Tbl_MissionCrew[Crew Name],Tbl_People[[#This Row],[Name]])</f>
        <v>1</v>
      </c>
      <c r="G8" s="2">
        <f ca="1">SUMIFS(Tbl_MissionCrew[Duration (days)],Tbl_MissionCrew[Crew Name],Tbl_People[[#This Row],[Name]])</f>
        <v>179.05416666666861</v>
      </c>
      <c r="H8">
        <f>COUNTIF(Tbl_EVA[Name],Tbl_People[[#This Row],[Name]])</f>
        <v>2</v>
      </c>
      <c r="I8" s="2">
        <f>SUMIFS(Tbl_EVA[Duration],Tbl_EVA[Name],Tbl_People[[#This Row],[Name]])*24</f>
        <v>10.78333333338378</v>
      </c>
      <c r="J8">
        <f>COUNTIFS(Tbl_MissionCrew[Destination],"Moon",Tbl_MissionCrew[Crew Name],Tbl_People[[#This Row],[Name]])</f>
        <v>0</v>
      </c>
      <c r="K8">
        <f>COUNTIFS(Tbl_EVA[Moonwalk],TRUE,Tbl_EVA[Name],Tbl_People[[#This Row],[Name]])</f>
        <v>0</v>
      </c>
      <c r="L8" s="2">
        <f ca="1">_xlfn.MAXIFS(Tbl_MissionCrew[Duration (days)],Tbl_MissionCrew[Crew Name],Tbl_People[[#This Row],[Name]])</f>
        <v>179.05416666666861</v>
      </c>
      <c r="M8" s="2">
        <f ca="1">_xlfn.MINIFS(Tbl_MissionCrew[Duration (days)],Tbl_MissionCrew[Crew Name],Tbl_People[[#This Row],[Name]])</f>
        <v>179.05416666666861</v>
      </c>
    </row>
    <row r="9" spans="1:13">
      <c r="A9" t="s">
        <v>421</v>
      </c>
      <c r="B9" t="s">
        <v>1333</v>
      </c>
      <c r="C9" t="s">
        <v>777</v>
      </c>
      <c r="D9" t="s">
        <v>787</v>
      </c>
      <c r="E9" s="6">
        <v>14882</v>
      </c>
      <c r="F9">
        <f>COUNTIF(Tbl_MissionCrew[Crew Name],Tbl_People[[#This Row],[Name]])</f>
        <v>2</v>
      </c>
      <c r="G9" s="2">
        <f ca="1">SUMIFS(Tbl_MissionCrew[Duration (days)],Tbl_MissionCrew[Crew Name],Tbl_People[[#This Row],[Name]])</f>
        <v>147.52690972221899</v>
      </c>
      <c r="H9">
        <f>COUNTIF(Tbl_EVA[Name],Tbl_People[[#This Row],[Name]])</f>
        <v>1</v>
      </c>
      <c r="I9" s="2">
        <f>SUMIFS(Tbl_EVA[Duration],Tbl_EVA[Name],Tbl_People[[#This Row],[Name]])*24</f>
        <v>2.3333333333430346</v>
      </c>
      <c r="J9">
        <f>COUNTIFS(Tbl_MissionCrew[Destination],"Moon",Tbl_MissionCrew[Crew Name],Tbl_People[[#This Row],[Name]])</f>
        <v>0</v>
      </c>
      <c r="K9">
        <f>COUNTIFS(Tbl_EVA[Moonwalk],TRUE,Tbl_EVA[Name],Tbl_People[[#This Row],[Name]])</f>
        <v>0</v>
      </c>
      <c r="L9" s="2">
        <f ca="1">_xlfn.MAXIFS(Tbl_MissionCrew[Duration (days)],Tbl_MissionCrew[Crew Name],Tbl_People[[#This Row],[Name]])</f>
        <v>139.61649305555329</v>
      </c>
      <c r="M9" s="2">
        <f ca="1">_xlfn.MINIFS(Tbl_MissionCrew[Duration (days)],Tbl_MissionCrew[Crew Name],Tbl_People[[#This Row],[Name]])</f>
        <v>7.9104166666656965</v>
      </c>
    </row>
    <row r="10" spans="1:13">
      <c r="A10" t="s">
        <v>462</v>
      </c>
      <c r="B10" t="s">
        <v>1333</v>
      </c>
      <c r="C10" t="s">
        <v>777</v>
      </c>
      <c r="D10" t="s">
        <v>787</v>
      </c>
      <c r="E10" s="6">
        <v>18739</v>
      </c>
      <c r="F10">
        <f>COUNTIF(Tbl_MissionCrew[Crew Name],Tbl_People[[#This Row],[Name]])</f>
        <v>1</v>
      </c>
      <c r="G10" s="2">
        <f ca="1">SUMIFS(Tbl_MissionCrew[Duration (days)],Tbl_MissionCrew[Crew Name],Tbl_People[[#This Row],[Name]])</f>
        <v>174.1430555555562</v>
      </c>
      <c r="H10">
        <f>COUNTIF(Tbl_EVA[Name],Tbl_People[[#This Row],[Name]])</f>
        <v>3</v>
      </c>
      <c r="I10" s="2">
        <f>SUMIFS(Tbl_EVA[Duration],Tbl_EVA[Name],Tbl_People[[#This Row],[Name]])*24</f>
        <v>8.8000000000465661</v>
      </c>
      <c r="J10">
        <f>COUNTIFS(Tbl_MissionCrew[Destination],"Moon",Tbl_MissionCrew[Crew Name],Tbl_People[[#This Row],[Name]])</f>
        <v>0</v>
      </c>
      <c r="K10">
        <f>COUNTIFS(Tbl_EVA[Moonwalk],TRUE,Tbl_EVA[Name],Tbl_People[[#This Row],[Name]])</f>
        <v>0</v>
      </c>
      <c r="L10" s="2">
        <f ca="1">_xlfn.MAXIFS(Tbl_MissionCrew[Duration (days)],Tbl_MissionCrew[Crew Name],Tbl_People[[#This Row],[Name]])</f>
        <v>174.1430555555562</v>
      </c>
      <c r="M10" s="2">
        <f ca="1">_xlfn.MINIFS(Tbl_MissionCrew[Duration (days)],Tbl_MissionCrew[Crew Name],Tbl_People[[#This Row],[Name]])</f>
        <v>174.1430555555562</v>
      </c>
    </row>
    <row r="11" spans="1:13">
      <c r="A11" t="s">
        <v>1212</v>
      </c>
      <c r="B11" t="s">
        <v>1333</v>
      </c>
      <c r="C11" t="s">
        <v>777</v>
      </c>
      <c r="D11" t="s">
        <v>787</v>
      </c>
      <c r="E11" s="6">
        <v>21123</v>
      </c>
      <c r="F11">
        <f>COUNTIF(Tbl_MissionCrew[Crew Name],Tbl_People[[#This Row],[Name]])</f>
        <v>1</v>
      </c>
      <c r="G11" s="2">
        <f ca="1">SUMIFS(Tbl_MissionCrew[Duration (days)],Tbl_MissionCrew[Crew Name],Tbl_People[[#This Row],[Name]])</f>
        <v>184.92222222222335</v>
      </c>
      <c r="H11">
        <f>COUNTIF(Tbl_EVA[Name],Tbl_People[[#This Row],[Name]])</f>
        <v>0</v>
      </c>
      <c r="I11" s="2">
        <f>SUMIFS(Tbl_EVA[Duration],Tbl_EVA[Name],Tbl_People[[#This Row],[Name]])*24</f>
        <v>0</v>
      </c>
      <c r="J11">
        <f>COUNTIFS(Tbl_MissionCrew[Destination],"Moon",Tbl_MissionCrew[Crew Name],Tbl_People[[#This Row],[Name]])</f>
        <v>0</v>
      </c>
      <c r="K11">
        <f>COUNTIFS(Tbl_EVA[Moonwalk],TRUE,Tbl_EVA[Name],Tbl_People[[#This Row],[Name]])</f>
        <v>0</v>
      </c>
      <c r="L11" s="2">
        <f ca="1">_xlfn.MAXIFS(Tbl_MissionCrew[Duration (days)],Tbl_MissionCrew[Crew Name],Tbl_People[[#This Row],[Name]])</f>
        <v>184.92222222222335</v>
      </c>
      <c r="M11" s="2">
        <f ca="1">_xlfn.MINIFS(Tbl_MissionCrew[Duration (days)],Tbl_MissionCrew[Crew Name],Tbl_People[[#This Row],[Name]])</f>
        <v>184.92222222222335</v>
      </c>
    </row>
    <row r="12" spans="1:13">
      <c r="A12" t="s">
        <v>1126</v>
      </c>
      <c r="B12" t="s">
        <v>1333</v>
      </c>
      <c r="C12" t="s">
        <v>1337</v>
      </c>
      <c r="D12" t="s">
        <v>787</v>
      </c>
      <c r="E12" s="6">
        <v>18963</v>
      </c>
      <c r="F12">
        <f>COUNTIF(Tbl_MissionCrew[Crew Name],Tbl_People[[#This Row],[Name]])</f>
        <v>1</v>
      </c>
      <c r="G12" s="2">
        <f ca="1">SUMIFS(Tbl_MissionCrew[Duration (days)],Tbl_MissionCrew[Crew Name],Tbl_People[[#This Row],[Name]])</f>
        <v>9.5234606481499213</v>
      </c>
      <c r="H12">
        <f>COUNTIF(Tbl_EVA[Name],Tbl_People[[#This Row],[Name]])</f>
        <v>0</v>
      </c>
      <c r="I12" s="2">
        <f>SUMIFS(Tbl_EVA[Duration],Tbl_EVA[Name],Tbl_People[[#This Row],[Name]])*24</f>
        <v>0</v>
      </c>
      <c r="J12">
        <f>COUNTIFS(Tbl_MissionCrew[Destination],"Moon",Tbl_MissionCrew[Crew Name],Tbl_People[[#This Row],[Name]])</f>
        <v>0</v>
      </c>
      <c r="K12">
        <f>COUNTIFS(Tbl_EVA[Moonwalk],TRUE,Tbl_EVA[Name],Tbl_People[[#This Row],[Name]])</f>
        <v>0</v>
      </c>
      <c r="L12" s="2">
        <f ca="1">_xlfn.MAXIFS(Tbl_MissionCrew[Duration (days)],Tbl_MissionCrew[Crew Name],Tbl_People[[#This Row],[Name]])</f>
        <v>9.5234606481499213</v>
      </c>
      <c r="M12" s="2">
        <f ca="1">_xlfn.MINIFS(Tbl_MissionCrew[Duration (days)],Tbl_MissionCrew[Crew Name],Tbl_People[[#This Row],[Name]])</f>
        <v>9.5234606481499213</v>
      </c>
    </row>
    <row r="13" spans="1:13">
      <c r="A13" t="s">
        <v>432</v>
      </c>
      <c r="B13" t="s">
        <v>1333</v>
      </c>
      <c r="C13" t="s">
        <v>777</v>
      </c>
      <c r="D13" t="s">
        <v>787</v>
      </c>
      <c r="E13" s="6">
        <v>15757</v>
      </c>
      <c r="F13">
        <f>COUNTIF(Tbl_MissionCrew[Crew Name],Tbl_People[[#This Row],[Name]])</f>
        <v>2</v>
      </c>
      <c r="G13" s="2">
        <f ca="1">SUMIFS(Tbl_MissionCrew[Duration (days)],Tbl_MissionCrew[Crew Name],Tbl_People[[#This Row],[Name]])</f>
        <v>309.75208333333285</v>
      </c>
      <c r="H13">
        <f>COUNTIF(Tbl_EVA[Name],Tbl_People[[#This Row],[Name]])</f>
        <v>2</v>
      </c>
      <c r="I13" s="2">
        <f>SUMIFS(Tbl_EVA[Duration],Tbl_EVA[Name],Tbl_People[[#This Row],[Name]])*24</f>
        <v>5.7333333333372138</v>
      </c>
      <c r="J13">
        <f>COUNTIFS(Tbl_MissionCrew[Destination],"Moon",Tbl_MissionCrew[Crew Name],Tbl_People[[#This Row],[Name]])</f>
        <v>0</v>
      </c>
      <c r="K13">
        <f>COUNTIFS(Tbl_EVA[Moonwalk],TRUE,Tbl_EVA[Name],Tbl_People[[#This Row],[Name]])</f>
        <v>0</v>
      </c>
      <c r="L13" s="2">
        <f ca="1">_xlfn.MAXIFS(Tbl_MissionCrew[Duration (days)],Tbl_MissionCrew[Crew Name],Tbl_People[[#This Row],[Name]])</f>
        <v>160.3034722222219</v>
      </c>
      <c r="M13" s="2">
        <f ca="1">_xlfn.MINIFS(Tbl_MissionCrew[Duration (days)],Tbl_MissionCrew[Crew Name],Tbl_People[[#This Row],[Name]])</f>
        <v>149.44861111111095</v>
      </c>
    </row>
    <row r="14" spans="1:13">
      <c r="A14" t="s">
        <v>499</v>
      </c>
      <c r="B14" t="s">
        <v>1333</v>
      </c>
      <c r="C14" t="s">
        <v>777</v>
      </c>
      <c r="D14" t="s">
        <v>787</v>
      </c>
      <c r="E14" s="6">
        <v>19662</v>
      </c>
      <c r="F14">
        <f>COUNTIF(Tbl_MissionCrew[Crew Name],Tbl_People[[#This Row],[Name]])</f>
        <v>1</v>
      </c>
      <c r="G14" s="2">
        <f ca="1">SUMIFS(Tbl_MissionCrew[Duration (days)],Tbl_MissionCrew[Crew Name],Tbl_People[[#This Row],[Name]])</f>
        <v>179.03055555555329</v>
      </c>
      <c r="H14">
        <f>COUNTIF(Tbl_EVA[Name],Tbl_People[[#This Row],[Name]])</f>
        <v>2</v>
      </c>
      <c r="I14" s="2">
        <f>SUMIFS(Tbl_EVA[Duration],Tbl_EVA[Name],Tbl_People[[#This Row],[Name]])*24</f>
        <v>9.9666666666744277</v>
      </c>
      <c r="J14">
        <f>COUNTIFS(Tbl_MissionCrew[Destination],"Moon",Tbl_MissionCrew[Crew Name],Tbl_People[[#This Row],[Name]])</f>
        <v>0</v>
      </c>
      <c r="K14">
        <f>COUNTIFS(Tbl_EVA[Moonwalk],TRUE,Tbl_EVA[Name],Tbl_People[[#This Row],[Name]])</f>
        <v>0</v>
      </c>
      <c r="L14" s="2">
        <f ca="1">_xlfn.MAXIFS(Tbl_MissionCrew[Duration (days)],Tbl_MissionCrew[Crew Name],Tbl_People[[#This Row],[Name]])</f>
        <v>179.03055555555329</v>
      </c>
      <c r="M14" s="2">
        <f ca="1">_xlfn.MINIFS(Tbl_MissionCrew[Duration (days)],Tbl_MissionCrew[Crew Name],Tbl_People[[#This Row],[Name]])</f>
        <v>179.03055555555329</v>
      </c>
    </row>
    <row r="15" spans="1:13">
      <c r="A15" t="s">
        <v>704</v>
      </c>
      <c r="B15" t="s">
        <v>1333</v>
      </c>
      <c r="C15" t="s">
        <v>777</v>
      </c>
      <c r="D15" t="s">
        <v>787</v>
      </c>
      <c r="E15" s="6">
        <v>25640</v>
      </c>
      <c r="F15">
        <f>COUNTIF(Tbl_MissionCrew[Crew Name],Tbl_People[[#This Row],[Name]])</f>
        <v>2</v>
      </c>
      <c r="G15" s="2">
        <f ca="1">SUMIFS(Tbl_MissionCrew[Duration (days)],Tbl_MissionCrew[Crew Name],Tbl_People[[#This Row],[Name]])</f>
        <v>331.47430555555911</v>
      </c>
      <c r="H15">
        <f>COUNTIF(Tbl_EVA[Name],Tbl_People[[#This Row],[Name]])</f>
        <v>2</v>
      </c>
      <c r="I15" s="2">
        <f>SUMIFS(Tbl_EVA[Duration],Tbl_EVA[Name],Tbl_People[[#This Row],[Name]])*24</f>
        <v>10.016666666662786</v>
      </c>
      <c r="J15">
        <f>COUNTIFS(Tbl_MissionCrew[Destination],"Moon",Tbl_MissionCrew[Crew Name],Tbl_People[[#This Row],[Name]])</f>
        <v>0</v>
      </c>
      <c r="K15">
        <f>COUNTIFS(Tbl_EVA[Moonwalk],TRUE,Tbl_EVA[Name],Tbl_People[[#This Row],[Name]])</f>
        <v>0</v>
      </c>
      <c r="L15" s="2">
        <f ca="1">_xlfn.MAXIFS(Tbl_MissionCrew[Duration (days)],Tbl_MissionCrew[Crew Name],Tbl_People[[#This Row],[Name]])</f>
        <v>167.23750000000291</v>
      </c>
      <c r="M15" s="2">
        <f ca="1">_xlfn.MINIFS(Tbl_MissionCrew[Duration (days)],Tbl_MissionCrew[Crew Name],Tbl_People[[#This Row],[Name]])</f>
        <v>164.2368055555562</v>
      </c>
    </row>
    <row r="16" spans="1:13">
      <c r="A16" t="s">
        <v>471</v>
      </c>
      <c r="B16" t="s">
        <v>1333</v>
      </c>
      <c r="C16" t="s">
        <v>777</v>
      </c>
      <c r="D16" t="s">
        <v>787</v>
      </c>
      <c r="E16" s="6">
        <v>16117</v>
      </c>
      <c r="F16">
        <f>COUNTIF(Tbl_MissionCrew[Crew Name],Tbl_People[[#This Row],[Name]])</f>
        <v>4</v>
      </c>
      <c r="G16" s="2">
        <f ca="1">SUMIFS(Tbl_MissionCrew[Duration (days)],Tbl_MissionCrew[Crew Name],Tbl_People[[#This Row],[Name]])</f>
        <v>372.9541666666737</v>
      </c>
      <c r="H16">
        <f>COUNTIF(Tbl_EVA[Name],Tbl_People[[#This Row],[Name]])</f>
        <v>10</v>
      </c>
      <c r="I16" s="2">
        <f>SUMIFS(Tbl_EVA[Duration],Tbl_EVA[Name],Tbl_People[[#This Row],[Name]])*24</f>
        <v>31.830555555643514</v>
      </c>
      <c r="J16">
        <f>COUNTIFS(Tbl_MissionCrew[Destination],"Moon",Tbl_MissionCrew[Crew Name],Tbl_People[[#This Row],[Name]])</f>
        <v>0</v>
      </c>
      <c r="K16">
        <f>COUNTIFS(Tbl_EVA[Moonwalk],TRUE,Tbl_EVA[Name],Tbl_People[[#This Row],[Name]])</f>
        <v>0</v>
      </c>
      <c r="L16" s="2">
        <f ca="1">_xlfn.MAXIFS(Tbl_MissionCrew[Duration (days)],Tbl_MissionCrew[Crew Name],Tbl_People[[#This Row],[Name]])</f>
        <v>196.73958333333576</v>
      </c>
      <c r="M16" s="2">
        <f ca="1">_xlfn.MINIFS(Tbl_MissionCrew[Duration (days)],Tbl_MissionCrew[Crew Name],Tbl_People[[#This Row],[Name]])</f>
        <v>2.0125000000007276</v>
      </c>
    </row>
    <row r="17" spans="1:13">
      <c r="A17" t="s">
        <v>721</v>
      </c>
      <c r="B17" t="s">
        <v>1333</v>
      </c>
      <c r="C17" t="s">
        <v>777</v>
      </c>
      <c r="D17" t="s">
        <v>787</v>
      </c>
      <c r="E17" s="6">
        <v>19964</v>
      </c>
      <c r="F17">
        <f>COUNTIF(Tbl_MissionCrew[Crew Name],Tbl_People[[#This Row],[Name]])</f>
        <v>3</v>
      </c>
      <c r="G17" s="2">
        <f ca="1">SUMIFS(Tbl_MissionCrew[Duration (days)],Tbl_MissionCrew[Crew Name],Tbl_People[[#This Row],[Name]])</f>
        <v>545.96486111111153</v>
      </c>
      <c r="H17">
        <f>COUNTIF(Tbl_EVA[Name],Tbl_People[[#This Row],[Name]])</f>
        <v>2</v>
      </c>
      <c r="I17" s="2">
        <f>SUMIFS(Tbl_EVA[Duration],Tbl_EVA[Name],Tbl_People[[#This Row],[Name]])*24</f>
        <v>12.566666666592937</v>
      </c>
      <c r="J17">
        <f>COUNTIFS(Tbl_MissionCrew[Destination],"Moon",Tbl_MissionCrew[Crew Name],Tbl_People[[#This Row],[Name]])</f>
        <v>0</v>
      </c>
      <c r="K17">
        <f>COUNTIFS(Tbl_EVA[Moonwalk],TRUE,Tbl_EVA[Name],Tbl_People[[#This Row],[Name]])</f>
        <v>0</v>
      </c>
      <c r="L17" s="2">
        <f ca="1">_xlfn.MAXIFS(Tbl_MissionCrew[Duration (days)],Tbl_MissionCrew[Crew Name],Tbl_People[[#This Row],[Name]])</f>
        <v>200.69750000000204</v>
      </c>
      <c r="M17" s="2">
        <f ca="1">_xlfn.MINIFS(Tbl_MissionCrew[Duration (days)],Tbl_MissionCrew[Crew Name],Tbl_People[[#This Row],[Name]])</f>
        <v>169.21250000000146</v>
      </c>
    </row>
    <row r="18" spans="1:13">
      <c r="A18" t="s">
        <v>470</v>
      </c>
      <c r="B18" t="s">
        <v>1333</v>
      </c>
      <c r="C18" t="s">
        <v>777</v>
      </c>
      <c r="D18" t="s">
        <v>787</v>
      </c>
      <c r="E18" s="6">
        <v>17255</v>
      </c>
      <c r="F18">
        <f>COUNTIF(Tbl_MissionCrew[Crew Name],Tbl_People[[#This Row],[Name]])</f>
        <v>4</v>
      </c>
      <c r="G18" s="2">
        <f ca="1">SUMIFS(Tbl_MissionCrew[Duration (days)],Tbl_MissionCrew[Crew Name],Tbl_People[[#This Row],[Name]])</f>
        <v>489.06665509259255</v>
      </c>
      <c r="H18">
        <f>COUNTIF(Tbl_EVA[Name],Tbl_People[[#This Row],[Name]])</f>
        <v>6</v>
      </c>
      <c r="I18" s="2">
        <f>SUMIFS(Tbl_EVA[Duration],Tbl_EVA[Name],Tbl_People[[#This Row],[Name]])*24</f>
        <v>19.650000000139698</v>
      </c>
      <c r="J18">
        <f>COUNTIFS(Tbl_MissionCrew[Destination],"Moon",Tbl_MissionCrew[Crew Name],Tbl_People[[#This Row],[Name]])</f>
        <v>0</v>
      </c>
      <c r="K18">
        <f>COUNTIFS(Tbl_EVA[Moonwalk],TRUE,Tbl_EVA[Name],Tbl_People[[#This Row],[Name]])</f>
        <v>0</v>
      </c>
      <c r="L18" s="2">
        <f ca="1">_xlfn.MAXIFS(Tbl_MissionCrew[Duration (days)],Tbl_MissionCrew[Crew Name],Tbl_People[[#This Row],[Name]])</f>
        <v>169.2236111111124</v>
      </c>
      <c r="M18" s="2">
        <f ca="1">_xlfn.MINIFS(Tbl_MissionCrew[Duration (days)],Tbl_MissionCrew[Crew Name],Tbl_People[[#This Row],[Name]])</f>
        <v>7.9617939814816054</v>
      </c>
    </row>
    <row r="19" spans="1:13">
      <c r="A19" t="s">
        <v>467</v>
      </c>
      <c r="B19" t="s">
        <v>1333</v>
      </c>
      <c r="C19" t="s">
        <v>777</v>
      </c>
      <c r="D19" t="s">
        <v>787</v>
      </c>
      <c r="E19" s="6">
        <v>17680</v>
      </c>
      <c r="F19">
        <f>COUNTIF(Tbl_MissionCrew[Crew Name],Tbl_People[[#This Row],[Name]])</f>
        <v>3</v>
      </c>
      <c r="G19" s="2">
        <f ca="1">SUMIFS(Tbl_MissionCrew[Duration (days)],Tbl_MissionCrew[Crew Name],Tbl_People[[#This Row],[Name]])</f>
        <v>391.49425925926334</v>
      </c>
      <c r="H19">
        <f>COUNTIF(Tbl_EVA[Name],Tbl_People[[#This Row],[Name]])</f>
        <v>2</v>
      </c>
      <c r="I19" s="2">
        <f>SUMIFS(Tbl_EVA[Duration],Tbl_EVA[Name],Tbl_People[[#This Row],[Name]])*24</f>
        <v>10.199999999895226</v>
      </c>
      <c r="J19">
        <f>COUNTIFS(Tbl_MissionCrew[Destination],"Moon",Tbl_MissionCrew[Crew Name],Tbl_People[[#This Row],[Name]])</f>
        <v>0</v>
      </c>
      <c r="K19">
        <f>COUNTIFS(Tbl_EVA[Moonwalk],TRUE,Tbl_EVA[Name],Tbl_People[[#This Row],[Name]])</f>
        <v>0</v>
      </c>
      <c r="L19" s="2">
        <f ca="1">_xlfn.MAXIFS(Tbl_MissionCrew[Duration (days)],Tbl_MissionCrew[Crew Name],Tbl_People[[#This Row],[Name]])</f>
        <v>175.11925925926334</v>
      </c>
      <c r="M19" s="2">
        <f ca="1">_xlfn.MINIFS(Tbl_MissionCrew[Duration (days)],Tbl_MissionCrew[Crew Name],Tbl_People[[#This Row],[Name]])</f>
        <v>64.911111111112405</v>
      </c>
    </row>
    <row r="20" spans="1:13">
      <c r="A20" t="s">
        <v>1029</v>
      </c>
      <c r="B20" t="s">
        <v>1333</v>
      </c>
      <c r="C20" t="s">
        <v>777</v>
      </c>
      <c r="D20" t="s">
        <v>787</v>
      </c>
      <c r="E20" s="6">
        <v>11411</v>
      </c>
      <c r="F20">
        <f>COUNTIF(Tbl_MissionCrew[Crew Name],Tbl_People[[#This Row],[Name]])</f>
        <v>2</v>
      </c>
      <c r="G20" s="2">
        <f ca="1">SUMIFS(Tbl_MissionCrew[Duration (days)],Tbl_MissionCrew[Crew Name],Tbl_People[[#This Row],[Name]])</f>
        <v>37.483333333333576</v>
      </c>
      <c r="H20">
        <f>COUNTIF(Tbl_EVA[Name],Tbl_People[[#This Row],[Name]])</f>
        <v>0</v>
      </c>
      <c r="I20" s="2">
        <f>SUMIFS(Tbl_EVA[Duration],Tbl_EVA[Name],Tbl_People[[#This Row],[Name]])*24</f>
        <v>0</v>
      </c>
      <c r="J20">
        <f>COUNTIFS(Tbl_MissionCrew[Destination],"Moon",Tbl_MissionCrew[Crew Name],Tbl_People[[#This Row],[Name]])</f>
        <v>0</v>
      </c>
      <c r="K20">
        <f>COUNTIFS(Tbl_EVA[Moonwalk],TRUE,Tbl_EVA[Name],Tbl_People[[#This Row],[Name]])</f>
        <v>0</v>
      </c>
      <c r="L20" s="2">
        <f ca="1">_xlfn.MAXIFS(Tbl_MissionCrew[Duration (days)],Tbl_MissionCrew[Crew Name],Tbl_People[[#This Row],[Name]])</f>
        <v>29.555555555554747</v>
      </c>
      <c r="M20" s="2">
        <f ca="1">_xlfn.MINIFS(Tbl_MissionCrew[Duration (days)],Tbl_MissionCrew[Crew Name],Tbl_People[[#This Row],[Name]])</f>
        <v>7.9277777777788287</v>
      </c>
    </row>
    <row r="21" spans="1:13">
      <c r="A21" t="s">
        <v>391</v>
      </c>
      <c r="B21" t="s">
        <v>1333</v>
      </c>
      <c r="C21" t="s">
        <v>777</v>
      </c>
      <c r="D21" t="s">
        <v>787</v>
      </c>
      <c r="E21" s="6">
        <v>12613</v>
      </c>
      <c r="F21">
        <f>COUNTIF(Tbl_MissionCrew[Crew Name],Tbl_People[[#This Row],[Name]])</f>
        <v>3</v>
      </c>
      <c r="G21" s="2">
        <f ca="1">SUMIFS(Tbl_MissionCrew[Duration (days)],Tbl_MissionCrew[Crew Name],Tbl_People[[#This Row],[Name]])</f>
        <v>8.9332638888881775</v>
      </c>
      <c r="H21">
        <f>COUNTIF(Tbl_EVA[Name],Tbl_People[[#This Row],[Name]])</f>
        <v>1</v>
      </c>
      <c r="I21" s="2">
        <f>SUMIFS(Tbl_EVA[Duration],Tbl_EVA[Name],Tbl_People[[#This Row],[Name]])*24</f>
        <v>0.53333333332557231</v>
      </c>
      <c r="J21">
        <f>COUNTIFS(Tbl_MissionCrew[Destination],"Moon",Tbl_MissionCrew[Crew Name],Tbl_People[[#This Row],[Name]])</f>
        <v>0</v>
      </c>
      <c r="K21">
        <f>COUNTIFS(Tbl_EVA[Moonwalk],TRUE,Tbl_EVA[Name],Tbl_People[[#This Row],[Name]])</f>
        <v>0</v>
      </c>
      <c r="L21" s="2">
        <f ca="1">_xlfn.MAXIFS(Tbl_MissionCrew[Duration (days)],Tbl_MissionCrew[Crew Name],Tbl_People[[#This Row],[Name]])</f>
        <v>4.9520833333335759</v>
      </c>
      <c r="M21" s="2">
        <f ca="1">_xlfn.MINIFS(Tbl_MissionCrew[Duration (days)],Tbl_MissionCrew[Crew Name],Tbl_People[[#This Row],[Name]])</f>
        <v>1.9902083333327028</v>
      </c>
    </row>
    <row r="22" spans="1:13">
      <c r="A22" t="s">
        <v>756</v>
      </c>
      <c r="B22" t="s">
        <v>1333</v>
      </c>
      <c r="C22" t="s">
        <v>777</v>
      </c>
      <c r="D22" t="s">
        <v>787</v>
      </c>
      <c r="E22" s="6">
        <v>26204</v>
      </c>
      <c r="F22">
        <f>COUNTIF(Tbl_MissionCrew[Crew Name],Tbl_People[[#This Row],[Name]])</f>
        <v>3</v>
      </c>
      <c r="G22" s="2">
        <f ca="1">SUMIFS(Tbl_MissionCrew[Duration (days)],Tbl_MissionCrew[Crew Name],Tbl_People[[#This Row],[Name]])</f>
        <v>374.82664351851417</v>
      </c>
      <c r="H22">
        <f>COUNTIF(Tbl_EVA[Name],Tbl_People[[#This Row],[Name]])</f>
        <v>1</v>
      </c>
      <c r="I22" s="2">
        <f>SUMIFS(Tbl_EVA[Duration],Tbl_EVA[Name],Tbl_People[[#This Row],[Name]])*24</f>
        <v>6.0166666667209938</v>
      </c>
      <c r="J22">
        <f>COUNTIFS(Tbl_MissionCrew[Destination],"Moon",Tbl_MissionCrew[Crew Name],Tbl_People[[#This Row],[Name]])</f>
        <v>0</v>
      </c>
      <c r="K22">
        <f>COUNTIFS(Tbl_EVA[Moonwalk],TRUE,Tbl_EVA[Name],Tbl_People[[#This Row],[Name]])</f>
        <v>0</v>
      </c>
      <c r="L22" s="2">
        <f ca="1">_xlfn.MAXIFS(Tbl_MissionCrew[Duration (days)],Tbl_MissionCrew[Crew Name],Tbl_People[[#This Row],[Name]])</f>
        <v>202.65625</v>
      </c>
      <c r="M22" s="2">
        <f ca="1">_xlfn.MINIFS(Tbl_MissionCrew[Duration (days)],Tbl_MissionCrew[Crew Name],Tbl_People[[#This Row],[Name]])</f>
        <v>1.3194444443797693E-2</v>
      </c>
    </row>
    <row r="23" spans="1:13">
      <c r="A23" t="s">
        <v>725</v>
      </c>
      <c r="B23" t="s">
        <v>1333</v>
      </c>
      <c r="C23" t="s">
        <v>1338</v>
      </c>
      <c r="D23" t="s">
        <v>787</v>
      </c>
      <c r="E23" s="6">
        <v>27883</v>
      </c>
      <c r="F23">
        <f>COUNTIF(Tbl_MissionCrew[Crew Name],Tbl_People[[#This Row],[Name]])</f>
        <v>2</v>
      </c>
      <c r="G23" s="2">
        <f ca="1">SUMIFS(Tbl_MissionCrew[Duration (days)],Tbl_MissionCrew[Crew Name],Tbl_People[[#This Row],[Name]])</f>
        <v>362.07591435185168</v>
      </c>
      <c r="H23">
        <f>COUNTIF(Tbl_EVA[Name],Tbl_People[[#This Row],[Name]])</f>
        <v>1</v>
      </c>
      <c r="I23" s="2">
        <f>SUMIFS(Tbl_EVA[Duration],Tbl_EVA[Name],Tbl_People[[#This Row],[Name]])*24</f>
        <v>6.2166666666744277</v>
      </c>
      <c r="J23">
        <f>COUNTIFS(Tbl_MissionCrew[Destination],"Moon",Tbl_MissionCrew[Crew Name],Tbl_People[[#This Row],[Name]])</f>
        <v>0</v>
      </c>
      <c r="K23">
        <f>COUNTIFS(Tbl_EVA[Moonwalk],TRUE,Tbl_EVA[Name],Tbl_People[[#This Row],[Name]])</f>
        <v>0</v>
      </c>
      <c r="L23" s="2">
        <f ca="1">_xlfn.MAXIFS(Tbl_MissionCrew[Duration (days)],Tbl_MissionCrew[Crew Name],Tbl_People[[#This Row],[Name]])</f>
        <v>196.74258101851592</v>
      </c>
      <c r="M23" s="2">
        <f ca="1">_xlfn.MINIFS(Tbl_MissionCrew[Duration (days)],Tbl_MissionCrew[Crew Name],Tbl_People[[#This Row],[Name]])</f>
        <v>165.33333333333576</v>
      </c>
    </row>
    <row r="24" spans="1:13">
      <c r="A24" t="s">
        <v>713</v>
      </c>
      <c r="B24" t="s">
        <v>1333</v>
      </c>
      <c r="C24" t="s">
        <v>777</v>
      </c>
      <c r="D24" t="s">
        <v>787</v>
      </c>
      <c r="E24" s="6">
        <v>28391</v>
      </c>
      <c r="F24">
        <f>COUNTIF(Tbl_MissionCrew[Crew Name],Tbl_People[[#This Row],[Name]])</f>
        <v>2</v>
      </c>
      <c r="G24" s="2">
        <f ca="1">SUMIFS(Tbl_MissionCrew[Duration (days)],Tbl_MissionCrew[Crew Name],Tbl_People[[#This Row],[Name]])</f>
        <v>334.47847222221753</v>
      </c>
      <c r="H24">
        <f>COUNTIF(Tbl_EVA[Name],Tbl_People[[#This Row],[Name]])</f>
        <v>4</v>
      </c>
      <c r="I24" s="2">
        <f>SUMIFS(Tbl_EVA[Duration],Tbl_EVA[Name],Tbl_People[[#This Row],[Name]])*24</f>
        <v>28.23333333368646</v>
      </c>
      <c r="J24">
        <f>COUNTIFS(Tbl_MissionCrew[Destination],"Moon",Tbl_MissionCrew[Crew Name],Tbl_People[[#This Row],[Name]])</f>
        <v>0</v>
      </c>
      <c r="K24">
        <f>COUNTIFS(Tbl_EVA[Moonwalk],TRUE,Tbl_EVA[Name],Tbl_People[[#This Row],[Name]])</f>
        <v>0</v>
      </c>
      <c r="L24" s="2">
        <f ca="1">_xlfn.MAXIFS(Tbl_MissionCrew[Duration (days)],Tbl_MissionCrew[Crew Name],Tbl_People[[#This Row],[Name]])</f>
        <v>168.21805555555329</v>
      </c>
      <c r="M24" s="2">
        <f ca="1">_xlfn.MINIFS(Tbl_MissionCrew[Duration (days)],Tbl_MissionCrew[Crew Name],Tbl_People[[#This Row],[Name]])</f>
        <v>166.26041666666424</v>
      </c>
    </row>
    <row r="25" spans="1:13">
      <c r="A25" t="s">
        <v>383</v>
      </c>
      <c r="B25" t="s">
        <v>1333</v>
      </c>
      <c r="C25" t="s">
        <v>777</v>
      </c>
      <c r="D25" t="s">
        <v>787</v>
      </c>
      <c r="E25" s="6">
        <v>12569</v>
      </c>
      <c r="F25">
        <f>COUNTIF(Tbl_MissionCrew[Crew Name],Tbl_People[[#This Row],[Name]])</f>
        <v>2</v>
      </c>
      <c r="G25" s="2">
        <f ca="1">SUMIFS(Tbl_MissionCrew[Duration (days)],Tbl_MissionCrew[Crew Name],Tbl_People[[#This Row],[Name]])</f>
        <v>7.0231134259229293</v>
      </c>
      <c r="H25">
        <f>COUNTIF(Tbl_EVA[Name],Tbl_People[[#This Row],[Name]])</f>
        <v>1</v>
      </c>
      <c r="I25" s="2">
        <f>SUMIFS(Tbl_EVA[Duration],Tbl_EVA[Name],Tbl_People[[#This Row],[Name]])*24</f>
        <v>0.20250000001396984</v>
      </c>
      <c r="J25">
        <f>COUNTIFS(Tbl_MissionCrew[Destination],"Moon",Tbl_MissionCrew[Crew Name],Tbl_People[[#This Row],[Name]])</f>
        <v>0</v>
      </c>
      <c r="K25">
        <f>COUNTIFS(Tbl_EVA[Moonwalk],TRUE,Tbl_EVA[Name],Tbl_People[[#This Row],[Name]])</f>
        <v>0</v>
      </c>
      <c r="L25" s="2">
        <f ca="1">_xlfn.MAXIFS(Tbl_MissionCrew[Duration (days)],Tbl_MissionCrew[Crew Name],Tbl_People[[#This Row],[Name]])</f>
        <v>5.9381944444430701</v>
      </c>
      <c r="M25" s="2">
        <f ca="1">_xlfn.MINIFS(Tbl_MissionCrew[Duration (days)],Tbl_MissionCrew[Crew Name],Tbl_People[[#This Row],[Name]])</f>
        <v>1.0849189814798592</v>
      </c>
    </row>
    <row r="26" spans="1:13">
      <c r="A26" t="s">
        <v>492</v>
      </c>
      <c r="B26" t="s">
        <v>1333</v>
      </c>
      <c r="C26" t="s">
        <v>777</v>
      </c>
      <c r="D26" t="s">
        <v>787</v>
      </c>
      <c r="E26" s="6">
        <v>20588</v>
      </c>
      <c r="F26">
        <f>COUNTIF(Tbl_MissionCrew[Crew Name],Tbl_People[[#This Row],[Name]])</f>
        <v>5</v>
      </c>
      <c r="G26" s="2">
        <f ca="1">SUMIFS(Tbl_MissionCrew[Duration (days)],Tbl_MissionCrew[Crew Name],Tbl_People[[#This Row],[Name]])</f>
        <v>769.27430555555475</v>
      </c>
      <c r="H26">
        <f>COUNTIF(Tbl_EVA[Name],Tbl_People[[#This Row],[Name]])</f>
        <v>5</v>
      </c>
      <c r="I26" s="2">
        <f>SUMIFS(Tbl_EVA[Duration],Tbl_EVA[Name],Tbl_People[[#This Row],[Name]])*24</f>
        <v>23.383333333418705</v>
      </c>
      <c r="J26">
        <f>COUNTIFS(Tbl_MissionCrew[Destination],"Moon",Tbl_MissionCrew[Crew Name],Tbl_People[[#This Row],[Name]])</f>
        <v>0</v>
      </c>
      <c r="K26">
        <f>COUNTIFS(Tbl_EVA[Moonwalk],TRUE,Tbl_EVA[Name],Tbl_People[[#This Row],[Name]])</f>
        <v>0</v>
      </c>
      <c r="L26" s="2">
        <f ca="1">_xlfn.MAXIFS(Tbl_MissionCrew[Duration (days)],Tbl_MissionCrew[Crew Name],Tbl_People[[#This Row],[Name]])</f>
        <v>196.72638888889196</v>
      </c>
      <c r="M26" s="2">
        <f ca="1">_xlfn.MINIFS(Tbl_MissionCrew[Duration (days)],Tbl_MissionCrew[Crew Name],Tbl_People[[#This Row],[Name]])</f>
        <v>72.820833333331393</v>
      </c>
    </row>
    <row r="27" spans="1:13">
      <c r="A27" t="s">
        <v>400</v>
      </c>
      <c r="B27" t="s">
        <v>1333</v>
      </c>
      <c r="C27" t="s">
        <v>781</v>
      </c>
      <c r="D27" t="s">
        <v>1336</v>
      </c>
      <c r="E27" s="6">
        <v>11726</v>
      </c>
      <c r="F27">
        <f>COUNTIF(Tbl_MissionCrew[Crew Name],Tbl_People[[#This Row],[Name]])</f>
        <v>1</v>
      </c>
      <c r="G27" s="2">
        <f ca="1">SUMIFS(Tbl_MissionCrew[Duration (days)],Tbl_MissionCrew[Crew Name],Tbl_People[[#This Row],[Name]])</f>
        <v>12.299999999999272</v>
      </c>
      <c r="H27">
        <f>COUNTIF(Tbl_EVA[Name],Tbl_People[[#This Row],[Name]])</f>
        <v>1</v>
      </c>
      <c r="I27" s="2">
        <f>SUMIFS(Tbl_EVA[Duration],Tbl_EVA[Name],Tbl_People[[#This Row],[Name]])*24</f>
        <v>0.65194444439839572</v>
      </c>
      <c r="J27">
        <f>COUNTIFS(Tbl_MissionCrew[Destination],"Moon",Tbl_MissionCrew[Crew Name],Tbl_People[[#This Row],[Name]])</f>
        <v>1</v>
      </c>
      <c r="K27">
        <f>COUNTIFS(Tbl_EVA[Moonwalk],TRUE,Tbl_EVA[Name],Tbl_People[[#This Row],[Name]])</f>
        <v>0</v>
      </c>
      <c r="L27" s="2">
        <f ca="1">_xlfn.MAXIFS(Tbl_MissionCrew[Duration (days)],Tbl_MissionCrew[Crew Name],Tbl_People[[#This Row],[Name]])</f>
        <v>12.299999999999272</v>
      </c>
      <c r="M27" s="2">
        <f ca="1">_xlfn.MINIFS(Tbl_MissionCrew[Duration (days)],Tbl_MissionCrew[Crew Name],Tbl_People[[#This Row],[Name]])</f>
        <v>12.299999999999272</v>
      </c>
    </row>
    <row r="28" spans="1:13">
      <c r="A28" t="s">
        <v>426</v>
      </c>
      <c r="B28" t="s">
        <v>1333</v>
      </c>
      <c r="C28" t="s">
        <v>777</v>
      </c>
      <c r="D28" t="s">
        <v>787</v>
      </c>
      <c r="E28" s="6">
        <v>15442</v>
      </c>
      <c r="F28">
        <f>COUNTIF(Tbl_MissionCrew[Crew Name],Tbl_People[[#This Row],[Name]])</f>
        <v>1</v>
      </c>
      <c r="G28" s="2">
        <f ca="1">SUMIFS(Tbl_MissionCrew[Duration (days)],Tbl_MissionCrew[Crew Name],Tbl_People[[#This Row],[Name]])</f>
        <v>211.37777777777592</v>
      </c>
      <c r="H28">
        <f>COUNTIF(Tbl_EVA[Name],Tbl_People[[#This Row],[Name]])</f>
        <v>1</v>
      </c>
      <c r="I28" s="2">
        <f>SUMIFS(Tbl_EVA[Duration],Tbl_EVA[Name],Tbl_People[[#This Row],[Name]])*24</f>
        <v>2.5500000000174623</v>
      </c>
      <c r="J28">
        <f>COUNTIFS(Tbl_MissionCrew[Destination],"Moon",Tbl_MissionCrew[Crew Name],Tbl_People[[#This Row],[Name]])</f>
        <v>0</v>
      </c>
      <c r="K28">
        <f>COUNTIFS(Tbl_EVA[Moonwalk],TRUE,Tbl_EVA[Name],Tbl_People[[#This Row],[Name]])</f>
        <v>0</v>
      </c>
      <c r="L28" s="2">
        <f ca="1">_xlfn.MAXIFS(Tbl_MissionCrew[Duration (days)],Tbl_MissionCrew[Crew Name],Tbl_People[[#This Row],[Name]])</f>
        <v>211.37777777777592</v>
      </c>
      <c r="M28" s="2">
        <f ca="1">_xlfn.MINIFS(Tbl_MissionCrew[Duration (days)],Tbl_MissionCrew[Crew Name],Tbl_People[[#This Row],[Name]])</f>
        <v>211.37777777777592</v>
      </c>
    </row>
    <row r="29" spans="1:13">
      <c r="A29" t="s">
        <v>1303</v>
      </c>
      <c r="B29" t="s">
        <v>1333</v>
      </c>
      <c r="C29" t="s">
        <v>777</v>
      </c>
      <c r="D29" t="s">
        <v>787</v>
      </c>
      <c r="E29" s="6">
        <v>25218</v>
      </c>
      <c r="F29">
        <f>COUNTIF(Tbl_MissionCrew[Crew Name],Tbl_People[[#This Row],[Name]])</f>
        <v>3</v>
      </c>
      <c r="G29" s="2">
        <f ca="1">SUMIFS(Tbl_MissionCrew[Duration (days)],Tbl_MissionCrew[Crew Name],Tbl_People[[#This Row],[Name]])</f>
        <v>551.20437627314823</v>
      </c>
      <c r="H29">
        <f>COUNTIF(Tbl_EVA[Name],Tbl_People[[#This Row],[Name]])</f>
        <v>0</v>
      </c>
      <c r="I29" s="2">
        <f>SUMIFS(Tbl_EVA[Duration],Tbl_EVA[Name],Tbl_People[[#This Row],[Name]])*24</f>
        <v>0</v>
      </c>
      <c r="J29">
        <f>COUNTIFS(Tbl_MissionCrew[Destination],"Moon",Tbl_MissionCrew[Crew Name],Tbl_People[[#This Row],[Name]])</f>
        <v>0</v>
      </c>
      <c r="K29">
        <f>COUNTIFS(Tbl_EVA[Moonwalk],TRUE,Tbl_EVA[Name],Tbl_People[[#This Row],[Name]])</f>
        <v>0</v>
      </c>
      <c r="L29" s="2">
        <f ca="1">_xlfn.MAXIFS(Tbl_MissionCrew[Duration (days)],Tbl_MissionCrew[Crew Name],Tbl_People[[#This Row],[Name]])</f>
        <v>270.79257071758911</v>
      </c>
      <c r="M29" s="2">
        <f ca="1">_xlfn.MINIFS(Tbl_MissionCrew[Duration (days)],Tbl_MissionCrew[Crew Name],Tbl_People[[#This Row],[Name]])</f>
        <v>115.0986111111124</v>
      </c>
    </row>
    <row r="30" spans="1:13">
      <c r="A30" t="s">
        <v>1125</v>
      </c>
      <c r="B30" t="s">
        <v>1333</v>
      </c>
      <c r="C30" t="s">
        <v>777</v>
      </c>
      <c r="D30" t="s">
        <v>787</v>
      </c>
      <c r="E30" s="6">
        <v>15101</v>
      </c>
      <c r="F30">
        <f>COUNTIF(Tbl_MissionCrew[Crew Name],Tbl_People[[#This Row],[Name]])</f>
        <v>1</v>
      </c>
      <c r="G30" s="2">
        <f ca="1">SUMIFS(Tbl_MissionCrew[Duration (days)],Tbl_MissionCrew[Crew Name],Tbl_People[[#This Row],[Name]])</f>
        <v>7.9154398148129985</v>
      </c>
      <c r="H30">
        <f>COUNTIF(Tbl_EVA[Name],Tbl_People[[#This Row],[Name]])</f>
        <v>0</v>
      </c>
      <c r="I30" s="2">
        <f>SUMIFS(Tbl_EVA[Duration],Tbl_EVA[Name],Tbl_People[[#This Row],[Name]])*24</f>
        <v>0</v>
      </c>
      <c r="J30">
        <f>COUNTIFS(Tbl_MissionCrew[Destination],"Moon",Tbl_MissionCrew[Crew Name],Tbl_People[[#This Row],[Name]])</f>
        <v>0</v>
      </c>
      <c r="K30">
        <f>COUNTIFS(Tbl_EVA[Moonwalk],TRUE,Tbl_EVA[Name],Tbl_People[[#This Row],[Name]])</f>
        <v>0</v>
      </c>
      <c r="L30" s="2">
        <f ca="1">_xlfn.MAXIFS(Tbl_MissionCrew[Duration (days)],Tbl_MissionCrew[Crew Name],Tbl_People[[#This Row],[Name]])</f>
        <v>7.9154398148129985</v>
      </c>
      <c r="M30" s="2">
        <f ca="1">_xlfn.MINIFS(Tbl_MissionCrew[Duration (days)],Tbl_MissionCrew[Crew Name],Tbl_People[[#This Row],[Name]])</f>
        <v>7.9154398148129985</v>
      </c>
    </row>
    <row r="31" spans="1:13">
      <c r="A31" t="s">
        <v>483</v>
      </c>
      <c r="B31" t="s">
        <v>1333</v>
      </c>
      <c r="C31" t="s">
        <v>777</v>
      </c>
      <c r="D31" t="s">
        <v>787</v>
      </c>
      <c r="E31" s="6">
        <v>20707</v>
      </c>
      <c r="F31">
        <f>COUNTIF(Tbl_MissionCrew[Crew Name],Tbl_People[[#This Row],[Name]])</f>
        <v>1</v>
      </c>
      <c r="G31" s="2">
        <f ca="1">SUMIFS(Tbl_MissionCrew[Duration (days)],Tbl_MissionCrew[Crew Name],Tbl_People[[#This Row],[Name]])</f>
        <v>144.64016203703795</v>
      </c>
      <c r="H31">
        <f>COUNTIF(Tbl_EVA[Name],Tbl_People[[#This Row],[Name]])</f>
        <v>6</v>
      </c>
      <c r="I31" s="2">
        <f>SUMIFS(Tbl_EVA[Duration],Tbl_EVA[Name],Tbl_People[[#This Row],[Name]])*24</f>
        <v>32.283333333267365</v>
      </c>
      <c r="J31">
        <f>COUNTIFS(Tbl_MissionCrew[Destination],"Moon",Tbl_MissionCrew[Crew Name],Tbl_People[[#This Row],[Name]])</f>
        <v>0</v>
      </c>
      <c r="K31">
        <f>COUNTIFS(Tbl_EVA[Moonwalk],TRUE,Tbl_EVA[Name],Tbl_People[[#This Row],[Name]])</f>
        <v>0</v>
      </c>
      <c r="L31" s="2">
        <f ca="1">_xlfn.MAXIFS(Tbl_MissionCrew[Duration (days)],Tbl_MissionCrew[Crew Name],Tbl_People[[#This Row],[Name]])</f>
        <v>144.64016203703795</v>
      </c>
      <c r="M31" s="2">
        <f ca="1">_xlfn.MINIFS(Tbl_MissionCrew[Duration (days)],Tbl_MissionCrew[Crew Name],Tbl_People[[#This Row],[Name]])</f>
        <v>144.64016203703795</v>
      </c>
    </row>
    <row r="32" spans="1:13">
      <c r="A32" t="s">
        <v>1013</v>
      </c>
      <c r="B32" t="s">
        <v>1333</v>
      </c>
      <c r="C32" t="s">
        <v>777</v>
      </c>
      <c r="D32" t="s">
        <v>787</v>
      </c>
      <c r="E32" s="6">
        <v>10284</v>
      </c>
      <c r="F32">
        <f>COUNTIF(Tbl_MissionCrew[Crew Name],Tbl_People[[#This Row],[Name]])</f>
        <v>2</v>
      </c>
      <c r="G32" s="2">
        <f ca="1">SUMIFS(Tbl_MissionCrew[Duration (days)],Tbl_MissionCrew[Crew Name],Tbl_People[[#This Row],[Name]])</f>
        <v>10.877777777779556</v>
      </c>
      <c r="H32">
        <f>COUNTIF(Tbl_EVA[Name],Tbl_People[[#This Row],[Name]])</f>
        <v>0</v>
      </c>
      <c r="I32" s="2">
        <f>SUMIFS(Tbl_EVA[Duration],Tbl_EVA[Name],Tbl_People[[#This Row],[Name]])*24</f>
        <v>0</v>
      </c>
      <c r="J32">
        <f>COUNTIFS(Tbl_MissionCrew[Destination],"Moon",Tbl_MissionCrew[Crew Name],Tbl_People[[#This Row],[Name]])</f>
        <v>0</v>
      </c>
      <c r="K32">
        <f>COUNTIFS(Tbl_EVA[Moonwalk],TRUE,Tbl_EVA[Name],Tbl_People[[#This Row],[Name]])</f>
        <v>0</v>
      </c>
      <c r="L32" s="2">
        <f ca="1">_xlfn.MAXIFS(Tbl_MissionCrew[Duration (days)],Tbl_MissionCrew[Crew Name],Tbl_People[[#This Row],[Name]])</f>
        <v>5.9333333333343035</v>
      </c>
      <c r="M32" s="2">
        <f ca="1">_xlfn.MINIFS(Tbl_MissionCrew[Duration (days)],Tbl_MissionCrew[Crew Name],Tbl_People[[#This Row],[Name]])</f>
        <v>4.9444444444452529</v>
      </c>
    </row>
    <row r="33" spans="1:13">
      <c r="A33" t="s">
        <v>473</v>
      </c>
      <c r="B33" t="s">
        <v>1333</v>
      </c>
      <c r="C33" t="s">
        <v>777</v>
      </c>
      <c r="D33" t="s">
        <v>787</v>
      </c>
      <c r="E33" s="6">
        <v>17548</v>
      </c>
      <c r="F33">
        <f>COUNTIF(Tbl_MissionCrew[Crew Name],Tbl_People[[#This Row],[Name]])</f>
        <v>5</v>
      </c>
      <c r="G33" s="2">
        <f ca="1">SUMIFS(Tbl_MissionCrew[Duration (days)],Tbl_MissionCrew[Crew Name],Tbl_People[[#This Row],[Name]])</f>
        <v>650.68574074074786</v>
      </c>
      <c r="H33">
        <f>COUNTIF(Tbl_EVA[Name],Tbl_People[[#This Row],[Name]])</f>
        <v>16</v>
      </c>
      <c r="I33" s="2">
        <f>SUMIFS(Tbl_EVA[Duration],Tbl_EVA[Name],Tbl_People[[#This Row],[Name]])*24</f>
        <v>78.800000000162981</v>
      </c>
      <c r="J33">
        <f>COUNTIFS(Tbl_MissionCrew[Destination],"Moon",Tbl_MissionCrew[Crew Name],Tbl_People[[#This Row],[Name]])</f>
        <v>0</v>
      </c>
      <c r="K33">
        <f>COUNTIFS(Tbl_EVA[Moonwalk],TRUE,Tbl_EVA[Name],Tbl_People[[#This Row],[Name]])</f>
        <v>0</v>
      </c>
      <c r="L33" s="2">
        <f ca="1">_xlfn.MAXIFS(Tbl_MissionCrew[Duration (days)],Tbl_MissionCrew[Crew Name],Tbl_People[[#This Row],[Name]])</f>
        <v>197.73263888889051</v>
      </c>
      <c r="M33" s="2">
        <f ca="1">_xlfn.MINIFS(Tbl_MissionCrew[Duration (days)],Tbl_MissionCrew[Crew Name],Tbl_People[[#This Row],[Name]])</f>
        <v>9.5234606481499213</v>
      </c>
    </row>
    <row r="34" spans="1:13">
      <c r="A34" t="s">
        <v>1259</v>
      </c>
      <c r="B34" t="s">
        <v>1333</v>
      </c>
      <c r="C34" t="s">
        <v>1339</v>
      </c>
      <c r="D34" t="s">
        <v>787</v>
      </c>
      <c r="E34" s="6">
        <v>21463</v>
      </c>
      <c r="F34">
        <f>COUNTIF(Tbl_MissionCrew[Crew Name],Tbl_People[[#This Row],[Name]])</f>
        <v>2</v>
      </c>
      <c r="G34" s="2">
        <f ca="1">SUMIFS(Tbl_MissionCrew[Duration (days)],Tbl_MissionCrew[Crew Name],Tbl_People[[#This Row],[Name]])</f>
        <v>203.65972222222626</v>
      </c>
      <c r="H34">
        <f>COUNTIF(Tbl_EVA[Name],Tbl_People[[#This Row],[Name]])</f>
        <v>0</v>
      </c>
      <c r="I34" s="2">
        <f>SUMIFS(Tbl_EVA[Duration],Tbl_EVA[Name],Tbl_People[[#This Row],[Name]])*24</f>
        <v>0</v>
      </c>
      <c r="J34">
        <f>COUNTIFS(Tbl_MissionCrew[Destination],"Moon",Tbl_MissionCrew[Crew Name],Tbl_People[[#This Row],[Name]])</f>
        <v>0</v>
      </c>
      <c r="K34">
        <f>COUNTIFS(Tbl_EVA[Moonwalk],TRUE,Tbl_EVA[Name],Tbl_People[[#This Row],[Name]])</f>
        <v>0</v>
      </c>
      <c r="L34" s="2">
        <f ca="1">_xlfn.MAXIFS(Tbl_MissionCrew[Duration (days)],Tbl_MissionCrew[Crew Name],Tbl_People[[#This Row],[Name]])</f>
        <v>192.7902777777781</v>
      </c>
      <c r="M34" s="2">
        <f ca="1">_xlfn.MINIFS(Tbl_MissionCrew[Duration (days)],Tbl_MissionCrew[Crew Name],Tbl_People[[#This Row],[Name]])</f>
        <v>10.869444444448163</v>
      </c>
    </row>
    <row r="35" spans="1:13">
      <c r="A35" t="s">
        <v>1314</v>
      </c>
      <c r="B35" t="s">
        <v>1333</v>
      </c>
      <c r="C35" t="s">
        <v>1340</v>
      </c>
      <c r="D35" t="s">
        <v>787</v>
      </c>
      <c r="E35" s="6">
        <v>28066</v>
      </c>
      <c r="F35">
        <f>COUNTIF(Tbl_MissionCrew[Crew Name],Tbl_People[[#This Row],[Name]])</f>
        <v>1</v>
      </c>
      <c r="G35" s="2">
        <f ca="1">SUMIFS(Tbl_MissionCrew[Duration (days)],Tbl_MissionCrew[Crew Name],Tbl_People[[#This Row],[Name]])</f>
        <v>9.8425347222218988</v>
      </c>
      <c r="H35">
        <f>COUNTIF(Tbl_EVA[Name],Tbl_People[[#This Row],[Name]])</f>
        <v>0</v>
      </c>
      <c r="I35" s="2">
        <f>SUMIFS(Tbl_EVA[Duration],Tbl_EVA[Name],Tbl_People[[#This Row],[Name]])*24</f>
        <v>0</v>
      </c>
      <c r="J35">
        <f>COUNTIFS(Tbl_MissionCrew[Destination],"Moon",Tbl_MissionCrew[Crew Name],Tbl_People[[#This Row],[Name]])</f>
        <v>0</v>
      </c>
      <c r="K35">
        <f>COUNTIFS(Tbl_EVA[Moonwalk],TRUE,Tbl_EVA[Name],Tbl_People[[#This Row],[Name]])</f>
        <v>0</v>
      </c>
      <c r="L35" s="2">
        <f ca="1">_xlfn.MAXIFS(Tbl_MissionCrew[Duration (days)],Tbl_MissionCrew[Crew Name],Tbl_People[[#This Row],[Name]])</f>
        <v>9.8425347222218988</v>
      </c>
      <c r="M35" s="2">
        <f ca="1">_xlfn.MINIFS(Tbl_MissionCrew[Duration (days)],Tbl_MissionCrew[Crew Name],Tbl_People[[#This Row],[Name]])</f>
        <v>9.8425347222218988</v>
      </c>
    </row>
    <row r="36" spans="1:13">
      <c r="A36" t="s">
        <v>1301</v>
      </c>
      <c r="B36" t="s">
        <v>1333</v>
      </c>
      <c r="C36" t="s">
        <v>777</v>
      </c>
      <c r="D36" t="s">
        <v>787</v>
      </c>
      <c r="E36" s="6">
        <v>23484</v>
      </c>
      <c r="F36">
        <f>COUNTIF(Tbl_MissionCrew[Crew Name],Tbl_People[[#This Row],[Name]])</f>
        <v>2</v>
      </c>
      <c r="G36" s="2">
        <f ca="1">SUMIFS(Tbl_MissionCrew[Duration (days)],Tbl_MissionCrew[Crew Name],Tbl_People[[#This Row],[Name]])</f>
        <v>337.37222222222044</v>
      </c>
      <c r="H36">
        <f>COUNTIF(Tbl_EVA[Name],Tbl_People[[#This Row],[Name]])</f>
        <v>0</v>
      </c>
      <c r="I36" s="2">
        <f>SUMIFS(Tbl_EVA[Duration],Tbl_EVA[Name],Tbl_People[[#This Row],[Name]])*24</f>
        <v>0</v>
      </c>
      <c r="J36">
        <f>COUNTIFS(Tbl_MissionCrew[Destination],"Moon",Tbl_MissionCrew[Crew Name],Tbl_People[[#This Row],[Name]])</f>
        <v>0</v>
      </c>
      <c r="K36">
        <f>COUNTIFS(Tbl_EVA[Moonwalk],TRUE,Tbl_EVA[Name],Tbl_People[[#This Row],[Name]])</f>
        <v>0</v>
      </c>
      <c r="L36" s="2">
        <f ca="1">_xlfn.MAXIFS(Tbl_MissionCrew[Duration (days)],Tbl_MissionCrew[Crew Name],Tbl_People[[#This Row],[Name]])</f>
        <v>173.13541666666424</v>
      </c>
      <c r="M36" s="2">
        <f ca="1">_xlfn.MINIFS(Tbl_MissionCrew[Duration (days)],Tbl_MissionCrew[Crew Name],Tbl_People[[#This Row],[Name]])</f>
        <v>164.2368055555562</v>
      </c>
    </row>
    <row r="37" spans="1:13">
      <c r="A37" t="s">
        <v>673</v>
      </c>
      <c r="B37" t="s">
        <v>1333</v>
      </c>
      <c r="C37" t="s">
        <v>781</v>
      </c>
      <c r="D37" t="s">
        <v>1336</v>
      </c>
      <c r="E37" s="6">
        <v>23979</v>
      </c>
      <c r="F37">
        <f>COUNTIF(Tbl_MissionCrew[Crew Name],Tbl_People[[#This Row],[Name]])</f>
        <v>3</v>
      </c>
      <c r="G37" s="2">
        <f ca="1">SUMIFS(Tbl_MissionCrew[Duration (days)],Tbl_MissionCrew[Crew Name],Tbl_People[[#This Row],[Name]])</f>
        <v>225.38680555555766</v>
      </c>
      <c r="H37">
        <f>COUNTIF(Tbl_EVA[Name],Tbl_People[[#This Row],[Name]])</f>
        <v>9</v>
      </c>
      <c r="I37" s="2">
        <f>SUMIFS(Tbl_EVA[Duration],Tbl_EVA[Name],Tbl_People[[#This Row],[Name]])*24</f>
        <v>61.800000000104774</v>
      </c>
      <c r="J37">
        <f>COUNTIFS(Tbl_MissionCrew[Destination],"Moon",Tbl_MissionCrew[Crew Name],Tbl_People[[#This Row],[Name]])</f>
        <v>0</v>
      </c>
      <c r="K37">
        <f>COUNTIFS(Tbl_EVA[Moonwalk],TRUE,Tbl_EVA[Name],Tbl_People[[#This Row],[Name]])</f>
        <v>0</v>
      </c>
      <c r="L37" s="2">
        <f ca="1">_xlfn.MAXIFS(Tbl_MissionCrew[Duration (days)],Tbl_MissionCrew[Crew Name],Tbl_People[[#This Row],[Name]])</f>
        <v>196.75069444444671</v>
      </c>
      <c r="M37" s="2">
        <f ca="1">_xlfn.MINIFS(Tbl_MissionCrew[Duration (days)],Tbl_MissionCrew[Crew Name],Tbl_People[[#This Row],[Name]])</f>
        <v>12.900694444440887</v>
      </c>
    </row>
    <row r="38" spans="1:13">
      <c r="A38" t="s">
        <v>1173</v>
      </c>
      <c r="B38" t="s">
        <v>1333</v>
      </c>
      <c r="C38" t="s">
        <v>781</v>
      </c>
      <c r="D38" t="s">
        <v>1336</v>
      </c>
      <c r="E38" s="6">
        <v>20305</v>
      </c>
      <c r="F38">
        <f>COUNTIF(Tbl_MissionCrew[Crew Name],Tbl_People[[#This Row],[Name]])</f>
        <v>3</v>
      </c>
      <c r="G38" s="2">
        <f ca="1">SUMIFS(Tbl_MissionCrew[Duration (days)],Tbl_MissionCrew[Crew Name],Tbl_People[[#This Row],[Name]])</f>
        <v>37.677083333335759</v>
      </c>
      <c r="H38">
        <f>COUNTIF(Tbl_EVA[Name],Tbl_People[[#This Row],[Name]])</f>
        <v>0</v>
      </c>
      <c r="I38" s="2">
        <f>SUMIFS(Tbl_EVA[Duration],Tbl_EVA[Name],Tbl_People[[#This Row],[Name]])*24</f>
        <v>0</v>
      </c>
      <c r="J38">
        <f>COUNTIFS(Tbl_MissionCrew[Destination],"Moon",Tbl_MissionCrew[Crew Name],Tbl_People[[#This Row],[Name]])</f>
        <v>0</v>
      </c>
      <c r="K38">
        <f>COUNTIFS(Tbl_EVA[Moonwalk],TRUE,Tbl_EVA[Name],Tbl_People[[#This Row],[Name]])</f>
        <v>0</v>
      </c>
      <c r="L38" s="2">
        <f ca="1">_xlfn.MAXIFS(Tbl_MissionCrew[Duration (days)],Tbl_MissionCrew[Crew Name],Tbl_People[[#This Row],[Name]])</f>
        <v>15.736805555556202</v>
      </c>
      <c r="M38" s="2">
        <f ca="1">_xlfn.MINIFS(Tbl_MissionCrew[Duration (days)],Tbl_MissionCrew[Crew Name],Tbl_People[[#This Row],[Name]])</f>
        <v>7.9694444444467081</v>
      </c>
    </row>
    <row r="39" spans="1:13">
      <c r="A39" t="s">
        <v>758</v>
      </c>
      <c r="B39" t="s">
        <v>1333</v>
      </c>
      <c r="C39" t="s">
        <v>781</v>
      </c>
      <c r="D39" t="s">
        <v>1336</v>
      </c>
      <c r="E39" s="6">
        <v>27795</v>
      </c>
      <c r="F39">
        <f>COUNTIF(Tbl_MissionCrew[Crew Name],Tbl_People[[#This Row],[Name]])</f>
        <v>1</v>
      </c>
      <c r="G39" s="2">
        <f ca="1">SUMIFS(Tbl_MissionCrew[Duration (days)],Tbl_MissionCrew[Crew Name],Tbl_People[[#This Row],[Name]])</f>
        <v>271.53358796296379</v>
      </c>
      <c r="H39">
        <f>COUNTIF(Tbl_EVA[Name],Tbl_People[[#This Row],[Name]])</f>
        <v>7</v>
      </c>
      <c r="I39" s="2">
        <f>SUMIFS(Tbl_EVA[Duration],Tbl_EVA[Name],Tbl_People[[#This Row],[Name]])*24</f>
        <v>45.799999999813735</v>
      </c>
      <c r="J39">
        <f>COUNTIFS(Tbl_MissionCrew[Destination],"Moon",Tbl_MissionCrew[Crew Name],Tbl_People[[#This Row],[Name]])</f>
        <v>0</v>
      </c>
      <c r="K39">
        <f>COUNTIFS(Tbl_EVA[Moonwalk],TRUE,Tbl_EVA[Name],Tbl_People[[#This Row],[Name]])</f>
        <v>0</v>
      </c>
      <c r="L39" s="2">
        <f ca="1">_xlfn.MAXIFS(Tbl_MissionCrew[Duration (days)],Tbl_MissionCrew[Crew Name],Tbl_People[[#This Row],[Name]])</f>
        <v>271.53358796296379</v>
      </c>
      <c r="M39" s="2">
        <f ca="1">_xlfn.MINIFS(Tbl_MissionCrew[Duration (days)],Tbl_MissionCrew[Crew Name],Tbl_People[[#This Row],[Name]])</f>
        <v>271.53358796296379</v>
      </c>
    </row>
    <row r="40" spans="1:13">
      <c r="A40" t="s">
        <v>579</v>
      </c>
      <c r="B40" t="s">
        <v>1333</v>
      </c>
      <c r="C40" t="s">
        <v>1341</v>
      </c>
      <c r="D40" t="s">
        <v>1342</v>
      </c>
      <c r="E40" s="6">
        <v>18980</v>
      </c>
      <c r="F40">
        <f>COUNTIF(Tbl_MissionCrew[Crew Name],Tbl_People[[#This Row],[Name]])</f>
        <v>4</v>
      </c>
      <c r="G40" s="2">
        <f ca="1">SUMIFS(Tbl_MissionCrew[Duration (days)],Tbl_MissionCrew[Crew Name],Tbl_People[[#This Row],[Name]])</f>
        <v>177.38690972222685</v>
      </c>
      <c r="H40">
        <f>COUNTIF(Tbl_EVA[Name],Tbl_People[[#This Row],[Name]])</f>
        <v>1</v>
      </c>
      <c r="I40" s="2">
        <f>SUMIFS(Tbl_EVA[Duration],Tbl_EVA[Name],Tbl_People[[#This Row],[Name]])*24</f>
        <v>6.3499999999185093</v>
      </c>
      <c r="J40">
        <f>COUNTIFS(Tbl_MissionCrew[Destination],"Moon",Tbl_MissionCrew[Crew Name],Tbl_People[[#This Row],[Name]])</f>
        <v>0</v>
      </c>
      <c r="K40">
        <f>COUNTIFS(Tbl_EVA[Moonwalk],TRUE,Tbl_EVA[Name],Tbl_People[[#This Row],[Name]])</f>
        <v>0</v>
      </c>
      <c r="L40" s="2">
        <f ca="1">_xlfn.MAXIFS(Tbl_MissionCrew[Duration (days)],Tbl_MissionCrew[Crew Name],Tbl_People[[#This Row],[Name]])</f>
        <v>140.63413194444729</v>
      </c>
      <c r="M40" s="2">
        <f ca="1">_xlfn.MINIFS(Tbl_MissionCrew[Duration (days)],Tbl_MissionCrew[Crew Name],Tbl_People[[#This Row],[Name]])</f>
        <v>10.027777777781012</v>
      </c>
    </row>
    <row r="41" spans="1:13">
      <c r="A41" t="s">
        <v>990</v>
      </c>
      <c r="B41" t="s">
        <v>1333</v>
      </c>
      <c r="C41" t="s">
        <v>777</v>
      </c>
      <c r="D41" t="s">
        <v>787</v>
      </c>
      <c r="E41" s="6">
        <v>10841</v>
      </c>
      <c r="F41">
        <f>COUNTIF(Tbl_MissionCrew[Crew Name],Tbl_People[[#This Row],[Name]])</f>
        <v>2</v>
      </c>
      <c r="G41" s="2">
        <f ca="1">SUMIFS(Tbl_MissionCrew[Duration (days)],Tbl_MissionCrew[Crew Name],Tbl_People[[#This Row],[Name]])</f>
        <v>21.64375000000291</v>
      </c>
      <c r="H41">
        <f>COUNTIF(Tbl_EVA[Name],Tbl_People[[#This Row],[Name]])</f>
        <v>0</v>
      </c>
      <c r="I41" s="2">
        <f>SUMIFS(Tbl_EVA[Duration],Tbl_EVA[Name],Tbl_People[[#This Row],[Name]])*24</f>
        <v>0</v>
      </c>
      <c r="J41">
        <f>COUNTIFS(Tbl_MissionCrew[Destination],"Moon",Tbl_MissionCrew[Crew Name],Tbl_People[[#This Row],[Name]])</f>
        <v>0</v>
      </c>
      <c r="K41">
        <f>COUNTIFS(Tbl_EVA[Moonwalk],TRUE,Tbl_EVA[Name],Tbl_People[[#This Row],[Name]])</f>
        <v>0</v>
      </c>
      <c r="L41" s="2">
        <f ca="1">_xlfn.MAXIFS(Tbl_MissionCrew[Duration (days)],Tbl_MissionCrew[Crew Name],Tbl_People[[#This Row],[Name]])</f>
        <v>17.707638888889051</v>
      </c>
      <c r="M41" s="2">
        <f ca="1">_xlfn.MINIFS(Tbl_MissionCrew[Duration (days)],Tbl_MissionCrew[Crew Name],Tbl_People[[#This Row],[Name]])</f>
        <v>3.9361111111138598</v>
      </c>
    </row>
    <row r="42" spans="1:13">
      <c r="A42" t="s">
        <v>1082</v>
      </c>
      <c r="B42" t="s">
        <v>1343</v>
      </c>
      <c r="C42" t="s">
        <v>781</v>
      </c>
      <c r="D42" t="s">
        <v>1336</v>
      </c>
      <c r="E42" s="6">
        <v>18134</v>
      </c>
      <c r="F42">
        <f>COUNTIF(Tbl_MissionCrew[Crew Name],Tbl_People[[#This Row],[Name]])</f>
        <v>1</v>
      </c>
      <c r="G42" s="2">
        <f ca="1">SUMIFS(Tbl_MissionCrew[Duration (days)],Tbl_MissionCrew[Crew Name],Tbl_People[[#This Row],[Name]])</f>
        <v>7.9902777777788287</v>
      </c>
      <c r="H42">
        <f>COUNTIF(Tbl_EVA[Name],Tbl_People[[#This Row],[Name]])</f>
        <v>0</v>
      </c>
      <c r="I42" s="2">
        <f>SUMIFS(Tbl_EVA[Duration],Tbl_EVA[Name],Tbl_People[[#This Row],[Name]])*24</f>
        <v>0</v>
      </c>
      <c r="J42">
        <f>COUNTIFS(Tbl_MissionCrew[Destination],"Moon",Tbl_MissionCrew[Crew Name],Tbl_People[[#This Row],[Name]])</f>
        <v>0</v>
      </c>
      <c r="K42">
        <f>COUNTIFS(Tbl_EVA[Moonwalk],TRUE,Tbl_EVA[Name],Tbl_People[[#This Row],[Name]])</f>
        <v>0</v>
      </c>
      <c r="L42" s="2">
        <f ca="1">_xlfn.MAXIFS(Tbl_MissionCrew[Duration (days)],Tbl_MissionCrew[Crew Name],Tbl_People[[#This Row],[Name]])</f>
        <v>7.9902777777788287</v>
      </c>
      <c r="M42" s="2">
        <f ca="1">_xlfn.MINIFS(Tbl_MissionCrew[Duration (days)],Tbl_MissionCrew[Crew Name],Tbl_People[[#This Row],[Name]])</f>
        <v>7.9902777777788287</v>
      </c>
    </row>
    <row r="43" spans="1:13">
      <c r="A43" t="s">
        <v>752</v>
      </c>
      <c r="B43" t="s">
        <v>1343</v>
      </c>
      <c r="C43" t="s">
        <v>781</v>
      </c>
      <c r="D43" t="s">
        <v>1336</v>
      </c>
      <c r="E43" s="6">
        <v>29013</v>
      </c>
      <c r="F43">
        <f>COUNTIF(Tbl_MissionCrew[Crew Name],Tbl_People[[#This Row],[Name]])</f>
        <v>1</v>
      </c>
      <c r="G43" s="2">
        <f ca="1">SUMIFS(Tbl_MissionCrew[Duration (days)],Tbl_MissionCrew[Crew Name],Tbl_People[[#This Row],[Name]])</f>
        <v>203.63668981481169</v>
      </c>
      <c r="H43">
        <f>COUNTIF(Tbl_EVA[Name],Tbl_People[[#This Row],[Name]])</f>
        <v>2</v>
      </c>
      <c r="I43" s="2">
        <f>SUMIFS(Tbl_EVA[Duration],Tbl_EVA[Name],Tbl_People[[#This Row],[Name]])*24</f>
        <v>13.133333333360497</v>
      </c>
      <c r="J43">
        <f>COUNTIFS(Tbl_MissionCrew[Destination],"Moon",Tbl_MissionCrew[Crew Name],Tbl_People[[#This Row],[Name]])</f>
        <v>0</v>
      </c>
      <c r="K43">
        <f>COUNTIFS(Tbl_EVA[Moonwalk],TRUE,Tbl_EVA[Name],Tbl_People[[#This Row],[Name]])</f>
        <v>0</v>
      </c>
      <c r="L43" s="2">
        <f ca="1">_xlfn.MAXIFS(Tbl_MissionCrew[Duration (days)],Tbl_MissionCrew[Crew Name],Tbl_People[[#This Row],[Name]])</f>
        <v>203.63668981481169</v>
      </c>
      <c r="M43" s="2">
        <f ca="1">_xlfn.MINIFS(Tbl_MissionCrew[Duration (days)],Tbl_MissionCrew[Crew Name],Tbl_People[[#This Row],[Name]])</f>
        <v>203.63668981481169</v>
      </c>
    </row>
    <row r="44" spans="1:13">
      <c r="A44" t="s">
        <v>1271</v>
      </c>
      <c r="B44" t="s">
        <v>1343</v>
      </c>
      <c r="C44" t="s">
        <v>928</v>
      </c>
      <c r="D44" t="s">
        <v>1335</v>
      </c>
      <c r="E44" s="6">
        <v>24362</v>
      </c>
      <c r="F44">
        <f>COUNTIF(Tbl_MissionCrew[Crew Name],Tbl_People[[#This Row],[Name]])</f>
        <v>1</v>
      </c>
      <c r="G44" s="2">
        <f ca="1">SUMIFS(Tbl_MissionCrew[Duration (days)],Tbl_MissionCrew[Crew Name],Tbl_People[[#This Row],[Name]])</f>
        <v>10.87821759259532</v>
      </c>
      <c r="H44">
        <f>COUNTIF(Tbl_EVA[Name],Tbl_People[[#This Row],[Name]])</f>
        <v>0</v>
      </c>
      <c r="I44" s="2">
        <f>SUMIFS(Tbl_EVA[Duration],Tbl_EVA[Name],Tbl_People[[#This Row],[Name]])*24</f>
        <v>0</v>
      </c>
      <c r="J44">
        <f>COUNTIFS(Tbl_MissionCrew[Destination],"Moon",Tbl_MissionCrew[Crew Name],Tbl_People[[#This Row],[Name]])</f>
        <v>0</v>
      </c>
      <c r="K44">
        <f>COUNTIFS(Tbl_EVA[Moonwalk],TRUE,Tbl_EVA[Name],Tbl_People[[#This Row],[Name]])</f>
        <v>0</v>
      </c>
      <c r="L44" s="2">
        <f ca="1">_xlfn.MAXIFS(Tbl_MissionCrew[Duration (days)],Tbl_MissionCrew[Crew Name],Tbl_People[[#This Row],[Name]])</f>
        <v>10.87821759259532</v>
      </c>
      <c r="M44" s="2">
        <f ca="1">_xlfn.MINIFS(Tbl_MissionCrew[Duration (days)],Tbl_MissionCrew[Crew Name],Tbl_People[[#This Row],[Name]])</f>
        <v>10.87821759259532</v>
      </c>
    </row>
    <row r="45" spans="1:13">
      <c r="A45" t="s">
        <v>1100</v>
      </c>
      <c r="B45" t="s">
        <v>1333</v>
      </c>
      <c r="C45" t="s">
        <v>781</v>
      </c>
      <c r="D45" t="s">
        <v>1336</v>
      </c>
      <c r="E45" s="6">
        <v>15476</v>
      </c>
      <c r="F45">
        <f>COUNTIF(Tbl_MissionCrew[Crew Name],Tbl_People[[#This Row],[Name]])</f>
        <v>1</v>
      </c>
      <c r="G45" s="2">
        <f ca="1">SUMIFS(Tbl_MissionCrew[Duration (days)],Tbl_MissionCrew[Crew Name],Tbl_People[[#This Row],[Name]])</f>
        <v>7.9486111111109494</v>
      </c>
      <c r="H45">
        <f>COUNTIF(Tbl_EVA[Name],Tbl_People[[#This Row],[Name]])</f>
        <v>0</v>
      </c>
      <c r="I45" s="2">
        <f>SUMIFS(Tbl_EVA[Duration],Tbl_EVA[Name],Tbl_People[[#This Row],[Name]])*24</f>
        <v>0</v>
      </c>
      <c r="J45">
        <f>COUNTIFS(Tbl_MissionCrew[Destination],"Moon",Tbl_MissionCrew[Crew Name],Tbl_People[[#This Row],[Name]])</f>
        <v>0</v>
      </c>
      <c r="K45">
        <f>COUNTIFS(Tbl_EVA[Moonwalk],TRUE,Tbl_EVA[Name],Tbl_People[[#This Row],[Name]])</f>
        <v>0</v>
      </c>
      <c r="L45" s="2">
        <f ca="1">_xlfn.MAXIFS(Tbl_MissionCrew[Duration (days)],Tbl_MissionCrew[Crew Name],Tbl_People[[#This Row],[Name]])</f>
        <v>7.9486111111109494</v>
      </c>
      <c r="M45" s="2">
        <f ca="1">_xlfn.MINIFS(Tbl_MissionCrew[Duration (days)],Tbl_MissionCrew[Crew Name],Tbl_People[[#This Row],[Name]])</f>
        <v>7.9486111111109494</v>
      </c>
    </row>
    <row r="46" spans="1:13">
      <c r="A46" t="s">
        <v>706</v>
      </c>
      <c r="B46" t="s">
        <v>1333</v>
      </c>
      <c r="C46" t="s">
        <v>777</v>
      </c>
      <c r="D46" t="s">
        <v>787</v>
      </c>
      <c r="E46" s="6">
        <v>26349</v>
      </c>
      <c r="F46">
        <f>COUNTIF(Tbl_MissionCrew[Crew Name],Tbl_People[[#This Row],[Name]])</f>
        <v>3</v>
      </c>
      <c r="G46" s="2">
        <f ca="1">SUMIFS(Tbl_MissionCrew[Duration (days)],Tbl_MissionCrew[Crew Name],Tbl_People[[#This Row],[Name]])</f>
        <v>533.23055555555766</v>
      </c>
      <c r="H46">
        <f>COUNTIF(Tbl_EVA[Name],Tbl_People[[#This Row],[Name]])</f>
        <v>2</v>
      </c>
      <c r="I46" s="2">
        <f>SUMIFS(Tbl_EVA[Duration],Tbl_EVA[Name],Tbl_People[[#This Row],[Name]])*24</f>
        <v>14.466666666674428</v>
      </c>
      <c r="J46">
        <f>COUNTIFS(Tbl_MissionCrew[Destination],"Moon",Tbl_MissionCrew[Crew Name],Tbl_People[[#This Row],[Name]])</f>
        <v>0</v>
      </c>
      <c r="K46">
        <f>COUNTIFS(Tbl_EVA[Moonwalk],TRUE,Tbl_EVA[Name],Tbl_People[[#This Row],[Name]])</f>
        <v>0</v>
      </c>
      <c r="L46" s="2">
        <f ca="1">_xlfn.MAXIFS(Tbl_MissionCrew[Duration (days)],Tbl_MissionCrew[Crew Name],Tbl_People[[#This Row],[Name]])</f>
        <v>199.6965277777781</v>
      </c>
      <c r="M46" s="2">
        <f ca="1">_xlfn.MINIFS(Tbl_MissionCrew[Duration (days)],Tbl_MissionCrew[Crew Name],Tbl_People[[#This Row],[Name]])</f>
        <v>165.31319444444671</v>
      </c>
    </row>
    <row r="47" spans="1:13">
      <c r="A47" t="s">
        <v>1045</v>
      </c>
      <c r="B47" t="s">
        <v>1333</v>
      </c>
      <c r="C47" t="s">
        <v>1344</v>
      </c>
      <c r="D47" t="s">
        <v>1336</v>
      </c>
      <c r="E47" s="6">
        <v>15370</v>
      </c>
      <c r="F47">
        <f>COUNTIF(Tbl_MissionCrew[Crew Name],Tbl_People[[#This Row],[Name]])</f>
        <v>1</v>
      </c>
      <c r="G47" s="2">
        <f ca="1">SUMIFS(Tbl_MissionCrew[Duration (days)],Tbl_MissionCrew[Crew Name],Tbl_People[[#This Row],[Name]])</f>
        <v>7.8631944444459805</v>
      </c>
      <c r="H47">
        <f>COUNTIF(Tbl_EVA[Name],Tbl_People[[#This Row],[Name]])</f>
        <v>0</v>
      </c>
      <c r="I47" s="2">
        <f>SUMIFS(Tbl_EVA[Duration],Tbl_EVA[Name],Tbl_People[[#This Row],[Name]])*24</f>
        <v>0</v>
      </c>
      <c r="J47">
        <f>COUNTIFS(Tbl_MissionCrew[Destination],"Moon",Tbl_MissionCrew[Crew Name],Tbl_People[[#This Row],[Name]])</f>
        <v>0</v>
      </c>
      <c r="K47">
        <f>COUNTIFS(Tbl_EVA[Moonwalk],TRUE,Tbl_EVA[Name],Tbl_People[[#This Row],[Name]])</f>
        <v>0</v>
      </c>
      <c r="L47" s="2">
        <f ca="1">_xlfn.MAXIFS(Tbl_MissionCrew[Duration (days)],Tbl_MissionCrew[Crew Name],Tbl_People[[#This Row],[Name]])</f>
        <v>7.8631944444459805</v>
      </c>
      <c r="M47" s="2">
        <f ca="1">_xlfn.MINIFS(Tbl_MissionCrew[Duration (days)],Tbl_MissionCrew[Crew Name],Tbl_People[[#This Row],[Name]])</f>
        <v>7.8631944444459805</v>
      </c>
    </row>
    <row r="48" spans="1:13">
      <c r="A48" t="s">
        <v>1315</v>
      </c>
      <c r="B48" t="s">
        <v>1333</v>
      </c>
      <c r="C48" t="s">
        <v>1345</v>
      </c>
      <c r="D48" t="s">
        <v>1335</v>
      </c>
      <c r="E48" s="6">
        <v>26507</v>
      </c>
      <c r="F48">
        <f>COUNTIF(Tbl_MissionCrew[Crew Name],Tbl_People[[#This Row],[Name]])</f>
        <v>1</v>
      </c>
      <c r="G48" s="2">
        <f ca="1">SUMIFS(Tbl_MissionCrew[Duration (days)],Tbl_MissionCrew[Crew Name],Tbl_People[[#This Row],[Name]])</f>
        <v>9.8425347222218988</v>
      </c>
      <c r="H48">
        <f>COUNTIF(Tbl_EVA[Name],Tbl_People[[#This Row],[Name]])</f>
        <v>0</v>
      </c>
      <c r="I48" s="2">
        <f>SUMIFS(Tbl_EVA[Duration],Tbl_EVA[Name],Tbl_People[[#This Row],[Name]])*24</f>
        <v>0</v>
      </c>
      <c r="J48">
        <f>COUNTIFS(Tbl_MissionCrew[Destination],"Moon",Tbl_MissionCrew[Crew Name],Tbl_People[[#This Row],[Name]])</f>
        <v>0</v>
      </c>
      <c r="K48">
        <f>COUNTIFS(Tbl_EVA[Moonwalk],TRUE,Tbl_EVA[Name],Tbl_People[[#This Row],[Name]])</f>
        <v>0</v>
      </c>
      <c r="L48" s="2">
        <f ca="1">_xlfn.MAXIFS(Tbl_MissionCrew[Duration (days)],Tbl_MissionCrew[Crew Name],Tbl_People[[#This Row],[Name]])</f>
        <v>9.8425347222218988</v>
      </c>
      <c r="M48" s="2">
        <f ca="1">_xlfn.MINIFS(Tbl_MissionCrew[Duration (days)],Tbl_MissionCrew[Crew Name],Tbl_People[[#This Row],[Name]])</f>
        <v>9.8425347222218988</v>
      </c>
    </row>
    <row r="49" spans="1:13">
      <c r="A49" t="s">
        <v>700</v>
      </c>
      <c r="B49" t="s">
        <v>1333</v>
      </c>
      <c r="C49" t="s">
        <v>781</v>
      </c>
      <c r="D49" t="s">
        <v>1336</v>
      </c>
      <c r="E49" s="6">
        <v>22955</v>
      </c>
      <c r="F49">
        <f>COUNTIF(Tbl_MissionCrew[Crew Name],Tbl_People[[#This Row],[Name]])</f>
        <v>2</v>
      </c>
      <c r="G49" s="2">
        <f ca="1">SUMIFS(Tbl_MissionCrew[Duration (days)],Tbl_MissionCrew[Crew Name],Tbl_People[[#This Row],[Name]])</f>
        <v>25.542361111110949</v>
      </c>
      <c r="H49">
        <f>COUNTIF(Tbl_EVA[Name],Tbl_People[[#This Row],[Name]])</f>
        <v>2</v>
      </c>
      <c r="I49" s="2">
        <f>SUMIFS(Tbl_EVA[Duration],Tbl_EVA[Name],Tbl_People[[#This Row],[Name]])*24</f>
        <v>12.799999999988358</v>
      </c>
      <c r="J49">
        <f>COUNTIFS(Tbl_MissionCrew[Destination],"Moon",Tbl_MissionCrew[Crew Name],Tbl_People[[#This Row],[Name]])</f>
        <v>0</v>
      </c>
      <c r="K49">
        <f>COUNTIFS(Tbl_EVA[Moonwalk],TRUE,Tbl_EVA[Name],Tbl_People[[#This Row],[Name]])</f>
        <v>0</v>
      </c>
      <c r="L49" s="2">
        <f ca="1">_xlfn.MAXIFS(Tbl_MissionCrew[Duration (days)],Tbl_MissionCrew[Crew Name],Tbl_People[[#This Row],[Name]])</f>
        <v>12.795138888890506</v>
      </c>
      <c r="M49" s="2">
        <f ca="1">_xlfn.MINIFS(Tbl_MissionCrew[Duration (days)],Tbl_MissionCrew[Crew Name],Tbl_People[[#This Row],[Name]])</f>
        <v>12.747222222220444</v>
      </c>
    </row>
    <row r="50" spans="1:13">
      <c r="A50" t="s">
        <v>1276</v>
      </c>
      <c r="B50" t="s">
        <v>1343</v>
      </c>
      <c r="C50" t="s">
        <v>781</v>
      </c>
      <c r="D50" t="s">
        <v>1336</v>
      </c>
      <c r="E50" s="6">
        <v>18960</v>
      </c>
      <c r="F50">
        <f>COUNTIF(Tbl_MissionCrew[Crew Name],Tbl_People[[#This Row],[Name]])</f>
        <v>1</v>
      </c>
      <c r="G50" s="2">
        <f ca="1">SUMIFS(Tbl_MissionCrew[Duration (days)],Tbl_MissionCrew[Crew Name],Tbl_People[[#This Row],[Name]])</f>
        <v>12.747222222220444</v>
      </c>
      <c r="H50">
        <f>COUNTIF(Tbl_EVA[Name],Tbl_People[[#This Row],[Name]])</f>
        <v>0</v>
      </c>
      <c r="I50" s="2">
        <f>SUMIFS(Tbl_EVA[Duration],Tbl_EVA[Name],Tbl_People[[#This Row],[Name]])*24</f>
        <v>0</v>
      </c>
      <c r="J50">
        <f>COUNTIFS(Tbl_MissionCrew[Destination],"Moon",Tbl_MissionCrew[Crew Name],Tbl_People[[#This Row],[Name]])</f>
        <v>0</v>
      </c>
      <c r="K50">
        <f>COUNTIFS(Tbl_EVA[Moonwalk],TRUE,Tbl_EVA[Name],Tbl_People[[#This Row],[Name]])</f>
        <v>0</v>
      </c>
      <c r="L50" s="2">
        <f ca="1">_xlfn.MAXIFS(Tbl_MissionCrew[Duration (days)],Tbl_MissionCrew[Crew Name],Tbl_People[[#This Row],[Name]])</f>
        <v>12.747222222220444</v>
      </c>
      <c r="M50" s="2">
        <f ca="1">_xlfn.MINIFS(Tbl_MissionCrew[Duration (days)],Tbl_MissionCrew[Crew Name],Tbl_People[[#This Row],[Name]])</f>
        <v>12.747222222220444</v>
      </c>
    </row>
    <row r="51" spans="1:13">
      <c r="A51" t="s">
        <v>726</v>
      </c>
      <c r="B51" t="s">
        <v>1333</v>
      </c>
      <c r="C51" t="s">
        <v>781</v>
      </c>
      <c r="D51" t="s">
        <v>1336</v>
      </c>
      <c r="E51" s="6">
        <v>23009</v>
      </c>
      <c r="F51">
        <f>COUNTIF(Tbl_MissionCrew[Crew Name],Tbl_People[[#This Row],[Name]])</f>
        <v>2</v>
      </c>
      <c r="G51" s="2">
        <f ca="1">SUMIFS(Tbl_MissionCrew[Duration (days)],Tbl_MissionCrew[Crew Name],Tbl_People[[#This Row],[Name]])</f>
        <v>178.0402777777781</v>
      </c>
      <c r="H51">
        <f>COUNTIF(Tbl_EVA[Name],Tbl_People[[#This Row],[Name]])</f>
        <v>4</v>
      </c>
      <c r="I51" s="2">
        <f>SUMIFS(Tbl_EVA[Duration],Tbl_EVA[Name],Tbl_People[[#This Row],[Name]])*24</f>
        <v>25.599999999802094</v>
      </c>
      <c r="J51">
        <f>COUNTIFS(Tbl_MissionCrew[Destination],"Moon",Tbl_MissionCrew[Crew Name],Tbl_People[[#This Row],[Name]])</f>
        <v>0</v>
      </c>
      <c r="K51">
        <f>COUNTIFS(Tbl_EVA[Moonwalk],TRUE,Tbl_EVA[Name],Tbl_People[[#This Row],[Name]])</f>
        <v>0</v>
      </c>
      <c r="L51" s="2">
        <f ca="1">_xlfn.MAXIFS(Tbl_MissionCrew[Duration (days)],Tbl_MissionCrew[Crew Name],Tbl_People[[#This Row],[Name]])</f>
        <v>167.23750000000291</v>
      </c>
      <c r="M51" s="2">
        <f ca="1">_xlfn.MINIFS(Tbl_MissionCrew[Duration (days)],Tbl_MissionCrew[Crew Name],Tbl_People[[#This Row],[Name]])</f>
        <v>10.802777777775191</v>
      </c>
    </row>
    <row r="52" spans="1:13">
      <c r="A52" t="s">
        <v>517</v>
      </c>
      <c r="B52" t="s">
        <v>1333</v>
      </c>
      <c r="C52" t="s">
        <v>781</v>
      </c>
      <c r="D52" t="s">
        <v>1336</v>
      </c>
      <c r="E52" s="6">
        <v>20632</v>
      </c>
      <c r="F52">
        <f>COUNTIF(Tbl_MissionCrew[Crew Name],Tbl_People[[#This Row],[Name]])</f>
        <v>2</v>
      </c>
      <c r="G52" s="2">
        <f ca="1">SUMIFS(Tbl_MissionCrew[Duration (days)],Tbl_MissionCrew[Crew Name],Tbl_People[[#This Row],[Name]])</f>
        <v>18.257638888891961</v>
      </c>
      <c r="H52">
        <f>COUNTIF(Tbl_EVA[Name],Tbl_People[[#This Row],[Name]])</f>
        <v>1</v>
      </c>
      <c r="I52" s="2">
        <f>SUMIFS(Tbl_EVA[Duration],Tbl_EVA[Name],Tbl_People[[#This Row],[Name]])*24</f>
        <v>4.6499999999650754</v>
      </c>
      <c r="J52">
        <f>COUNTIFS(Tbl_MissionCrew[Destination],"Moon",Tbl_MissionCrew[Crew Name],Tbl_People[[#This Row],[Name]])</f>
        <v>0</v>
      </c>
      <c r="K52">
        <f>COUNTIFS(Tbl_EVA[Moonwalk],TRUE,Tbl_EVA[Name],Tbl_People[[#This Row],[Name]])</f>
        <v>0</v>
      </c>
      <c r="L52" s="2">
        <f ca="1">_xlfn.MAXIFS(Tbl_MissionCrew[Duration (days)],Tbl_MissionCrew[Crew Name],Tbl_People[[#This Row],[Name]])</f>
        <v>9.9868055555562023</v>
      </c>
      <c r="M52" s="2">
        <f ca="1">_xlfn.MINIFS(Tbl_MissionCrew[Duration (days)],Tbl_MissionCrew[Crew Name],Tbl_People[[#This Row],[Name]])</f>
        <v>8.2708333333357587</v>
      </c>
    </row>
    <row r="53" spans="1:13">
      <c r="A53" t="s">
        <v>1042</v>
      </c>
      <c r="B53" t="s">
        <v>1333</v>
      </c>
      <c r="C53" t="s">
        <v>1346</v>
      </c>
      <c r="D53" t="s">
        <v>787</v>
      </c>
      <c r="E53" s="6">
        <v>18112</v>
      </c>
      <c r="F53">
        <f>COUNTIF(Tbl_MissionCrew[Crew Name],Tbl_People[[#This Row],[Name]])</f>
        <v>1</v>
      </c>
      <c r="G53" s="2">
        <f ca="1">SUMIFS(Tbl_MissionCrew[Duration (days)],Tbl_MissionCrew[Crew Name],Tbl_People[[#This Row],[Name]])</f>
        <v>8.3505092592567962</v>
      </c>
      <c r="H53">
        <f>COUNTIF(Tbl_EVA[Name],Tbl_People[[#This Row],[Name]])</f>
        <v>0</v>
      </c>
      <c r="I53" s="2">
        <f>SUMIFS(Tbl_EVA[Duration],Tbl_EVA[Name],Tbl_People[[#This Row],[Name]])*24</f>
        <v>0</v>
      </c>
      <c r="J53">
        <f>COUNTIFS(Tbl_MissionCrew[Destination],"Moon",Tbl_MissionCrew[Crew Name],Tbl_People[[#This Row],[Name]])</f>
        <v>0</v>
      </c>
      <c r="K53">
        <f>COUNTIFS(Tbl_EVA[Moonwalk],TRUE,Tbl_EVA[Name],Tbl_People[[#This Row],[Name]])</f>
        <v>0</v>
      </c>
      <c r="L53" s="2">
        <f ca="1">_xlfn.MAXIFS(Tbl_MissionCrew[Duration (days)],Tbl_MissionCrew[Crew Name],Tbl_People[[#This Row],[Name]])</f>
        <v>8.3505092592567962</v>
      </c>
      <c r="M53" s="2">
        <f ca="1">_xlfn.MINIFS(Tbl_MissionCrew[Duration (days)],Tbl_MissionCrew[Crew Name],Tbl_People[[#This Row],[Name]])</f>
        <v>8.3505092592567962</v>
      </c>
    </row>
    <row r="54" spans="1:13">
      <c r="A54" t="s">
        <v>1118</v>
      </c>
      <c r="B54" t="s">
        <v>1333</v>
      </c>
      <c r="C54" t="s">
        <v>781</v>
      </c>
      <c r="D54" t="s">
        <v>1336</v>
      </c>
      <c r="E54" s="6">
        <v>15613</v>
      </c>
      <c r="F54">
        <f>COUNTIF(Tbl_MissionCrew[Crew Name],Tbl_People[[#This Row],[Name]])</f>
        <v>1</v>
      </c>
      <c r="G54" s="2">
        <f ca="1">SUMIFS(Tbl_MissionCrew[Duration (days)],Tbl_MissionCrew[Crew Name],Tbl_People[[#This Row],[Name]])</f>
        <v>6.0868055555547471</v>
      </c>
      <c r="H54">
        <f>COUNTIF(Tbl_EVA[Name],Tbl_People[[#This Row],[Name]])</f>
        <v>0</v>
      </c>
      <c r="I54" s="2">
        <f>SUMIFS(Tbl_EVA[Duration],Tbl_EVA[Name],Tbl_People[[#This Row],[Name]])*24</f>
        <v>0</v>
      </c>
      <c r="J54">
        <f>COUNTIFS(Tbl_MissionCrew[Destination],"Moon",Tbl_MissionCrew[Crew Name],Tbl_People[[#This Row],[Name]])</f>
        <v>0</v>
      </c>
      <c r="K54">
        <f>COUNTIFS(Tbl_EVA[Moonwalk],TRUE,Tbl_EVA[Name],Tbl_People[[#This Row],[Name]])</f>
        <v>0</v>
      </c>
      <c r="L54" s="2">
        <f ca="1">_xlfn.MAXIFS(Tbl_MissionCrew[Duration (days)],Tbl_MissionCrew[Crew Name],Tbl_People[[#This Row],[Name]])</f>
        <v>6.0868055555547471</v>
      </c>
      <c r="M54" s="2">
        <f ca="1">_xlfn.MINIFS(Tbl_MissionCrew[Duration (days)],Tbl_MissionCrew[Crew Name],Tbl_People[[#This Row],[Name]])</f>
        <v>6.0868055555547471</v>
      </c>
    </row>
    <row r="55" spans="1:13">
      <c r="A55" t="s">
        <v>1217</v>
      </c>
      <c r="B55" t="s">
        <v>1333</v>
      </c>
      <c r="C55" t="s">
        <v>1347</v>
      </c>
      <c r="D55" t="s">
        <v>787</v>
      </c>
      <c r="E55" s="6">
        <v>16701</v>
      </c>
      <c r="F55">
        <f>COUNTIF(Tbl_MissionCrew[Crew Name],Tbl_People[[#This Row],[Name]])</f>
        <v>1</v>
      </c>
      <c r="G55" s="2">
        <f ca="1">SUMIFS(Tbl_MissionCrew[Duration (days)],Tbl_MissionCrew[Crew Name],Tbl_People[[#This Row],[Name]])</f>
        <v>11.852777777778101</v>
      </c>
      <c r="H55">
        <f>COUNTIF(Tbl_EVA[Name],Tbl_People[[#This Row],[Name]])</f>
        <v>0</v>
      </c>
      <c r="I55" s="2">
        <f>SUMIFS(Tbl_EVA[Duration],Tbl_EVA[Name],Tbl_People[[#This Row],[Name]])*24</f>
        <v>0</v>
      </c>
      <c r="J55">
        <f>COUNTIFS(Tbl_MissionCrew[Destination],"Moon",Tbl_MissionCrew[Crew Name],Tbl_People[[#This Row],[Name]])</f>
        <v>0</v>
      </c>
      <c r="K55">
        <f>COUNTIFS(Tbl_EVA[Moonwalk],TRUE,Tbl_EVA[Name],Tbl_People[[#This Row],[Name]])</f>
        <v>0</v>
      </c>
      <c r="L55" s="2">
        <f ca="1">_xlfn.MAXIFS(Tbl_MissionCrew[Duration (days)],Tbl_MissionCrew[Crew Name],Tbl_People[[#This Row],[Name]])</f>
        <v>11.852777777778101</v>
      </c>
      <c r="M55" s="2">
        <f ca="1">_xlfn.MINIFS(Tbl_MissionCrew[Duration (days)],Tbl_MissionCrew[Crew Name],Tbl_People[[#This Row],[Name]])</f>
        <v>11.852777777778101</v>
      </c>
    </row>
    <row r="56" spans="1:13">
      <c r="A56" t="s">
        <v>1111</v>
      </c>
      <c r="B56" t="s">
        <v>1343</v>
      </c>
      <c r="C56" t="s">
        <v>781</v>
      </c>
      <c r="D56" t="s">
        <v>1336</v>
      </c>
      <c r="E56" s="6">
        <v>17960</v>
      </c>
      <c r="F56">
        <f>COUNTIF(Tbl_MissionCrew[Crew Name],Tbl_People[[#This Row],[Name]])</f>
        <v>5</v>
      </c>
      <c r="G56" s="2">
        <f ca="1">SUMIFS(Tbl_MissionCrew[Duration (days)],Tbl_MissionCrew[Crew Name],Tbl_People[[#This Row],[Name]])</f>
        <v>50.354166666660603</v>
      </c>
      <c r="H56">
        <f>COUNTIF(Tbl_EVA[Name],Tbl_People[[#This Row],[Name]])</f>
        <v>0</v>
      </c>
      <c r="I56" s="2">
        <f>SUMIFS(Tbl_EVA[Duration],Tbl_EVA[Name],Tbl_People[[#This Row],[Name]])*24</f>
        <v>0</v>
      </c>
      <c r="J56">
        <f>COUNTIFS(Tbl_MissionCrew[Destination],"Moon",Tbl_MissionCrew[Crew Name],Tbl_People[[#This Row],[Name]])</f>
        <v>0</v>
      </c>
      <c r="K56">
        <f>COUNTIFS(Tbl_EVA[Moonwalk],TRUE,Tbl_EVA[Name],Tbl_People[[#This Row],[Name]])</f>
        <v>0</v>
      </c>
      <c r="L56" s="2">
        <f ca="1">_xlfn.MAXIFS(Tbl_MissionCrew[Duration (days)],Tbl_MissionCrew[Crew Name],Tbl_People[[#This Row],[Name]])</f>
        <v>13.813194444446708</v>
      </c>
      <c r="M56" s="2">
        <f ca="1">_xlfn.MINIFS(Tbl_MissionCrew[Duration (days)],Tbl_MissionCrew[Crew Name],Tbl_People[[#This Row],[Name]])</f>
        <v>7.0319444444430701</v>
      </c>
    </row>
    <row r="57" spans="1:13">
      <c r="A57" t="s">
        <v>1239</v>
      </c>
      <c r="B57" t="s">
        <v>1333</v>
      </c>
      <c r="C57" t="s">
        <v>777</v>
      </c>
      <c r="D57" t="s">
        <v>787</v>
      </c>
      <c r="E57" s="6">
        <v>18537</v>
      </c>
      <c r="F57">
        <f>COUNTIF(Tbl_MissionCrew[Crew Name],Tbl_People[[#This Row],[Name]])</f>
        <v>1</v>
      </c>
      <c r="G57" s="2">
        <f ca="1">SUMIFS(Tbl_MissionCrew[Duration (days)],Tbl_MissionCrew[Crew Name],Tbl_People[[#This Row],[Name]])</f>
        <v>11.80000000000291</v>
      </c>
      <c r="H57">
        <f>COUNTIF(Tbl_EVA[Name],Tbl_People[[#This Row],[Name]])</f>
        <v>0</v>
      </c>
      <c r="I57" s="2">
        <f>SUMIFS(Tbl_EVA[Duration],Tbl_EVA[Name],Tbl_People[[#This Row],[Name]])*24</f>
        <v>0</v>
      </c>
      <c r="J57">
        <f>COUNTIFS(Tbl_MissionCrew[Destination],"Moon",Tbl_MissionCrew[Crew Name],Tbl_People[[#This Row],[Name]])</f>
        <v>0</v>
      </c>
      <c r="K57">
        <f>COUNTIFS(Tbl_EVA[Moonwalk],TRUE,Tbl_EVA[Name],Tbl_People[[#This Row],[Name]])</f>
        <v>0</v>
      </c>
      <c r="L57" s="2">
        <f ca="1">_xlfn.MAXIFS(Tbl_MissionCrew[Duration (days)],Tbl_MissionCrew[Crew Name],Tbl_People[[#This Row],[Name]])</f>
        <v>11.80000000000291</v>
      </c>
      <c r="M57" s="2">
        <f ca="1">_xlfn.MINIFS(Tbl_MissionCrew[Duration (days)],Tbl_MissionCrew[Crew Name],Tbl_People[[#This Row],[Name]])</f>
        <v>11.80000000000291</v>
      </c>
    </row>
    <row r="58" spans="1:13">
      <c r="A58" t="s">
        <v>1010</v>
      </c>
      <c r="B58" t="s">
        <v>1333</v>
      </c>
      <c r="C58" t="s">
        <v>777</v>
      </c>
      <c r="D58" t="s">
        <v>787</v>
      </c>
      <c r="E58" s="6">
        <v>12771</v>
      </c>
      <c r="F58">
        <f>COUNTIF(Tbl_MissionCrew[Crew Name],Tbl_People[[#This Row],[Name]])</f>
        <v>2</v>
      </c>
      <c r="G58" s="2">
        <f ca="1">SUMIFS(Tbl_MissionCrew[Duration (days)],Tbl_MissionCrew[Crew Name],Tbl_People[[#This Row],[Name]])</f>
        <v>52.304166666664969</v>
      </c>
      <c r="H58">
        <f>COUNTIF(Tbl_EVA[Name],Tbl_People[[#This Row],[Name]])</f>
        <v>0</v>
      </c>
      <c r="I58" s="2">
        <f>SUMIFS(Tbl_EVA[Duration],Tbl_EVA[Name],Tbl_People[[#This Row],[Name]])*24</f>
        <v>0</v>
      </c>
      <c r="J58">
        <f>COUNTIFS(Tbl_MissionCrew[Destination],"Moon",Tbl_MissionCrew[Crew Name],Tbl_People[[#This Row],[Name]])</f>
        <v>0</v>
      </c>
      <c r="K58">
        <f>COUNTIFS(Tbl_EVA[Moonwalk],TRUE,Tbl_EVA[Name],Tbl_People[[#This Row],[Name]])</f>
        <v>0</v>
      </c>
      <c r="L58" s="2">
        <f ca="1">_xlfn.MAXIFS(Tbl_MissionCrew[Duration (days)],Tbl_MissionCrew[Crew Name],Tbl_People[[#This Row],[Name]])</f>
        <v>49.266666666666424</v>
      </c>
      <c r="M58" s="2">
        <f ca="1">_xlfn.MINIFS(Tbl_MissionCrew[Duration (days)],Tbl_MissionCrew[Crew Name],Tbl_People[[#This Row],[Name]])</f>
        <v>3.0374999999985448</v>
      </c>
    </row>
    <row r="59" spans="1:13">
      <c r="A59" t="s">
        <v>997</v>
      </c>
      <c r="B59" t="s">
        <v>1333</v>
      </c>
      <c r="C59" t="s">
        <v>777</v>
      </c>
      <c r="D59" t="s">
        <v>787</v>
      </c>
      <c r="E59" s="6">
        <v>13845</v>
      </c>
      <c r="F59">
        <f>COUNTIF(Tbl_MissionCrew[Crew Name],Tbl_People[[#This Row],[Name]])</f>
        <v>1</v>
      </c>
      <c r="G59" s="2">
        <f ca="1">SUMIFS(Tbl_MissionCrew[Duration (days)],Tbl_MissionCrew[Crew Name],Tbl_People[[#This Row],[Name]])</f>
        <v>1.0118402777770825</v>
      </c>
      <c r="H59">
        <f>COUNTIF(Tbl_EVA[Name],Tbl_People[[#This Row],[Name]])</f>
        <v>0</v>
      </c>
      <c r="I59" s="2">
        <f>SUMIFS(Tbl_EVA[Duration],Tbl_EVA[Name],Tbl_People[[#This Row],[Name]])*24</f>
        <v>0</v>
      </c>
      <c r="J59">
        <f>COUNTIFS(Tbl_MissionCrew[Destination],"Moon",Tbl_MissionCrew[Crew Name],Tbl_People[[#This Row],[Name]])</f>
        <v>0</v>
      </c>
      <c r="K59">
        <f>COUNTIFS(Tbl_EVA[Moonwalk],TRUE,Tbl_EVA[Name],Tbl_People[[#This Row],[Name]])</f>
        <v>0</v>
      </c>
      <c r="L59" s="2">
        <f ca="1">_xlfn.MAXIFS(Tbl_MissionCrew[Duration (days)],Tbl_MissionCrew[Crew Name],Tbl_People[[#This Row],[Name]])</f>
        <v>1.0118402777770825</v>
      </c>
      <c r="M59" s="2">
        <f ca="1">_xlfn.MINIFS(Tbl_MissionCrew[Duration (days)],Tbl_MissionCrew[Crew Name],Tbl_People[[#This Row],[Name]])</f>
        <v>1.0118402777770825</v>
      </c>
    </row>
    <row r="60" spans="1:13">
      <c r="A60" t="s">
        <v>1203</v>
      </c>
      <c r="B60" t="s">
        <v>1333</v>
      </c>
      <c r="C60" t="s">
        <v>781</v>
      </c>
      <c r="D60" t="s">
        <v>1336</v>
      </c>
      <c r="E60" s="6">
        <v>21463</v>
      </c>
      <c r="F60">
        <f>COUNTIF(Tbl_MissionCrew[Crew Name],Tbl_People[[#This Row],[Name]])</f>
        <v>4</v>
      </c>
      <c r="G60" s="2">
        <f ca="1">SUMIFS(Tbl_MissionCrew[Duration (days)],Tbl_MissionCrew[Crew Name],Tbl_People[[#This Row],[Name]])</f>
        <v>41.752083333332848</v>
      </c>
      <c r="H60">
        <f>COUNTIF(Tbl_EVA[Name],Tbl_People[[#This Row],[Name]])</f>
        <v>0</v>
      </c>
      <c r="I60" s="2">
        <f>SUMIFS(Tbl_EVA[Duration],Tbl_EVA[Name],Tbl_People[[#This Row],[Name]])*24</f>
        <v>0</v>
      </c>
      <c r="J60">
        <f>COUNTIFS(Tbl_MissionCrew[Destination],"Moon",Tbl_MissionCrew[Crew Name],Tbl_People[[#This Row],[Name]])</f>
        <v>0</v>
      </c>
      <c r="K60">
        <f>COUNTIFS(Tbl_EVA[Moonwalk],TRUE,Tbl_EVA[Name],Tbl_People[[#This Row],[Name]])</f>
        <v>0</v>
      </c>
      <c r="L60" s="2">
        <f ca="1">_xlfn.MAXIFS(Tbl_MissionCrew[Duration (days)],Tbl_MissionCrew[Crew Name],Tbl_People[[#This Row],[Name]])</f>
        <v>11.796527777776646</v>
      </c>
      <c r="M60" s="2">
        <f ca="1">_xlfn.MINIFS(Tbl_MissionCrew[Duration (days)],Tbl_MissionCrew[Crew Name],Tbl_People[[#This Row],[Name]])</f>
        <v>8.9180555555576575</v>
      </c>
    </row>
    <row r="61" spans="1:13">
      <c r="A61" t="s">
        <v>1063</v>
      </c>
      <c r="B61" t="s">
        <v>1333</v>
      </c>
      <c r="C61" t="s">
        <v>781</v>
      </c>
      <c r="D61" t="s">
        <v>1336</v>
      </c>
      <c r="E61" s="6">
        <v>16573</v>
      </c>
      <c r="F61">
        <f>COUNTIF(Tbl_MissionCrew[Crew Name],Tbl_People[[#This Row],[Name]])</f>
        <v>3</v>
      </c>
      <c r="G61" s="2">
        <f ca="1">SUMIFS(Tbl_MissionCrew[Duration (days)],Tbl_MissionCrew[Crew Name],Tbl_People[[#This Row],[Name]])</f>
        <v>22.246527777777374</v>
      </c>
      <c r="H61">
        <f>COUNTIF(Tbl_EVA[Name],Tbl_People[[#This Row],[Name]])</f>
        <v>0</v>
      </c>
      <c r="I61" s="2">
        <f>SUMIFS(Tbl_EVA[Duration],Tbl_EVA[Name],Tbl_People[[#This Row],[Name]])*24</f>
        <v>0</v>
      </c>
      <c r="J61">
        <f>COUNTIFS(Tbl_MissionCrew[Destination],"Moon",Tbl_MissionCrew[Crew Name],Tbl_People[[#This Row],[Name]])</f>
        <v>0</v>
      </c>
      <c r="K61">
        <f>COUNTIFS(Tbl_EVA[Moonwalk],TRUE,Tbl_EVA[Name],Tbl_People[[#This Row],[Name]])</f>
        <v>0</v>
      </c>
      <c r="L61" s="2">
        <f ca="1">_xlfn.MAXIFS(Tbl_MissionCrew[Duration (days)],Tbl_MissionCrew[Crew Name],Tbl_People[[#This Row],[Name]])</f>
        <v>10.325000000000728</v>
      </c>
      <c r="M61" s="2">
        <f ca="1">_xlfn.MINIFS(Tbl_MissionCrew[Duration (days)],Tbl_MissionCrew[Crew Name],Tbl_People[[#This Row],[Name]])</f>
        <v>5.0423611111109494</v>
      </c>
    </row>
    <row r="62" spans="1:13">
      <c r="A62" t="s">
        <v>1261</v>
      </c>
      <c r="B62" t="s">
        <v>1333</v>
      </c>
      <c r="C62" t="s">
        <v>781</v>
      </c>
      <c r="D62" t="s">
        <v>1336</v>
      </c>
      <c r="E62" s="6">
        <v>19360</v>
      </c>
      <c r="F62">
        <f>COUNTIF(Tbl_MissionCrew[Crew Name],Tbl_People[[#This Row],[Name]])</f>
        <v>1</v>
      </c>
      <c r="G62" s="2">
        <f ca="1">SUMIFS(Tbl_MissionCrew[Duration (days)],Tbl_MissionCrew[Crew Name],Tbl_People[[#This Row],[Name]])</f>
        <v>1.5972222223354038E-2</v>
      </c>
      <c r="H62">
        <f>COUNTIF(Tbl_EVA[Name],Tbl_People[[#This Row],[Name]])</f>
        <v>0</v>
      </c>
      <c r="I62" s="2">
        <f>SUMIFS(Tbl_EVA[Duration],Tbl_EVA[Name],Tbl_People[[#This Row],[Name]])*24</f>
        <v>0</v>
      </c>
      <c r="J62">
        <f>COUNTIFS(Tbl_MissionCrew[Destination],"Moon",Tbl_MissionCrew[Crew Name],Tbl_People[[#This Row],[Name]])</f>
        <v>0</v>
      </c>
      <c r="K62">
        <f>COUNTIFS(Tbl_EVA[Moonwalk],TRUE,Tbl_EVA[Name],Tbl_People[[#This Row],[Name]])</f>
        <v>0</v>
      </c>
      <c r="L62" s="2">
        <f ca="1">_xlfn.MAXIFS(Tbl_MissionCrew[Duration (days)],Tbl_MissionCrew[Crew Name],Tbl_People[[#This Row],[Name]])</f>
        <v>1.5972222223354038E-2</v>
      </c>
      <c r="M62" s="2">
        <f ca="1">_xlfn.MINIFS(Tbl_MissionCrew[Duration (days)],Tbl_MissionCrew[Crew Name],Tbl_People[[#This Row],[Name]])</f>
        <v>1.5972222223354038E-2</v>
      </c>
    </row>
    <row r="63" spans="1:13">
      <c r="A63" t="s">
        <v>1167</v>
      </c>
      <c r="B63" t="s">
        <v>1333</v>
      </c>
      <c r="C63" t="s">
        <v>781</v>
      </c>
      <c r="D63" t="s">
        <v>1336</v>
      </c>
      <c r="E63" s="6">
        <v>19530</v>
      </c>
      <c r="F63">
        <f>COUNTIF(Tbl_MissionCrew[Crew Name],Tbl_People[[#This Row],[Name]])</f>
        <v>4</v>
      </c>
      <c r="G63" s="2">
        <f ca="1">SUMIFS(Tbl_MissionCrew[Duration (days)],Tbl_MissionCrew[Crew Name],Tbl_People[[#This Row],[Name]])</f>
        <v>40.737499999995634</v>
      </c>
      <c r="H63">
        <f>COUNTIF(Tbl_EVA[Name],Tbl_People[[#This Row],[Name]])</f>
        <v>0</v>
      </c>
      <c r="I63" s="2">
        <f>SUMIFS(Tbl_EVA[Duration],Tbl_EVA[Name],Tbl_People[[#This Row],[Name]])*24</f>
        <v>0</v>
      </c>
      <c r="J63">
        <f>COUNTIFS(Tbl_MissionCrew[Destination],"Moon",Tbl_MissionCrew[Crew Name],Tbl_People[[#This Row],[Name]])</f>
        <v>0</v>
      </c>
      <c r="K63">
        <f>COUNTIFS(Tbl_EVA[Moonwalk],TRUE,Tbl_EVA[Name],Tbl_People[[#This Row],[Name]])</f>
        <v>0</v>
      </c>
      <c r="L63" s="2">
        <f ca="1">_xlfn.MAXIFS(Tbl_MissionCrew[Duration (days)],Tbl_MissionCrew[Crew Name],Tbl_People[[#This Row],[Name]])</f>
        <v>12.905555555553292</v>
      </c>
      <c r="M63" s="2">
        <f ca="1">_xlfn.MINIFS(Tbl_MissionCrew[Duration (days)],Tbl_MissionCrew[Crew Name],Tbl_People[[#This Row],[Name]])</f>
        <v>8.9180555555576575</v>
      </c>
    </row>
    <row r="64" spans="1:13">
      <c r="A64" t="s">
        <v>434</v>
      </c>
      <c r="B64" t="s">
        <v>1333</v>
      </c>
      <c r="C64" t="s">
        <v>781</v>
      </c>
      <c r="D64" t="s">
        <v>1336</v>
      </c>
      <c r="E64" s="6">
        <v>13674</v>
      </c>
      <c r="F64">
        <f>COUNTIF(Tbl_MissionCrew[Crew Name],Tbl_People[[#This Row],[Name]])</f>
        <v>2</v>
      </c>
      <c r="G64" s="2">
        <f ca="1">SUMIFS(Tbl_MissionCrew[Duration (days)],Tbl_MissionCrew[Crew Name],Tbl_People[[#This Row],[Name]])</f>
        <v>13.023611111111677</v>
      </c>
      <c r="H64">
        <f>COUNTIF(Tbl_EVA[Name],Tbl_People[[#This Row],[Name]])</f>
        <v>2</v>
      </c>
      <c r="I64" s="2">
        <f>SUMIFS(Tbl_EVA[Duration],Tbl_EVA[Name],Tbl_People[[#This Row],[Name]])*24</f>
        <v>12.199999999953434</v>
      </c>
      <c r="J64">
        <f>COUNTIFS(Tbl_MissionCrew[Destination],"Moon",Tbl_MissionCrew[Crew Name],Tbl_People[[#This Row],[Name]])</f>
        <v>0</v>
      </c>
      <c r="K64">
        <f>COUNTIFS(Tbl_EVA[Moonwalk],TRUE,Tbl_EVA[Name],Tbl_People[[#This Row],[Name]])</f>
        <v>0</v>
      </c>
      <c r="L64" s="2">
        <f ca="1">_xlfn.MAXIFS(Tbl_MissionCrew[Duration (days)],Tbl_MissionCrew[Crew Name],Tbl_People[[#This Row],[Name]])</f>
        <v>7.9701388888897782</v>
      </c>
      <c r="M64" s="2">
        <f ca="1">_xlfn.MINIFS(Tbl_MissionCrew[Duration (days)],Tbl_MissionCrew[Crew Name],Tbl_People[[#This Row],[Name]])</f>
        <v>5.0534722222218988</v>
      </c>
    </row>
    <row r="65" spans="1:13">
      <c r="A65" t="s">
        <v>1143</v>
      </c>
      <c r="B65" t="s">
        <v>1333</v>
      </c>
      <c r="C65" t="s">
        <v>781</v>
      </c>
      <c r="D65" t="s">
        <v>1336</v>
      </c>
      <c r="E65" s="6">
        <v>18237</v>
      </c>
      <c r="F65">
        <f>COUNTIF(Tbl_MissionCrew[Crew Name],Tbl_People[[#This Row],[Name]])</f>
        <v>2</v>
      </c>
      <c r="G65" s="2">
        <f ca="1">SUMIFS(Tbl_MissionCrew[Duration (days)],Tbl_MissionCrew[Crew Name],Tbl_People[[#This Row],[Name]])</f>
        <v>12.979166666664241</v>
      </c>
      <c r="H65">
        <f>COUNTIF(Tbl_EVA[Name],Tbl_People[[#This Row],[Name]])</f>
        <v>0</v>
      </c>
      <c r="I65" s="2">
        <f>SUMIFS(Tbl_EVA[Duration],Tbl_EVA[Name],Tbl_People[[#This Row],[Name]])*24</f>
        <v>0</v>
      </c>
      <c r="J65">
        <f>COUNTIFS(Tbl_MissionCrew[Destination],"Moon",Tbl_MissionCrew[Crew Name],Tbl_People[[#This Row],[Name]])</f>
        <v>0</v>
      </c>
      <c r="K65">
        <f>COUNTIFS(Tbl_EVA[Moonwalk],TRUE,Tbl_EVA[Name],Tbl_People[[#This Row],[Name]])</f>
        <v>0</v>
      </c>
      <c r="L65" s="2">
        <f ca="1">_xlfn.MAXIFS(Tbl_MissionCrew[Duration (days)],Tbl_MissionCrew[Crew Name],Tbl_People[[#This Row],[Name]])</f>
        <v>8.8881944444437977</v>
      </c>
      <c r="M65" s="2">
        <f ca="1">_xlfn.MINIFS(Tbl_MissionCrew[Duration (days)],Tbl_MissionCrew[Crew Name],Tbl_People[[#This Row],[Name]])</f>
        <v>4.0909722222204437</v>
      </c>
    </row>
    <row r="66" spans="1:13">
      <c r="A66" t="s">
        <v>1115</v>
      </c>
      <c r="B66" t="s">
        <v>1333</v>
      </c>
      <c r="C66" t="s">
        <v>781</v>
      </c>
      <c r="D66" t="s">
        <v>1336</v>
      </c>
      <c r="E66" s="6">
        <v>17051</v>
      </c>
      <c r="F66">
        <f>COUNTIF(Tbl_MissionCrew[Crew Name],Tbl_People[[#This Row],[Name]])</f>
        <v>2</v>
      </c>
      <c r="G66" s="2">
        <f ca="1">SUMIFS(Tbl_MissionCrew[Duration (days)],Tbl_MissionCrew[Crew Name],Tbl_People[[#This Row],[Name]])</f>
        <v>15.972916666665697</v>
      </c>
      <c r="H66">
        <f>COUNTIF(Tbl_EVA[Name],Tbl_People[[#This Row],[Name]])</f>
        <v>0</v>
      </c>
      <c r="I66" s="2">
        <f>SUMIFS(Tbl_EVA[Duration],Tbl_EVA[Name],Tbl_People[[#This Row],[Name]])*24</f>
        <v>0</v>
      </c>
      <c r="J66">
        <f>COUNTIFS(Tbl_MissionCrew[Destination],"Moon",Tbl_MissionCrew[Crew Name],Tbl_People[[#This Row],[Name]])</f>
        <v>0</v>
      </c>
      <c r="K66">
        <f>COUNTIFS(Tbl_EVA[Moonwalk],TRUE,Tbl_EVA[Name],Tbl_People[[#This Row],[Name]])</f>
        <v>0</v>
      </c>
      <c r="L66" s="2">
        <f ca="1">_xlfn.MAXIFS(Tbl_MissionCrew[Duration (days)],Tbl_MissionCrew[Crew Name],Tbl_People[[#This Row],[Name]])</f>
        <v>9.09375</v>
      </c>
      <c r="M66" s="2">
        <f ca="1">_xlfn.MINIFS(Tbl_MissionCrew[Duration (days)],Tbl_MissionCrew[Crew Name],Tbl_People[[#This Row],[Name]])</f>
        <v>6.8791666666656965</v>
      </c>
    </row>
    <row r="67" spans="1:13">
      <c r="A67" t="s">
        <v>388</v>
      </c>
      <c r="B67" t="s">
        <v>1333</v>
      </c>
      <c r="C67" t="s">
        <v>781</v>
      </c>
      <c r="D67" t="s">
        <v>1336</v>
      </c>
      <c r="E67" s="6">
        <v>10978</v>
      </c>
      <c r="F67">
        <f>COUNTIF(Tbl_MissionCrew[Crew Name],Tbl_People[[#This Row],[Name]])</f>
        <v>2</v>
      </c>
      <c r="G67" s="2">
        <f ca="1">SUMIFS(Tbl_MissionCrew[Duration (days)],Tbl_MissionCrew[Crew Name],Tbl_People[[#This Row],[Name]])</f>
        <v>12.079166666666424</v>
      </c>
      <c r="H67">
        <f>COUNTIF(Tbl_EVA[Name],Tbl_People[[#This Row],[Name]])</f>
        <v>4</v>
      </c>
      <c r="I67" s="2">
        <f>SUMIFS(Tbl_EVA[Duration],Tbl_EVA[Name],Tbl_People[[#This Row],[Name]])*24</f>
        <v>8.0277777777810115</v>
      </c>
      <c r="J67">
        <f>COUNTIFS(Tbl_MissionCrew[Destination],"Moon",Tbl_MissionCrew[Crew Name],Tbl_People[[#This Row],[Name]])</f>
        <v>1</v>
      </c>
      <c r="K67">
        <f>COUNTIFS(Tbl_EVA[Moonwalk],TRUE,Tbl_EVA[Name],Tbl_People[[#This Row],[Name]])</f>
        <v>1</v>
      </c>
      <c r="L67" s="2">
        <f ca="1">_xlfn.MAXIFS(Tbl_MissionCrew[Duration (days)],Tbl_MissionCrew[Crew Name],Tbl_People[[#This Row],[Name]])</f>
        <v>8.1381944444437977</v>
      </c>
      <c r="M67" s="2">
        <f ca="1">_xlfn.MINIFS(Tbl_MissionCrew[Duration (days)],Tbl_MissionCrew[Crew Name],Tbl_People[[#This Row],[Name]])</f>
        <v>3.9409722222226264</v>
      </c>
    </row>
    <row r="68" spans="1:13">
      <c r="A68" t="s">
        <v>1064</v>
      </c>
      <c r="B68" t="s">
        <v>1333</v>
      </c>
      <c r="C68" t="s">
        <v>781</v>
      </c>
      <c r="D68" t="s">
        <v>1336</v>
      </c>
      <c r="E68" s="6">
        <v>17582</v>
      </c>
      <c r="F68">
        <f>COUNTIF(Tbl_MissionCrew[Crew Name],Tbl_People[[#This Row],[Name]])</f>
        <v>2</v>
      </c>
      <c r="G68" s="2">
        <f ca="1">SUMIFS(Tbl_MissionCrew[Duration (days)],Tbl_MissionCrew[Crew Name],Tbl_People[[#This Row],[Name]])</f>
        <v>19.248611111110222</v>
      </c>
      <c r="H68">
        <f>COUNTIF(Tbl_EVA[Name],Tbl_People[[#This Row],[Name]])</f>
        <v>0</v>
      </c>
      <c r="I68" s="2">
        <f>SUMIFS(Tbl_EVA[Duration],Tbl_EVA[Name],Tbl_People[[#This Row],[Name]])*24</f>
        <v>0</v>
      </c>
      <c r="J68">
        <f>COUNTIFS(Tbl_MissionCrew[Destination],"Moon",Tbl_MissionCrew[Crew Name],Tbl_People[[#This Row],[Name]])</f>
        <v>0</v>
      </c>
      <c r="K68">
        <f>COUNTIFS(Tbl_EVA[Moonwalk],TRUE,Tbl_EVA[Name],Tbl_People[[#This Row],[Name]])</f>
        <v>0</v>
      </c>
      <c r="L68" s="2">
        <f ca="1">_xlfn.MAXIFS(Tbl_MissionCrew[Duration (days)],Tbl_MissionCrew[Crew Name],Tbl_People[[#This Row],[Name]])</f>
        <v>10.325000000000728</v>
      </c>
      <c r="M68" s="2">
        <f ca="1">_xlfn.MINIFS(Tbl_MissionCrew[Duration (days)],Tbl_MissionCrew[Crew Name],Tbl_People[[#This Row],[Name]])</f>
        <v>8.9236111111094942</v>
      </c>
    </row>
    <row r="69" spans="1:13">
      <c r="A69" t="s">
        <v>1051</v>
      </c>
      <c r="B69" t="s">
        <v>1333</v>
      </c>
      <c r="C69" t="s">
        <v>781</v>
      </c>
      <c r="D69" t="s">
        <v>1336</v>
      </c>
      <c r="E69" s="6">
        <v>13434</v>
      </c>
      <c r="F69">
        <f>COUNTIF(Tbl_MissionCrew[Crew Name],Tbl_People[[#This Row],[Name]])</f>
        <v>2</v>
      </c>
      <c r="G69" s="2">
        <f ca="1">SUMIFS(Tbl_MissionCrew[Duration (days)],Tbl_MissionCrew[Crew Name],Tbl_People[[#This Row],[Name]])</f>
        <v>15.952777777776646</v>
      </c>
      <c r="H69">
        <f>COUNTIF(Tbl_EVA[Name],Tbl_People[[#This Row],[Name]])</f>
        <v>0</v>
      </c>
      <c r="I69" s="2">
        <f>SUMIFS(Tbl_EVA[Duration],Tbl_EVA[Name],Tbl_People[[#This Row],[Name]])*24</f>
        <v>0</v>
      </c>
      <c r="J69">
        <f>COUNTIFS(Tbl_MissionCrew[Destination],"Moon",Tbl_MissionCrew[Crew Name],Tbl_People[[#This Row],[Name]])</f>
        <v>0</v>
      </c>
      <c r="K69">
        <f>COUNTIFS(Tbl_EVA[Moonwalk],TRUE,Tbl_EVA[Name],Tbl_People[[#This Row],[Name]])</f>
        <v>0</v>
      </c>
      <c r="L69" s="2">
        <f ca="1">_xlfn.MAXIFS(Tbl_MissionCrew[Duration (days)],Tbl_MissionCrew[Crew Name],Tbl_People[[#This Row],[Name]])</f>
        <v>8.0041666666656965</v>
      </c>
      <c r="M69" s="2">
        <f ca="1">_xlfn.MINIFS(Tbl_MissionCrew[Duration (days)],Tbl_MissionCrew[Crew Name],Tbl_People[[#This Row],[Name]])</f>
        <v>7.9486111111109494</v>
      </c>
    </row>
    <row r="70" spans="1:13">
      <c r="A70" t="s">
        <v>507</v>
      </c>
      <c r="B70" t="s">
        <v>1333</v>
      </c>
      <c r="C70" t="s">
        <v>781</v>
      </c>
      <c r="D70" t="s">
        <v>1336</v>
      </c>
      <c r="E70" s="6">
        <v>20338</v>
      </c>
      <c r="F70">
        <f>COUNTIF(Tbl_MissionCrew[Crew Name],Tbl_People[[#This Row],[Name]])</f>
        <v>4</v>
      </c>
      <c r="G70" s="2">
        <f ca="1">SUMIFS(Tbl_MissionCrew[Duration (days)],Tbl_MissionCrew[Crew Name],Tbl_People[[#This Row],[Name]])</f>
        <v>230.54677083333081</v>
      </c>
      <c r="H70">
        <f>COUNTIF(Tbl_EVA[Name],Tbl_People[[#This Row],[Name]])</f>
        <v>3</v>
      </c>
      <c r="I70" s="2">
        <f>SUMIFS(Tbl_EVA[Duration],Tbl_EVA[Name],Tbl_People[[#This Row],[Name]])*24</f>
        <v>18.916666666686069</v>
      </c>
      <c r="J70">
        <f>COUNTIFS(Tbl_MissionCrew[Destination],"Moon",Tbl_MissionCrew[Crew Name],Tbl_People[[#This Row],[Name]])</f>
        <v>0</v>
      </c>
      <c r="K70">
        <f>COUNTIFS(Tbl_EVA[Moonwalk],TRUE,Tbl_EVA[Name],Tbl_People[[#This Row],[Name]])</f>
        <v>0</v>
      </c>
      <c r="L70" s="2">
        <f ca="1">_xlfn.MAXIFS(Tbl_MissionCrew[Duration (days)],Tbl_MissionCrew[Crew Name],Tbl_People[[#This Row],[Name]])</f>
        <v>195.81899305555271</v>
      </c>
      <c r="M70" s="2">
        <f ca="1">_xlfn.MINIFS(Tbl_MissionCrew[Duration (days)],Tbl_MissionCrew[Crew Name],Tbl_People[[#This Row],[Name]])</f>
        <v>9.8416666666671517</v>
      </c>
    </row>
    <row r="71" spans="1:13">
      <c r="A71" t="s">
        <v>514</v>
      </c>
      <c r="B71" t="s">
        <v>1333</v>
      </c>
      <c r="C71" t="s">
        <v>781</v>
      </c>
      <c r="D71" t="s">
        <v>1336</v>
      </c>
      <c r="E71" s="6">
        <v>18583</v>
      </c>
      <c r="F71">
        <f>COUNTIF(Tbl_MissionCrew[Crew Name],Tbl_People[[#This Row],[Name]])</f>
        <v>3</v>
      </c>
      <c r="G71" s="2">
        <f ca="1">SUMIFS(Tbl_MissionCrew[Duration (days)],Tbl_MissionCrew[Crew Name],Tbl_People[[#This Row],[Name]])</f>
        <v>29.678472222221899</v>
      </c>
      <c r="H71">
        <f>COUNTIF(Tbl_EVA[Name],Tbl_People[[#This Row],[Name]])</f>
        <v>1</v>
      </c>
      <c r="I71" s="2">
        <f>SUMIFS(Tbl_EVA[Duration],Tbl_EVA[Name],Tbl_People[[#This Row],[Name]])*24</f>
        <v>6.85</v>
      </c>
      <c r="J71">
        <f>COUNTIFS(Tbl_MissionCrew[Destination],"Moon",Tbl_MissionCrew[Crew Name],Tbl_People[[#This Row],[Name]])</f>
        <v>0</v>
      </c>
      <c r="K71">
        <f>COUNTIFS(Tbl_EVA[Moonwalk],TRUE,Tbl_EVA[Name],Tbl_People[[#This Row],[Name]])</f>
        <v>0</v>
      </c>
      <c r="L71" s="2">
        <f ca="1">_xlfn.MAXIFS(Tbl_MissionCrew[Duration (days)],Tbl_MissionCrew[Crew Name],Tbl_People[[#This Row],[Name]])</f>
        <v>13.813194444446708</v>
      </c>
      <c r="M71" s="2">
        <f ca="1">_xlfn.MINIFS(Tbl_MissionCrew[Duration (days)],Tbl_MissionCrew[Crew Name],Tbl_People[[#This Row],[Name]])</f>
        <v>4.9131944444452529</v>
      </c>
    </row>
    <row r="72" spans="1:13">
      <c r="A72" t="s">
        <v>573</v>
      </c>
      <c r="B72" t="s">
        <v>1333</v>
      </c>
      <c r="C72" t="s">
        <v>781</v>
      </c>
      <c r="D72" t="s">
        <v>1336</v>
      </c>
      <c r="E72" s="6">
        <v>21831</v>
      </c>
      <c r="F72">
        <f>COUNTIF(Tbl_MissionCrew[Crew Name],Tbl_People[[#This Row],[Name]])</f>
        <v>2</v>
      </c>
      <c r="G72" s="2">
        <f ca="1">SUMIFS(Tbl_MissionCrew[Duration (days)],Tbl_MissionCrew[Crew Name],Tbl_People[[#This Row],[Name]])</f>
        <v>20.054861111108039</v>
      </c>
      <c r="H72">
        <f>COUNTIF(Tbl_EVA[Name],Tbl_People[[#This Row],[Name]])</f>
        <v>3</v>
      </c>
      <c r="I72" s="2">
        <f>SUMIFS(Tbl_EVA[Duration],Tbl_EVA[Name],Tbl_People[[#This Row],[Name]])*24</f>
        <v>19.333333333488554</v>
      </c>
      <c r="J72">
        <f>COUNTIFS(Tbl_MissionCrew[Destination],"Moon",Tbl_MissionCrew[Crew Name],Tbl_People[[#This Row],[Name]])</f>
        <v>0</v>
      </c>
      <c r="K72">
        <f>COUNTIFS(Tbl_EVA[Moonwalk],TRUE,Tbl_EVA[Name],Tbl_People[[#This Row],[Name]])</f>
        <v>0</v>
      </c>
      <c r="L72" s="2">
        <f ca="1">_xlfn.MAXIFS(Tbl_MissionCrew[Duration (days)],Tbl_MissionCrew[Crew Name],Tbl_People[[#This Row],[Name]])</f>
        <v>10.831944444442343</v>
      </c>
      <c r="M72" s="2">
        <f ca="1">_xlfn.MINIFS(Tbl_MissionCrew[Duration (days)],Tbl_MissionCrew[Crew Name],Tbl_People[[#This Row],[Name]])</f>
        <v>9.2229166666656965</v>
      </c>
    </row>
    <row r="73" spans="1:13">
      <c r="A73" t="s">
        <v>1200</v>
      </c>
      <c r="B73" t="s">
        <v>1343</v>
      </c>
      <c r="C73" t="s">
        <v>781</v>
      </c>
      <c r="D73" t="s">
        <v>1336</v>
      </c>
      <c r="E73" s="6">
        <v>22264</v>
      </c>
      <c r="F73">
        <f>COUNTIF(Tbl_MissionCrew[Crew Name],Tbl_People[[#This Row],[Name]])</f>
        <v>3</v>
      </c>
      <c r="G73" s="2">
        <f ca="1">SUMIFS(Tbl_MissionCrew[Duration (days)],Tbl_MissionCrew[Crew Name],Tbl_People[[#This Row],[Name]])</f>
        <v>180.16736111111823</v>
      </c>
      <c r="H73">
        <f>COUNTIF(Tbl_EVA[Name],Tbl_People[[#This Row],[Name]])</f>
        <v>0</v>
      </c>
      <c r="I73" s="2">
        <f>SUMIFS(Tbl_EVA[Duration],Tbl_EVA[Name],Tbl_People[[#This Row],[Name]])*24</f>
        <v>0</v>
      </c>
      <c r="J73">
        <f>COUNTIFS(Tbl_MissionCrew[Destination],"Moon",Tbl_MissionCrew[Crew Name],Tbl_People[[#This Row],[Name]])</f>
        <v>0</v>
      </c>
      <c r="K73">
        <f>COUNTIFS(Tbl_EVA[Moonwalk],TRUE,Tbl_EVA[Name],Tbl_People[[#This Row],[Name]])</f>
        <v>0</v>
      </c>
      <c r="L73" s="2">
        <f ca="1">_xlfn.MAXIFS(Tbl_MissionCrew[Duration (days)],Tbl_MissionCrew[Crew Name],Tbl_People[[#This Row],[Name]])</f>
        <v>159.30416666666861</v>
      </c>
      <c r="M73" s="2">
        <f ca="1">_xlfn.MINIFS(Tbl_MissionCrew[Duration (days)],Tbl_MissionCrew[Crew Name],Tbl_People[[#This Row],[Name]])</f>
        <v>4.9513888888905058</v>
      </c>
    </row>
    <row r="74" spans="1:13">
      <c r="A74" t="s">
        <v>1119</v>
      </c>
      <c r="B74" t="s">
        <v>1333</v>
      </c>
      <c r="C74" t="s">
        <v>781</v>
      </c>
      <c r="D74" t="s">
        <v>1336</v>
      </c>
      <c r="E74" s="6">
        <v>17033</v>
      </c>
      <c r="F74">
        <f>COUNTIF(Tbl_MissionCrew[Crew Name],Tbl_People[[#This Row],[Name]])</f>
        <v>4</v>
      </c>
      <c r="G74" s="2">
        <f ca="1">SUMIFS(Tbl_MissionCrew[Duration (days)],Tbl_MissionCrew[Crew Name],Tbl_People[[#This Row],[Name]])</f>
        <v>28.362499999995634</v>
      </c>
      <c r="H74">
        <f>COUNTIF(Tbl_EVA[Name],Tbl_People[[#This Row],[Name]])</f>
        <v>0</v>
      </c>
      <c r="I74" s="2">
        <f>SUMIFS(Tbl_EVA[Duration],Tbl_EVA[Name],Tbl_People[[#This Row],[Name]])*24</f>
        <v>0</v>
      </c>
      <c r="J74">
        <f>COUNTIFS(Tbl_MissionCrew[Destination],"Moon",Tbl_MissionCrew[Crew Name],Tbl_People[[#This Row],[Name]])</f>
        <v>0</v>
      </c>
      <c r="K74">
        <f>COUNTIFS(Tbl_EVA[Moonwalk],TRUE,Tbl_EVA[Name],Tbl_People[[#This Row],[Name]])</f>
        <v>0</v>
      </c>
      <c r="L74" s="2">
        <f ca="1">_xlfn.MAXIFS(Tbl_MissionCrew[Duration (days)],Tbl_MissionCrew[Crew Name],Tbl_People[[#This Row],[Name]])</f>
        <v>8.9236111111094942</v>
      </c>
      <c r="M74" s="2">
        <f ca="1">_xlfn.MINIFS(Tbl_MissionCrew[Duration (days)],Tbl_MissionCrew[Crew Name],Tbl_People[[#This Row],[Name]])</f>
        <v>5.0534722222218988</v>
      </c>
    </row>
    <row r="75" spans="1:13">
      <c r="A75" t="s">
        <v>1208</v>
      </c>
      <c r="B75" t="s">
        <v>1333</v>
      </c>
      <c r="C75" t="s">
        <v>781</v>
      </c>
      <c r="D75" t="s">
        <v>1336</v>
      </c>
      <c r="E75" s="6">
        <v>18852</v>
      </c>
      <c r="F75">
        <f>COUNTIF(Tbl_MissionCrew[Crew Name],Tbl_People[[#This Row],[Name]])</f>
        <v>1</v>
      </c>
      <c r="G75" s="2">
        <f ca="1">SUMIFS(Tbl_MissionCrew[Duration (days)],Tbl_MissionCrew[Crew Name],Tbl_People[[#This Row],[Name]])</f>
        <v>16.909027777779556</v>
      </c>
      <c r="H75">
        <f>COUNTIF(Tbl_EVA[Name],Tbl_People[[#This Row],[Name]])</f>
        <v>0</v>
      </c>
      <c r="I75" s="2">
        <f>SUMIFS(Tbl_EVA[Duration],Tbl_EVA[Name],Tbl_People[[#This Row],[Name]])*24</f>
        <v>0</v>
      </c>
      <c r="J75">
        <f>COUNTIFS(Tbl_MissionCrew[Destination],"Moon",Tbl_MissionCrew[Crew Name],Tbl_People[[#This Row],[Name]])</f>
        <v>0</v>
      </c>
      <c r="K75">
        <f>COUNTIFS(Tbl_EVA[Moonwalk],TRUE,Tbl_EVA[Name],Tbl_People[[#This Row],[Name]])</f>
        <v>0</v>
      </c>
      <c r="L75" s="2">
        <f ca="1">_xlfn.MAXIFS(Tbl_MissionCrew[Duration (days)],Tbl_MissionCrew[Crew Name],Tbl_People[[#This Row],[Name]])</f>
        <v>16.909027777779556</v>
      </c>
      <c r="M75" s="2">
        <f ca="1">_xlfn.MINIFS(Tbl_MissionCrew[Duration (days)],Tbl_MissionCrew[Crew Name],Tbl_People[[#This Row],[Name]])</f>
        <v>16.909027777779556</v>
      </c>
    </row>
    <row r="76" spans="1:13">
      <c r="A76" t="s">
        <v>1263</v>
      </c>
      <c r="B76" t="s">
        <v>1333</v>
      </c>
      <c r="C76" t="s">
        <v>781</v>
      </c>
      <c r="D76" t="s">
        <v>1336</v>
      </c>
      <c r="E76" s="6">
        <v>19122</v>
      </c>
      <c r="F76">
        <f>COUNTIF(Tbl_MissionCrew[Crew Name],Tbl_People[[#This Row],[Name]])</f>
        <v>1</v>
      </c>
      <c r="G76" s="2">
        <f ca="1">SUMIFS(Tbl_MissionCrew[Duration (days)],Tbl_MissionCrew[Crew Name],Tbl_People[[#This Row],[Name]])</f>
        <v>13.897916666668607</v>
      </c>
      <c r="H76">
        <f>COUNTIF(Tbl_EVA[Name],Tbl_People[[#This Row],[Name]])</f>
        <v>0</v>
      </c>
      <c r="I76" s="2">
        <f>SUMIFS(Tbl_EVA[Duration],Tbl_EVA[Name],Tbl_People[[#This Row],[Name]])*24</f>
        <v>0</v>
      </c>
      <c r="J76">
        <f>COUNTIFS(Tbl_MissionCrew[Destination],"Moon",Tbl_MissionCrew[Crew Name],Tbl_People[[#This Row],[Name]])</f>
        <v>0</v>
      </c>
      <c r="K76">
        <f>COUNTIFS(Tbl_EVA[Moonwalk],TRUE,Tbl_EVA[Name],Tbl_People[[#This Row],[Name]])</f>
        <v>0</v>
      </c>
      <c r="L76" s="2">
        <f ca="1">_xlfn.MAXIFS(Tbl_MissionCrew[Duration (days)],Tbl_MissionCrew[Crew Name],Tbl_People[[#This Row],[Name]])</f>
        <v>13.897916666668607</v>
      </c>
      <c r="M76" s="2">
        <f ca="1">_xlfn.MINIFS(Tbl_MissionCrew[Duration (days)],Tbl_MissionCrew[Crew Name],Tbl_People[[#This Row],[Name]])</f>
        <v>13.897916666668607</v>
      </c>
    </row>
    <row r="77" spans="1:13">
      <c r="A77" t="s">
        <v>402</v>
      </c>
      <c r="B77" t="s">
        <v>1333</v>
      </c>
      <c r="C77" t="s">
        <v>781</v>
      </c>
      <c r="D77" t="s">
        <v>1336</v>
      </c>
      <c r="E77" s="6">
        <v>13060</v>
      </c>
      <c r="F77">
        <f>COUNTIF(Tbl_MissionCrew[Crew Name],Tbl_People[[#This Row],[Name]])</f>
        <v>1</v>
      </c>
      <c r="G77" s="2">
        <f ca="1">SUMIFS(Tbl_MissionCrew[Duration (days)],Tbl_MissionCrew[Crew Name],Tbl_People[[#This Row],[Name]])</f>
        <v>11.077083333333576</v>
      </c>
      <c r="H77">
        <f>COUNTIF(Tbl_EVA[Name],Tbl_People[[#This Row],[Name]])</f>
        <v>4</v>
      </c>
      <c r="I77" s="2">
        <f>SUMIFS(Tbl_EVA[Duration],Tbl_EVA[Name],Tbl_People[[#This Row],[Name]])*24</f>
        <v>21.634999999922002</v>
      </c>
      <c r="J77">
        <f>COUNTIFS(Tbl_MissionCrew[Destination],"Moon",Tbl_MissionCrew[Crew Name],Tbl_People[[#This Row],[Name]])</f>
        <v>1</v>
      </c>
      <c r="K77">
        <f>COUNTIFS(Tbl_EVA[Moonwalk],TRUE,Tbl_EVA[Name],Tbl_People[[#This Row],[Name]])</f>
        <v>3</v>
      </c>
      <c r="L77" s="2">
        <f ca="1">_xlfn.MAXIFS(Tbl_MissionCrew[Duration (days)],Tbl_MissionCrew[Crew Name],Tbl_People[[#This Row],[Name]])</f>
        <v>11.077083333333576</v>
      </c>
      <c r="M77" s="2">
        <f ca="1">_xlfn.MINIFS(Tbl_MissionCrew[Duration (days)],Tbl_MissionCrew[Crew Name],Tbl_People[[#This Row],[Name]])</f>
        <v>11.077083333333576</v>
      </c>
    </row>
    <row r="78" spans="1:13">
      <c r="A78" t="s">
        <v>1145</v>
      </c>
      <c r="B78" t="s">
        <v>1333</v>
      </c>
      <c r="C78" t="s">
        <v>781</v>
      </c>
      <c r="D78" t="s">
        <v>1336</v>
      </c>
      <c r="E78" s="6">
        <v>20305</v>
      </c>
      <c r="F78">
        <f>COUNTIF(Tbl_MissionCrew[Crew Name],Tbl_People[[#This Row],[Name]])</f>
        <v>3</v>
      </c>
      <c r="G78" s="2">
        <f ca="1">SUMIFS(Tbl_MissionCrew[Duration (days)],Tbl_MissionCrew[Crew Name],Tbl_People[[#This Row],[Name]])</f>
        <v>24.236805555556202</v>
      </c>
      <c r="H78">
        <f>COUNTIF(Tbl_EVA[Name],Tbl_People[[#This Row],[Name]])</f>
        <v>0</v>
      </c>
      <c r="I78" s="2">
        <f>SUMIFS(Tbl_EVA[Duration],Tbl_EVA[Name],Tbl_People[[#This Row],[Name]])*24</f>
        <v>0</v>
      </c>
      <c r="J78">
        <f>COUNTIFS(Tbl_MissionCrew[Destination],"Moon",Tbl_MissionCrew[Crew Name],Tbl_People[[#This Row],[Name]])</f>
        <v>0</v>
      </c>
      <c r="K78">
        <f>COUNTIFS(Tbl_EVA[Moonwalk],TRUE,Tbl_EVA[Name],Tbl_People[[#This Row],[Name]])</f>
        <v>0</v>
      </c>
      <c r="L78" s="2">
        <f ca="1">_xlfn.MAXIFS(Tbl_MissionCrew[Duration (days)],Tbl_MissionCrew[Crew Name],Tbl_People[[#This Row],[Name]])</f>
        <v>13.970833333332848</v>
      </c>
      <c r="M78" s="2">
        <f ca="1">_xlfn.MINIFS(Tbl_MissionCrew[Duration (days)],Tbl_MissionCrew[Crew Name],Tbl_People[[#This Row],[Name]])</f>
        <v>4.9131944444452529</v>
      </c>
    </row>
    <row r="79" spans="1:13">
      <c r="A79" t="s">
        <v>1244</v>
      </c>
      <c r="B79" t="s">
        <v>1333</v>
      </c>
      <c r="C79" t="s">
        <v>781</v>
      </c>
      <c r="D79" t="s">
        <v>1336</v>
      </c>
      <c r="E79" s="6">
        <v>22590</v>
      </c>
      <c r="F79">
        <f>COUNTIF(Tbl_MissionCrew[Crew Name],Tbl_People[[#This Row],[Name]])</f>
        <v>3</v>
      </c>
      <c r="G79" s="2">
        <f ca="1">SUMIFS(Tbl_MissionCrew[Duration (days)],Tbl_MissionCrew[Crew Name],Tbl_People[[#This Row],[Name]])</f>
        <v>36.325694444436522</v>
      </c>
      <c r="H79">
        <f>COUNTIF(Tbl_EVA[Name],Tbl_People[[#This Row],[Name]])</f>
        <v>0</v>
      </c>
      <c r="I79" s="2">
        <f>SUMIFS(Tbl_EVA[Duration],Tbl_EVA[Name],Tbl_People[[#This Row],[Name]])*24</f>
        <v>0</v>
      </c>
      <c r="J79">
        <f>COUNTIFS(Tbl_MissionCrew[Destination],"Moon",Tbl_MissionCrew[Crew Name],Tbl_People[[#This Row],[Name]])</f>
        <v>0</v>
      </c>
      <c r="K79">
        <f>COUNTIFS(Tbl_EVA[Moonwalk],TRUE,Tbl_EVA[Name],Tbl_People[[#This Row],[Name]])</f>
        <v>0</v>
      </c>
      <c r="L79" s="2">
        <f ca="1">_xlfn.MAXIFS(Tbl_MissionCrew[Duration (days)],Tbl_MissionCrew[Crew Name],Tbl_People[[#This Row],[Name]])</f>
        <v>12.775694444440887</v>
      </c>
      <c r="M79" s="2">
        <f ca="1">_xlfn.MINIFS(Tbl_MissionCrew[Duration (days)],Tbl_MissionCrew[Crew Name],Tbl_People[[#This Row],[Name]])</f>
        <v>10.802777777775191</v>
      </c>
    </row>
    <row r="80" spans="1:13">
      <c r="A80" t="s">
        <v>1150</v>
      </c>
      <c r="B80" t="s">
        <v>1333</v>
      </c>
      <c r="C80" t="s">
        <v>781</v>
      </c>
      <c r="D80" t="s">
        <v>1336</v>
      </c>
      <c r="E80" s="6">
        <v>16333</v>
      </c>
      <c r="F80">
        <f>COUNTIF(Tbl_MissionCrew[Crew Name],Tbl_People[[#This Row],[Name]])</f>
        <v>2</v>
      </c>
      <c r="G80" s="2">
        <f ca="1">SUMIFS(Tbl_MissionCrew[Duration (days)],Tbl_MissionCrew[Crew Name],Tbl_People[[#This Row],[Name]])</f>
        <v>18.180555555554747</v>
      </c>
      <c r="H80">
        <f>COUNTIF(Tbl_EVA[Name],Tbl_People[[#This Row],[Name]])</f>
        <v>0</v>
      </c>
      <c r="I80" s="2">
        <f>SUMIFS(Tbl_EVA[Duration],Tbl_EVA[Name],Tbl_People[[#This Row],[Name]])*24</f>
        <v>0</v>
      </c>
      <c r="J80">
        <f>COUNTIFS(Tbl_MissionCrew[Destination],"Moon",Tbl_MissionCrew[Crew Name],Tbl_People[[#This Row],[Name]])</f>
        <v>0</v>
      </c>
      <c r="K80">
        <f>COUNTIFS(Tbl_EVA[Moonwalk],TRUE,Tbl_EVA[Name],Tbl_People[[#This Row],[Name]])</f>
        <v>0</v>
      </c>
      <c r="L80" s="2">
        <f ca="1">_xlfn.MAXIFS(Tbl_MissionCrew[Duration (days)],Tbl_MissionCrew[Crew Name],Tbl_People[[#This Row],[Name]])</f>
        <v>9.8729166666671517</v>
      </c>
      <c r="M80" s="2">
        <f ca="1">_xlfn.MINIFS(Tbl_MissionCrew[Duration (days)],Tbl_MissionCrew[Crew Name],Tbl_People[[#This Row],[Name]])</f>
        <v>8.3076388888875954</v>
      </c>
    </row>
    <row r="81" spans="1:13">
      <c r="A81" t="s">
        <v>1181</v>
      </c>
      <c r="B81" t="s">
        <v>1333</v>
      </c>
      <c r="C81" t="s">
        <v>781</v>
      </c>
      <c r="D81" t="s">
        <v>1336</v>
      </c>
      <c r="E81" s="6">
        <v>20269</v>
      </c>
      <c r="F81">
        <f>COUNTIF(Tbl_MissionCrew[Crew Name],Tbl_People[[#This Row],[Name]])</f>
        <v>4</v>
      </c>
      <c r="G81" s="2">
        <f ca="1">SUMIFS(Tbl_MissionCrew[Duration (days)],Tbl_MissionCrew[Crew Name],Tbl_People[[#This Row],[Name]])</f>
        <v>38.847222222218988</v>
      </c>
      <c r="H81">
        <f>COUNTIF(Tbl_EVA[Name],Tbl_People[[#This Row],[Name]])</f>
        <v>0</v>
      </c>
      <c r="I81" s="2">
        <f>SUMIFS(Tbl_EVA[Duration],Tbl_EVA[Name],Tbl_People[[#This Row],[Name]])*24</f>
        <v>0</v>
      </c>
      <c r="J81">
        <f>COUNTIFS(Tbl_MissionCrew[Destination],"Moon",Tbl_MissionCrew[Crew Name],Tbl_People[[#This Row],[Name]])</f>
        <v>0</v>
      </c>
      <c r="K81">
        <f>COUNTIFS(Tbl_EVA[Moonwalk],TRUE,Tbl_EVA[Name],Tbl_People[[#This Row],[Name]])</f>
        <v>0</v>
      </c>
      <c r="L81" s="2">
        <f ca="1">_xlfn.MAXIFS(Tbl_MissionCrew[Duration (days)],Tbl_MissionCrew[Crew Name],Tbl_People[[#This Row],[Name]])</f>
        <v>9.9868055555562023</v>
      </c>
      <c r="M81" s="2">
        <f ca="1">_xlfn.MINIFS(Tbl_MissionCrew[Duration (days)],Tbl_MissionCrew[Crew Name],Tbl_People[[#This Row],[Name]])</f>
        <v>9.2229166666656965</v>
      </c>
    </row>
    <row r="82" spans="1:13">
      <c r="A82" t="s">
        <v>1274</v>
      </c>
      <c r="B82" t="s">
        <v>1333</v>
      </c>
      <c r="C82" t="s">
        <v>1346</v>
      </c>
      <c r="D82" t="s">
        <v>787</v>
      </c>
      <c r="E82" s="6">
        <v>17786</v>
      </c>
      <c r="F82">
        <f>COUNTIF(Tbl_MissionCrew[Crew Name],Tbl_People[[#This Row],[Name]])</f>
        <v>2</v>
      </c>
      <c r="G82" s="2">
        <f ca="1">SUMIFS(Tbl_MissionCrew[Duration (days)],Tbl_MissionCrew[Crew Name],Tbl_People[[#This Row],[Name]])</f>
        <v>26.601805555561441</v>
      </c>
      <c r="H82">
        <f>COUNTIF(Tbl_EVA[Name],Tbl_People[[#This Row],[Name]])</f>
        <v>0</v>
      </c>
      <c r="I82" s="2">
        <f>SUMIFS(Tbl_EVA[Duration],Tbl_EVA[Name],Tbl_People[[#This Row],[Name]])*24</f>
        <v>0</v>
      </c>
      <c r="J82">
        <f>COUNTIFS(Tbl_MissionCrew[Destination],"Moon",Tbl_MissionCrew[Crew Name],Tbl_People[[#This Row],[Name]])</f>
        <v>0</v>
      </c>
      <c r="K82">
        <f>COUNTIFS(Tbl_EVA[Moonwalk],TRUE,Tbl_EVA[Name],Tbl_People[[#This Row],[Name]])</f>
        <v>0</v>
      </c>
      <c r="L82" s="2">
        <f ca="1">_xlfn.MAXIFS(Tbl_MissionCrew[Duration (days)],Tbl_MissionCrew[Crew Name],Tbl_People[[#This Row],[Name]])</f>
        <v>13.792152777779847</v>
      </c>
      <c r="M82" s="2">
        <f ca="1">_xlfn.MINIFS(Tbl_MissionCrew[Duration (days)],Tbl_MissionCrew[Crew Name],Tbl_People[[#This Row],[Name]])</f>
        <v>12.809652777781594</v>
      </c>
    </row>
    <row r="83" spans="1:13">
      <c r="A83" t="s">
        <v>1074</v>
      </c>
      <c r="B83" t="s">
        <v>1333</v>
      </c>
      <c r="C83" t="s">
        <v>781</v>
      </c>
      <c r="D83" t="s">
        <v>1336</v>
      </c>
      <c r="E83" s="6">
        <v>17774</v>
      </c>
      <c r="F83">
        <f>COUNTIF(Tbl_MissionCrew[Crew Name],Tbl_People[[#This Row],[Name]])</f>
        <v>3</v>
      </c>
      <c r="G83" s="2">
        <f ca="1">SUMIFS(Tbl_MissionCrew[Duration (days)],Tbl_MissionCrew[Crew Name],Tbl_People[[#This Row],[Name]])</f>
        <v>19.915972222221171</v>
      </c>
      <c r="H83">
        <f>COUNTIF(Tbl_EVA[Name],Tbl_People[[#This Row],[Name]])</f>
        <v>0</v>
      </c>
      <c r="I83" s="2">
        <f>SUMIFS(Tbl_EVA[Duration],Tbl_EVA[Name],Tbl_People[[#This Row],[Name]])*24</f>
        <v>0</v>
      </c>
      <c r="J83">
        <f>COUNTIFS(Tbl_MissionCrew[Destination],"Moon",Tbl_MissionCrew[Crew Name],Tbl_People[[#This Row],[Name]])</f>
        <v>0</v>
      </c>
      <c r="K83">
        <f>COUNTIFS(Tbl_EVA[Moonwalk],TRUE,Tbl_EVA[Name],Tbl_People[[#This Row],[Name]])</f>
        <v>0</v>
      </c>
      <c r="L83" s="2">
        <f ca="1">_xlfn.MAXIFS(Tbl_MissionCrew[Duration (days)],Tbl_MissionCrew[Crew Name],Tbl_People[[#This Row],[Name]])</f>
        <v>6.9972222222204437</v>
      </c>
      <c r="M83" s="2">
        <f ca="1">_xlfn.MINIFS(Tbl_MissionCrew[Duration (days)],Tbl_MissionCrew[Crew Name],Tbl_People[[#This Row],[Name]])</f>
        <v>6.0395833333350311</v>
      </c>
    </row>
    <row r="84" spans="1:13">
      <c r="A84" t="s">
        <v>1317</v>
      </c>
      <c r="B84" t="s">
        <v>1333</v>
      </c>
      <c r="C84" t="s">
        <v>856</v>
      </c>
      <c r="D84" t="s">
        <v>1335</v>
      </c>
      <c r="E84" s="6">
        <v>28836</v>
      </c>
      <c r="F84">
        <f>COUNTIF(Tbl_MissionCrew[Crew Name],Tbl_People[[#This Row],[Name]])</f>
        <v>1</v>
      </c>
      <c r="G84" s="2">
        <f ca="1">SUMIFS(Tbl_MissionCrew[Duration (days)],Tbl_MissionCrew[Crew Name],Tbl_People[[#This Row],[Name]])</f>
        <v>32.270138888889051</v>
      </c>
      <c r="H84">
        <f>COUNTIF(Tbl_EVA[Name],Tbl_People[[#This Row],[Name]])</f>
        <v>0</v>
      </c>
      <c r="I84" s="2">
        <f>SUMIFS(Tbl_EVA[Duration],Tbl_EVA[Name],Tbl_People[[#This Row],[Name]])*24</f>
        <v>0</v>
      </c>
      <c r="J84">
        <f>COUNTIFS(Tbl_MissionCrew[Destination],"Moon",Tbl_MissionCrew[Crew Name],Tbl_People[[#This Row],[Name]])</f>
        <v>0</v>
      </c>
      <c r="K84">
        <f>COUNTIFS(Tbl_EVA[Moonwalk],TRUE,Tbl_EVA[Name],Tbl_People[[#This Row],[Name]])</f>
        <v>0</v>
      </c>
      <c r="L84" s="2">
        <f ca="1">_xlfn.MAXIFS(Tbl_MissionCrew[Duration (days)],Tbl_MissionCrew[Crew Name],Tbl_People[[#This Row],[Name]])</f>
        <v>32.270138888889051</v>
      </c>
      <c r="M84" s="2">
        <f ca="1">_xlfn.MINIFS(Tbl_MissionCrew[Duration (days)],Tbl_MissionCrew[Crew Name],Tbl_People[[#This Row],[Name]])</f>
        <v>32.270138888889051</v>
      </c>
    </row>
    <row r="85" spans="1:13">
      <c r="A85" t="s">
        <v>1188</v>
      </c>
      <c r="B85" t="s">
        <v>1343</v>
      </c>
      <c r="C85" t="s">
        <v>850</v>
      </c>
      <c r="D85" t="s">
        <v>1335</v>
      </c>
      <c r="E85" s="6">
        <v>19120</v>
      </c>
      <c r="F85">
        <f>COUNTIF(Tbl_MissionCrew[Crew Name],Tbl_People[[#This Row],[Name]])</f>
        <v>2</v>
      </c>
      <c r="G85" s="2">
        <f ca="1">SUMIFS(Tbl_MissionCrew[Duration (days)],Tbl_MissionCrew[Crew Name],Tbl_People[[#This Row],[Name]])</f>
        <v>23.653472222220444</v>
      </c>
      <c r="H85">
        <f>COUNTIF(Tbl_EVA[Name],Tbl_People[[#This Row],[Name]])</f>
        <v>0</v>
      </c>
      <c r="I85" s="2">
        <f>SUMIFS(Tbl_EVA[Duration],Tbl_EVA[Name],Tbl_People[[#This Row],[Name]])*24</f>
        <v>0</v>
      </c>
      <c r="J85">
        <f>COUNTIFS(Tbl_MissionCrew[Destination],"Moon",Tbl_MissionCrew[Crew Name],Tbl_People[[#This Row],[Name]])</f>
        <v>0</v>
      </c>
      <c r="K85">
        <f>COUNTIFS(Tbl_EVA[Moonwalk],TRUE,Tbl_EVA[Name],Tbl_People[[#This Row],[Name]])</f>
        <v>0</v>
      </c>
      <c r="L85" s="2">
        <f ca="1">_xlfn.MAXIFS(Tbl_MissionCrew[Duration (days)],Tbl_MissionCrew[Crew Name],Tbl_People[[#This Row],[Name]])</f>
        <v>14.747222222220444</v>
      </c>
      <c r="M85" s="2">
        <f ca="1">_xlfn.MINIFS(Tbl_MissionCrew[Duration (days)],Tbl_MissionCrew[Crew Name],Tbl_People[[#This Row],[Name]])</f>
        <v>8.90625</v>
      </c>
    </row>
    <row r="86" spans="1:13">
      <c r="A86" t="s">
        <v>582</v>
      </c>
      <c r="B86" t="s">
        <v>1333</v>
      </c>
      <c r="C86" t="s">
        <v>1348</v>
      </c>
      <c r="D86" t="s">
        <v>1336</v>
      </c>
      <c r="E86" s="6">
        <v>21791</v>
      </c>
      <c r="F86">
        <f>COUNTIF(Tbl_MissionCrew[Crew Name],Tbl_People[[#This Row],[Name]])</f>
        <v>3</v>
      </c>
      <c r="G86" s="2">
        <f ca="1">SUMIFS(Tbl_MissionCrew[Duration (days)],Tbl_MissionCrew[Crew Name],Tbl_People[[#This Row],[Name]])</f>
        <v>165.68124999999418</v>
      </c>
      <c r="H86">
        <f>COUNTIF(Tbl_EVA[Name],Tbl_People[[#This Row],[Name]])</f>
        <v>2</v>
      </c>
      <c r="I86" s="2">
        <f>SUMIFS(Tbl_EVA[Duration],Tbl_EVA[Name],Tbl_People[[#This Row],[Name]])*24</f>
        <v>14.833333333313931</v>
      </c>
      <c r="J86">
        <f>COUNTIFS(Tbl_MissionCrew[Destination],"Moon",Tbl_MissionCrew[Crew Name],Tbl_People[[#This Row],[Name]])</f>
        <v>0</v>
      </c>
      <c r="K86">
        <f>COUNTIFS(Tbl_EVA[Moonwalk],TRUE,Tbl_EVA[Name],Tbl_People[[#This Row],[Name]])</f>
        <v>0</v>
      </c>
      <c r="L86" s="2">
        <f ca="1">_xlfn.MAXIFS(Tbl_MissionCrew[Duration (days)],Tbl_MissionCrew[Crew Name],Tbl_People[[#This Row],[Name]])</f>
        <v>145.59583333333285</v>
      </c>
      <c r="M86" s="2">
        <f ca="1">_xlfn.MINIFS(Tbl_MissionCrew[Duration (days)],Tbl_MissionCrew[Crew Name],Tbl_People[[#This Row],[Name]])</f>
        <v>8.1888888888861402</v>
      </c>
    </row>
    <row r="87" spans="1:13">
      <c r="A87" t="s">
        <v>1121</v>
      </c>
      <c r="B87" t="s">
        <v>1343</v>
      </c>
      <c r="C87" t="s">
        <v>781</v>
      </c>
      <c r="D87" t="s">
        <v>1336</v>
      </c>
      <c r="E87" s="6">
        <v>17778</v>
      </c>
      <c r="F87">
        <f>COUNTIF(Tbl_MissionCrew[Crew Name],Tbl_People[[#This Row],[Name]])</f>
        <v>1</v>
      </c>
      <c r="G87" s="2">
        <f ca="1">SUMIFS(Tbl_MissionCrew[Duration (days)],Tbl_MissionCrew[Crew Name],Tbl_People[[#This Row],[Name]])</f>
        <v>6.944444430700969E-4</v>
      </c>
      <c r="H87">
        <f>COUNTIF(Tbl_EVA[Name],Tbl_People[[#This Row],[Name]])</f>
        <v>0</v>
      </c>
      <c r="I87" s="2">
        <f>SUMIFS(Tbl_EVA[Duration],Tbl_EVA[Name],Tbl_People[[#This Row],[Name]])*24</f>
        <v>0</v>
      </c>
      <c r="J87">
        <f>COUNTIFS(Tbl_MissionCrew[Destination],"Moon",Tbl_MissionCrew[Crew Name],Tbl_People[[#This Row],[Name]])</f>
        <v>0</v>
      </c>
      <c r="K87">
        <f>COUNTIFS(Tbl_EVA[Moonwalk],TRUE,Tbl_EVA[Name],Tbl_People[[#This Row],[Name]])</f>
        <v>0</v>
      </c>
      <c r="L87" s="2">
        <f ca="1">_xlfn.MAXIFS(Tbl_MissionCrew[Duration (days)],Tbl_MissionCrew[Crew Name],Tbl_People[[#This Row],[Name]])</f>
        <v>6.944444430700969E-4</v>
      </c>
      <c r="M87" s="2">
        <f ca="1">_xlfn.MINIFS(Tbl_MissionCrew[Duration (days)],Tbl_MissionCrew[Crew Name],Tbl_People[[#This Row],[Name]])</f>
        <v>6.944444430700969E-4</v>
      </c>
    </row>
    <row r="88" spans="1:13">
      <c r="A88" t="s">
        <v>635</v>
      </c>
      <c r="B88" t="s">
        <v>1333</v>
      </c>
      <c r="C88" t="s">
        <v>1349</v>
      </c>
      <c r="D88" t="s">
        <v>787</v>
      </c>
      <c r="E88" s="6">
        <v>20897</v>
      </c>
      <c r="F88">
        <f>COUNTIF(Tbl_MissionCrew[Crew Name],Tbl_People[[#This Row],[Name]])</f>
        <v>2</v>
      </c>
      <c r="G88" s="2">
        <f ca="1">SUMIFS(Tbl_MissionCrew[Duration (days)],Tbl_MissionCrew[Crew Name],Tbl_People[[#This Row],[Name]])</f>
        <v>26.735416666670062</v>
      </c>
      <c r="H88">
        <f>COUNTIF(Tbl_EVA[Name],Tbl_People[[#This Row],[Name]])</f>
        <v>5</v>
      </c>
      <c r="I88" s="2">
        <f>SUMIFS(Tbl_EVA[Duration],Tbl_EVA[Name],Tbl_People[[#This Row],[Name]])*24</f>
        <v>31.883333333360497</v>
      </c>
      <c r="J88">
        <f>COUNTIFS(Tbl_MissionCrew[Destination],"Moon",Tbl_MissionCrew[Crew Name],Tbl_People[[#This Row],[Name]])</f>
        <v>0</v>
      </c>
      <c r="K88">
        <f>COUNTIFS(Tbl_EVA[Moonwalk],TRUE,Tbl_EVA[Name],Tbl_People[[#This Row],[Name]])</f>
        <v>0</v>
      </c>
      <c r="L88" s="2">
        <f ca="1">_xlfn.MAXIFS(Tbl_MissionCrew[Duration (days)],Tbl_MissionCrew[Crew Name],Tbl_People[[#This Row],[Name]])</f>
        <v>13.870833333334303</v>
      </c>
      <c r="M88" s="2">
        <f ca="1">_xlfn.MINIFS(Tbl_MissionCrew[Duration (days)],Tbl_MissionCrew[Crew Name],Tbl_People[[#This Row],[Name]])</f>
        <v>12.864583333335759</v>
      </c>
    </row>
    <row r="89" spans="1:13">
      <c r="A89" t="s">
        <v>754</v>
      </c>
      <c r="B89" t="s">
        <v>1343</v>
      </c>
      <c r="C89" t="s">
        <v>781</v>
      </c>
      <c r="D89" t="s">
        <v>1336</v>
      </c>
      <c r="E89" s="6">
        <v>28884</v>
      </c>
      <c r="F89">
        <f>COUNTIF(Tbl_MissionCrew[Crew Name],Tbl_People[[#This Row],[Name]])</f>
        <v>1</v>
      </c>
      <c r="G89" s="2">
        <f ca="1">SUMIFS(Tbl_MissionCrew[Duration (days)],Tbl_MissionCrew[Crew Name],Tbl_People[[#This Row],[Name]])</f>
        <v>328.58246527778101</v>
      </c>
      <c r="H89">
        <f>COUNTIF(Tbl_EVA[Name],Tbl_People[[#This Row],[Name]])</f>
        <v>6</v>
      </c>
      <c r="I89" s="2">
        <f>SUMIFS(Tbl_EVA[Duration],Tbl_EVA[Name],Tbl_People[[#This Row],[Name]])*24</f>
        <v>42.249999999941792</v>
      </c>
      <c r="J89">
        <f>COUNTIFS(Tbl_MissionCrew[Destination],"Moon",Tbl_MissionCrew[Crew Name],Tbl_People[[#This Row],[Name]])</f>
        <v>0</v>
      </c>
      <c r="K89">
        <f>COUNTIFS(Tbl_EVA[Moonwalk],TRUE,Tbl_EVA[Name],Tbl_People[[#This Row],[Name]])</f>
        <v>0</v>
      </c>
      <c r="L89" s="2">
        <f ca="1">_xlfn.MAXIFS(Tbl_MissionCrew[Duration (days)],Tbl_MissionCrew[Crew Name],Tbl_People[[#This Row],[Name]])</f>
        <v>328.58246527778101</v>
      </c>
      <c r="M89" s="2">
        <f ca="1">_xlfn.MINIFS(Tbl_MissionCrew[Duration (days)],Tbl_MissionCrew[Crew Name],Tbl_People[[#This Row],[Name]])</f>
        <v>328.58246527778101</v>
      </c>
    </row>
    <row r="90" spans="1:13">
      <c r="A90" t="s">
        <v>1270</v>
      </c>
      <c r="B90" t="s">
        <v>1333</v>
      </c>
      <c r="C90" t="s">
        <v>781</v>
      </c>
      <c r="D90" t="s">
        <v>1336</v>
      </c>
      <c r="E90" s="6">
        <v>22525</v>
      </c>
      <c r="F90">
        <f>COUNTIF(Tbl_MissionCrew[Crew Name],Tbl_People[[#This Row],[Name]])</f>
        <v>3</v>
      </c>
      <c r="G90" s="2">
        <f ca="1">SUMIFS(Tbl_MissionCrew[Duration (days)],Tbl_MissionCrew[Crew Name],Tbl_People[[#This Row],[Name]])</f>
        <v>40.420833333329938</v>
      </c>
      <c r="H90">
        <f>COUNTIF(Tbl_EVA[Name],Tbl_People[[#This Row],[Name]])</f>
        <v>0</v>
      </c>
      <c r="I90" s="2">
        <f>SUMIFS(Tbl_EVA[Duration],Tbl_EVA[Name],Tbl_People[[#This Row],[Name]])*24</f>
        <v>0</v>
      </c>
      <c r="J90">
        <f>COUNTIFS(Tbl_MissionCrew[Destination],"Moon",Tbl_MissionCrew[Crew Name],Tbl_People[[#This Row],[Name]])</f>
        <v>0</v>
      </c>
      <c r="K90">
        <f>COUNTIFS(Tbl_EVA[Moonwalk],TRUE,Tbl_EVA[Name],Tbl_People[[#This Row],[Name]])</f>
        <v>0</v>
      </c>
      <c r="L90" s="2">
        <f ca="1">_xlfn.MAXIFS(Tbl_MissionCrew[Duration (days)],Tbl_MissionCrew[Crew Name],Tbl_People[[#This Row],[Name]])</f>
        <v>15.854166666664241</v>
      </c>
      <c r="M90" s="2">
        <f ca="1">_xlfn.MINIFS(Tbl_MissionCrew[Duration (days)],Tbl_MissionCrew[Crew Name],Tbl_People[[#This Row],[Name]])</f>
        <v>11.796527777776646</v>
      </c>
    </row>
    <row r="91" spans="1:13">
      <c r="A91" t="s">
        <v>680</v>
      </c>
      <c r="B91" t="s">
        <v>1333</v>
      </c>
      <c r="C91" t="s">
        <v>781</v>
      </c>
      <c r="D91" t="s">
        <v>1336</v>
      </c>
      <c r="E91" s="6">
        <v>25572</v>
      </c>
      <c r="F91">
        <f>COUNTIF(Tbl_MissionCrew[Crew Name],Tbl_People[[#This Row],[Name]])</f>
        <v>3</v>
      </c>
      <c r="G91" s="2">
        <f ca="1">SUMIFS(Tbl_MissionCrew[Duration (days)],Tbl_MissionCrew[Crew Name],Tbl_People[[#This Row],[Name]])</f>
        <v>452.7509040509176</v>
      </c>
      <c r="H91">
        <f>COUNTIF(Tbl_EVA[Name],Tbl_People[[#This Row],[Name]])</f>
        <v>10</v>
      </c>
      <c r="I91" s="2">
        <f>SUMIFS(Tbl_EVA[Duration],Tbl_EVA[Name],Tbl_People[[#This Row],[Name]])*24</f>
        <v>54.85000000015134</v>
      </c>
      <c r="J91">
        <f>COUNTIFS(Tbl_MissionCrew[Destination],"Moon",Tbl_MissionCrew[Crew Name],Tbl_People[[#This Row],[Name]])</f>
        <v>0</v>
      </c>
      <c r="K91">
        <f>COUNTIFS(Tbl_EVA[Moonwalk],TRUE,Tbl_EVA[Name],Tbl_People[[#This Row],[Name]])</f>
        <v>0</v>
      </c>
      <c r="L91" s="2">
        <f ca="1">_xlfn.MAXIFS(Tbl_MissionCrew[Duration (days)],Tbl_MissionCrew[Crew Name],Tbl_People[[#This Row],[Name]])</f>
        <v>270.79257071758911</v>
      </c>
      <c r="M91" s="2">
        <f ca="1">_xlfn.MINIFS(Tbl_MissionCrew[Duration (days)],Tbl_MissionCrew[Crew Name],Tbl_People[[#This Row],[Name]])</f>
        <v>15.697916666664241</v>
      </c>
    </row>
    <row r="92" spans="1:13">
      <c r="A92" t="s">
        <v>562</v>
      </c>
      <c r="B92" t="s">
        <v>1333</v>
      </c>
      <c r="C92" t="s">
        <v>1350</v>
      </c>
      <c r="D92" t="s">
        <v>787</v>
      </c>
      <c r="E92" s="6">
        <v>16317</v>
      </c>
      <c r="F92">
        <f>COUNTIF(Tbl_MissionCrew[Crew Name],Tbl_People[[#This Row],[Name]])</f>
        <v>4</v>
      </c>
      <c r="G92" s="2">
        <f ca="1">SUMIFS(Tbl_MissionCrew[Duration (days)],Tbl_MissionCrew[Crew Name],Tbl_People[[#This Row],[Name]])</f>
        <v>42.505555555559113</v>
      </c>
      <c r="H92">
        <f>COUNTIF(Tbl_EVA[Name],Tbl_People[[#This Row],[Name]])</f>
        <v>1</v>
      </c>
      <c r="I92" s="2">
        <f>SUMIFS(Tbl_EVA[Duration],Tbl_EVA[Name],Tbl_People[[#This Row],[Name]])*24</f>
        <v>8.1666666667442769</v>
      </c>
      <c r="J92">
        <f>COUNTIFS(Tbl_MissionCrew[Destination],"Moon",Tbl_MissionCrew[Crew Name],Tbl_People[[#This Row],[Name]])</f>
        <v>0</v>
      </c>
      <c r="K92">
        <f>COUNTIFS(Tbl_EVA[Moonwalk],TRUE,Tbl_EVA[Name],Tbl_People[[#This Row],[Name]])</f>
        <v>0</v>
      </c>
      <c r="L92" s="2">
        <f ca="1">_xlfn.MAXIFS(Tbl_MissionCrew[Duration (days)],Tbl_MissionCrew[Crew Name],Tbl_People[[#This Row],[Name]])</f>
        <v>15.736805555556202</v>
      </c>
      <c r="M92" s="2">
        <f ca="1">_xlfn.MINIFS(Tbl_MissionCrew[Duration (days)],Tbl_MissionCrew[Crew Name],Tbl_People[[#This Row],[Name]])</f>
        <v>7.9666666666671517</v>
      </c>
    </row>
    <row r="93" spans="1:13">
      <c r="A93" t="s">
        <v>1211</v>
      </c>
      <c r="B93" t="s">
        <v>1343</v>
      </c>
      <c r="C93" t="s">
        <v>843</v>
      </c>
      <c r="D93" t="s">
        <v>787</v>
      </c>
      <c r="E93" s="6">
        <v>20953</v>
      </c>
      <c r="F93">
        <f>COUNTIF(Tbl_MissionCrew[Crew Name],Tbl_People[[#This Row],[Name]])</f>
        <v>2</v>
      </c>
      <c r="G93" s="2">
        <f ca="1">SUMIFS(Tbl_MissionCrew[Duration (days)],Tbl_MissionCrew[Crew Name],Tbl_People[[#This Row],[Name]])</f>
        <v>25.600694444445253</v>
      </c>
      <c r="H93">
        <f>COUNTIF(Tbl_EVA[Name],Tbl_People[[#This Row],[Name]])</f>
        <v>0</v>
      </c>
      <c r="I93" s="2">
        <f>SUMIFS(Tbl_EVA[Duration],Tbl_EVA[Name],Tbl_People[[#This Row],[Name]])*24</f>
        <v>0</v>
      </c>
      <c r="J93">
        <f>COUNTIFS(Tbl_MissionCrew[Destination],"Moon",Tbl_MissionCrew[Crew Name],Tbl_People[[#This Row],[Name]])</f>
        <v>0</v>
      </c>
      <c r="K93">
        <f>COUNTIFS(Tbl_EVA[Moonwalk],TRUE,Tbl_EVA[Name],Tbl_People[[#This Row],[Name]])</f>
        <v>0</v>
      </c>
      <c r="L93" s="2">
        <f ca="1">_xlfn.MAXIFS(Tbl_MissionCrew[Duration (days)],Tbl_MissionCrew[Crew Name],Tbl_People[[#This Row],[Name]])</f>
        <v>15.766666666662786</v>
      </c>
      <c r="M93" s="2">
        <f ca="1">_xlfn.MINIFS(Tbl_MissionCrew[Duration (days)],Tbl_MissionCrew[Crew Name],Tbl_People[[#This Row],[Name]])</f>
        <v>9.8340277777824667</v>
      </c>
    </row>
    <row r="94" spans="1:13">
      <c r="A94" t="s">
        <v>643</v>
      </c>
      <c r="B94" t="s">
        <v>1333</v>
      </c>
      <c r="C94" t="s">
        <v>781</v>
      </c>
      <c r="D94" t="s">
        <v>1336</v>
      </c>
      <c r="E94" s="6">
        <v>21604</v>
      </c>
      <c r="F94">
        <f>COUNTIF(Tbl_MissionCrew[Crew Name],Tbl_People[[#This Row],[Name]])</f>
        <v>2</v>
      </c>
      <c r="G94" s="2">
        <f ca="1">SUMIFS(Tbl_MissionCrew[Duration (days)],Tbl_MissionCrew[Crew Name],Tbl_People[[#This Row],[Name]])</f>
        <v>166.3828125</v>
      </c>
      <c r="H94">
        <f>COUNTIF(Tbl_EVA[Name],Tbl_People[[#This Row],[Name]])</f>
        <v>6</v>
      </c>
      <c r="I94" s="2">
        <f>SUMIFS(Tbl_EVA[Duration],Tbl_EVA[Name],Tbl_People[[#This Row],[Name]])*24</f>
        <v>38.150000000197906</v>
      </c>
      <c r="J94">
        <f>COUNTIFS(Tbl_MissionCrew[Destination],"Moon",Tbl_MissionCrew[Crew Name],Tbl_People[[#This Row],[Name]])</f>
        <v>0</v>
      </c>
      <c r="K94">
        <f>COUNTIFS(Tbl_EVA[Moonwalk],TRUE,Tbl_EVA[Name],Tbl_People[[#This Row],[Name]])</f>
        <v>0</v>
      </c>
      <c r="L94" s="2">
        <f ca="1">_xlfn.MAXIFS(Tbl_MissionCrew[Duration (days)],Tbl_MissionCrew[Crew Name],Tbl_People[[#This Row],[Name]])</f>
        <v>151.2668402777781</v>
      </c>
      <c r="M94" s="2">
        <f ca="1">_xlfn.MINIFS(Tbl_MissionCrew[Duration (days)],Tbl_MissionCrew[Crew Name],Tbl_People[[#This Row],[Name]])</f>
        <v>15.115972222221899</v>
      </c>
    </row>
    <row r="95" spans="1:13">
      <c r="A95" t="s">
        <v>1175</v>
      </c>
      <c r="B95" t="s">
        <v>1333</v>
      </c>
      <c r="C95" t="s">
        <v>781</v>
      </c>
      <c r="D95" t="s">
        <v>1336</v>
      </c>
      <c r="E95" s="6">
        <v>20525</v>
      </c>
      <c r="F95">
        <f>COUNTIF(Tbl_MissionCrew[Crew Name],Tbl_People[[#This Row],[Name]])</f>
        <v>6</v>
      </c>
      <c r="G95" s="2">
        <f ca="1">SUMIFS(Tbl_MissionCrew[Duration (days)],Tbl_MissionCrew[Crew Name],Tbl_People[[#This Row],[Name]])</f>
        <v>57.632638888891961</v>
      </c>
      <c r="H95">
        <f>COUNTIF(Tbl_EVA[Name],Tbl_People[[#This Row],[Name]])</f>
        <v>0</v>
      </c>
      <c r="I95" s="2">
        <f>SUMIFS(Tbl_EVA[Duration],Tbl_EVA[Name],Tbl_People[[#This Row],[Name]])*24</f>
        <v>0</v>
      </c>
      <c r="J95">
        <f>COUNTIFS(Tbl_MissionCrew[Destination],"Moon",Tbl_MissionCrew[Crew Name],Tbl_People[[#This Row],[Name]])</f>
        <v>0</v>
      </c>
      <c r="K95">
        <f>COUNTIFS(Tbl_EVA[Moonwalk],TRUE,Tbl_EVA[Name],Tbl_People[[#This Row],[Name]])</f>
        <v>0</v>
      </c>
      <c r="L95" s="2">
        <f ca="1">_xlfn.MAXIFS(Tbl_MissionCrew[Duration (days)],Tbl_MissionCrew[Crew Name],Tbl_People[[#This Row],[Name]])</f>
        <v>11.852777777778101</v>
      </c>
      <c r="M95" s="2">
        <f ca="1">_xlfn.MINIFS(Tbl_MissionCrew[Duration (days)],Tbl_MissionCrew[Crew Name],Tbl_People[[#This Row],[Name]])</f>
        <v>7.9381944444467081</v>
      </c>
    </row>
    <row r="96" spans="1:13">
      <c r="A96" t="s">
        <v>646</v>
      </c>
      <c r="B96" t="s">
        <v>1333</v>
      </c>
      <c r="C96" t="s">
        <v>1348</v>
      </c>
      <c r="D96" t="s">
        <v>1336</v>
      </c>
      <c r="E96" s="6">
        <v>19860</v>
      </c>
      <c r="F96">
        <f>COUNTIF(Tbl_MissionCrew[Crew Name],Tbl_People[[#This Row],[Name]])</f>
        <v>2</v>
      </c>
      <c r="G96" s="2">
        <f ca="1">SUMIFS(Tbl_MissionCrew[Duration (days)],Tbl_MissionCrew[Crew Name],Tbl_People[[#This Row],[Name]])</f>
        <v>28.65763888888614</v>
      </c>
      <c r="H96">
        <f>COUNTIF(Tbl_EVA[Name],Tbl_People[[#This Row],[Name]])</f>
        <v>3</v>
      </c>
      <c r="I96" s="2">
        <f>SUMIFS(Tbl_EVA[Duration],Tbl_EVA[Name],Tbl_People[[#This Row],[Name]])*24</f>
        <v>17.499999999941792</v>
      </c>
      <c r="J96">
        <f>COUNTIFS(Tbl_MissionCrew[Destination],"Moon",Tbl_MissionCrew[Crew Name],Tbl_People[[#This Row],[Name]])</f>
        <v>0</v>
      </c>
      <c r="K96">
        <f>COUNTIFS(Tbl_EVA[Moonwalk],TRUE,Tbl_EVA[Name],Tbl_People[[#This Row],[Name]])</f>
        <v>0</v>
      </c>
      <c r="L96" s="2">
        <f ca="1">_xlfn.MAXIFS(Tbl_MissionCrew[Duration (days)],Tbl_MissionCrew[Crew Name],Tbl_People[[#This Row],[Name]])</f>
        <v>15.910416666665697</v>
      </c>
      <c r="M96" s="2">
        <f ca="1">_xlfn.MINIFS(Tbl_MissionCrew[Duration (days)],Tbl_MissionCrew[Crew Name],Tbl_People[[#This Row],[Name]])</f>
        <v>12.747222222220444</v>
      </c>
    </row>
    <row r="97" spans="1:13">
      <c r="A97" t="s">
        <v>450</v>
      </c>
      <c r="B97" t="s">
        <v>1333</v>
      </c>
      <c r="C97" t="s">
        <v>781</v>
      </c>
      <c r="D97" t="s">
        <v>1336</v>
      </c>
      <c r="E97" s="6">
        <v>17845</v>
      </c>
      <c r="F97">
        <f>COUNTIF(Tbl_MissionCrew[Crew Name],Tbl_People[[#This Row],[Name]])</f>
        <v>2</v>
      </c>
      <c r="G97" s="2">
        <f ca="1">SUMIFS(Tbl_MissionCrew[Duration (days)],Tbl_MissionCrew[Crew Name],Tbl_People[[#This Row],[Name]])</f>
        <v>14.038888888888323</v>
      </c>
      <c r="H97">
        <f>COUNTIF(Tbl_EVA[Name],Tbl_People[[#This Row],[Name]])</f>
        <v>2</v>
      </c>
      <c r="I97" s="2">
        <f>SUMIFS(Tbl_EVA[Duration],Tbl_EVA[Name],Tbl_People[[#This Row],[Name]])*24</f>
        <v>11.699999999982538</v>
      </c>
      <c r="J97">
        <f>COUNTIFS(Tbl_MissionCrew[Destination],"Moon",Tbl_MissionCrew[Crew Name],Tbl_People[[#This Row],[Name]])</f>
        <v>0</v>
      </c>
      <c r="K97">
        <f>COUNTIFS(Tbl_EVA[Moonwalk],TRUE,Tbl_EVA[Name],Tbl_People[[#This Row],[Name]])</f>
        <v>0</v>
      </c>
      <c r="L97" s="2">
        <f ca="1">_xlfn.MAXIFS(Tbl_MissionCrew[Duration (days)],Tbl_MissionCrew[Crew Name],Tbl_People[[#This Row],[Name]])</f>
        <v>7.9902777777788287</v>
      </c>
      <c r="M97" s="2">
        <f ca="1">_xlfn.MINIFS(Tbl_MissionCrew[Duration (days)],Tbl_MissionCrew[Crew Name],Tbl_People[[#This Row],[Name]])</f>
        <v>6.0486111111094942</v>
      </c>
    </row>
    <row r="98" spans="1:13">
      <c r="A98" t="s">
        <v>530</v>
      </c>
      <c r="B98" t="s">
        <v>1333</v>
      </c>
      <c r="C98" t="s">
        <v>781</v>
      </c>
      <c r="D98" t="s">
        <v>1336</v>
      </c>
      <c r="E98" s="6">
        <v>19723</v>
      </c>
      <c r="F98">
        <f>COUNTIF(Tbl_MissionCrew[Crew Name],Tbl_People[[#This Row],[Name]])</f>
        <v>3</v>
      </c>
      <c r="G98" s="2">
        <f ca="1">SUMIFS(Tbl_MissionCrew[Duration (days)],Tbl_MissionCrew[Crew Name],Tbl_People[[#This Row],[Name]])</f>
        <v>30.604166666671517</v>
      </c>
      <c r="H98">
        <f>COUNTIF(Tbl_EVA[Name],Tbl_People[[#This Row],[Name]])</f>
        <v>4</v>
      </c>
      <c r="I98" s="2">
        <f>SUMIFS(Tbl_EVA[Duration],Tbl_EVA[Name],Tbl_People[[#This Row],[Name]])*24</f>
        <v>25.816666666651145</v>
      </c>
      <c r="J98">
        <f>COUNTIFS(Tbl_MissionCrew[Destination],"Moon",Tbl_MissionCrew[Crew Name],Tbl_People[[#This Row],[Name]])</f>
        <v>0</v>
      </c>
      <c r="K98">
        <f>COUNTIFS(Tbl_EVA[Moonwalk],TRUE,Tbl_EVA[Name],Tbl_People[[#This Row],[Name]])</f>
        <v>0</v>
      </c>
      <c r="L98" s="2">
        <f ca="1">_xlfn.MAXIFS(Tbl_MissionCrew[Duration (days)],Tbl_MissionCrew[Crew Name],Tbl_People[[#This Row],[Name]])</f>
        <v>11.884722222224809</v>
      </c>
      <c r="M98" s="2">
        <f ca="1">_xlfn.MINIFS(Tbl_MissionCrew[Duration (days)],Tbl_MissionCrew[Crew Name],Tbl_People[[#This Row],[Name]])</f>
        <v>8.9180555555576575</v>
      </c>
    </row>
    <row r="99" spans="1:13">
      <c r="A99" t="s">
        <v>1060</v>
      </c>
      <c r="B99" t="s">
        <v>1333</v>
      </c>
      <c r="C99" t="s">
        <v>781</v>
      </c>
      <c r="D99" t="s">
        <v>1336</v>
      </c>
      <c r="E99" s="6">
        <v>15723</v>
      </c>
      <c r="F99">
        <f>COUNTIF(Tbl_MissionCrew[Crew Name],Tbl_People[[#This Row],[Name]])</f>
        <v>4</v>
      </c>
      <c r="G99" s="2">
        <f ca="1">SUMIFS(Tbl_MissionCrew[Duration (days)],Tbl_MissionCrew[Crew Name],Tbl_People[[#This Row],[Name]])</f>
        <v>32.882638888884685</v>
      </c>
      <c r="H99">
        <f>COUNTIF(Tbl_EVA[Name],Tbl_People[[#This Row],[Name]])</f>
        <v>0</v>
      </c>
      <c r="I99" s="2">
        <f>SUMIFS(Tbl_EVA[Duration],Tbl_EVA[Name],Tbl_People[[#This Row],[Name]])*24</f>
        <v>0</v>
      </c>
      <c r="J99">
        <f>COUNTIFS(Tbl_MissionCrew[Destination],"Moon",Tbl_MissionCrew[Crew Name],Tbl_People[[#This Row],[Name]])</f>
        <v>0</v>
      </c>
      <c r="K99">
        <f>COUNTIFS(Tbl_EVA[Moonwalk],TRUE,Tbl_EVA[Name],Tbl_People[[#This Row],[Name]])</f>
        <v>0</v>
      </c>
      <c r="L99" s="2">
        <f ca="1">_xlfn.MAXIFS(Tbl_MissionCrew[Duration (days)],Tbl_MissionCrew[Crew Name],Tbl_People[[#This Row],[Name]])</f>
        <v>10.87638888888614</v>
      </c>
      <c r="M99" s="2">
        <f ca="1">_xlfn.MINIFS(Tbl_MissionCrew[Duration (days)],Tbl_MissionCrew[Crew Name],Tbl_People[[#This Row],[Name]])</f>
        <v>6.0486111111094942</v>
      </c>
    </row>
    <row r="100" spans="1:13">
      <c r="A100" t="s">
        <v>631</v>
      </c>
      <c r="B100" t="s">
        <v>1333</v>
      </c>
      <c r="C100" t="s">
        <v>781</v>
      </c>
      <c r="D100" t="s">
        <v>1336</v>
      </c>
      <c r="E100" s="6">
        <v>22489</v>
      </c>
      <c r="F100">
        <f>COUNTIF(Tbl_MissionCrew[Crew Name],Tbl_People[[#This Row],[Name]])</f>
        <v>3</v>
      </c>
      <c r="G100" s="2">
        <f ca="1">SUMIFS(Tbl_MissionCrew[Duration (days)],Tbl_MissionCrew[Crew Name],Tbl_People[[#This Row],[Name]])</f>
        <v>188.90972222222626</v>
      </c>
      <c r="H100">
        <f>COUNTIF(Tbl_EVA[Name],Tbl_People[[#This Row],[Name]])</f>
        <v>1</v>
      </c>
      <c r="I100" s="2">
        <f>SUMIFS(Tbl_EVA[Duration],Tbl_EVA[Name],Tbl_People[[#This Row],[Name]])*24</f>
        <v>7.1833333333488554</v>
      </c>
      <c r="J100">
        <f>COUNTIFS(Tbl_MissionCrew[Destination],"Moon",Tbl_MissionCrew[Crew Name],Tbl_People[[#This Row],[Name]])</f>
        <v>0</v>
      </c>
      <c r="K100">
        <f>COUNTIFS(Tbl_EVA[Moonwalk],TRUE,Tbl_EVA[Name],Tbl_People[[#This Row],[Name]])</f>
        <v>0</v>
      </c>
      <c r="L100" s="2">
        <f ca="1">_xlfn.MAXIFS(Tbl_MissionCrew[Duration (days)],Tbl_MissionCrew[Crew Name],Tbl_People[[#This Row],[Name]])</f>
        <v>165.31319444444671</v>
      </c>
      <c r="M100" s="2">
        <f ca="1">_xlfn.MINIFS(Tbl_MissionCrew[Duration (days)],Tbl_MissionCrew[Crew Name],Tbl_People[[#This Row],[Name]])</f>
        <v>11.796527777776646</v>
      </c>
    </row>
    <row r="101" spans="1:13">
      <c r="A101" t="s">
        <v>594</v>
      </c>
      <c r="B101" t="s">
        <v>1333</v>
      </c>
      <c r="C101" t="s">
        <v>781</v>
      </c>
      <c r="D101" t="s">
        <v>1336</v>
      </c>
      <c r="E101" s="6">
        <v>21026</v>
      </c>
      <c r="F101">
        <f>COUNTIF(Tbl_MissionCrew[Crew Name],Tbl_People[[#This Row],[Name]])</f>
        <v>4</v>
      </c>
      <c r="G101" s="2">
        <f ca="1">SUMIFS(Tbl_MissionCrew[Duration (days)],Tbl_MissionCrew[Crew Name],Tbl_People[[#This Row],[Name]])</f>
        <v>226.92940972222277</v>
      </c>
      <c r="H101">
        <f>COUNTIF(Tbl_EVA[Name],Tbl_People[[#This Row],[Name]])</f>
        <v>2</v>
      </c>
      <c r="I101" s="2">
        <f>SUMIFS(Tbl_EVA[Duration],Tbl_EVA[Name],Tbl_People[[#This Row],[Name]])*24</f>
        <v>11.766666666604578</v>
      </c>
      <c r="J101">
        <f>COUNTIFS(Tbl_MissionCrew[Destination],"Moon",Tbl_MissionCrew[Crew Name],Tbl_People[[#This Row],[Name]])</f>
        <v>0</v>
      </c>
      <c r="K101">
        <f>COUNTIFS(Tbl_EVA[Moonwalk],TRUE,Tbl_EVA[Name],Tbl_People[[#This Row],[Name]])</f>
        <v>0</v>
      </c>
      <c r="L101" s="2">
        <f ca="1">_xlfn.MAXIFS(Tbl_MissionCrew[Duration (days)],Tbl_MissionCrew[Crew Name],Tbl_People[[#This Row],[Name]])</f>
        <v>195.81899305555271</v>
      </c>
      <c r="M101" s="2">
        <f ca="1">_xlfn.MINIFS(Tbl_MissionCrew[Duration (days)],Tbl_MissionCrew[Crew Name],Tbl_People[[#This Row],[Name]])</f>
        <v>9.8416666666671517</v>
      </c>
    </row>
    <row r="102" spans="1:13">
      <c r="A102" t="s">
        <v>592</v>
      </c>
      <c r="B102" t="s">
        <v>1333</v>
      </c>
      <c r="C102" t="s">
        <v>781</v>
      </c>
      <c r="D102" t="s">
        <v>1336</v>
      </c>
      <c r="E102" s="6">
        <v>22313</v>
      </c>
      <c r="F102">
        <f>COUNTIF(Tbl_MissionCrew[Crew Name],Tbl_People[[#This Row],[Name]])</f>
        <v>2</v>
      </c>
      <c r="G102" s="2">
        <f ca="1">SUMIFS(Tbl_MissionCrew[Duration (days)],Tbl_MissionCrew[Crew Name],Tbl_People[[#This Row],[Name]])</f>
        <v>132.25429398148117</v>
      </c>
      <c r="H102">
        <f>COUNTIF(Tbl_EVA[Name],Tbl_People[[#This Row],[Name]])</f>
        <v>6</v>
      </c>
      <c r="I102" s="2">
        <f>SUMIFS(Tbl_EVA[Duration],Tbl_EVA[Name],Tbl_People[[#This Row],[Name]])*24</f>
        <v>39.183333333756309</v>
      </c>
      <c r="J102">
        <f>COUNTIFS(Tbl_MissionCrew[Destination],"Moon",Tbl_MissionCrew[Crew Name],Tbl_People[[#This Row],[Name]])</f>
        <v>0</v>
      </c>
      <c r="K102">
        <f>COUNTIFS(Tbl_EVA[Moonwalk],TRUE,Tbl_EVA[Name],Tbl_People[[#This Row],[Name]])</f>
        <v>0</v>
      </c>
      <c r="L102" s="2">
        <f ca="1">_xlfn.MAXIFS(Tbl_MissionCrew[Duration (days)],Tbl_MissionCrew[Crew Name],Tbl_People[[#This Row],[Name]])</f>
        <v>120.43693287036876</v>
      </c>
      <c r="M102" s="2">
        <f ca="1">_xlfn.MINIFS(Tbl_MissionCrew[Duration (days)],Tbl_MissionCrew[Crew Name],Tbl_People[[#This Row],[Name]])</f>
        <v>11.817361111112405</v>
      </c>
    </row>
    <row r="103" spans="1:13">
      <c r="A103" t="s">
        <v>1108</v>
      </c>
      <c r="B103" t="s">
        <v>1333</v>
      </c>
      <c r="C103" t="s">
        <v>781</v>
      </c>
      <c r="D103" t="s">
        <v>1336</v>
      </c>
      <c r="E103" s="6">
        <v>18291</v>
      </c>
      <c r="F103">
        <f>COUNTIF(Tbl_MissionCrew[Crew Name],Tbl_People[[#This Row],[Name]])</f>
        <v>4</v>
      </c>
      <c r="G103" s="2">
        <f ca="1">SUMIFS(Tbl_MissionCrew[Duration (days)],Tbl_MissionCrew[Crew Name],Tbl_People[[#This Row],[Name]])</f>
        <v>20.598611111105129</v>
      </c>
      <c r="H103">
        <f>COUNTIF(Tbl_EVA[Name],Tbl_People[[#This Row],[Name]])</f>
        <v>0</v>
      </c>
      <c r="I103" s="2">
        <f>SUMIFS(Tbl_EVA[Duration],Tbl_EVA[Name],Tbl_People[[#This Row],[Name]])*24</f>
        <v>0</v>
      </c>
      <c r="J103">
        <f>COUNTIFS(Tbl_MissionCrew[Destination],"Moon",Tbl_MissionCrew[Crew Name],Tbl_People[[#This Row],[Name]])</f>
        <v>0</v>
      </c>
      <c r="K103">
        <f>COUNTIFS(Tbl_EVA[Moonwalk],TRUE,Tbl_EVA[Name],Tbl_People[[#This Row],[Name]])</f>
        <v>0</v>
      </c>
      <c r="L103" s="2">
        <f ca="1">_xlfn.MAXIFS(Tbl_MissionCrew[Duration (days)],Tbl_MissionCrew[Crew Name],Tbl_People[[#This Row],[Name]])</f>
        <v>8.0527777777751908</v>
      </c>
      <c r="M103" s="2">
        <f ca="1">_xlfn.MINIFS(Tbl_MissionCrew[Duration (days)],Tbl_MissionCrew[Crew Name],Tbl_People[[#This Row],[Name]])</f>
        <v>4.0423611111109494</v>
      </c>
    </row>
    <row r="104" spans="1:13">
      <c r="A104" t="s">
        <v>446</v>
      </c>
      <c r="B104" t="s">
        <v>1333</v>
      </c>
      <c r="C104" t="s">
        <v>781</v>
      </c>
      <c r="D104" t="s">
        <v>1336</v>
      </c>
      <c r="E104" s="6">
        <v>18024</v>
      </c>
      <c r="F104">
        <f>COUNTIF(Tbl_MissionCrew[Crew Name],Tbl_People[[#This Row],[Name]])</f>
        <v>3</v>
      </c>
      <c r="G104" s="2">
        <f ca="1">SUMIFS(Tbl_MissionCrew[Duration (days)],Tbl_MissionCrew[Crew Name],Tbl_People[[#This Row],[Name]])</f>
        <v>22.191666666665697</v>
      </c>
      <c r="H104">
        <f>COUNTIF(Tbl_EVA[Name],Tbl_People[[#This Row],[Name]])</f>
        <v>1</v>
      </c>
      <c r="I104" s="2">
        <f>SUMIFS(Tbl_EVA[Duration],Tbl_EVA[Name],Tbl_People[[#This Row],[Name]])*24</f>
        <v>3.4500000000698492</v>
      </c>
      <c r="J104">
        <f>COUNTIFS(Tbl_MissionCrew[Destination],"Moon",Tbl_MissionCrew[Crew Name],Tbl_People[[#This Row],[Name]])</f>
        <v>0</v>
      </c>
      <c r="K104">
        <f>COUNTIFS(Tbl_EVA[Moonwalk],TRUE,Tbl_EVA[Name],Tbl_People[[#This Row],[Name]])</f>
        <v>0</v>
      </c>
      <c r="L104" s="2">
        <f ca="1">_xlfn.MAXIFS(Tbl_MissionCrew[Duration (days)],Tbl_MissionCrew[Crew Name],Tbl_People[[#This Row],[Name]])</f>
        <v>8.9236111111094942</v>
      </c>
      <c r="M104" s="2">
        <f ca="1">_xlfn.MINIFS(Tbl_MissionCrew[Duration (days)],Tbl_MissionCrew[Crew Name],Tbl_People[[#This Row],[Name]])</f>
        <v>5.0423611111109494</v>
      </c>
    </row>
    <row r="105" spans="1:13">
      <c r="A105" t="s">
        <v>1254</v>
      </c>
      <c r="B105" t="s">
        <v>1333</v>
      </c>
      <c r="C105" t="s">
        <v>781</v>
      </c>
      <c r="D105" t="s">
        <v>1336</v>
      </c>
      <c r="E105" s="6">
        <v>20561</v>
      </c>
      <c r="F105">
        <f>COUNTIF(Tbl_MissionCrew[Crew Name],Tbl_People[[#This Row],[Name]])</f>
        <v>1</v>
      </c>
      <c r="G105" s="2">
        <f ca="1">SUMIFS(Tbl_MissionCrew[Duration (days)],Tbl_MissionCrew[Crew Name],Tbl_People[[#This Row],[Name]])</f>
        <v>15.930555555554747</v>
      </c>
      <c r="H105">
        <f>COUNTIF(Tbl_EVA[Name],Tbl_People[[#This Row],[Name]])</f>
        <v>0</v>
      </c>
      <c r="I105" s="2">
        <f>SUMIFS(Tbl_EVA[Duration],Tbl_EVA[Name],Tbl_People[[#This Row],[Name]])*24</f>
        <v>0</v>
      </c>
      <c r="J105">
        <f>COUNTIFS(Tbl_MissionCrew[Destination],"Moon",Tbl_MissionCrew[Crew Name],Tbl_People[[#This Row],[Name]])</f>
        <v>0</v>
      </c>
      <c r="K105">
        <f>COUNTIFS(Tbl_EVA[Moonwalk],TRUE,Tbl_EVA[Name],Tbl_People[[#This Row],[Name]])</f>
        <v>0</v>
      </c>
      <c r="L105" s="2">
        <f ca="1">_xlfn.MAXIFS(Tbl_MissionCrew[Duration (days)],Tbl_MissionCrew[Crew Name],Tbl_People[[#This Row],[Name]])</f>
        <v>15.930555555554747</v>
      </c>
      <c r="M105" s="2">
        <f ca="1">_xlfn.MINIFS(Tbl_MissionCrew[Duration (days)],Tbl_MissionCrew[Crew Name],Tbl_People[[#This Row],[Name]])</f>
        <v>15.930555555554747</v>
      </c>
    </row>
    <row r="106" spans="1:13">
      <c r="A106" t="s">
        <v>1083</v>
      </c>
      <c r="B106" t="s">
        <v>1333</v>
      </c>
      <c r="C106" t="s">
        <v>781</v>
      </c>
      <c r="D106" t="s">
        <v>1336</v>
      </c>
      <c r="E106" s="6">
        <v>16212</v>
      </c>
      <c r="F106">
        <f>COUNTIF(Tbl_MissionCrew[Crew Name],Tbl_People[[#This Row],[Name]])</f>
        <v>4</v>
      </c>
      <c r="G106" s="2">
        <f ca="1">SUMIFS(Tbl_MissionCrew[Duration (days)],Tbl_MissionCrew[Crew Name],Tbl_People[[#This Row],[Name]])</f>
        <v>30.190972222222626</v>
      </c>
      <c r="H106">
        <f>COUNTIF(Tbl_EVA[Name],Tbl_People[[#This Row],[Name]])</f>
        <v>0</v>
      </c>
      <c r="I106" s="2">
        <f>SUMIFS(Tbl_EVA[Duration],Tbl_EVA[Name],Tbl_People[[#This Row],[Name]])*24</f>
        <v>0</v>
      </c>
      <c r="J106">
        <f>COUNTIFS(Tbl_MissionCrew[Destination],"Moon",Tbl_MissionCrew[Crew Name],Tbl_People[[#This Row],[Name]])</f>
        <v>0</v>
      </c>
      <c r="K106">
        <f>COUNTIFS(Tbl_EVA[Moonwalk],TRUE,Tbl_EVA[Name],Tbl_People[[#This Row],[Name]])</f>
        <v>0</v>
      </c>
      <c r="L106" s="2">
        <f ca="1">_xlfn.MAXIFS(Tbl_MissionCrew[Duration (days)],Tbl_MissionCrew[Crew Name],Tbl_People[[#This Row],[Name]])</f>
        <v>10.854166666664241</v>
      </c>
      <c r="M106" s="2">
        <f ca="1">_xlfn.MINIFS(Tbl_MissionCrew[Duration (days)],Tbl_MissionCrew[Crew Name],Tbl_People[[#This Row],[Name]])</f>
        <v>4.0402777777781012</v>
      </c>
    </row>
    <row r="107" spans="1:13">
      <c r="A107" t="s">
        <v>755</v>
      </c>
      <c r="B107" t="s">
        <v>1333</v>
      </c>
      <c r="C107" t="s">
        <v>1348</v>
      </c>
      <c r="D107" t="s">
        <v>1336</v>
      </c>
      <c r="E107" s="6">
        <v>25574</v>
      </c>
      <c r="F107">
        <f>COUNTIF(Tbl_MissionCrew[Crew Name],Tbl_People[[#This Row],[Name]])</f>
        <v>1</v>
      </c>
      <c r="G107" s="2">
        <f ca="1">SUMIFS(Tbl_MissionCrew[Duration (days)],Tbl_MissionCrew[Crew Name],Tbl_People[[#This Row],[Name]])</f>
        <v>203.63668981481169</v>
      </c>
      <c r="H107">
        <f>COUNTIF(Tbl_EVA[Name],Tbl_People[[#This Row],[Name]])</f>
        <v>1</v>
      </c>
      <c r="I107" s="2">
        <f>SUMIFS(Tbl_EVA[Duration],Tbl_EVA[Name],Tbl_People[[#This Row],[Name]])*24</f>
        <v>6.4833333333372138</v>
      </c>
      <c r="J107">
        <f>COUNTIFS(Tbl_MissionCrew[Destination],"Moon",Tbl_MissionCrew[Crew Name],Tbl_People[[#This Row],[Name]])</f>
        <v>0</v>
      </c>
      <c r="K107">
        <f>COUNTIFS(Tbl_EVA[Moonwalk],TRUE,Tbl_EVA[Name],Tbl_People[[#This Row],[Name]])</f>
        <v>0</v>
      </c>
      <c r="L107" s="2">
        <f ca="1">_xlfn.MAXIFS(Tbl_MissionCrew[Duration (days)],Tbl_MissionCrew[Crew Name],Tbl_People[[#This Row],[Name]])</f>
        <v>203.63668981481169</v>
      </c>
      <c r="M107" s="2">
        <f ca="1">_xlfn.MINIFS(Tbl_MissionCrew[Duration (days)],Tbl_MissionCrew[Crew Name],Tbl_People[[#This Row],[Name]])</f>
        <v>203.63668981481169</v>
      </c>
    </row>
    <row r="108" spans="1:13">
      <c r="A108" t="s">
        <v>393</v>
      </c>
      <c r="B108" t="s">
        <v>1333</v>
      </c>
      <c r="C108" t="s">
        <v>781</v>
      </c>
      <c r="D108" t="s">
        <v>1336</v>
      </c>
      <c r="E108" s="6">
        <v>11846</v>
      </c>
      <c r="F108">
        <f>COUNTIF(Tbl_MissionCrew[Crew Name],Tbl_People[[#This Row],[Name]])</f>
        <v>3</v>
      </c>
      <c r="G108" s="2">
        <f ca="1">SUMIFS(Tbl_MissionCrew[Duration (days)],Tbl_MissionCrew[Crew Name],Tbl_People[[#This Row],[Name]])</f>
        <v>22.787499999998545</v>
      </c>
      <c r="H108">
        <f>COUNTIF(Tbl_EVA[Name],Tbl_People[[#This Row],[Name]])</f>
        <v>5</v>
      </c>
      <c r="I108" s="2">
        <f>SUMIFS(Tbl_EVA[Duration],Tbl_EVA[Name],Tbl_People[[#This Row],[Name]])*24</f>
        <v>20.431388888857327</v>
      </c>
      <c r="J108">
        <f>COUNTIFS(Tbl_MissionCrew[Destination],"Moon",Tbl_MissionCrew[Crew Name],Tbl_People[[#This Row],[Name]])</f>
        <v>1</v>
      </c>
      <c r="K108">
        <f>COUNTIFS(Tbl_EVA[Moonwalk],TRUE,Tbl_EVA[Name],Tbl_People[[#This Row],[Name]])</f>
        <v>3</v>
      </c>
      <c r="L108" s="2">
        <f ca="1">_xlfn.MAXIFS(Tbl_MissionCrew[Duration (days)],Tbl_MissionCrew[Crew Name],Tbl_People[[#This Row],[Name]])</f>
        <v>12.299999999999272</v>
      </c>
      <c r="M108" s="2">
        <f ca="1">_xlfn.MINIFS(Tbl_MissionCrew[Duration (days)],Tbl_MissionCrew[Crew Name],Tbl_People[[#This Row],[Name]])</f>
        <v>0.44513888888832298</v>
      </c>
    </row>
    <row r="109" spans="1:13">
      <c r="A109" t="s">
        <v>551</v>
      </c>
      <c r="B109" t="s">
        <v>1333</v>
      </c>
      <c r="C109" t="s">
        <v>781</v>
      </c>
      <c r="D109" t="s">
        <v>1336</v>
      </c>
      <c r="E109" s="6">
        <v>20690</v>
      </c>
      <c r="F109">
        <f>COUNTIF(Tbl_MissionCrew[Crew Name],Tbl_People[[#This Row],[Name]])</f>
        <v>4</v>
      </c>
      <c r="G109" s="2">
        <f ca="1">SUMIFS(Tbl_MissionCrew[Duration (days)],Tbl_MissionCrew[Crew Name],Tbl_People[[#This Row],[Name]])</f>
        <v>168.87495370370016</v>
      </c>
      <c r="H109">
        <f>COUNTIF(Tbl_EVA[Name],Tbl_People[[#This Row],[Name]])</f>
        <v>7</v>
      </c>
      <c r="I109" s="2">
        <f>SUMIFS(Tbl_EVA[Duration],Tbl_EVA[Name],Tbl_People[[#This Row],[Name]])*24</f>
        <v>41.950000000011642</v>
      </c>
      <c r="J109">
        <f>COUNTIFS(Tbl_MissionCrew[Destination],"Moon",Tbl_MissionCrew[Crew Name],Tbl_People[[#This Row],[Name]])</f>
        <v>0</v>
      </c>
      <c r="K109">
        <f>COUNTIFS(Tbl_EVA[Moonwalk],TRUE,Tbl_EVA[Name],Tbl_People[[#This Row],[Name]])</f>
        <v>0</v>
      </c>
      <c r="L109" s="2">
        <f ca="1">_xlfn.MAXIFS(Tbl_MissionCrew[Duration (days)],Tbl_MissionCrew[Crew Name],Tbl_People[[#This Row],[Name]])</f>
        <v>128.33467592592206</v>
      </c>
      <c r="M109" s="2">
        <f ca="1">_xlfn.MINIFS(Tbl_MissionCrew[Duration (days)],Tbl_MissionCrew[Crew Name],Tbl_People[[#This Row],[Name]])</f>
        <v>10.832638888889051</v>
      </c>
    </row>
    <row r="110" spans="1:13">
      <c r="A110" t="s">
        <v>1243</v>
      </c>
      <c r="B110" t="s">
        <v>1333</v>
      </c>
      <c r="C110" t="s">
        <v>781</v>
      </c>
      <c r="D110" t="s">
        <v>1336</v>
      </c>
      <c r="E110" s="6">
        <v>14831</v>
      </c>
      <c r="F110">
        <f>COUNTIF(Tbl_MissionCrew[Crew Name],Tbl_People[[#This Row],[Name]])</f>
        <v>1</v>
      </c>
      <c r="G110" s="2">
        <f ca="1">SUMIFS(Tbl_MissionCrew[Duration (days)],Tbl_MissionCrew[Crew Name],Tbl_People[[#This Row],[Name]])</f>
        <v>7.9194444444437977</v>
      </c>
      <c r="H110">
        <f>COUNTIF(Tbl_EVA[Name],Tbl_People[[#This Row],[Name]])</f>
        <v>0</v>
      </c>
      <c r="I110" s="2">
        <f>SUMIFS(Tbl_EVA[Duration],Tbl_EVA[Name],Tbl_People[[#This Row],[Name]])*24</f>
        <v>0</v>
      </c>
      <c r="J110">
        <f>COUNTIFS(Tbl_MissionCrew[Destination],"Moon",Tbl_MissionCrew[Crew Name],Tbl_People[[#This Row],[Name]])</f>
        <v>0</v>
      </c>
      <c r="K110">
        <f>COUNTIFS(Tbl_EVA[Moonwalk],TRUE,Tbl_EVA[Name],Tbl_People[[#This Row],[Name]])</f>
        <v>0</v>
      </c>
      <c r="L110" s="2">
        <f ca="1">_xlfn.MAXIFS(Tbl_MissionCrew[Duration (days)],Tbl_MissionCrew[Crew Name],Tbl_People[[#This Row],[Name]])</f>
        <v>7.9194444444437977</v>
      </c>
      <c r="M110" s="2">
        <f ca="1">_xlfn.MINIFS(Tbl_MissionCrew[Duration (days)],Tbl_MissionCrew[Crew Name],Tbl_People[[#This Row],[Name]])</f>
        <v>7.9194444444437977</v>
      </c>
    </row>
    <row r="111" spans="1:13">
      <c r="A111" t="s">
        <v>1168</v>
      </c>
      <c r="B111" t="s">
        <v>1333</v>
      </c>
      <c r="C111" t="s">
        <v>1351</v>
      </c>
      <c r="D111" t="s">
        <v>787</v>
      </c>
      <c r="E111" s="6">
        <v>15056</v>
      </c>
      <c r="F111">
        <f>COUNTIF(Tbl_MissionCrew[Crew Name],Tbl_People[[#This Row],[Name]])</f>
        <v>1</v>
      </c>
      <c r="G111" s="2">
        <f ca="1">SUMIFS(Tbl_MissionCrew[Duration (days)],Tbl_MissionCrew[Crew Name],Tbl_People[[#This Row],[Name]])</f>
        <v>8.9236111111094942</v>
      </c>
      <c r="H111">
        <f>COUNTIF(Tbl_EVA[Name],Tbl_People[[#This Row],[Name]])</f>
        <v>0</v>
      </c>
      <c r="I111" s="2">
        <f>SUMIFS(Tbl_EVA[Duration],Tbl_EVA[Name],Tbl_People[[#This Row],[Name]])*24</f>
        <v>0</v>
      </c>
      <c r="J111">
        <f>COUNTIFS(Tbl_MissionCrew[Destination],"Moon",Tbl_MissionCrew[Crew Name],Tbl_People[[#This Row],[Name]])</f>
        <v>0</v>
      </c>
      <c r="K111">
        <f>COUNTIFS(Tbl_EVA[Moonwalk],TRUE,Tbl_EVA[Name],Tbl_People[[#This Row],[Name]])</f>
        <v>0</v>
      </c>
      <c r="L111" s="2">
        <f ca="1">_xlfn.MAXIFS(Tbl_MissionCrew[Duration (days)],Tbl_MissionCrew[Crew Name],Tbl_People[[#This Row],[Name]])</f>
        <v>8.9236111111094942</v>
      </c>
      <c r="M111" s="2">
        <f ca="1">_xlfn.MINIFS(Tbl_MissionCrew[Duration (days)],Tbl_MissionCrew[Crew Name],Tbl_People[[#This Row],[Name]])</f>
        <v>8.9236111111094942</v>
      </c>
    </row>
    <row r="112" spans="1:13">
      <c r="A112" t="s">
        <v>698</v>
      </c>
      <c r="B112" t="s">
        <v>1333</v>
      </c>
      <c r="C112" t="s">
        <v>777</v>
      </c>
      <c r="D112" t="s">
        <v>787</v>
      </c>
      <c r="E112" s="6">
        <v>25348</v>
      </c>
      <c r="F112">
        <f>COUNTIF(Tbl_MissionCrew[Crew Name],Tbl_People[[#This Row],[Name]])</f>
        <v>1</v>
      </c>
      <c r="G112" s="2">
        <f ca="1">SUMIFS(Tbl_MissionCrew[Duration (days)],Tbl_MissionCrew[Crew Name],Tbl_People[[#This Row],[Name]])</f>
        <v>159.30416666666861</v>
      </c>
      <c r="H112">
        <f>COUNTIF(Tbl_EVA[Name],Tbl_People[[#This Row],[Name]])</f>
        <v>2</v>
      </c>
      <c r="I112" s="2">
        <f>SUMIFS(Tbl_EVA[Duration],Tbl_EVA[Name],Tbl_People[[#This Row],[Name]])*24</f>
        <v>10.233333333162591</v>
      </c>
      <c r="J112">
        <f>COUNTIFS(Tbl_MissionCrew[Destination],"Moon",Tbl_MissionCrew[Crew Name],Tbl_People[[#This Row],[Name]])</f>
        <v>0</v>
      </c>
      <c r="K112">
        <f>COUNTIFS(Tbl_EVA[Moonwalk],TRUE,Tbl_EVA[Name],Tbl_People[[#This Row],[Name]])</f>
        <v>0</v>
      </c>
      <c r="L112" s="2">
        <f ca="1">_xlfn.MAXIFS(Tbl_MissionCrew[Duration (days)],Tbl_MissionCrew[Crew Name],Tbl_People[[#This Row],[Name]])</f>
        <v>159.30416666666861</v>
      </c>
      <c r="M112" s="2">
        <f ca="1">_xlfn.MINIFS(Tbl_MissionCrew[Duration (days)],Tbl_MissionCrew[Crew Name],Tbl_People[[#This Row],[Name]])</f>
        <v>159.30416666666861</v>
      </c>
    </row>
    <row r="113" spans="1:13">
      <c r="A113" t="s">
        <v>1289</v>
      </c>
      <c r="B113" t="s">
        <v>1333</v>
      </c>
      <c r="C113" t="s">
        <v>781</v>
      </c>
      <c r="D113" t="s">
        <v>1336</v>
      </c>
      <c r="E113" s="6">
        <v>24707</v>
      </c>
      <c r="F113">
        <f>COUNTIF(Tbl_MissionCrew[Crew Name],Tbl_People[[#This Row],[Name]])</f>
        <v>2</v>
      </c>
      <c r="G113" s="2">
        <f ca="1">SUMIFS(Tbl_MissionCrew[Duration (days)],Tbl_MissionCrew[Crew Name],Tbl_People[[#This Row],[Name]])</f>
        <v>24.582638888889051</v>
      </c>
      <c r="H113">
        <f>COUNTIF(Tbl_EVA[Name],Tbl_People[[#This Row],[Name]])</f>
        <v>0</v>
      </c>
      <c r="I113" s="2">
        <f>SUMIFS(Tbl_EVA[Duration],Tbl_EVA[Name],Tbl_People[[#This Row],[Name]])*24</f>
        <v>0</v>
      </c>
      <c r="J113">
        <f>COUNTIFS(Tbl_MissionCrew[Destination],"Moon",Tbl_MissionCrew[Crew Name],Tbl_People[[#This Row],[Name]])</f>
        <v>0</v>
      </c>
      <c r="K113">
        <f>COUNTIFS(Tbl_EVA[Moonwalk],TRUE,Tbl_EVA[Name],Tbl_People[[#This Row],[Name]])</f>
        <v>0</v>
      </c>
      <c r="L113" s="2">
        <f ca="1">_xlfn.MAXIFS(Tbl_MissionCrew[Duration (days)],Tbl_MissionCrew[Crew Name],Tbl_People[[#This Row],[Name]])</f>
        <v>12.8125</v>
      </c>
      <c r="M113" s="2">
        <f ca="1">_xlfn.MINIFS(Tbl_MissionCrew[Duration (days)],Tbl_MissionCrew[Crew Name],Tbl_People[[#This Row],[Name]])</f>
        <v>11.770138888889051</v>
      </c>
    </row>
    <row r="114" spans="1:13">
      <c r="A114" t="s">
        <v>1229</v>
      </c>
      <c r="B114" t="s">
        <v>1333</v>
      </c>
      <c r="C114" t="s">
        <v>781</v>
      </c>
      <c r="D114" t="s">
        <v>1336</v>
      </c>
      <c r="E114" s="6">
        <v>20942</v>
      </c>
      <c r="F114">
        <f>COUNTIF(Tbl_MissionCrew[Crew Name],Tbl_People[[#This Row],[Name]])</f>
        <v>4</v>
      </c>
      <c r="G114" s="2">
        <f ca="1">SUMIFS(Tbl_MissionCrew[Duration (days)],Tbl_MissionCrew[Crew Name],Tbl_People[[#This Row],[Name]])</f>
        <v>48.641666666662786</v>
      </c>
      <c r="H114">
        <f>COUNTIF(Tbl_EVA[Name],Tbl_People[[#This Row],[Name]])</f>
        <v>0</v>
      </c>
      <c r="I114" s="2">
        <f>SUMIFS(Tbl_EVA[Duration],Tbl_EVA[Name],Tbl_People[[#This Row],[Name]])*24</f>
        <v>0</v>
      </c>
      <c r="J114">
        <f>COUNTIFS(Tbl_MissionCrew[Destination],"Moon",Tbl_MissionCrew[Crew Name],Tbl_People[[#This Row],[Name]])</f>
        <v>0</v>
      </c>
      <c r="K114">
        <f>COUNTIFS(Tbl_EVA[Moonwalk],TRUE,Tbl_EVA[Name],Tbl_People[[#This Row],[Name]])</f>
        <v>0</v>
      </c>
      <c r="L114" s="2">
        <f ca="1">_xlfn.MAXIFS(Tbl_MissionCrew[Duration (days)],Tbl_MissionCrew[Crew Name],Tbl_People[[#This Row],[Name]])</f>
        <v>15.758333333331393</v>
      </c>
      <c r="M114" s="2">
        <f ca="1">_xlfn.MINIFS(Tbl_MissionCrew[Duration (days)],Tbl_MissionCrew[Crew Name],Tbl_People[[#This Row],[Name]])</f>
        <v>9.8298611111094942</v>
      </c>
    </row>
    <row r="115" spans="1:13">
      <c r="A115" t="s">
        <v>1091</v>
      </c>
      <c r="B115" t="s">
        <v>1333</v>
      </c>
      <c r="C115" t="s">
        <v>781</v>
      </c>
      <c r="D115" t="s">
        <v>1336</v>
      </c>
      <c r="E115" s="6">
        <v>11096</v>
      </c>
      <c r="F115">
        <f>COUNTIF(Tbl_MissionCrew[Crew Name],Tbl_People[[#This Row],[Name]])</f>
        <v>1</v>
      </c>
      <c r="G115" s="2">
        <f ca="1">SUMIFS(Tbl_MissionCrew[Duration (days)],Tbl_MissionCrew[Crew Name],Tbl_People[[#This Row],[Name]])</f>
        <v>7.0069444444452529</v>
      </c>
      <c r="H115">
        <f>COUNTIF(Tbl_EVA[Name],Tbl_People[[#This Row],[Name]])</f>
        <v>0</v>
      </c>
      <c r="I115" s="2">
        <f>SUMIFS(Tbl_EVA[Duration],Tbl_EVA[Name],Tbl_People[[#This Row],[Name]])*24</f>
        <v>0</v>
      </c>
      <c r="J115">
        <f>COUNTIFS(Tbl_MissionCrew[Destination],"Moon",Tbl_MissionCrew[Crew Name],Tbl_People[[#This Row],[Name]])</f>
        <v>0</v>
      </c>
      <c r="K115">
        <f>COUNTIFS(Tbl_EVA[Moonwalk],TRUE,Tbl_EVA[Name],Tbl_People[[#This Row],[Name]])</f>
        <v>0</v>
      </c>
      <c r="L115" s="2">
        <f ca="1">_xlfn.MAXIFS(Tbl_MissionCrew[Duration (days)],Tbl_MissionCrew[Crew Name],Tbl_People[[#This Row],[Name]])</f>
        <v>7.0069444444452529</v>
      </c>
      <c r="M115" s="2">
        <f ca="1">_xlfn.MINIFS(Tbl_MissionCrew[Duration (days)],Tbl_MissionCrew[Crew Name],Tbl_People[[#This Row],[Name]])</f>
        <v>7.0069444444452529</v>
      </c>
    </row>
    <row r="116" spans="1:13">
      <c r="A116" t="s">
        <v>1151</v>
      </c>
      <c r="B116" t="s">
        <v>1333</v>
      </c>
      <c r="C116" t="s">
        <v>781</v>
      </c>
      <c r="D116" t="s">
        <v>1336</v>
      </c>
      <c r="E116" s="6">
        <v>19128</v>
      </c>
      <c r="F116">
        <f>COUNTIF(Tbl_MissionCrew[Crew Name],Tbl_People[[#This Row],[Name]])</f>
        <v>3</v>
      </c>
      <c r="G116" s="2">
        <f ca="1">SUMIFS(Tbl_MissionCrew[Duration (days)],Tbl_MissionCrew[Crew Name],Tbl_People[[#This Row],[Name]])</f>
        <v>25.234027777776646</v>
      </c>
      <c r="H116">
        <f>COUNTIF(Tbl_EVA[Name],Tbl_People[[#This Row],[Name]])</f>
        <v>0</v>
      </c>
      <c r="I116" s="2">
        <f>SUMIFS(Tbl_EVA[Duration],Tbl_EVA[Name],Tbl_People[[#This Row],[Name]])*24</f>
        <v>0</v>
      </c>
      <c r="J116">
        <f>COUNTIFS(Tbl_MissionCrew[Destination],"Moon",Tbl_MissionCrew[Crew Name],Tbl_People[[#This Row],[Name]])</f>
        <v>0</v>
      </c>
      <c r="K116">
        <f>COUNTIFS(Tbl_EVA[Moonwalk],TRUE,Tbl_EVA[Name],Tbl_People[[#This Row],[Name]])</f>
        <v>0</v>
      </c>
      <c r="L116" s="2">
        <f ca="1">_xlfn.MAXIFS(Tbl_MissionCrew[Duration (days)],Tbl_MissionCrew[Crew Name],Tbl_People[[#This Row],[Name]])</f>
        <v>10.940972222218988</v>
      </c>
      <c r="M116" s="2">
        <f ca="1">_xlfn.MINIFS(Tbl_MissionCrew[Duration (days)],Tbl_MissionCrew[Crew Name],Tbl_People[[#This Row],[Name]])</f>
        <v>5.9854166666700621</v>
      </c>
    </row>
    <row r="117" spans="1:13">
      <c r="A117" t="s">
        <v>430</v>
      </c>
      <c r="B117" t="s">
        <v>1333</v>
      </c>
      <c r="C117" t="s">
        <v>781</v>
      </c>
      <c r="D117" t="s">
        <v>1336</v>
      </c>
      <c r="E117" s="6">
        <v>12349</v>
      </c>
      <c r="F117">
        <f>COUNTIF(Tbl_MissionCrew[Crew Name],Tbl_People[[#This Row],[Name]])</f>
        <v>1</v>
      </c>
      <c r="G117" s="2">
        <f ca="1">SUMIFS(Tbl_MissionCrew[Duration (days)],Tbl_MissionCrew[Crew Name],Tbl_People[[#This Row],[Name]])</f>
        <v>5.0173611111094942</v>
      </c>
      <c r="H117">
        <f>COUNTIF(Tbl_EVA[Name],Tbl_People[[#This Row],[Name]])</f>
        <v>1</v>
      </c>
      <c r="I117" s="2">
        <f>SUMIFS(Tbl_EVA[Duration],Tbl_EVA[Name],Tbl_People[[#This Row],[Name]])*24</f>
        <v>4.1666666666278616</v>
      </c>
      <c r="J117">
        <f>COUNTIFS(Tbl_MissionCrew[Destination],"Moon",Tbl_MissionCrew[Crew Name],Tbl_People[[#This Row],[Name]])</f>
        <v>0</v>
      </c>
      <c r="K117">
        <f>COUNTIFS(Tbl_EVA[Moonwalk],TRUE,Tbl_EVA[Name],Tbl_People[[#This Row],[Name]])</f>
        <v>0</v>
      </c>
      <c r="L117" s="2">
        <f ca="1">_xlfn.MAXIFS(Tbl_MissionCrew[Duration (days)],Tbl_MissionCrew[Crew Name],Tbl_People[[#This Row],[Name]])</f>
        <v>5.0173611111094942</v>
      </c>
      <c r="M117" s="2">
        <f ca="1">_xlfn.MINIFS(Tbl_MissionCrew[Duration (days)],Tbl_MissionCrew[Crew Name],Tbl_People[[#This Row],[Name]])</f>
        <v>5.0173611111094942</v>
      </c>
    </row>
    <row r="118" spans="1:13">
      <c r="A118" t="s">
        <v>613</v>
      </c>
      <c r="B118" t="s">
        <v>1333</v>
      </c>
      <c r="C118" t="s">
        <v>781</v>
      </c>
      <c r="D118" t="s">
        <v>1336</v>
      </c>
      <c r="E118" s="6">
        <v>20199</v>
      </c>
      <c r="F118">
        <f>COUNTIF(Tbl_MissionCrew[Crew Name],Tbl_People[[#This Row],[Name]])</f>
        <v>3</v>
      </c>
      <c r="G118" s="2">
        <f ca="1">SUMIFS(Tbl_MissionCrew[Duration (days)],Tbl_MissionCrew[Crew Name],Tbl_People[[#This Row],[Name]])</f>
        <v>369.69598379630042</v>
      </c>
      <c r="H118">
        <f>COUNTIF(Tbl_EVA[Name],Tbl_People[[#This Row],[Name]])</f>
        <v>2</v>
      </c>
      <c r="I118" s="2">
        <f>SUMIFS(Tbl_EVA[Duration],Tbl_EVA[Name],Tbl_People[[#This Row],[Name]])*24</f>
        <v>13.283333333325572</v>
      </c>
      <c r="J118">
        <f>COUNTIFS(Tbl_MissionCrew[Destination],"Moon",Tbl_MissionCrew[Crew Name],Tbl_People[[#This Row],[Name]])</f>
        <v>0</v>
      </c>
      <c r="K118">
        <f>COUNTIFS(Tbl_EVA[Moonwalk],TRUE,Tbl_EVA[Name],Tbl_People[[#This Row],[Name]])</f>
        <v>0</v>
      </c>
      <c r="L118" s="2">
        <f ca="1">_xlfn.MAXIFS(Tbl_MissionCrew[Duration (days)],Tbl_MissionCrew[Crew Name],Tbl_People[[#This Row],[Name]])</f>
        <v>192.7902777777781</v>
      </c>
      <c r="M118" s="2">
        <f ca="1">_xlfn.MINIFS(Tbl_MissionCrew[Duration (days)],Tbl_MissionCrew[Crew Name],Tbl_People[[#This Row],[Name]])</f>
        <v>15.854166666664241</v>
      </c>
    </row>
    <row r="119" spans="1:13">
      <c r="A119" t="s">
        <v>1030</v>
      </c>
      <c r="B119" t="s">
        <v>1333</v>
      </c>
      <c r="C119" t="s">
        <v>781</v>
      </c>
      <c r="D119" t="s">
        <v>1336</v>
      </c>
      <c r="E119" s="6">
        <v>8827</v>
      </c>
      <c r="F119">
        <f>COUNTIF(Tbl_MissionCrew[Crew Name],Tbl_People[[#This Row],[Name]])</f>
        <v>1</v>
      </c>
      <c r="G119" s="2">
        <f ca="1">SUMIFS(Tbl_MissionCrew[Duration (days)],Tbl_MissionCrew[Crew Name],Tbl_People[[#This Row],[Name]])</f>
        <v>9.0611111111102218</v>
      </c>
      <c r="H119">
        <f>COUNTIF(Tbl_EVA[Name],Tbl_People[[#This Row],[Name]])</f>
        <v>0</v>
      </c>
      <c r="I119" s="2">
        <f>SUMIFS(Tbl_EVA[Duration],Tbl_EVA[Name],Tbl_People[[#This Row],[Name]])*24</f>
        <v>0</v>
      </c>
      <c r="J119">
        <f>COUNTIFS(Tbl_MissionCrew[Destination],"Moon",Tbl_MissionCrew[Crew Name],Tbl_People[[#This Row],[Name]])</f>
        <v>0</v>
      </c>
      <c r="K119">
        <f>COUNTIFS(Tbl_EVA[Moonwalk],TRUE,Tbl_EVA[Name],Tbl_People[[#This Row],[Name]])</f>
        <v>0</v>
      </c>
      <c r="L119" s="2">
        <f ca="1">_xlfn.MAXIFS(Tbl_MissionCrew[Duration (days)],Tbl_MissionCrew[Crew Name],Tbl_People[[#This Row],[Name]])</f>
        <v>9.0611111111102218</v>
      </c>
      <c r="M119" s="2">
        <f ca="1">_xlfn.MINIFS(Tbl_MissionCrew[Duration (days)],Tbl_MissionCrew[Crew Name],Tbl_People[[#This Row],[Name]])</f>
        <v>9.0611111111102218</v>
      </c>
    </row>
    <row r="120" spans="1:13">
      <c r="A120" t="s">
        <v>1189</v>
      </c>
      <c r="B120" t="s">
        <v>1333</v>
      </c>
      <c r="C120" t="s">
        <v>781</v>
      </c>
      <c r="D120" t="s">
        <v>1336</v>
      </c>
      <c r="E120" s="6">
        <v>20215</v>
      </c>
      <c r="F120">
        <f>COUNTIF(Tbl_MissionCrew[Crew Name],Tbl_People[[#This Row],[Name]])</f>
        <v>4</v>
      </c>
      <c r="G120" s="2">
        <f ca="1">SUMIFS(Tbl_MissionCrew[Duration (days)],Tbl_MissionCrew[Crew Name],Tbl_People[[#This Row],[Name]])</f>
        <v>43.34513888888614</v>
      </c>
      <c r="H120">
        <f>COUNTIF(Tbl_EVA[Name],Tbl_People[[#This Row],[Name]])</f>
        <v>0</v>
      </c>
      <c r="I120" s="2">
        <f>SUMIFS(Tbl_EVA[Duration],Tbl_EVA[Name],Tbl_People[[#This Row],[Name]])*24</f>
        <v>0</v>
      </c>
      <c r="J120">
        <f>COUNTIFS(Tbl_MissionCrew[Destination],"Moon",Tbl_MissionCrew[Crew Name],Tbl_People[[#This Row],[Name]])</f>
        <v>0</v>
      </c>
      <c r="K120">
        <f>COUNTIFS(Tbl_EVA[Moonwalk],TRUE,Tbl_EVA[Name],Tbl_People[[#This Row],[Name]])</f>
        <v>0</v>
      </c>
      <c r="L120" s="2">
        <f ca="1">_xlfn.MAXIFS(Tbl_MissionCrew[Duration (days)],Tbl_MissionCrew[Crew Name],Tbl_People[[#This Row],[Name]])</f>
        <v>15.698611111110949</v>
      </c>
      <c r="M120" s="2">
        <f ca="1">_xlfn.MINIFS(Tbl_MissionCrew[Duration (days)],Tbl_MissionCrew[Crew Name],Tbl_People[[#This Row],[Name]])</f>
        <v>3.9680555555532919</v>
      </c>
    </row>
    <row r="121" spans="1:13">
      <c r="A121" t="s">
        <v>1088</v>
      </c>
      <c r="B121" t="s">
        <v>1333</v>
      </c>
      <c r="C121" t="s">
        <v>781</v>
      </c>
      <c r="D121" t="s">
        <v>1336</v>
      </c>
      <c r="E121" s="6">
        <v>21229</v>
      </c>
      <c r="F121">
        <f>COUNTIF(Tbl_MissionCrew[Crew Name],Tbl_People[[#This Row],[Name]])</f>
        <v>2</v>
      </c>
      <c r="G121" s="2">
        <f ca="1">SUMIFS(Tbl_MissionCrew[Duration (days)],Tbl_MissionCrew[Crew Name],Tbl_People[[#This Row],[Name]])</f>
        <v>11.983333333329938</v>
      </c>
      <c r="H121">
        <f>COUNTIF(Tbl_EVA[Name],Tbl_People[[#This Row],[Name]])</f>
        <v>0</v>
      </c>
      <c r="I121" s="2">
        <f>SUMIFS(Tbl_EVA[Duration],Tbl_EVA[Name],Tbl_People[[#This Row],[Name]])*24</f>
        <v>0</v>
      </c>
      <c r="J121">
        <f>COUNTIFS(Tbl_MissionCrew[Destination],"Moon",Tbl_MissionCrew[Crew Name],Tbl_People[[#This Row],[Name]])</f>
        <v>0</v>
      </c>
      <c r="K121">
        <f>COUNTIFS(Tbl_EVA[Moonwalk],TRUE,Tbl_EVA[Name],Tbl_People[[#This Row],[Name]])</f>
        <v>0</v>
      </c>
      <c r="L121" s="2">
        <f ca="1">_xlfn.MAXIFS(Tbl_MissionCrew[Duration (days)],Tbl_MissionCrew[Crew Name],Tbl_People[[#This Row],[Name]])</f>
        <v>6.9972222222204437</v>
      </c>
      <c r="M121" s="2">
        <f ca="1">_xlfn.MINIFS(Tbl_MissionCrew[Duration (days)],Tbl_MissionCrew[Crew Name],Tbl_People[[#This Row],[Name]])</f>
        <v>4.9861111111094942</v>
      </c>
    </row>
    <row r="122" spans="1:13">
      <c r="A122" t="s">
        <v>1005</v>
      </c>
      <c r="B122" t="s">
        <v>1333</v>
      </c>
      <c r="C122" t="s">
        <v>781</v>
      </c>
      <c r="D122" t="s">
        <v>1336</v>
      </c>
      <c r="E122" s="6">
        <v>11101</v>
      </c>
      <c r="F122">
        <f>COUNTIF(Tbl_MissionCrew[Crew Name],Tbl_People[[#This Row],[Name]])</f>
        <v>1</v>
      </c>
      <c r="G122" s="2">
        <f ca="1">SUMIFS(Tbl_MissionCrew[Duration (days)],Tbl_MissionCrew[Crew Name],Tbl_People[[#This Row],[Name]])</f>
        <v>10.839583333334303</v>
      </c>
      <c r="H122">
        <f>COUNTIF(Tbl_EVA[Name],Tbl_People[[#This Row],[Name]])</f>
        <v>0</v>
      </c>
      <c r="I122" s="2">
        <f>SUMIFS(Tbl_EVA[Duration],Tbl_EVA[Name],Tbl_People[[#This Row],[Name]])*24</f>
        <v>0</v>
      </c>
      <c r="J122">
        <f>COUNTIFS(Tbl_MissionCrew[Destination],"Moon",Tbl_MissionCrew[Crew Name],Tbl_People[[#This Row],[Name]])</f>
        <v>0</v>
      </c>
      <c r="K122">
        <f>COUNTIFS(Tbl_EVA[Moonwalk],TRUE,Tbl_EVA[Name],Tbl_People[[#This Row],[Name]])</f>
        <v>0</v>
      </c>
      <c r="L122" s="2">
        <f ca="1">_xlfn.MAXIFS(Tbl_MissionCrew[Duration (days)],Tbl_MissionCrew[Crew Name],Tbl_People[[#This Row],[Name]])</f>
        <v>10.839583333334303</v>
      </c>
      <c r="M122" s="2">
        <f ca="1">_xlfn.MINIFS(Tbl_MissionCrew[Duration (days)],Tbl_MissionCrew[Crew Name],Tbl_People[[#This Row],[Name]])</f>
        <v>10.839583333334303</v>
      </c>
    </row>
    <row r="123" spans="1:13">
      <c r="A123" t="s">
        <v>1297</v>
      </c>
      <c r="B123" t="s">
        <v>1343</v>
      </c>
      <c r="C123" t="s">
        <v>781</v>
      </c>
      <c r="D123" t="s">
        <v>1336</v>
      </c>
      <c r="E123" s="6">
        <v>27516</v>
      </c>
      <c r="F123">
        <f>COUNTIF(Tbl_MissionCrew[Crew Name],Tbl_People[[#This Row],[Name]])</f>
        <v>1</v>
      </c>
      <c r="G123" s="2">
        <f ca="1">SUMIFS(Tbl_MissionCrew[Duration (days)],Tbl_MissionCrew[Crew Name],Tbl_People[[#This Row],[Name]])</f>
        <v>15.115972222221899</v>
      </c>
      <c r="H123">
        <f>COUNTIF(Tbl_EVA[Name],Tbl_People[[#This Row],[Name]])</f>
        <v>0</v>
      </c>
      <c r="I123" s="2">
        <f>SUMIFS(Tbl_EVA[Duration],Tbl_EVA[Name],Tbl_People[[#This Row],[Name]])*24</f>
        <v>0</v>
      </c>
      <c r="J123">
        <f>COUNTIFS(Tbl_MissionCrew[Destination],"Moon",Tbl_MissionCrew[Crew Name],Tbl_People[[#This Row],[Name]])</f>
        <v>0</v>
      </c>
      <c r="K123">
        <f>COUNTIFS(Tbl_EVA[Moonwalk],TRUE,Tbl_EVA[Name],Tbl_People[[#This Row],[Name]])</f>
        <v>0</v>
      </c>
      <c r="L123" s="2">
        <f ca="1">_xlfn.MAXIFS(Tbl_MissionCrew[Duration (days)],Tbl_MissionCrew[Crew Name],Tbl_People[[#This Row],[Name]])</f>
        <v>15.115972222221899</v>
      </c>
      <c r="M123" s="2">
        <f ca="1">_xlfn.MINIFS(Tbl_MissionCrew[Duration (days)],Tbl_MissionCrew[Crew Name],Tbl_People[[#This Row],[Name]])</f>
        <v>15.115972222221899</v>
      </c>
    </row>
    <row r="124" spans="1:13">
      <c r="A124" t="s">
        <v>1292</v>
      </c>
      <c r="B124" t="s">
        <v>1333</v>
      </c>
      <c r="C124" t="s">
        <v>781</v>
      </c>
      <c r="D124" t="s">
        <v>1336</v>
      </c>
      <c r="E124" s="6">
        <v>24401</v>
      </c>
      <c r="F124">
        <f>COUNTIF(Tbl_MissionCrew[Crew Name],Tbl_People[[#This Row],[Name]])</f>
        <v>3</v>
      </c>
      <c r="G124" s="2">
        <f ca="1">SUMIFS(Tbl_MissionCrew[Duration (days)],Tbl_MissionCrew[Crew Name],Tbl_People[[#This Row],[Name]])</f>
        <v>92.44399305555271</v>
      </c>
      <c r="H124">
        <f>COUNTIF(Tbl_EVA[Name],Tbl_People[[#This Row],[Name]])</f>
        <v>0</v>
      </c>
      <c r="I124" s="2">
        <f>SUMIFS(Tbl_EVA[Duration],Tbl_EVA[Name],Tbl_People[[#This Row],[Name]])*24</f>
        <v>0</v>
      </c>
      <c r="J124">
        <f>COUNTIFS(Tbl_MissionCrew[Destination],"Moon",Tbl_MissionCrew[Crew Name],Tbl_People[[#This Row],[Name]])</f>
        <v>0</v>
      </c>
      <c r="K124">
        <f>COUNTIFS(Tbl_EVA[Moonwalk],TRUE,Tbl_EVA[Name],Tbl_People[[#This Row],[Name]])</f>
        <v>0</v>
      </c>
      <c r="L124" s="2">
        <f ca="1">_xlfn.MAXIFS(Tbl_MissionCrew[Duration (days)],Tbl_MissionCrew[Crew Name],Tbl_People[[#This Row],[Name]])</f>
        <v>63.975937499999418</v>
      </c>
      <c r="M124" s="2">
        <f ca="1">_xlfn.MINIFS(Tbl_MissionCrew[Duration (days)],Tbl_MissionCrew[Crew Name],Tbl_People[[#This Row],[Name]])</f>
        <v>12.770138888889051</v>
      </c>
    </row>
    <row r="125" spans="1:13">
      <c r="A125" t="s">
        <v>648</v>
      </c>
      <c r="B125" t="s">
        <v>1333</v>
      </c>
      <c r="C125" t="s">
        <v>781</v>
      </c>
      <c r="D125" t="s">
        <v>1336</v>
      </c>
      <c r="E125" s="6">
        <v>22041</v>
      </c>
      <c r="F125">
        <f>COUNTIF(Tbl_MissionCrew[Crew Name],Tbl_People[[#This Row],[Name]])</f>
        <v>2</v>
      </c>
      <c r="G125" s="2">
        <f ca="1">SUMIFS(Tbl_MissionCrew[Duration (days)],Tbl_MissionCrew[Crew Name],Tbl_People[[#This Row],[Name]])</f>
        <v>178.39930555555475</v>
      </c>
      <c r="H125">
        <f>COUNTIF(Tbl_EVA[Name],Tbl_People[[#This Row],[Name]])</f>
        <v>6</v>
      </c>
      <c r="I125" s="2">
        <f>SUMIFS(Tbl_EVA[Duration],Tbl_EVA[Name],Tbl_People[[#This Row],[Name]])*24</f>
        <v>43.499999999825377</v>
      </c>
      <c r="J125">
        <f>COUNTIFS(Tbl_MissionCrew[Destination],"Moon",Tbl_MissionCrew[Crew Name],Tbl_People[[#This Row],[Name]])</f>
        <v>0</v>
      </c>
      <c r="K125">
        <f>COUNTIFS(Tbl_EVA[Moonwalk],TRUE,Tbl_EVA[Name],Tbl_People[[#This Row],[Name]])</f>
        <v>0</v>
      </c>
      <c r="L125" s="2">
        <f ca="1">_xlfn.MAXIFS(Tbl_MissionCrew[Duration (days)],Tbl_MissionCrew[Crew Name],Tbl_People[[#This Row],[Name]])</f>
        <v>163.2993055555562</v>
      </c>
      <c r="M125" s="2">
        <f ca="1">_xlfn.MINIFS(Tbl_MissionCrew[Duration (days)],Tbl_MissionCrew[Crew Name],Tbl_People[[#This Row],[Name]])</f>
        <v>15.099999999998545</v>
      </c>
    </row>
    <row r="126" spans="1:13">
      <c r="A126" t="s">
        <v>1247</v>
      </c>
      <c r="B126" t="s">
        <v>1333</v>
      </c>
      <c r="C126" t="s">
        <v>781</v>
      </c>
      <c r="D126" t="s">
        <v>1336</v>
      </c>
      <c r="E126" s="6">
        <v>20940</v>
      </c>
      <c r="F126">
        <f>COUNTIF(Tbl_MissionCrew[Crew Name],Tbl_People[[#This Row],[Name]])</f>
        <v>1</v>
      </c>
      <c r="G126" s="2">
        <f ca="1">SUMIFS(Tbl_MissionCrew[Duration (days)],Tbl_MissionCrew[Crew Name],Tbl_People[[#This Row],[Name]])</f>
        <v>10.924305555556202</v>
      </c>
      <c r="H126">
        <f>COUNTIF(Tbl_EVA[Name],Tbl_People[[#This Row],[Name]])</f>
        <v>0</v>
      </c>
      <c r="I126" s="2">
        <f>SUMIFS(Tbl_EVA[Duration],Tbl_EVA[Name],Tbl_People[[#This Row],[Name]])*24</f>
        <v>0</v>
      </c>
      <c r="J126">
        <f>COUNTIFS(Tbl_MissionCrew[Destination],"Moon",Tbl_MissionCrew[Crew Name],Tbl_People[[#This Row],[Name]])</f>
        <v>0</v>
      </c>
      <c r="K126">
        <f>COUNTIFS(Tbl_EVA[Moonwalk],TRUE,Tbl_EVA[Name],Tbl_People[[#This Row],[Name]])</f>
        <v>0</v>
      </c>
      <c r="L126" s="2">
        <f ca="1">_xlfn.MAXIFS(Tbl_MissionCrew[Duration (days)],Tbl_MissionCrew[Crew Name],Tbl_People[[#This Row],[Name]])</f>
        <v>10.924305555556202</v>
      </c>
      <c r="M126" s="2">
        <f ca="1">_xlfn.MINIFS(Tbl_MissionCrew[Duration (days)],Tbl_MissionCrew[Crew Name],Tbl_People[[#This Row],[Name]])</f>
        <v>10.924305555556202</v>
      </c>
    </row>
    <row r="127" spans="1:13">
      <c r="A127" t="s">
        <v>1048</v>
      </c>
      <c r="B127" t="s">
        <v>1333</v>
      </c>
      <c r="C127" t="s">
        <v>1352</v>
      </c>
      <c r="D127" t="s">
        <v>787</v>
      </c>
      <c r="E127" s="6">
        <v>19264</v>
      </c>
      <c r="F127">
        <f>COUNTIF(Tbl_MissionCrew[Crew Name],Tbl_People[[#This Row],[Name]])</f>
        <v>1</v>
      </c>
      <c r="G127" s="2">
        <f ca="1">SUMIFS(Tbl_MissionCrew[Duration (days)],Tbl_MissionCrew[Crew Name],Tbl_People[[#This Row],[Name]])</f>
        <v>7.9041666666671517</v>
      </c>
      <c r="H127">
        <f>COUNTIF(Tbl_EVA[Name],Tbl_People[[#This Row],[Name]])</f>
        <v>0</v>
      </c>
      <c r="I127" s="2">
        <f>SUMIFS(Tbl_EVA[Duration],Tbl_EVA[Name],Tbl_People[[#This Row],[Name]])*24</f>
        <v>0</v>
      </c>
      <c r="J127">
        <f>COUNTIFS(Tbl_MissionCrew[Destination],"Moon",Tbl_MissionCrew[Crew Name],Tbl_People[[#This Row],[Name]])</f>
        <v>0</v>
      </c>
      <c r="K127">
        <f>COUNTIFS(Tbl_EVA[Moonwalk],TRUE,Tbl_EVA[Name],Tbl_People[[#This Row],[Name]])</f>
        <v>0</v>
      </c>
      <c r="L127" s="2">
        <f ca="1">_xlfn.MAXIFS(Tbl_MissionCrew[Duration (days)],Tbl_MissionCrew[Crew Name],Tbl_People[[#This Row],[Name]])</f>
        <v>7.9041666666671517</v>
      </c>
      <c r="M127" s="2">
        <f ca="1">_xlfn.MINIFS(Tbl_MissionCrew[Duration (days)],Tbl_MissionCrew[Crew Name],Tbl_People[[#This Row],[Name]])</f>
        <v>7.9041666666671517</v>
      </c>
    </row>
    <row r="128" spans="1:13">
      <c r="A128" t="s">
        <v>384</v>
      </c>
      <c r="B128" t="s">
        <v>1333</v>
      </c>
      <c r="C128" t="s">
        <v>781</v>
      </c>
      <c r="D128" t="s">
        <v>1336</v>
      </c>
      <c r="E128" s="6">
        <v>11276</v>
      </c>
      <c r="F128">
        <f>COUNTIF(Tbl_MissionCrew[Crew Name],Tbl_People[[#This Row],[Name]])</f>
        <v>1</v>
      </c>
      <c r="G128" s="2">
        <f ca="1">SUMIFS(Tbl_MissionCrew[Duration (days)],Tbl_MissionCrew[Crew Name],Tbl_People[[#This Row],[Name]])</f>
        <v>4.0805555555562023</v>
      </c>
      <c r="H128">
        <f>COUNTIF(Tbl_EVA[Name],Tbl_People[[#This Row],[Name]])</f>
        <v>1</v>
      </c>
      <c r="I128" s="2">
        <f>SUMIFS(Tbl_EVA[Duration],Tbl_EVA[Name],Tbl_People[[#This Row],[Name]])*24</f>
        <v>0.33333333337213844</v>
      </c>
      <c r="J128">
        <f>COUNTIFS(Tbl_MissionCrew[Destination],"Moon",Tbl_MissionCrew[Crew Name],Tbl_People[[#This Row],[Name]])</f>
        <v>0</v>
      </c>
      <c r="K128">
        <f>COUNTIFS(Tbl_EVA[Moonwalk],TRUE,Tbl_EVA[Name],Tbl_People[[#This Row],[Name]])</f>
        <v>0</v>
      </c>
      <c r="L128" s="2">
        <f ca="1">_xlfn.MAXIFS(Tbl_MissionCrew[Duration (days)],Tbl_MissionCrew[Crew Name],Tbl_People[[#This Row],[Name]])</f>
        <v>4.0805555555562023</v>
      </c>
      <c r="M128" s="2">
        <f ca="1">_xlfn.MINIFS(Tbl_MissionCrew[Duration (days)],Tbl_MissionCrew[Crew Name],Tbl_People[[#This Row],[Name]])</f>
        <v>4.0805555555562023</v>
      </c>
    </row>
    <row r="129" spans="1:13">
      <c r="A129" t="s">
        <v>398</v>
      </c>
      <c r="B129" t="s">
        <v>1333</v>
      </c>
      <c r="C129" t="s">
        <v>781</v>
      </c>
      <c r="D129" t="s">
        <v>1336</v>
      </c>
      <c r="E129" s="6">
        <v>11218</v>
      </c>
      <c r="F129">
        <f>COUNTIF(Tbl_MissionCrew[Crew Name],Tbl_People[[#This Row],[Name]])</f>
        <v>1</v>
      </c>
      <c r="G129" s="2">
        <f ca="1">SUMIFS(Tbl_MissionCrew[Duration (days)],Tbl_MissionCrew[Crew Name],Tbl_People[[#This Row],[Name]])</f>
        <v>9.0013888888897782</v>
      </c>
      <c r="H129">
        <f>COUNTIF(Tbl_EVA[Name],Tbl_People[[#This Row],[Name]])</f>
        <v>2</v>
      </c>
      <c r="I129" s="2">
        <f>SUMIFS(Tbl_EVA[Duration],Tbl_EVA[Name],Tbl_People[[#This Row],[Name]])*24</f>
        <v>9.3752777777554002</v>
      </c>
      <c r="J129">
        <f>COUNTIFS(Tbl_MissionCrew[Destination],"Moon",Tbl_MissionCrew[Crew Name],Tbl_People[[#This Row],[Name]])</f>
        <v>1</v>
      </c>
      <c r="K129">
        <f>COUNTIFS(Tbl_EVA[Moonwalk],TRUE,Tbl_EVA[Name],Tbl_People[[#This Row],[Name]])</f>
        <v>2</v>
      </c>
      <c r="L129" s="2">
        <f ca="1">_xlfn.MAXIFS(Tbl_MissionCrew[Duration (days)],Tbl_MissionCrew[Crew Name],Tbl_People[[#This Row],[Name]])</f>
        <v>9.0013888888897782</v>
      </c>
      <c r="M129" s="2">
        <f ca="1">_xlfn.MINIFS(Tbl_MissionCrew[Duration (days)],Tbl_MissionCrew[Crew Name],Tbl_People[[#This Row],[Name]])</f>
        <v>9.0013888888897782</v>
      </c>
    </row>
    <row r="130" spans="1:13">
      <c r="A130" t="s">
        <v>413</v>
      </c>
      <c r="B130" t="s">
        <v>1333</v>
      </c>
      <c r="C130" t="s">
        <v>781</v>
      </c>
      <c r="D130" t="s">
        <v>1336</v>
      </c>
      <c r="E130" s="6">
        <v>13462</v>
      </c>
      <c r="F130">
        <f>COUNTIF(Tbl_MissionCrew[Crew Name],Tbl_People[[#This Row],[Name]])</f>
        <v>1</v>
      </c>
      <c r="G130" s="2">
        <f ca="1">SUMIFS(Tbl_MissionCrew[Duration (days)],Tbl_MissionCrew[Crew Name],Tbl_People[[#This Row],[Name]])</f>
        <v>84.052083333332121</v>
      </c>
      <c r="H130">
        <f>COUNTIF(Tbl_EVA[Name],Tbl_People[[#This Row],[Name]])</f>
        <v>3</v>
      </c>
      <c r="I130" s="2">
        <f>SUMIFS(Tbl_EVA[Duration],Tbl_EVA[Name],Tbl_People[[#This Row],[Name]])*24</f>
        <v>15.350000000093132</v>
      </c>
      <c r="J130">
        <f>COUNTIFS(Tbl_MissionCrew[Destination],"Moon",Tbl_MissionCrew[Crew Name],Tbl_People[[#This Row],[Name]])</f>
        <v>0</v>
      </c>
      <c r="K130">
        <f>COUNTIFS(Tbl_EVA[Moonwalk],TRUE,Tbl_EVA[Name],Tbl_People[[#This Row],[Name]])</f>
        <v>0</v>
      </c>
      <c r="L130" s="2">
        <f ca="1">_xlfn.MAXIFS(Tbl_MissionCrew[Duration (days)],Tbl_MissionCrew[Crew Name],Tbl_People[[#This Row],[Name]])</f>
        <v>84.052083333332121</v>
      </c>
      <c r="M130" s="2">
        <f ca="1">_xlfn.MINIFS(Tbl_MissionCrew[Duration (days)],Tbl_MissionCrew[Crew Name],Tbl_People[[#This Row],[Name]])</f>
        <v>84.052083333332121</v>
      </c>
    </row>
    <row r="131" spans="1:13">
      <c r="A131" t="s">
        <v>568</v>
      </c>
      <c r="B131" t="s">
        <v>1333</v>
      </c>
      <c r="C131" t="s">
        <v>781</v>
      </c>
      <c r="D131" t="s">
        <v>1336</v>
      </c>
      <c r="E131" s="6">
        <v>23193</v>
      </c>
      <c r="F131">
        <f>COUNTIF(Tbl_MissionCrew[Crew Name],Tbl_People[[#This Row],[Name]])</f>
        <v>3</v>
      </c>
      <c r="G131" s="2">
        <f ca="1">SUMIFS(Tbl_MissionCrew[Duration (days)],Tbl_MissionCrew[Crew Name],Tbl_People[[#This Row],[Name]])</f>
        <v>204.97152777777956</v>
      </c>
      <c r="H131">
        <f>COUNTIF(Tbl_EVA[Name],Tbl_People[[#This Row],[Name]])</f>
        <v>1</v>
      </c>
      <c r="I131" s="2">
        <f>SUMIFS(Tbl_EVA[Duration],Tbl_EVA[Name],Tbl_People[[#This Row],[Name]])*24</f>
        <v>6.2333333332207985</v>
      </c>
      <c r="J131">
        <f>COUNTIFS(Tbl_MissionCrew[Destination],"Moon",Tbl_MissionCrew[Crew Name],Tbl_People[[#This Row],[Name]])</f>
        <v>0</v>
      </c>
      <c r="K131">
        <f>COUNTIFS(Tbl_EVA[Moonwalk],TRUE,Tbl_EVA[Name],Tbl_People[[#This Row],[Name]])</f>
        <v>0</v>
      </c>
      <c r="L131" s="2">
        <f ca="1">_xlfn.MAXIFS(Tbl_MissionCrew[Duration (days)],Tbl_MissionCrew[Crew Name],Tbl_People[[#This Row],[Name]])</f>
        <v>183.94861111111095</v>
      </c>
      <c r="M131" s="2">
        <f ca="1">_xlfn.MINIFS(Tbl_MissionCrew[Duration (days)],Tbl_MissionCrew[Crew Name],Tbl_People[[#This Row],[Name]])</f>
        <v>9.2229166666656965</v>
      </c>
    </row>
    <row r="132" spans="1:13">
      <c r="A132" t="s">
        <v>1194</v>
      </c>
      <c r="B132" t="s">
        <v>1343</v>
      </c>
      <c r="C132" t="s">
        <v>781</v>
      </c>
      <c r="D132" t="s">
        <v>1336</v>
      </c>
      <c r="E132" s="6">
        <v>21873</v>
      </c>
      <c r="F132">
        <f>COUNTIF(Tbl_MissionCrew[Crew Name],Tbl_People[[#This Row],[Name]])</f>
        <v>4</v>
      </c>
      <c r="G132" s="2">
        <f ca="1">SUMIFS(Tbl_MissionCrew[Duration (days)],Tbl_MissionCrew[Crew Name],Tbl_People[[#This Row],[Name]])</f>
        <v>36.343055555560568</v>
      </c>
      <c r="H132">
        <f>COUNTIF(Tbl_EVA[Name],Tbl_People[[#This Row],[Name]])</f>
        <v>0</v>
      </c>
      <c r="I132" s="2">
        <f>SUMIFS(Tbl_EVA[Duration],Tbl_EVA[Name],Tbl_People[[#This Row],[Name]])*24</f>
        <v>0</v>
      </c>
      <c r="J132">
        <f>COUNTIFS(Tbl_MissionCrew[Destination],"Moon",Tbl_MissionCrew[Crew Name],Tbl_People[[#This Row],[Name]])</f>
        <v>0</v>
      </c>
      <c r="K132">
        <f>COUNTIFS(Tbl_EVA[Moonwalk],TRUE,Tbl_EVA[Name],Tbl_People[[#This Row],[Name]])</f>
        <v>0</v>
      </c>
      <c r="L132" s="2">
        <f ca="1">_xlfn.MAXIFS(Tbl_MissionCrew[Duration (days)],Tbl_MissionCrew[Crew Name],Tbl_People[[#This Row],[Name]])</f>
        <v>13.897916666668607</v>
      </c>
      <c r="M132" s="2">
        <f ca="1">_xlfn.MINIFS(Tbl_MissionCrew[Duration (days)],Tbl_MissionCrew[Crew Name],Tbl_People[[#This Row],[Name]])</f>
        <v>4.9513888888905058</v>
      </c>
    </row>
    <row r="133" spans="1:13">
      <c r="A133" t="s">
        <v>1137</v>
      </c>
      <c r="B133" t="s">
        <v>1343</v>
      </c>
      <c r="C133" t="s">
        <v>781</v>
      </c>
      <c r="D133" t="s">
        <v>1336</v>
      </c>
      <c r="E133" s="6">
        <v>19476</v>
      </c>
      <c r="F133">
        <f>COUNTIF(Tbl_MissionCrew[Crew Name],Tbl_People[[#This Row],[Name]])</f>
        <v>3</v>
      </c>
      <c r="G133" s="2">
        <f ca="1">SUMIFS(Tbl_MissionCrew[Duration (days)],Tbl_MissionCrew[Crew Name],Tbl_People[[#This Row],[Name]])</f>
        <v>28.606944444443798</v>
      </c>
      <c r="H133">
        <f>COUNTIF(Tbl_EVA[Name],Tbl_People[[#This Row],[Name]])</f>
        <v>0</v>
      </c>
      <c r="I133" s="2">
        <f>SUMIFS(Tbl_EVA[Duration],Tbl_EVA[Name],Tbl_People[[#This Row],[Name]])*24</f>
        <v>0</v>
      </c>
      <c r="J133">
        <f>COUNTIFS(Tbl_MissionCrew[Destination],"Moon",Tbl_MissionCrew[Crew Name],Tbl_People[[#This Row],[Name]])</f>
        <v>0</v>
      </c>
      <c r="K133">
        <f>COUNTIFS(Tbl_EVA[Moonwalk],TRUE,Tbl_EVA[Name],Tbl_People[[#This Row],[Name]])</f>
        <v>0</v>
      </c>
      <c r="L133" s="2">
        <f ca="1">_xlfn.MAXIFS(Tbl_MissionCrew[Duration (days)],Tbl_MissionCrew[Crew Name],Tbl_People[[#This Row],[Name]])</f>
        <v>13.813194444446708</v>
      </c>
      <c r="M133" s="2">
        <f ca="1">_xlfn.MINIFS(Tbl_MissionCrew[Duration (days)],Tbl_MissionCrew[Crew Name],Tbl_People[[#This Row],[Name]])</f>
        <v>4.9861111111094942</v>
      </c>
    </row>
    <row r="134" spans="1:13">
      <c r="A134" t="s">
        <v>1179</v>
      </c>
      <c r="B134" t="s">
        <v>1343</v>
      </c>
      <c r="C134" t="s">
        <v>781</v>
      </c>
      <c r="D134" t="s">
        <v>1336</v>
      </c>
      <c r="E134" s="6">
        <v>21315</v>
      </c>
      <c r="F134">
        <f>COUNTIF(Tbl_MissionCrew[Crew Name],Tbl_People[[#This Row],[Name]])</f>
        <v>4</v>
      </c>
      <c r="G134" s="2">
        <f ca="1">SUMIFS(Tbl_MissionCrew[Duration (days)],Tbl_MissionCrew[Crew Name],Tbl_People[[#This Row],[Name]])</f>
        <v>40.820833333331393</v>
      </c>
      <c r="H134">
        <f>COUNTIF(Tbl_EVA[Name],Tbl_People[[#This Row],[Name]])</f>
        <v>0</v>
      </c>
      <c r="I134" s="2">
        <f>SUMIFS(Tbl_EVA[Duration],Tbl_EVA[Name],Tbl_People[[#This Row],[Name]])*24</f>
        <v>0</v>
      </c>
      <c r="J134">
        <f>COUNTIFS(Tbl_MissionCrew[Destination],"Moon",Tbl_MissionCrew[Crew Name],Tbl_People[[#This Row],[Name]])</f>
        <v>0</v>
      </c>
      <c r="K134">
        <f>COUNTIFS(Tbl_EVA[Moonwalk],TRUE,Tbl_EVA[Name],Tbl_People[[#This Row],[Name]])</f>
        <v>0</v>
      </c>
      <c r="L134" s="2">
        <f ca="1">_xlfn.MAXIFS(Tbl_MissionCrew[Duration (days)],Tbl_MissionCrew[Crew Name],Tbl_People[[#This Row],[Name]])</f>
        <v>10.940972222218988</v>
      </c>
      <c r="M134" s="2">
        <f ca="1">_xlfn.MINIFS(Tbl_MissionCrew[Duration (days)],Tbl_MissionCrew[Crew Name],Tbl_People[[#This Row],[Name]])</f>
        <v>9.2562499999985448</v>
      </c>
    </row>
    <row r="135" spans="1:13">
      <c r="A135" t="s">
        <v>1084</v>
      </c>
      <c r="B135" t="s">
        <v>1333</v>
      </c>
      <c r="C135" t="s">
        <v>781</v>
      </c>
      <c r="D135" t="s">
        <v>1336</v>
      </c>
      <c r="E135" s="6">
        <v>16977</v>
      </c>
      <c r="F135">
        <f>COUNTIF(Tbl_MissionCrew[Crew Name],Tbl_People[[#This Row],[Name]])</f>
        <v>2</v>
      </c>
      <c r="G135" s="2">
        <f ca="1">SUMIFS(Tbl_MissionCrew[Duration (days)],Tbl_MissionCrew[Crew Name],Tbl_People[[#This Row],[Name]])</f>
        <v>3.0659722222226264</v>
      </c>
      <c r="H135">
        <f>COUNTIF(Tbl_EVA[Name],Tbl_People[[#This Row],[Name]])</f>
        <v>0</v>
      </c>
      <c r="I135" s="2">
        <f>SUMIFS(Tbl_EVA[Duration],Tbl_EVA[Name],Tbl_People[[#This Row],[Name]])*24</f>
        <v>0</v>
      </c>
      <c r="J135">
        <f>COUNTIFS(Tbl_MissionCrew[Destination],"Moon",Tbl_MissionCrew[Crew Name],Tbl_People[[#This Row],[Name]])</f>
        <v>0</v>
      </c>
      <c r="K135">
        <f>COUNTIFS(Tbl_EVA[Moonwalk],TRUE,Tbl_EVA[Name],Tbl_People[[#This Row],[Name]])</f>
        <v>0</v>
      </c>
      <c r="L135" s="2">
        <f ca="1">_xlfn.MAXIFS(Tbl_MissionCrew[Duration (days)],Tbl_MissionCrew[Crew Name],Tbl_People[[#This Row],[Name]])</f>
        <v>3.0652777777795563</v>
      </c>
      <c r="M135" s="2">
        <f ca="1">_xlfn.MINIFS(Tbl_MissionCrew[Duration (days)],Tbl_MissionCrew[Crew Name],Tbl_People[[#This Row],[Name]])</f>
        <v>6.944444430700969E-4</v>
      </c>
    </row>
    <row r="136" spans="1:13">
      <c r="A136" t="s">
        <v>1288</v>
      </c>
      <c r="B136" t="s">
        <v>1333</v>
      </c>
      <c r="C136" t="s">
        <v>781</v>
      </c>
      <c r="D136" t="s">
        <v>1336</v>
      </c>
      <c r="E136" s="6">
        <v>23651</v>
      </c>
      <c r="F136">
        <f>COUNTIF(Tbl_MissionCrew[Crew Name],Tbl_People[[#This Row],[Name]])</f>
        <v>2</v>
      </c>
      <c r="G136" s="2">
        <f ca="1">SUMIFS(Tbl_MissionCrew[Duration (days)],Tbl_MissionCrew[Crew Name],Tbl_People[[#This Row],[Name]])</f>
        <v>28.649305555554747</v>
      </c>
      <c r="H136">
        <f>COUNTIF(Tbl_EVA[Name],Tbl_People[[#This Row],[Name]])</f>
        <v>0</v>
      </c>
      <c r="I136" s="2">
        <f>SUMIFS(Tbl_EVA[Duration],Tbl_EVA[Name],Tbl_People[[#This Row],[Name]])*24</f>
        <v>0</v>
      </c>
      <c r="J136">
        <f>COUNTIFS(Tbl_MissionCrew[Destination],"Moon",Tbl_MissionCrew[Crew Name],Tbl_People[[#This Row],[Name]])</f>
        <v>0</v>
      </c>
      <c r="K136">
        <f>COUNTIFS(Tbl_EVA[Moonwalk],TRUE,Tbl_EVA[Name],Tbl_People[[#This Row],[Name]])</f>
        <v>0</v>
      </c>
      <c r="L136" s="2">
        <f ca="1">_xlfn.MAXIFS(Tbl_MissionCrew[Duration (days)],Tbl_MissionCrew[Crew Name],Tbl_People[[#This Row],[Name]])</f>
        <v>15.854166666664241</v>
      </c>
      <c r="M136" s="2">
        <f ca="1">_xlfn.MINIFS(Tbl_MissionCrew[Duration (days)],Tbl_MissionCrew[Crew Name],Tbl_People[[#This Row],[Name]])</f>
        <v>12.795138888890506</v>
      </c>
    </row>
    <row r="137" spans="1:13">
      <c r="A137" t="s">
        <v>1112</v>
      </c>
      <c r="B137" t="s">
        <v>1333</v>
      </c>
      <c r="C137" t="s">
        <v>1338</v>
      </c>
      <c r="D137" t="s">
        <v>787</v>
      </c>
      <c r="E137" s="6">
        <v>16578</v>
      </c>
      <c r="F137">
        <f>COUNTIF(Tbl_MissionCrew[Crew Name],Tbl_People[[#This Row],[Name]])</f>
        <v>1</v>
      </c>
      <c r="G137" s="2">
        <f ca="1">SUMIFS(Tbl_MissionCrew[Duration (days)],Tbl_MissionCrew[Crew Name],Tbl_People[[#This Row],[Name]])</f>
        <v>7.0319444444430701</v>
      </c>
      <c r="H137">
        <f>COUNTIF(Tbl_EVA[Name],Tbl_People[[#This Row],[Name]])</f>
        <v>0</v>
      </c>
      <c r="I137" s="2">
        <f>SUMIFS(Tbl_EVA[Duration],Tbl_EVA[Name],Tbl_People[[#This Row],[Name]])*24</f>
        <v>0</v>
      </c>
      <c r="J137">
        <f>COUNTIFS(Tbl_MissionCrew[Destination],"Moon",Tbl_MissionCrew[Crew Name],Tbl_People[[#This Row],[Name]])</f>
        <v>0</v>
      </c>
      <c r="K137">
        <f>COUNTIFS(Tbl_EVA[Moonwalk],TRUE,Tbl_EVA[Name],Tbl_People[[#This Row],[Name]])</f>
        <v>0</v>
      </c>
      <c r="L137" s="2">
        <f ca="1">_xlfn.MAXIFS(Tbl_MissionCrew[Duration (days)],Tbl_MissionCrew[Crew Name],Tbl_People[[#This Row],[Name]])</f>
        <v>7.0319444444430701</v>
      </c>
      <c r="M137" s="2">
        <f ca="1">_xlfn.MINIFS(Tbl_MissionCrew[Duration (days)],Tbl_MissionCrew[Crew Name],Tbl_People[[#This Row],[Name]])</f>
        <v>7.0319444444430701</v>
      </c>
    </row>
    <row r="138" spans="1:13">
      <c r="A138" t="s">
        <v>1170</v>
      </c>
      <c r="B138" t="s">
        <v>1333</v>
      </c>
      <c r="C138" t="s">
        <v>781</v>
      </c>
      <c r="D138" t="s">
        <v>1336</v>
      </c>
      <c r="E138" s="6">
        <v>18520</v>
      </c>
      <c r="F138">
        <f>COUNTIF(Tbl_MissionCrew[Crew Name],Tbl_People[[#This Row],[Name]])</f>
        <v>1</v>
      </c>
      <c r="G138" s="2">
        <f ca="1">SUMIFS(Tbl_MissionCrew[Duration (days)],Tbl_MissionCrew[Crew Name],Tbl_People[[#This Row],[Name]])</f>
        <v>13.813194444446708</v>
      </c>
      <c r="H138">
        <f>COUNTIF(Tbl_EVA[Name],Tbl_People[[#This Row],[Name]])</f>
        <v>0</v>
      </c>
      <c r="I138" s="2">
        <f>SUMIFS(Tbl_EVA[Duration],Tbl_EVA[Name],Tbl_People[[#This Row],[Name]])*24</f>
        <v>0</v>
      </c>
      <c r="J138">
        <f>COUNTIFS(Tbl_MissionCrew[Destination],"Moon",Tbl_MissionCrew[Crew Name],Tbl_People[[#This Row],[Name]])</f>
        <v>0</v>
      </c>
      <c r="K138">
        <f>COUNTIFS(Tbl_EVA[Moonwalk],TRUE,Tbl_EVA[Name],Tbl_People[[#This Row],[Name]])</f>
        <v>0</v>
      </c>
      <c r="L138" s="2">
        <f ca="1">_xlfn.MAXIFS(Tbl_MissionCrew[Duration (days)],Tbl_MissionCrew[Crew Name],Tbl_People[[#This Row],[Name]])</f>
        <v>13.813194444446708</v>
      </c>
      <c r="M138" s="2">
        <f ca="1">_xlfn.MINIFS(Tbl_MissionCrew[Duration (days)],Tbl_MissionCrew[Crew Name],Tbl_People[[#This Row],[Name]])</f>
        <v>13.813194444446708</v>
      </c>
    </row>
    <row r="139" spans="1:13">
      <c r="A139" t="s">
        <v>1307</v>
      </c>
      <c r="B139" t="s">
        <v>1333</v>
      </c>
      <c r="C139" t="s">
        <v>777</v>
      </c>
      <c r="D139" t="s">
        <v>787</v>
      </c>
      <c r="E139" s="6">
        <v>27392</v>
      </c>
      <c r="F139">
        <f>COUNTIF(Tbl_MissionCrew[Crew Name],Tbl_People[[#This Row],[Name]])</f>
        <v>1</v>
      </c>
      <c r="G139" s="2">
        <f ca="1">SUMIFS(Tbl_MissionCrew[Duration (days)],Tbl_MissionCrew[Crew Name],Tbl_People[[#This Row],[Name]])</f>
        <v>143.68055555555475</v>
      </c>
      <c r="H139">
        <f>COUNTIF(Tbl_EVA[Name],Tbl_People[[#This Row],[Name]])</f>
        <v>0</v>
      </c>
      <c r="I139" s="2">
        <f>SUMIFS(Tbl_EVA[Duration],Tbl_EVA[Name],Tbl_People[[#This Row],[Name]])*24</f>
        <v>0</v>
      </c>
      <c r="J139">
        <f>COUNTIFS(Tbl_MissionCrew[Destination],"Moon",Tbl_MissionCrew[Crew Name],Tbl_People[[#This Row],[Name]])</f>
        <v>0</v>
      </c>
      <c r="K139">
        <f>COUNTIFS(Tbl_EVA[Moonwalk],TRUE,Tbl_EVA[Name],Tbl_People[[#This Row],[Name]])</f>
        <v>0</v>
      </c>
      <c r="L139" s="2">
        <f ca="1">_xlfn.MAXIFS(Tbl_MissionCrew[Duration (days)],Tbl_MissionCrew[Crew Name],Tbl_People[[#This Row],[Name]])</f>
        <v>143.68055555555475</v>
      </c>
      <c r="M139" s="2">
        <f ca="1">_xlfn.MINIFS(Tbl_MissionCrew[Duration (days)],Tbl_MissionCrew[Crew Name],Tbl_People[[#This Row],[Name]])</f>
        <v>143.68055555555475</v>
      </c>
    </row>
    <row r="140" spans="1:13">
      <c r="A140" t="s">
        <v>1265</v>
      </c>
      <c r="B140" t="s">
        <v>1333</v>
      </c>
      <c r="C140" t="s">
        <v>856</v>
      </c>
      <c r="D140" t="s">
        <v>1335</v>
      </c>
      <c r="E140" s="6">
        <v>23743</v>
      </c>
      <c r="F140">
        <f>COUNTIF(Tbl_MissionCrew[Crew Name],Tbl_People[[#This Row],[Name]])</f>
        <v>1</v>
      </c>
      <c r="G140" s="2">
        <f ca="1">SUMIFS(Tbl_MissionCrew[Duration (days)],Tbl_MissionCrew[Crew Name],Tbl_People[[#This Row],[Name]])</f>
        <v>4.8145187152767903</v>
      </c>
      <c r="H140">
        <f>COUNTIF(Tbl_EVA[Name],Tbl_People[[#This Row],[Name]])</f>
        <v>0</v>
      </c>
      <c r="I140" s="2">
        <f>SUMIFS(Tbl_EVA[Duration],Tbl_EVA[Name],Tbl_People[[#This Row],[Name]])*24</f>
        <v>0</v>
      </c>
      <c r="J140">
        <f>COUNTIFS(Tbl_MissionCrew[Destination],"Moon",Tbl_MissionCrew[Crew Name],Tbl_People[[#This Row],[Name]])</f>
        <v>0</v>
      </c>
      <c r="K140">
        <f>COUNTIFS(Tbl_EVA[Moonwalk],TRUE,Tbl_EVA[Name],Tbl_People[[#This Row],[Name]])</f>
        <v>0</v>
      </c>
      <c r="L140" s="2">
        <f ca="1">_xlfn.MAXIFS(Tbl_MissionCrew[Duration (days)],Tbl_MissionCrew[Crew Name],Tbl_People[[#This Row],[Name]])</f>
        <v>4.8145187152767903</v>
      </c>
      <c r="M140" s="2">
        <f ca="1">_xlfn.MINIFS(Tbl_MissionCrew[Duration (days)],Tbl_MissionCrew[Crew Name],Tbl_People[[#This Row],[Name]])</f>
        <v>4.8145187152767903</v>
      </c>
    </row>
    <row r="141" spans="1:13">
      <c r="A141" t="s">
        <v>1154</v>
      </c>
      <c r="B141" t="s">
        <v>1333</v>
      </c>
      <c r="C141" t="s">
        <v>781</v>
      </c>
      <c r="D141" t="s">
        <v>1336</v>
      </c>
      <c r="E141" s="6">
        <v>16962</v>
      </c>
      <c r="F141">
        <f>COUNTIF(Tbl_MissionCrew[Crew Name],Tbl_People[[#This Row],[Name]])</f>
        <v>1</v>
      </c>
      <c r="G141" s="2">
        <f ca="1">SUMIFS(Tbl_MissionCrew[Duration (days)],Tbl_MissionCrew[Crew Name],Tbl_People[[#This Row],[Name]])</f>
        <v>9.09375</v>
      </c>
      <c r="H141">
        <f>COUNTIF(Tbl_EVA[Name],Tbl_People[[#This Row],[Name]])</f>
        <v>0</v>
      </c>
      <c r="I141" s="2">
        <f>SUMIFS(Tbl_EVA[Duration],Tbl_EVA[Name],Tbl_People[[#This Row],[Name]])*24</f>
        <v>0</v>
      </c>
      <c r="J141">
        <f>COUNTIFS(Tbl_MissionCrew[Destination],"Moon",Tbl_MissionCrew[Crew Name],Tbl_People[[#This Row],[Name]])</f>
        <v>0</v>
      </c>
      <c r="K141">
        <f>COUNTIFS(Tbl_EVA[Moonwalk],TRUE,Tbl_EVA[Name],Tbl_People[[#This Row],[Name]])</f>
        <v>0</v>
      </c>
      <c r="L141" s="2">
        <f ca="1">_xlfn.MAXIFS(Tbl_MissionCrew[Duration (days)],Tbl_MissionCrew[Crew Name],Tbl_People[[#This Row],[Name]])</f>
        <v>9.09375</v>
      </c>
      <c r="M141" s="2">
        <f ca="1">_xlfn.MINIFS(Tbl_MissionCrew[Duration (days)],Tbl_MissionCrew[Crew Name],Tbl_People[[#This Row],[Name]])</f>
        <v>9.09375</v>
      </c>
    </row>
    <row r="142" spans="1:13">
      <c r="A142" t="s">
        <v>1071</v>
      </c>
      <c r="B142" t="s">
        <v>1333</v>
      </c>
      <c r="C142" t="s">
        <v>781</v>
      </c>
      <c r="D142" t="s">
        <v>1336</v>
      </c>
      <c r="E142" s="6">
        <v>14384</v>
      </c>
      <c r="F142">
        <f>COUNTIF(Tbl_MissionCrew[Crew Name],Tbl_People[[#This Row],[Name]])</f>
        <v>2</v>
      </c>
      <c r="G142" s="2">
        <f ca="1">SUMIFS(Tbl_MissionCrew[Duration (days)],Tbl_MissionCrew[Crew Name],Tbl_People[[#This Row],[Name]])</f>
        <v>6.9874999999992724</v>
      </c>
      <c r="H142">
        <f>COUNTIF(Tbl_EVA[Name],Tbl_People[[#This Row],[Name]])</f>
        <v>0</v>
      </c>
      <c r="I142" s="2">
        <f>SUMIFS(Tbl_EVA[Duration],Tbl_EVA[Name],Tbl_People[[#This Row],[Name]])*24</f>
        <v>0</v>
      </c>
      <c r="J142">
        <f>COUNTIFS(Tbl_MissionCrew[Destination],"Moon",Tbl_MissionCrew[Crew Name],Tbl_People[[#This Row],[Name]])</f>
        <v>0</v>
      </c>
      <c r="K142">
        <f>COUNTIFS(Tbl_EVA[Moonwalk],TRUE,Tbl_EVA[Name],Tbl_People[[#This Row],[Name]])</f>
        <v>0</v>
      </c>
      <c r="L142" s="2">
        <f ca="1">_xlfn.MAXIFS(Tbl_MissionCrew[Duration (days)],Tbl_MissionCrew[Crew Name],Tbl_People[[#This Row],[Name]])</f>
        <v>6.9868055555562023</v>
      </c>
      <c r="M142" s="2">
        <f ca="1">_xlfn.MINIFS(Tbl_MissionCrew[Duration (days)],Tbl_MissionCrew[Crew Name],Tbl_People[[#This Row],[Name]])</f>
        <v>6.944444430700969E-4</v>
      </c>
    </row>
    <row r="143" spans="1:13">
      <c r="A143" t="s">
        <v>1174</v>
      </c>
      <c r="B143" t="s">
        <v>1333</v>
      </c>
      <c r="C143" t="s">
        <v>1353</v>
      </c>
      <c r="D143" t="s">
        <v>787</v>
      </c>
      <c r="E143" s="6">
        <v>17085</v>
      </c>
      <c r="F143">
        <f>COUNTIF(Tbl_MissionCrew[Crew Name],Tbl_People[[#This Row],[Name]])</f>
        <v>1</v>
      </c>
      <c r="G143" s="2">
        <f ca="1">SUMIFS(Tbl_MissionCrew[Duration (days)],Tbl_MissionCrew[Crew Name],Tbl_People[[#This Row],[Name]])</f>
        <v>7.9694444444467081</v>
      </c>
      <c r="H143">
        <f>COUNTIF(Tbl_EVA[Name],Tbl_People[[#This Row],[Name]])</f>
        <v>0</v>
      </c>
      <c r="I143" s="2">
        <f>SUMIFS(Tbl_EVA[Duration],Tbl_EVA[Name],Tbl_People[[#This Row],[Name]])*24</f>
        <v>0</v>
      </c>
      <c r="J143">
        <f>COUNTIFS(Tbl_MissionCrew[Destination],"Moon",Tbl_MissionCrew[Crew Name],Tbl_People[[#This Row],[Name]])</f>
        <v>0</v>
      </c>
      <c r="K143">
        <f>COUNTIFS(Tbl_EVA[Moonwalk],TRUE,Tbl_EVA[Name],Tbl_People[[#This Row],[Name]])</f>
        <v>0</v>
      </c>
      <c r="L143" s="2">
        <f ca="1">_xlfn.MAXIFS(Tbl_MissionCrew[Duration (days)],Tbl_MissionCrew[Crew Name],Tbl_People[[#This Row],[Name]])</f>
        <v>7.9694444444467081</v>
      </c>
      <c r="M143" s="2">
        <f ca="1">_xlfn.MINIFS(Tbl_MissionCrew[Duration (days)],Tbl_MissionCrew[Crew Name],Tbl_People[[#This Row],[Name]])</f>
        <v>7.9694444444467081</v>
      </c>
    </row>
    <row r="144" spans="1:13">
      <c r="A144" t="s">
        <v>1002</v>
      </c>
      <c r="B144" t="s">
        <v>1333</v>
      </c>
      <c r="C144" t="s">
        <v>781</v>
      </c>
      <c r="D144" t="s">
        <v>1336</v>
      </c>
      <c r="E144" s="6">
        <v>10301</v>
      </c>
      <c r="F144">
        <f>COUNTIF(Tbl_MissionCrew[Crew Name],Tbl_People[[#This Row],[Name]])</f>
        <v>2</v>
      </c>
      <c r="G144" s="2">
        <f ca="1">SUMIFS(Tbl_MissionCrew[Duration (days)],Tbl_MissionCrew[Crew Name],Tbl_People[[#This Row],[Name]])</f>
        <v>19.899999999997817</v>
      </c>
      <c r="H144">
        <f>COUNTIF(Tbl_EVA[Name],Tbl_People[[#This Row],[Name]])</f>
        <v>0</v>
      </c>
      <c r="I144" s="2">
        <f>SUMIFS(Tbl_EVA[Duration],Tbl_EVA[Name],Tbl_People[[#This Row],[Name]])*24</f>
        <v>0</v>
      </c>
      <c r="J144">
        <f>COUNTIFS(Tbl_MissionCrew[Destination],"Moon",Tbl_MissionCrew[Crew Name],Tbl_People[[#This Row],[Name]])</f>
        <v>1</v>
      </c>
      <c r="K144">
        <f>COUNTIFS(Tbl_EVA[Moonwalk],TRUE,Tbl_EVA[Name],Tbl_People[[#This Row],[Name]])</f>
        <v>0</v>
      </c>
      <c r="L144" s="2">
        <f ca="1">_xlfn.MAXIFS(Tbl_MissionCrew[Duration (days)],Tbl_MissionCrew[Crew Name],Tbl_People[[#This Row],[Name]])</f>
        <v>13.774305555554747</v>
      </c>
      <c r="M144" s="2">
        <f ca="1">_xlfn.MINIFS(Tbl_MissionCrew[Duration (days)],Tbl_MissionCrew[Crew Name],Tbl_People[[#This Row],[Name]])</f>
        <v>6.1256944444430701</v>
      </c>
    </row>
    <row r="145" spans="1:13">
      <c r="A145" t="s">
        <v>590</v>
      </c>
      <c r="B145" t="s">
        <v>1333</v>
      </c>
      <c r="C145" t="s">
        <v>781</v>
      </c>
      <c r="D145" t="s">
        <v>1336</v>
      </c>
      <c r="E145" s="6">
        <v>18033</v>
      </c>
      <c r="F145">
        <f>COUNTIF(Tbl_MissionCrew[Crew Name],Tbl_People[[#This Row],[Name]])</f>
        <v>3</v>
      </c>
      <c r="G145" s="2">
        <f ca="1">SUMIFS(Tbl_MissionCrew[Duration (days)],Tbl_MissionCrew[Crew Name],Tbl_People[[#This Row],[Name]])</f>
        <v>143.62030092592613</v>
      </c>
      <c r="H145">
        <f>COUNTIF(Tbl_EVA[Name],Tbl_People[[#This Row],[Name]])</f>
        <v>1</v>
      </c>
      <c r="I145" s="2">
        <f>SUMIFS(Tbl_EVA[Duration],Tbl_EVA[Name],Tbl_People[[#This Row],[Name]])*24</f>
        <v>5.0833333333139308</v>
      </c>
      <c r="J145">
        <f>COUNTIFS(Tbl_MissionCrew[Destination],"Moon",Tbl_MissionCrew[Crew Name],Tbl_People[[#This Row],[Name]])</f>
        <v>0</v>
      </c>
      <c r="K145">
        <f>COUNTIFS(Tbl_EVA[Moonwalk],TRUE,Tbl_EVA[Name],Tbl_People[[#This Row],[Name]])</f>
        <v>0</v>
      </c>
      <c r="L145" s="2">
        <f ca="1">_xlfn.MAXIFS(Tbl_MissionCrew[Duration (days)],Tbl_MissionCrew[Crew Name],Tbl_People[[#This Row],[Name]])</f>
        <v>128.86543981481373</v>
      </c>
      <c r="M145" s="2">
        <f ca="1">_xlfn.MINIFS(Tbl_MissionCrew[Duration (days)],Tbl_MissionCrew[Crew Name],Tbl_People[[#This Row],[Name]])</f>
        <v>4.9131944444452529</v>
      </c>
    </row>
    <row r="146" spans="1:13">
      <c r="A146" t="s">
        <v>1253</v>
      </c>
      <c r="B146" t="s">
        <v>1333</v>
      </c>
      <c r="C146" t="s">
        <v>1351</v>
      </c>
      <c r="D146" t="s">
        <v>787</v>
      </c>
      <c r="E146" s="6">
        <v>22396</v>
      </c>
      <c r="F146">
        <f>COUNTIF(Tbl_MissionCrew[Crew Name],Tbl_People[[#This Row],[Name]])</f>
        <v>2</v>
      </c>
      <c r="G146" s="2">
        <f ca="1">SUMIFS(Tbl_MissionCrew[Duration (days)],Tbl_MissionCrew[Crew Name],Tbl_People[[#This Row],[Name]])</f>
        <v>198.7319444444438</v>
      </c>
      <c r="H146">
        <f>COUNTIF(Tbl_EVA[Name],Tbl_People[[#This Row],[Name]])</f>
        <v>0</v>
      </c>
      <c r="I146" s="2">
        <f>SUMIFS(Tbl_EVA[Duration],Tbl_EVA[Name],Tbl_People[[#This Row],[Name]])*24</f>
        <v>0</v>
      </c>
      <c r="J146">
        <f>COUNTIFS(Tbl_MissionCrew[Destination],"Moon",Tbl_MissionCrew[Crew Name],Tbl_People[[#This Row],[Name]])</f>
        <v>0</v>
      </c>
      <c r="K146">
        <f>COUNTIFS(Tbl_EVA[Moonwalk],TRUE,Tbl_EVA[Name],Tbl_People[[#This Row],[Name]])</f>
        <v>0</v>
      </c>
      <c r="L146" s="2">
        <f ca="1">_xlfn.MAXIFS(Tbl_MissionCrew[Duration (days)],Tbl_MissionCrew[Crew Name],Tbl_People[[#This Row],[Name]])</f>
        <v>187.8618055555562</v>
      </c>
      <c r="M146" s="2">
        <f ca="1">_xlfn.MINIFS(Tbl_MissionCrew[Duration (days)],Tbl_MissionCrew[Crew Name],Tbl_People[[#This Row],[Name]])</f>
        <v>10.870138888887595</v>
      </c>
    </row>
    <row r="147" spans="1:13">
      <c r="A147" t="s">
        <v>602</v>
      </c>
      <c r="B147" t="s">
        <v>1333</v>
      </c>
      <c r="C147" t="s">
        <v>1354</v>
      </c>
      <c r="D147" t="s">
        <v>1336</v>
      </c>
      <c r="E147" s="6">
        <v>18358</v>
      </c>
      <c r="F147">
        <f>COUNTIF(Tbl_MissionCrew[Crew Name],Tbl_People[[#This Row],[Name]])</f>
        <v>7</v>
      </c>
      <c r="G147" s="2">
        <f ca="1">SUMIFS(Tbl_MissionCrew[Duration (days)],Tbl_MissionCrew[Crew Name],Tbl_People[[#This Row],[Name]])</f>
        <v>66.765972222216078</v>
      </c>
      <c r="H147">
        <f>COUNTIF(Tbl_EVA[Name],Tbl_People[[#This Row],[Name]])</f>
        <v>3</v>
      </c>
      <c r="I147" s="2">
        <f>SUMIFS(Tbl_EVA[Duration],Tbl_EVA[Name],Tbl_People[[#This Row],[Name]])*24</f>
        <v>21.75</v>
      </c>
      <c r="J147">
        <f>COUNTIFS(Tbl_MissionCrew[Destination],"Moon",Tbl_MissionCrew[Crew Name],Tbl_People[[#This Row],[Name]])</f>
        <v>0</v>
      </c>
      <c r="K147">
        <f>COUNTIFS(Tbl_EVA[Moonwalk],TRUE,Tbl_EVA[Name],Tbl_People[[#This Row],[Name]])</f>
        <v>0</v>
      </c>
      <c r="L147" s="2">
        <f ca="1">_xlfn.MAXIFS(Tbl_MissionCrew[Duration (days)],Tbl_MissionCrew[Crew Name],Tbl_People[[#This Row],[Name]])</f>
        <v>15.736805555556202</v>
      </c>
      <c r="M147" s="2">
        <f ca="1">_xlfn.MINIFS(Tbl_MissionCrew[Duration (days)],Tbl_MissionCrew[Crew Name],Tbl_People[[#This Row],[Name]])</f>
        <v>4.9861111111094942</v>
      </c>
    </row>
    <row r="148" spans="1:13">
      <c r="A148" t="s">
        <v>1159</v>
      </c>
      <c r="B148" t="s">
        <v>1333</v>
      </c>
      <c r="C148" t="s">
        <v>1355</v>
      </c>
      <c r="D148" t="s">
        <v>787</v>
      </c>
      <c r="E148" s="6">
        <v>22152</v>
      </c>
      <c r="F148">
        <f>COUNTIF(Tbl_MissionCrew[Crew Name],Tbl_People[[#This Row],[Name]])</f>
        <v>1</v>
      </c>
      <c r="G148" s="2">
        <f ca="1">SUMIFS(Tbl_MissionCrew[Duration (days)],Tbl_MissionCrew[Crew Name],Tbl_People[[#This Row],[Name]])</f>
        <v>7.9254629629649571</v>
      </c>
      <c r="H148">
        <f>COUNTIF(Tbl_EVA[Name],Tbl_People[[#This Row],[Name]])</f>
        <v>0</v>
      </c>
      <c r="I148" s="2">
        <f>SUMIFS(Tbl_EVA[Duration],Tbl_EVA[Name],Tbl_People[[#This Row],[Name]])*24</f>
        <v>0</v>
      </c>
      <c r="J148">
        <f>COUNTIFS(Tbl_MissionCrew[Destination],"Moon",Tbl_MissionCrew[Crew Name],Tbl_People[[#This Row],[Name]])</f>
        <v>0</v>
      </c>
      <c r="K148">
        <f>COUNTIFS(Tbl_EVA[Moonwalk],TRUE,Tbl_EVA[Name],Tbl_People[[#This Row],[Name]])</f>
        <v>0</v>
      </c>
      <c r="L148" s="2">
        <f ca="1">_xlfn.MAXIFS(Tbl_MissionCrew[Duration (days)],Tbl_MissionCrew[Crew Name],Tbl_People[[#This Row],[Name]])</f>
        <v>7.9254629629649571</v>
      </c>
      <c r="M148" s="2">
        <f ca="1">_xlfn.MINIFS(Tbl_MissionCrew[Duration (days)],Tbl_MissionCrew[Crew Name],Tbl_People[[#This Row],[Name]])</f>
        <v>7.9254629629649571</v>
      </c>
    </row>
    <row r="149" spans="1:13">
      <c r="A149" t="s">
        <v>1016</v>
      </c>
      <c r="B149" t="s">
        <v>1333</v>
      </c>
      <c r="C149" t="s">
        <v>781</v>
      </c>
      <c r="D149" t="s">
        <v>1336</v>
      </c>
      <c r="E149" s="6">
        <v>12372</v>
      </c>
      <c r="F149">
        <f>COUNTIF(Tbl_MissionCrew[Crew Name],Tbl_People[[#This Row],[Name]])</f>
        <v>1</v>
      </c>
      <c r="G149" s="2">
        <f ca="1">SUMIFS(Tbl_MissionCrew[Duration (days)],Tbl_MissionCrew[Crew Name],Tbl_People[[#This Row],[Name]])</f>
        <v>5.9548611111094942</v>
      </c>
      <c r="H149">
        <f>COUNTIF(Tbl_EVA[Name],Tbl_People[[#This Row],[Name]])</f>
        <v>0</v>
      </c>
      <c r="I149" s="2">
        <f>SUMIFS(Tbl_EVA[Duration],Tbl_EVA[Name],Tbl_People[[#This Row],[Name]])*24</f>
        <v>0</v>
      </c>
      <c r="J149">
        <f>COUNTIFS(Tbl_MissionCrew[Destination],"Moon",Tbl_MissionCrew[Crew Name],Tbl_People[[#This Row],[Name]])</f>
        <v>1</v>
      </c>
      <c r="K149">
        <f>COUNTIFS(Tbl_EVA[Moonwalk],TRUE,Tbl_EVA[Name],Tbl_People[[#This Row],[Name]])</f>
        <v>0</v>
      </c>
      <c r="L149" s="2">
        <f ca="1">_xlfn.MAXIFS(Tbl_MissionCrew[Duration (days)],Tbl_MissionCrew[Crew Name],Tbl_People[[#This Row],[Name]])</f>
        <v>5.9548611111094942</v>
      </c>
      <c r="M149" s="2">
        <f ca="1">_xlfn.MINIFS(Tbl_MissionCrew[Duration (days)],Tbl_MissionCrew[Crew Name],Tbl_People[[#This Row],[Name]])</f>
        <v>5.9548611111094942</v>
      </c>
    </row>
    <row r="150" spans="1:13">
      <c r="A150" t="s">
        <v>1092</v>
      </c>
      <c r="B150" t="s">
        <v>1333</v>
      </c>
      <c r="C150" t="s">
        <v>781</v>
      </c>
      <c r="D150" t="s">
        <v>1336</v>
      </c>
      <c r="E150" s="6">
        <v>14983</v>
      </c>
      <c r="F150">
        <f>COUNTIF(Tbl_MissionCrew[Crew Name],Tbl_People[[#This Row],[Name]])</f>
        <v>3</v>
      </c>
      <c r="G150" s="2">
        <f ca="1">SUMIFS(Tbl_MissionCrew[Duration (days)],Tbl_MissionCrew[Crew Name],Tbl_People[[#This Row],[Name]])</f>
        <v>18.965277777781012</v>
      </c>
      <c r="H150">
        <f>COUNTIF(Tbl_EVA[Name],Tbl_People[[#This Row],[Name]])</f>
        <v>0</v>
      </c>
      <c r="I150" s="2">
        <f>SUMIFS(Tbl_EVA[Duration],Tbl_EVA[Name],Tbl_People[[#This Row],[Name]])*24</f>
        <v>0</v>
      </c>
      <c r="J150">
        <f>COUNTIFS(Tbl_MissionCrew[Destination],"Moon",Tbl_MissionCrew[Crew Name],Tbl_People[[#This Row],[Name]])</f>
        <v>0</v>
      </c>
      <c r="K150">
        <f>COUNTIFS(Tbl_EVA[Moonwalk],TRUE,Tbl_EVA[Name],Tbl_People[[#This Row],[Name]])</f>
        <v>0</v>
      </c>
      <c r="L150" s="2">
        <f ca="1">_xlfn.MAXIFS(Tbl_MissionCrew[Duration (days)],Tbl_MissionCrew[Crew Name],Tbl_People[[#This Row],[Name]])</f>
        <v>7.0069444444452529</v>
      </c>
      <c r="M150" s="2">
        <f ca="1">_xlfn.MINIFS(Tbl_MissionCrew[Duration (days)],Tbl_MissionCrew[Crew Name],Tbl_People[[#This Row],[Name]])</f>
        <v>5.0055555555591127</v>
      </c>
    </row>
    <row r="151" spans="1:13">
      <c r="A151" t="s">
        <v>1056</v>
      </c>
      <c r="B151" t="s">
        <v>1333</v>
      </c>
      <c r="C151" t="s">
        <v>781</v>
      </c>
      <c r="D151" t="s">
        <v>1336</v>
      </c>
      <c r="E151" s="6">
        <v>15077</v>
      </c>
      <c r="F151">
        <f>COUNTIF(Tbl_MissionCrew[Crew Name],Tbl_People[[#This Row],[Name]])</f>
        <v>3</v>
      </c>
      <c r="G151" s="2">
        <f ca="1">SUMIFS(Tbl_MissionCrew[Duration (days)],Tbl_MissionCrew[Crew Name],Tbl_People[[#This Row],[Name]])</f>
        <v>18.133333333335031</v>
      </c>
      <c r="H151">
        <f>COUNTIF(Tbl_EVA[Name],Tbl_People[[#This Row],[Name]])</f>
        <v>0</v>
      </c>
      <c r="I151" s="2">
        <f>SUMIFS(Tbl_EVA[Duration],Tbl_EVA[Name],Tbl_People[[#This Row],[Name]])*24</f>
        <v>0</v>
      </c>
      <c r="J151">
        <f>COUNTIFS(Tbl_MissionCrew[Destination],"Moon",Tbl_MissionCrew[Crew Name],Tbl_People[[#This Row],[Name]])</f>
        <v>0</v>
      </c>
      <c r="K151">
        <f>COUNTIFS(Tbl_EVA[Moonwalk],TRUE,Tbl_EVA[Name],Tbl_People[[#This Row],[Name]])</f>
        <v>0</v>
      </c>
      <c r="L151" s="2">
        <f ca="1">_xlfn.MAXIFS(Tbl_MissionCrew[Duration (days)],Tbl_MissionCrew[Crew Name],Tbl_People[[#This Row],[Name]])</f>
        <v>7.9902777777788287</v>
      </c>
      <c r="M151" s="2">
        <f ca="1">_xlfn.MINIFS(Tbl_MissionCrew[Duration (days)],Tbl_MissionCrew[Crew Name],Tbl_People[[#This Row],[Name]])</f>
        <v>4.0423611111109494</v>
      </c>
    </row>
    <row r="152" spans="1:13">
      <c r="A152" t="s">
        <v>1233</v>
      </c>
      <c r="B152" t="s">
        <v>1333</v>
      </c>
      <c r="C152" t="s">
        <v>781</v>
      </c>
      <c r="D152" t="s">
        <v>1336</v>
      </c>
      <c r="E152" s="6">
        <v>22504</v>
      </c>
      <c r="F152">
        <f>COUNTIF(Tbl_MissionCrew[Crew Name],Tbl_People[[#This Row],[Name]])</f>
        <v>4</v>
      </c>
      <c r="G152" s="2">
        <f ca="1">SUMIFS(Tbl_MissionCrew[Duration (days)],Tbl_MissionCrew[Crew Name],Tbl_People[[#This Row],[Name]])</f>
        <v>51.402083333334303</v>
      </c>
      <c r="H152">
        <f>COUNTIF(Tbl_EVA[Name],Tbl_People[[#This Row],[Name]])</f>
        <v>0</v>
      </c>
      <c r="I152" s="2">
        <f>SUMIFS(Tbl_EVA[Duration],Tbl_EVA[Name],Tbl_People[[#This Row],[Name]])*24</f>
        <v>0</v>
      </c>
      <c r="J152">
        <f>COUNTIFS(Tbl_MissionCrew[Destination],"Moon",Tbl_MissionCrew[Crew Name],Tbl_People[[#This Row],[Name]])</f>
        <v>0</v>
      </c>
      <c r="K152">
        <f>COUNTIFS(Tbl_EVA[Moonwalk],TRUE,Tbl_EVA[Name],Tbl_People[[#This Row],[Name]])</f>
        <v>0</v>
      </c>
      <c r="L152" s="2">
        <f ca="1">_xlfn.MAXIFS(Tbl_MissionCrew[Duration (days)],Tbl_MissionCrew[Crew Name],Tbl_People[[#This Row],[Name]])</f>
        <v>13.870833333334303</v>
      </c>
      <c r="M152" s="2">
        <f ca="1">_xlfn.MINIFS(Tbl_MissionCrew[Duration (days)],Tbl_MissionCrew[Crew Name],Tbl_People[[#This Row],[Name]])</f>
        <v>11.804861111108039</v>
      </c>
    </row>
    <row r="153" spans="1:13">
      <c r="A153" t="s">
        <v>1201</v>
      </c>
      <c r="B153" t="s">
        <v>1333</v>
      </c>
      <c r="C153" t="s">
        <v>781</v>
      </c>
      <c r="D153" t="s">
        <v>1336</v>
      </c>
      <c r="E153" s="6">
        <v>18981</v>
      </c>
      <c r="F153">
        <f>COUNTIF(Tbl_MissionCrew[Crew Name],Tbl_People[[#This Row],[Name]])</f>
        <v>1</v>
      </c>
      <c r="G153" s="2">
        <f ca="1">SUMIFS(Tbl_MissionCrew[Duration (days)],Tbl_MissionCrew[Crew Name],Tbl_People[[#This Row],[Name]])</f>
        <v>15.911805555559113</v>
      </c>
      <c r="H153">
        <f>COUNTIF(Tbl_EVA[Name],Tbl_People[[#This Row],[Name]])</f>
        <v>0</v>
      </c>
      <c r="I153" s="2">
        <f>SUMIFS(Tbl_EVA[Duration],Tbl_EVA[Name],Tbl_People[[#This Row],[Name]])*24</f>
        <v>0</v>
      </c>
      <c r="J153">
        <f>COUNTIFS(Tbl_MissionCrew[Destination],"Moon",Tbl_MissionCrew[Crew Name],Tbl_People[[#This Row],[Name]])</f>
        <v>0</v>
      </c>
      <c r="K153">
        <f>COUNTIFS(Tbl_EVA[Moonwalk],TRUE,Tbl_EVA[Name],Tbl_People[[#This Row],[Name]])</f>
        <v>0</v>
      </c>
      <c r="L153" s="2">
        <f ca="1">_xlfn.MAXIFS(Tbl_MissionCrew[Duration (days)],Tbl_MissionCrew[Crew Name],Tbl_People[[#This Row],[Name]])</f>
        <v>15.911805555559113</v>
      </c>
      <c r="M153" s="2">
        <f ca="1">_xlfn.MINIFS(Tbl_MissionCrew[Duration (days)],Tbl_MissionCrew[Crew Name],Tbl_People[[#This Row],[Name]])</f>
        <v>15.911805555559113</v>
      </c>
    </row>
    <row r="154" spans="1:13">
      <c r="A154" t="s">
        <v>639</v>
      </c>
      <c r="B154" t="s">
        <v>1333</v>
      </c>
      <c r="C154" t="s">
        <v>777</v>
      </c>
      <c r="D154" t="s">
        <v>787</v>
      </c>
      <c r="E154" s="6">
        <v>21553</v>
      </c>
      <c r="F154">
        <f>COUNTIF(Tbl_MissionCrew[Crew Name],Tbl_People[[#This Row],[Name]])</f>
        <v>5</v>
      </c>
      <c r="G154" s="2">
        <f ca="1">SUMIFS(Tbl_MissionCrew[Duration (days)],Tbl_MissionCrew[Crew Name],Tbl_People[[#This Row],[Name]])</f>
        <v>690.86199074073375</v>
      </c>
      <c r="H154">
        <f>COUNTIF(Tbl_EVA[Name],Tbl_People[[#This Row],[Name]])</f>
        <v>9</v>
      </c>
      <c r="I154" s="2">
        <f>SUMIFS(Tbl_EVA[Duration],Tbl_EVA[Name],Tbl_People[[#This Row],[Name]])*24</f>
        <v>59.450000000128057</v>
      </c>
      <c r="J154">
        <f>COUNTIFS(Tbl_MissionCrew[Destination],"Moon",Tbl_MissionCrew[Crew Name],Tbl_People[[#This Row],[Name]])</f>
        <v>0</v>
      </c>
      <c r="K154">
        <f>COUNTIFS(Tbl_EVA[Moonwalk],TRUE,Tbl_EVA[Name],Tbl_People[[#This Row],[Name]])</f>
        <v>0</v>
      </c>
      <c r="L154" s="2">
        <f ca="1">_xlfn.MAXIFS(Tbl_MissionCrew[Duration (days)],Tbl_MissionCrew[Crew Name],Tbl_People[[#This Row],[Name]])</f>
        <v>196.71180555555475</v>
      </c>
      <c r="M154" s="2">
        <f ca="1">_xlfn.MINIFS(Tbl_MissionCrew[Duration (days)],Tbl_MissionCrew[Crew Name],Tbl_People[[#This Row],[Name]])</f>
        <v>10.832638888889051</v>
      </c>
    </row>
    <row r="155" spans="1:13">
      <c r="A155" t="s">
        <v>501</v>
      </c>
      <c r="B155" t="s">
        <v>1333</v>
      </c>
      <c r="C155" t="s">
        <v>781</v>
      </c>
      <c r="D155" t="s">
        <v>1336</v>
      </c>
      <c r="E155" s="6">
        <v>20504</v>
      </c>
      <c r="F155">
        <f>COUNTIF(Tbl_MissionCrew[Crew Name],Tbl_People[[#This Row],[Name]])</f>
        <v>3</v>
      </c>
      <c r="G155" s="2">
        <f ca="1">SUMIFS(Tbl_MissionCrew[Duration (days)],Tbl_MissionCrew[Crew Name],Tbl_People[[#This Row],[Name]])</f>
        <v>29.756944444437977</v>
      </c>
      <c r="H155">
        <f>COUNTIF(Tbl_EVA[Name],Tbl_People[[#This Row],[Name]])</f>
        <v>1</v>
      </c>
      <c r="I155" s="2">
        <f>SUMIFS(Tbl_EVA[Duration],Tbl_EVA[Name],Tbl_People[[#This Row],[Name]])*24</f>
        <v>5.833333333333333</v>
      </c>
      <c r="J155">
        <f>COUNTIFS(Tbl_MissionCrew[Destination],"Moon",Tbl_MissionCrew[Crew Name],Tbl_People[[#This Row],[Name]])</f>
        <v>0</v>
      </c>
      <c r="K155">
        <f>COUNTIFS(Tbl_EVA[Moonwalk],TRUE,Tbl_EVA[Name],Tbl_People[[#This Row],[Name]])</f>
        <v>0</v>
      </c>
      <c r="L155" s="2">
        <f ca="1">_xlfn.MAXIFS(Tbl_MissionCrew[Duration (days)],Tbl_MissionCrew[Crew Name],Tbl_People[[#This Row],[Name]])</f>
        <v>10.87638888888614</v>
      </c>
      <c r="M155" s="2">
        <f ca="1">_xlfn.MINIFS(Tbl_MissionCrew[Duration (days)],Tbl_MissionCrew[Crew Name],Tbl_People[[#This Row],[Name]])</f>
        <v>8.890277777776646</v>
      </c>
    </row>
    <row r="156" spans="1:13">
      <c r="A156" t="s">
        <v>654</v>
      </c>
      <c r="B156" t="s">
        <v>1333</v>
      </c>
      <c r="C156" t="s">
        <v>781</v>
      </c>
      <c r="D156" t="s">
        <v>1336</v>
      </c>
      <c r="E156" s="6">
        <v>24878</v>
      </c>
      <c r="F156">
        <f>COUNTIF(Tbl_MissionCrew[Crew Name],Tbl_People[[#This Row],[Name]])</f>
        <v>2</v>
      </c>
      <c r="G156" s="2">
        <f ca="1">SUMIFS(Tbl_MissionCrew[Duration (days)],Tbl_MissionCrew[Crew Name],Tbl_People[[#This Row],[Name]])</f>
        <v>107.13608796296467</v>
      </c>
      <c r="H156">
        <f>COUNTIF(Tbl_EVA[Name],Tbl_People[[#This Row],[Name]])</f>
        <v>3</v>
      </c>
      <c r="I156" s="2">
        <f>SUMIFS(Tbl_EVA[Duration],Tbl_EVA[Name],Tbl_People[[#This Row],[Name]])*24</f>
        <v>21.199999999953434</v>
      </c>
      <c r="J156">
        <f>COUNTIFS(Tbl_MissionCrew[Destination],"Moon",Tbl_MissionCrew[Crew Name],Tbl_People[[#This Row],[Name]])</f>
        <v>0</v>
      </c>
      <c r="K156">
        <f>COUNTIFS(Tbl_EVA[Moonwalk],TRUE,Tbl_EVA[Name],Tbl_People[[#This Row],[Name]])</f>
        <v>0</v>
      </c>
      <c r="L156" s="2">
        <f ca="1">_xlfn.MAXIFS(Tbl_MissionCrew[Duration (days)],Tbl_MissionCrew[Crew Name],Tbl_People[[#This Row],[Name]])</f>
        <v>95.365949074075615</v>
      </c>
      <c r="M156" s="2">
        <f ca="1">_xlfn.MINIFS(Tbl_MissionCrew[Duration (days)],Tbl_MissionCrew[Crew Name],Tbl_People[[#This Row],[Name]])</f>
        <v>11.770138888889051</v>
      </c>
    </row>
    <row r="157" spans="1:13">
      <c r="A157" t="s">
        <v>1085</v>
      </c>
      <c r="B157" t="s">
        <v>1333</v>
      </c>
      <c r="C157" t="s">
        <v>781</v>
      </c>
      <c r="D157" t="s">
        <v>1336</v>
      </c>
      <c r="E157" s="6">
        <v>17704</v>
      </c>
      <c r="F157">
        <f>COUNTIF(Tbl_MissionCrew[Crew Name],Tbl_People[[#This Row],[Name]])</f>
        <v>1</v>
      </c>
      <c r="G157" s="2">
        <f ca="1">SUMIFS(Tbl_MissionCrew[Duration (days)],Tbl_MissionCrew[Crew Name],Tbl_People[[#This Row],[Name]])</f>
        <v>3.0652777777795563</v>
      </c>
      <c r="H157">
        <f>COUNTIF(Tbl_EVA[Name],Tbl_People[[#This Row],[Name]])</f>
        <v>0</v>
      </c>
      <c r="I157" s="2">
        <f>SUMIFS(Tbl_EVA[Duration],Tbl_EVA[Name],Tbl_People[[#This Row],[Name]])*24</f>
        <v>0</v>
      </c>
      <c r="J157">
        <f>COUNTIFS(Tbl_MissionCrew[Destination],"Moon",Tbl_MissionCrew[Crew Name],Tbl_People[[#This Row],[Name]])</f>
        <v>0</v>
      </c>
      <c r="K157">
        <f>COUNTIFS(Tbl_EVA[Moonwalk],TRUE,Tbl_EVA[Name],Tbl_People[[#This Row],[Name]])</f>
        <v>0</v>
      </c>
      <c r="L157" s="2">
        <f ca="1">_xlfn.MAXIFS(Tbl_MissionCrew[Duration (days)],Tbl_MissionCrew[Crew Name],Tbl_People[[#This Row],[Name]])</f>
        <v>3.0652777777795563</v>
      </c>
      <c r="M157" s="2">
        <f ca="1">_xlfn.MINIFS(Tbl_MissionCrew[Duration (days)],Tbl_MissionCrew[Crew Name],Tbl_People[[#This Row],[Name]])</f>
        <v>3.0652777777795563</v>
      </c>
    </row>
    <row r="158" spans="1:13">
      <c r="A158" t="s">
        <v>385</v>
      </c>
      <c r="B158" t="s">
        <v>1333</v>
      </c>
      <c r="C158" t="s">
        <v>781</v>
      </c>
      <c r="D158" t="s">
        <v>1336</v>
      </c>
      <c r="E158" s="6">
        <v>12492</v>
      </c>
      <c r="F158">
        <f>COUNTIF(Tbl_MissionCrew[Crew Name],Tbl_People[[#This Row],[Name]])</f>
        <v>3</v>
      </c>
      <c r="G158" s="2">
        <f ca="1">SUMIFS(Tbl_MissionCrew[Duration (days)],Tbl_MissionCrew[Crew Name],Tbl_People[[#This Row],[Name]])</f>
        <v>23.59444444444307</v>
      </c>
      <c r="H158">
        <f>COUNTIF(Tbl_EVA[Name],Tbl_People[[#This Row],[Name]])</f>
        <v>4</v>
      </c>
      <c r="I158" s="2">
        <f>SUMIFS(Tbl_EVA[Duration],Tbl_EVA[Name],Tbl_People[[#This Row],[Name]])*24</f>
        <v>24.182500000140863</v>
      </c>
      <c r="J158">
        <f>COUNTIFS(Tbl_MissionCrew[Destination],"Moon",Tbl_MissionCrew[Crew Name],Tbl_People[[#This Row],[Name]])</f>
        <v>2</v>
      </c>
      <c r="K158">
        <f>COUNTIFS(Tbl_EVA[Moonwalk],TRUE,Tbl_EVA[Name],Tbl_People[[#This Row],[Name]])</f>
        <v>3</v>
      </c>
      <c r="L158" s="2">
        <f ca="1">_xlfn.MAXIFS(Tbl_MissionCrew[Duration (days)],Tbl_MissionCrew[Crew Name],Tbl_People[[#This Row],[Name]])</f>
        <v>12.577777777776646</v>
      </c>
      <c r="M158" s="2">
        <f ca="1">_xlfn.MINIFS(Tbl_MissionCrew[Duration (days)],Tbl_MissionCrew[Crew Name],Tbl_People[[#This Row],[Name]])</f>
        <v>3.0145833333335759</v>
      </c>
    </row>
    <row r="159" spans="1:13">
      <c r="A159" t="s">
        <v>476</v>
      </c>
      <c r="B159" t="s">
        <v>1333</v>
      </c>
      <c r="C159" t="s">
        <v>777</v>
      </c>
      <c r="D159" t="s">
        <v>787</v>
      </c>
      <c r="E159" s="6">
        <v>18415</v>
      </c>
      <c r="F159">
        <f>COUNTIF(Tbl_MissionCrew[Crew Name],Tbl_People[[#This Row],[Name]])</f>
        <v>2</v>
      </c>
      <c r="G159" s="2">
        <f ca="1">SUMIFS(Tbl_MissionCrew[Duration (days)],Tbl_MissionCrew[Crew Name],Tbl_People[[#This Row],[Name]])</f>
        <v>309.88888888888323</v>
      </c>
      <c r="H159">
        <f>COUNTIF(Tbl_EVA[Name],Tbl_People[[#This Row],[Name]])</f>
        <v>3</v>
      </c>
      <c r="I159" s="2">
        <f>SUMIFS(Tbl_EVA[Duration],Tbl_EVA[Name],Tbl_People[[#This Row],[Name]])*24</f>
        <v>12.716666666732635</v>
      </c>
      <c r="J159">
        <f>COUNTIFS(Tbl_MissionCrew[Destination],"Moon",Tbl_MissionCrew[Crew Name],Tbl_People[[#This Row],[Name]])</f>
        <v>0</v>
      </c>
      <c r="K159">
        <f>COUNTIFS(Tbl_EVA[Moonwalk],TRUE,Tbl_EVA[Name],Tbl_People[[#This Row],[Name]])</f>
        <v>0</v>
      </c>
      <c r="L159" s="2">
        <f ca="1">_xlfn.MAXIFS(Tbl_MissionCrew[Duration (days)],Tbl_MissionCrew[Crew Name],Tbl_People[[#This Row],[Name]])</f>
        <v>179.03055555555329</v>
      </c>
      <c r="M159" s="2">
        <f ca="1">_xlfn.MINIFS(Tbl_MissionCrew[Duration (days)],Tbl_MissionCrew[Crew Name],Tbl_People[[#This Row],[Name]])</f>
        <v>130.85833333332994</v>
      </c>
    </row>
    <row r="160" spans="1:13">
      <c r="A160" t="s">
        <v>1027</v>
      </c>
      <c r="B160" t="s">
        <v>1333</v>
      </c>
      <c r="C160" t="s">
        <v>777</v>
      </c>
      <c r="D160" t="s">
        <v>787</v>
      </c>
      <c r="E160" s="6">
        <v>15342</v>
      </c>
      <c r="F160">
        <f>COUNTIF(Tbl_MissionCrew[Crew Name],Tbl_People[[#This Row],[Name]])</f>
        <v>1</v>
      </c>
      <c r="G160" s="2">
        <f ca="1">SUMIFS(Tbl_MissionCrew[Duration (days)],Tbl_MissionCrew[Crew Name],Tbl_People[[#This Row],[Name]])</f>
        <v>2.0083333333350311</v>
      </c>
      <c r="H160">
        <f>COUNTIF(Tbl_EVA[Name],Tbl_People[[#This Row],[Name]])</f>
        <v>0</v>
      </c>
      <c r="I160" s="2">
        <f>SUMIFS(Tbl_EVA[Duration],Tbl_EVA[Name],Tbl_People[[#This Row],[Name]])*24</f>
        <v>0</v>
      </c>
      <c r="J160">
        <f>COUNTIFS(Tbl_MissionCrew[Destination],"Moon",Tbl_MissionCrew[Crew Name],Tbl_People[[#This Row],[Name]])</f>
        <v>0</v>
      </c>
      <c r="K160">
        <f>COUNTIFS(Tbl_EVA[Moonwalk],TRUE,Tbl_EVA[Name],Tbl_People[[#This Row],[Name]])</f>
        <v>0</v>
      </c>
      <c r="L160" s="2">
        <f ca="1">_xlfn.MAXIFS(Tbl_MissionCrew[Duration (days)],Tbl_MissionCrew[Crew Name],Tbl_People[[#This Row],[Name]])</f>
        <v>2.0083333333350311</v>
      </c>
      <c r="M160" s="2">
        <f ca="1">_xlfn.MINIFS(Tbl_MissionCrew[Duration (days)],Tbl_MissionCrew[Crew Name],Tbl_People[[#This Row],[Name]])</f>
        <v>2.0083333333350311</v>
      </c>
    </row>
    <row r="161" spans="1:13">
      <c r="A161" t="s">
        <v>477</v>
      </c>
      <c r="B161" t="s">
        <v>1333</v>
      </c>
      <c r="C161" t="s">
        <v>777</v>
      </c>
      <c r="D161" t="s">
        <v>787</v>
      </c>
      <c r="E161" s="6">
        <v>14910</v>
      </c>
      <c r="F161">
        <f>COUNTIF(Tbl_MissionCrew[Crew Name],Tbl_People[[#This Row],[Name]])</f>
        <v>5</v>
      </c>
      <c r="G161" s="2">
        <f ca="1">SUMIFS(Tbl_MissionCrew[Duration (days)],Tbl_MissionCrew[Crew Name],Tbl_People[[#This Row],[Name]])</f>
        <v>268.93494212962105</v>
      </c>
      <c r="H161">
        <f>COUNTIF(Tbl_EVA[Name],Tbl_People[[#This Row],[Name]])</f>
        <v>6</v>
      </c>
      <c r="I161" s="2">
        <f>SUMIFS(Tbl_EVA[Duration],Tbl_EVA[Name],Tbl_People[[#This Row],[Name]])*24</f>
        <v>21.670277777826414</v>
      </c>
      <c r="J161">
        <f>COUNTIFS(Tbl_MissionCrew[Destination],"Moon",Tbl_MissionCrew[Crew Name],Tbl_People[[#This Row],[Name]])</f>
        <v>0</v>
      </c>
      <c r="K161">
        <f>COUNTIFS(Tbl_EVA[Moonwalk],TRUE,Tbl_EVA[Name],Tbl_People[[#This Row],[Name]])</f>
        <v>0</v>
      </c>
      <c r="L161" s="2">
        <f ca="1">_xlfn.MAXIFS(Tbl_MissionCrew[Duration (days)],Tbl_MissionCrew[Crew Name],Tbl_People[[#This Row],[Name]])</f>
        <v>130.85833333332994</v>
      </c>
      <c r="M161" s="2">
        <f ca="1">_xlfn.MINIFS(Tbl_MissionCrew[Duration (days)],Tbl_MissionCrew[Crew Name],Tbl_People[[#This Row],[Name]])</f>
        <v>2.0125000000007276</v>
      </c>
    </row>
    <row r="162" spans="1:13">
      <c r="A162" t="s">
        <v>554</v>
      </c>
      <c r="B162" t="s">
        <v>1333</v>
      </c>
      <c r="C162" t="s">
        <v>777</v>
      </c>
      <c r="D162" t="s">
        <v>787</v>
      </c>
      <c r="E162" s="6">
        <v>21357</v>
      </c>
      <c r="F162">
        <f>COUNTIF(Tbl_MissionCrew[Crew Name],Tbl_People[[#This Row],[Name]])</f>
        <v>5</v>
      </c>
      <c r="G162" s="2">
        <f ca="1">SUMIFS(Tbl_MissionCrew[Duration (days)],Tbl_MissionCrew[Crew Name],Tbl_People[[#This Row],[Name]])</f>
        <v>878.47847222221753</v>
      </c>
      <c r="H162">
        <f>COUNTIF(Tbl_EVA[Name],Tbl_People[[#This Row],[Name]])</f>
        <v>10</v>
      </c>
      <c r="I162" s="2">
        <f>SUMIFS(Tbl_EVA[Duration],Tbl_EVA[Name],Tbl_People[[#This Row],[Name]])*24</f>
        <v>38.616666666639503</v>
      </c>
      <c r="J162">
        <f>COUNTIFS(Tbl_MissionCrew[Destination],"Moon",Tbl_MissionCrew[Crew Name],Tbl_People[[#This Row],[Name]])</f>
        <v>0</v>
      </c>
      <c r="K162">
        <f>COUNTIFS(Tbl_EVA[Moonwalk],TRUE,Tbl_EVA[Name],Tbl_People[[#This Row],[Name]])</f>
        <v>0</v>
      </c>
      <c r="L162" s="2">
        <f ca="1">_xlfn.MAXIFS(Tbl_MissionCrew[Duration (days)],Tbl_MissionCrew[Crew Name],Tbl_People[[#This Row],[Name]])</f>
        <v>198.69583333333139</v>
      </c>
      <c r="M162" s="2">
        <f ca="1">_xlfn.MINIFS(Tbl_MissionCrew[Duration (days)],Tbl_MissionCrew[Crew Name],Tbl_People[[#This Row],[Name]])</f>
        <v>124.99444444444089</v>
      </c>
    </row>
    <row r="163" spans="1:13">
      <c r="A163" t="s">
        <v>1278</v>
      </c>
      <c r="B163" t="s">
        <v>1333</v>
      </c>
      <c r="C163" t="s">
        <v>781</v>
      </c>
      <c r="D163" t="s">
        <v>1336</v>
      </c>
      <c r="E163" s="6">
        <v>22826</v>
      </c>
      <c r="F163">
        <f>COUNTIF(Tbl_MissionCrew[Crew Name],Tbl_People[[#This Row],[Name]])</f>
        <v>2</v>
      </c>
      <c r="G163" s="2">
        <f ca="1">SUMIFS(Tbl_MissionCrew[Duration (days)],Tbl_MissionCrew[Crew Name],Tbl_People[[#This Row],[Name]])</f>
        <v>28.855555555557657</v>
      </c>
      <c r="H163">
        <f>COUNTIF(Tbl_EVA[Name],Tbl_People[[#This Row],[Name]])</f>
        <v>0</v>
      </c>
      <c r="I163" s="2">
        <f>SUMIFS(Tbl_EVA[Duration],Tbl_EVA[Name],Tbl_People[[#This Row],[Name]])*24</f>
        <v>0</v>
      </c>
      <c r="J163">
        <f>COUNTIFS(Tbl_MissionCrew[Destination],"Moon",Tbl_MissionCrew[Crew Name],Tbl_People[[#This Row],[Name]])</f>
        <v>0</v>
      </c>
      <c r="K163">
        <f>COUNTIFS(Tbl_EVA[Moonwalk],TRUE,Tbl_EVA[Name],Tbl_People[[#This Row],[Name]])</f>
        <v>0</v>
      </c>
      <c r="L163" s="2">
        <f ca="1">_xlfn.MAXIFS(Tbl_MissionCrew[Duration (days)],Tbl_MissionCrew[Crew Name],Tbl_People[[#This Row],[Name]])</f>
        <v>15.099999999998545</v>
      </c>
      <c r="M163" s="2">
        <f ca="1">_xlfn.MINIFS(Tbl_MissionCrew[Duration (days)],Tbl_MissionCrew[Crew Name],Tbl_People[[#This Row],[Name]])</f>
        <v>13.755555555559113</v>
      </c>
    </row>
    <row r="164" spans="1:13">
      <c r="A164" t="s">
        <v>437</v>
      </c>
      <c r="B164" t="s">
        <v>1333</v>
      </c>
      <c r="C164" t="s">
        <v>781</v>
      </c>
      <c r="D164" t="s">
        <v>1336</v>
      </c>
      <c r="E164" s="6">
        <v>18457</v>
      </c>
      <c r="F164">
        <f>COUNTIF(Tbl_MissionCrew[Crew Name],Tbl_People[[#This Row],[Name]])</f>
        <v>3</v>
      </c>
      <c r="G164" s="2">
        <f ca="1">SUMIFS(Tbl_MissionCrew[Duration (days)],Tbl_MissionCrew[Crew Name],Tbl_People[[#This Row],[Name]])</f>
        <v>17.115972222221899</v>
      </c>
      <c r="H164">
        <f>COUNTIF(Tbl_EVA[Name],Tbl_People[[#This Row],[Name]])</f>
        <v>2</v>
      </c>
      <c r="I164" s="2">
        <f>SUMIFS(Tbl_EVA[Duration],Tbl_EVA[Name],Tbl_People[[#This Row],[Name]])*24</f>
        <v>9.3666666667268146</v>
      </c>
      <c r="J164">
        <f>COUNTIFS(Tbl_MissionCrew[Destination],"Moon",Tbl_MissionCrew[Crew Name],Tbl_People[[#This Row],[Name]])</f>
        <v>0</v>
      </c>
      <c r="K164">
        <f>COUNTIFS(Tbl_EVA[Moonwalk],TRUE,Tbl_EVA[Name],Tbl_People[[#This Row],[Name]])</f>
        <v>0</v>
      </c>
      <c r="L164" s="2">
        <f ca="1">_xlfn.MAXIFS(Tbl_MissionCrew[Duration (days)],Tbl_MissionCrew[Crew Name],Tbl_People[[#This Row],[Name]])</f>
        <v>6.9868055555562023</v>
      </c>
      <c r="M164" s="2">
        <f ca="1">_xlfn.MINIFS(Tbl_MissionCrew[Duration (days)],Tbl_MissionCrew[Crew Name],Tbl_People[[#This Row],[Name]])</f>
        <v>4.0423611111109494</v>
      </c>
    </row>
    <row r="165" spans="1:13">
      <c r="A165" t="s">
        <v>1007</v>
      </c>
      <c r="B165" t="s">
        <v>1333</v>
      </c>
      <c r="C165" t="s">
        <v>777</v>
      </c>
      <c r="D165" t="s">
        <v>787</v>
      </c>
      <c r="E165" s="6">
        <v>7776</v>
      </c>
      <c r="F165">
        <f>COUNTIF(Tbl_MissionCrew[Crew Name],Tbl_People[[#This Row],[Name]])</f>
        <v>1</v>
      </c>
      <c r="G165" s="2">
        <f ca="1">SUMIFS(Tbl_MissionCrew[Duration (days)],Tbl_MissionCrew[Crew Name],Tbl_People[[#This Row],[Name]])</f>
        <v>3.9520833333335759</v>
      </c>
      <c r="H165">
        <f>COUNTIF(Tbl_EVA[Name],Tbl_People[[#This Row],[Name]])</f>
        <v>0</v>
      </c>
      <c r="I165" s="2">
        <f>SUMIFS(Tbl_EVA[Duration],Tbl_EVA[Name],Tbl_People[[#This Row],[Name]])*24</f>
        <v>0</v>
      </c>
      <c r="J165">
        <f>COUNTIFS(Tbl_MissionCrew[Destination],"Moon",Tbl_MissionCrew[Crew Name],Tbl_People[[#This Row],[Name]])</f>
        <v>0</v>
      </c>
      <c r="K165">
        <f>COUNTIFS(Tbl_EVA[Moonwalk],TRUE,Tbl_EVA[Name],Tbl_People[[#This Row],[Name]])</f>
        <v>0</v>
      </c>
      <c r="L165" s="2">
        <f ca="1">_xlfn.MAXIFS(Tbl_MissionCrew[Duration (days)],Tbl_MissionCrew[Crew Name],Tbl_People[[#This Row],[Name]])</f>
        <v>3.9520833333335759</v>
      </c>
      <c r="M165" s="2">
        <f ca="1">_xlfn.MINIFS(Tbl_MissionCrew[Duration (days)],Tbl_MissionCrew[Crew Name],Tbl_People[[#This Row],[Name]])</f>
        <v>3.9520833333335759</v>
      </c>
    </row>
    <row r="166" spans="1:13">
      <c r="A166" t="s">
        <v>1021</v>
      </c>
      <c r="B166" t="s">
        <v>1333</v>
      </c>
      <c r="C166" t="s">
        <v>777</v>
      </c>
      <c r="D166" t="s">
        <v>787</v>
      </c>
      <c r="E166" s="6">
        <v>10380</v>
      </c>
      <c r="F166">
        <f>COUNTIF(Tbl_MissionCrew[Crew Name],Tbl_People[[#This Row],[Name]])</f>
        <v>1</v>
      </c>
      <c r="G166" s="2">
        <f ca="1">SUMIFS(Tbl_MissionCrew[Duration (days)],Tbl_MissionCrew[Crew Name],Tbl_People[[#This Row],[Name]])</f>
        <v>23.765081018518686</v>
      </c>
      <c r="H166">
        <f>COUNTIF(Tbl_EVA[Name],Tbl_People[[#This Row],[Name]])</f>
        <v>0</v>
      </c>
      <c r="I166" s="2">
        <f>SUMIFS(Tbl_EVA[Duration],Tbl_EVA[Name],Tbl_People[[#This Row],[Name]])*24</f>
        <v>0</v>
      </c>
      <c r="J166">
        <f>COUNTIFS(Tbl_MissionCrew[Destination],"Moon",Tbl_MissionCrew[Crew Name],Tbl_People[[#This Row],[Name]])</f>
        <v>0</v>
      </c>
      <c r="K166">
        <f>COUNTIFS(Tbl_EVA[Moonwalk],TRUE,Tbl_EVA[Name],Tbl_People[[#This Row],[Name]])</f>
        <v>0</v>
      </c>
      <c r="L166" s="2">
        <f ca="1">_xlfn.MAXIFS(Tbl_MissionCrew[Duration (days)],Tbl_MissionCrew[Crew Name],Tbl_People[[#This Row],[Name]])</f>
        <v>23.765081018518686</v>
      </c>
      <c r="M166" s="2">
        <f ca="1">_xlfn.MINIFS(Tbl_MissionCrew[Duration (days)],Tbl_MissionCrew[Crew Name],Tbl_People[[#This Row],[Name]])</f>
        <v>23.765081018518686</v>
      </c>
    </row>
    <row r="167" spans="1:13">
      <c r="A167" t="s">
        <v>418</v>
      </c>
      <c r="B167" t="s">
        <v>1333</v>
      </c>
      <c r="C167" t="s">
        <v>777</v>
      </c>
      <c r="D167" t="s">
        <v>787</v>
      </c>
      <c r="E167" s="6">
        <v>11468</v>
      </c>
      <c r="F167">
        <f>COUNTIF(Tbl_MissionCrew[Crew Name],Tbl_People[[#This Row],[Name]])</f>
        <v>3</v>
      </c>
      <c r="G167" s="2">
        <f ca="1">SUMIFS(Tbl_MissionCrew[Duration (days)],Tbl_MissionCrew[Crew Name],Tbl_People[[#This Row],[Name]])</f>
        <v>134.85708333333605</v>
      </c>
      <c r="H167">
        <f>COUNTIF(Tbl_EVA[Name],Tbl_People[[#This Row],[Name]])</f>
        <v>1</v>
      </c>
      <c r="I167" s="2">
        <f>SUMIFS(Tbl_EVA[Duration],Tbl_EVA[Name],Tbl_People[[#This Row],[Name]])*24</f>
        <v>1.4666666666453239</v>
      </c>
      <c r="J167">
        <f>COUNTIFS(Tbl_MissionCrew[Destination],"Moon",Tbl_MissionCrew[Crew Name],Tbl_People[[#This Row],[Name]])</f>
        <v>0</v>
      </c>
      <c r="K167">
        <f>COUNTIFS(Tbl_EVA[Moonwalk],TRUE,Tbl_EVA[Name],Tbl_People[[#This Row],[Name]])</f>
        <v>0</v>
      </c>
      <c r="L167" s="2">
        <f ca="1">_xlfn.MAXIFS(Tbl_MissionCrew[Duration (days)],Tbl_MissionCrew[Crew Name],Tbl_People[[#This Row],[Name]])</f>
        <v>96.416898148148903</v>
      </c>
      <c r="M167" s="2">
        <f ca="1">_xlfn.MINIFS(Tbl_MissionCrew[Duration (days)],Tbl_MissionCrew[Crew Name],Tbl_People[[#This Row],[Name]])</f>
        <v>8.8846296296323999</v>
      </c>
    </row>
    <row r="168" spans="1:13">
      <c r="A168" t="s">
        <v>1040</v>
      </c>
      <c r="B168" t="s">
        <v>1333</v>
      </c>
      <c r="C168" t="s">
        <v>1337</v>
      </c>
      <c r="D168" t="s">
        <v>787</v>
      </c>
      <c r="E168" s="6">
        <v>14794</v>
      </c>
      <c r="F168">
        <f>COUNTIF(Tbl_MissionCrew[Crew Name],Tbl_People[[#This Row],[Name]])</f>
        <v>1</v>
      </c>
      <c r="G168" s="2">
        <f ca="1">SUMIFS(Tbl_MissionCrew[Duration (days)],Tbl_MissionCrew[Crew Name],Tbl_People[[#This Row],[Name]])</f>
        <v>1.9590277777788287</v>
      </c>
      <c r="H168">
        <f>COUNTIF(Tbl_EVA[Name],Tbl_People[[#This Row],[Name]])</f>
        <v>0</v>
      </c>
      <c r="I168" s="2">
        <f>SUMIFS(Tbl_EVA[Duration],Tbl_EVA[Name],Tbl_People[[#This Row],[Name]])*24</f>
        <v>0</v>
      </c>
      <c r="J168">
        <f>COUNTIFS(Tbl_MissionCrew[Destination],"Moon",Tbl_MissionCrew[Crew Name],Tbl_People[[#This Row],[Name]])</f>
        <v>0</v>
      </c>
      <c r="K168">
        <f>COUNTIFS(Tbl_EVA[Moonwalk],TRUE,Tbl_EVA[Name],Tbl_People[[#This Row],[Name]])</f>
        <v>0</v>
      </c>
      <c r="L168" s="2">
        <f ca="1">_xlfn.MAXIFS(Tbl_MissionCrew[Duration (days)],Tbl_MissionCrew[Crew Name],Tbl_People[[#This Row],[Name]])</f>
        <v>1.9590277777788287</v>
      </c>
      <c r="M168" s="2">
        <f ca="1">_xlfn.MINIFS(Tbl_MissionCrew[Duration (days)],Tbl_MissionCrew[Crew Name],Tbl_People[[#This Row],[Name]])</f>
        <v>1.9590277777788287</v>
      </c>
    </row>
    <row r="169" spans="1:13">
      <c r="A169" t="s">
        <v>1011</v>
      </c>
      <c r="B169" t="s">
        <v>1333</v>
      </c>
      <c r="C169" t="s">
        <v>777</v>
      </c>
      <c r="D169" t="s">
        <v>787</v>
      </c>
      <c r="E169" s="6">
        <v>12999</v>
      </c>
      <c r="F169">
        <f>COUNTIF(Tbl_MissionCrew[Crew Name],Tbl_People[[#This Row],[Name]])</f>
        <v>1</v>
      </c>
      <c r="G169" s="2">
        <f ca="1">SUMIFS(Tbl_MissionCrew[Duration (days)],Tbl_MissionCrew[Crew Name],Tbl_People[[#This Row],[Name]])</f>
        <v>4.9465277777781012</v>
      </c>
      <c r="H169">
        <f>COUNTIF(Tbl_EVA[Name],Tbl_People[[#This Row],[Name]])</f>
        <v>0</v>
      </c>
      <c r="I169" s="2">
        <f>SUMIFS(Tbl_EVA[Duration],Tbl_EVA[Name],Tbl_People[[#This Row],[Name]])*24</f>
        <v>0</v>
      </c>
      <c r="J169">
        <f>COUNTIFS(Tbl_MissionCrew[Destination],"Moon",Tbl_MissionCrew[Crew Name],Tbl_People[[#This Row],[Name]])</f>
        <v>0</v>
      </c>
      <c r="K169">
        <f>COUNTIFS(Tbl_EVA[Moonwalk],TRUE,Tbl_EVA[Name],Tbl_People[[#This Row],[Name]])</f>
        <v>0</v>
      </c>
      <c r="L169" s="2">
        <f ca="1">_xlfn.MAXIFS(Tbl_MissionCrew[Duration (days)],Tbl_MissionCrew[Crew Name],Tbl_People[[#This Row],[Name]])</f>
        <v>4.9465277777781012</v>
      </c>
      <c r="M169" s="2">
        <f ca="1">_xlfn.MINIFS(Tbl_MissionCrew[Duration (days)],Tbl_MissionCrew[Crew Name],Tbl_People[[#This Row],[Name]])</f>
        <v>4.9465277777781012</v>
      </c>
    </row>
    <row r="170" spans="1:13">
      <c r="A170" t="s">
        <v>415</v>
      </c>
      <c r="B170" t="s">
        <v>1333</v>
      </c>
      <c r="C170" t="s">
        <v>781</v>
      </c>
      <c r="D170" t="s">
        <v>1336</v>
      </c>
      <c r="E170" s="6">
        <v>11923</v>
      </c>
      <c r="F170">
        <f>COUNTIF(Tbl_MissionCrew[Crew Name],Tbl_People[[#This Row],[Name]])</f>
        <v>1</v>
      </c>
      <c r="G170" s="2">
        <f ca="1">SUMIFS(Tbl_MissionCrew[Duration (days)],Tbl_MissionCrew[Crew Name],Tbl_People[[#This Row],[Name]])</f>
        <v>84.052083333332121</v>
      </c>
      <c r="H170">
        <f>COUNTIF(Tbl_EVA[Name],Tbl_People[[#This Row],[Name]])</f>
        <v>3</v>
      </c>
      <c r="I170" s="2">
        <f>SUMIFS(Tbl_EVA[Duration],Tbl_EVA[Name],Tbl_People[[#This Row],[Name]])*24</f>
        <v>15.816666666709352</v>
      </c>
      <c r="J170">
        <f>COUNTIFS(Tbl_MissionCrew[Destination],"Moon",Tbl_MissionCrew[Crew Name],Tbl_People[[#This Row],[Name]])</f>
        <v>0</v>
      </c>
      <c r="K170">
        <f>COUNTIFS(Tbl_EVA[Moonwalk],TRUE,Tbl_EVA[Name],Tbl_People[[#This Row],[Name]])</f>
        <v>0</v>
      </c>
      <c r="L170" s="2">
        <f ca="1">_xlfn.MAXIFS(Tbl_MissionCrew[Duration (days)],Tbl_MissionCrew[Crew Name],Tbl_People[[#This Row],[Name]])</f>
        <v>84.052083333332121</v>
      </c>
      <c r="M170" s="2">
        <f ca="1">_xlfn.MINIFS(Tbl_MissionCrew[Duration (days)],Tbl_MissionCrew[Crew Name],Tbl_People[[#This Row],[Name]])</f>
        <v>84.052083333332121</v>
      </c>
    </row>
    <row r="171" spans="1:13">
      <c r="A171" t="s">
        <v>1238</v>
      </c>
      <c r="B171" t="s">
        <v>1333</v>
      </c>
      <c r="C171" t="s">
        <v>1338</v>
      </c>
      <c r="D171" t="s">
        <v>787</v>
      </c>
      <c r="E171" s="6">
        <v>19604</v>
      </c>
      <c r="F171">
        <f>COUNTIF(Tbl_MissionCrew[Crew Name],Tbl_People[[#This Row],[Name]])</f>
        <v>1</v>
      </c>
      <c r="G171" s="2">
        <f ca="1">SUMIFS(Tbl_MissionCrew[Duration (days)],Tbl_MissionCrew[Crew Name],Tbl_People[[#This Row],[Name]])</f>
        <v>11.236111111109494</v>
      </c>
      <c r="H171">
        <f>COUNTIF(Tbl_EVA[Name],Tbl_People[[#This Row],[Name]])</f>
        <v>0</v>
      </c>
      <c r="I171" s="2">
        <f>SUMIFS(Tbl_EVA[Duration],Tbl_EVA[Name],Tbl_People[[#This Row],[Name]])*24</f>
        <v>0</v>
      </c>
      <c r="J171">
        <f>COUNTIFS(Tbl_MissionCrew[Destination],"Moon",Tbl_MissionCrew[Crew Name],Tbl_People[[#This Row],[Name]])</f>
        <v>0</v>
      </c>
      <c r="K171">
        <f>COUNTIFS(Tbl_EVA[Moonwalk],TRUE,Tbl_EVA[Name],Tbl_People[[#This Row],[Name]])</f>
        <v>0</v>
      </c>
      <c r="L171" s="2">
        <f ca="1">_xlfn.MAXIFS(Tbl_MissionCrew[Duration (days)],Tbl_MissionCrew[Crew Name],Tbl_People[[#This Row],[Name]])</f>
        <v>11.236111111109494</v>
      </c>
      <c r="M171" s="2">
        <f ca="1">_xlfn.MINIFS(Tbl_MissionCrew[Duration (days)],Tbl_MissionCrew[Crew Name],Tbl_People[[#This Row],[Name]])</f>
        <v>11.236111111109494</v>
      </c>
    </row>
    <row r="172" spans="1:13">
      <c r="A172" t="s">
        <v>987</v>
      </c>
      <c r="B172" t="s">
        <v>1333</v>
      </c>
      <c r="C172" t="s">
        <v>777</v>
      </c>
      <c r="D172" t="s">
        <v>787</v>
      </c>
      <c r="E172" s="6">
        <v>13038</v>
      </c>
      <c r="F172">
        <f>COUNTIF(Tbl_MissionCrew[Crew Name],Tbl_People[[#This Row],[Name]])</f>
        <v>1</v>
      </c>
      <c r="G172" s="2">
        <f ca="1">SUMIFS(Tbl_MissionCrew[Duration (days)],Tbl_MissionCrew[Crew Name],Tbl_People[[#This Row],[Name]])</f>
        <v>1.0541666666649689</v>
      </c>
      <c r="H172">
        <f>COUNTIF(Tbl_EVA[Name],Tbl_People[[#This Row],[Name]])</f>
        <v>0</v>
      </c>
      <c r="I172" s="2">
        <f>SUMIFS(Tbl_EVA[Duration],Tbl_EVA[Name],Tbl_People[[#This Row],[Name]])*24</f>
        <v>0</v>
      </c>
      <c r="J172">
        <f>COUNTIFS(Tbl_MissionCrew[Destination],"Moon",Tbl_MissionCrew[Crew Name],Tbl_People[[#This Row],[Name]])</f>
        <v>0</v>
      </c>
      <c r="K172">
        <f>COUNTIFS(Tbl_EVA[Moonwalk],TRUE,Tbl_EVA[Name],Tbl_People[[#This Row],[Name]])</f>
        <v>0</v>
      </c>
      <c r="L172" s="2">
        <f ca="1">_xlfn.MAXIFS(Tbl_MissionCrew[Duration (days)],Tbl_MissionCrew[Crew Name],Tbl_People[[#This Row],[Name]])</f>
        <v>1.0541666666649689</v>
      </c>
      <c r="M172" s="2">
        <f ca="1">_xlfn.MINIFS(Tbl_MissionCrew[Duration (days)],Tbl_MissionCrew[Crew Name],Tbl_People[[#This Row],[Name]])</f>
        <v>1.0541666666649689</v>
      </c>
    </row>
    <row r="173" spans="1:13">
      <c r="A173" t="s">
        <v>993</v>
      </c>
      <c r="B173" t="s">
        <v>1333</v>
      </c>
      <c r="C173" t="s">
        <v>781</v>
      </c>
      <c r="D173" t="s">
        <v>1336</v>
      </c>
      <c r="E173" s="6">
        <v>9927</v>
      </c>
      <c r="F173">
        <f>COUNTIF(Tbl_MissionCrew[Crew Name],Tbl_People[[#This Row],[Name]])</f>
        <v>2</v>
      </c>
      <c r="G173" s="2">
        <f ca="1">SUMIFS(Tbl_MissionCrew[Duration (days)],Tbl_MissionCrew[Crew Name],Tbl_People[[#This Row],[Name]])</f>
        <v>9.385289351848769</v>
      </c>
      <c r="H173">
        <f>COUNTIF(Tbl_EVA[Name],Tbl_People[[#This Row],[Name]])</f>
        <v>0</v>
      </c>
      <c r="I173" s="2">
        <f>SUMIFS(Tbl_EVA[Duration],Tbl_EVA[Name],Tbl_People[[#This Row],[Name]])*24</f>
        <v>0</v>
      </c>
      <c r="J173">
        <f>COUNTIFS(Tbl_MissionCrew[Destination],"Moon",Tbl_MissionCrew[Crew Name],Tbl_People[[#This Row],[Name]])</f>
        <v>0</v>
      </c>
      <c r="K173">
        <f>COUNTIFS(Tbl_EVA[Moonwalk],TRUE,Tbl_EVA[Name],Tbl_People[[#This Row],[Name]])</f>
        <v>0</v>
      </c>
      <c r="L173" s="2">
        <f ca="1">_xlfn.MAXIFS(Tbl_MissionCrew[Duration (days)],Tbl_MissionCrew[Crew Name],Tbl_People[[#This Row],[Name]])</f>
        <v>7.9548611111094942</v>
      </c>
      <c r="M173" s="2">
        <f ca="1">_xlfn.MINIFS(Tbl_MissionCrew[Duration (days)],Tbl_MissionCrew[Crew Name],Tbl_People[[#This Row],[Name]])</f>
        <v>1.4304282407392748</v>
      </c>
    </row>
    <row r="174" spans="1:13">
      <c r="A174" t="s">
        <v>1290</v>
      </c>
      <c r="B174" t="s">
        <v>1333</v>
      </c>
      <c r="C174" t="s">
        <v>781</v>
      </c>
      <c r="D174" t="s">
        <v>1336</v>
      </c>
      <c r="E174" s="6">
        <v>19935</v>
      </c>
      <c r="F174">
        <f>COUNTIF(Tbl_MissionCrew[Crew Name],Tbl_People[[#This Row],[Name]])</f>
        <v>1</v>
      </c>
      <c r="G174" s="2">
        <f ca="1">SUMIFS(Tbl_MissionCrew[Duration (days)],Tbl_MissionCrew[Crew Name],Tbl_People[[#This Row],[Name]])</f>
        <v>12.900694444440887</v>
      </c>
      <c r="H174">
        <f>COUNTIF(Tbl_EVA[Name],Tbl_People[[#This Row],[Name]])</f>
        <v>0</v>
      </c>
      <c r="I174" s="2">
        <f>SUMIFS(Tbl_EVA[Duration],Tbl_EVA[Name],Tbl_People[[#This Row],[Name]])*24</f>
        <v>0</v>
      </c>
      <c r="J174">
        <f>COUNTIFS(Tbl_MissionCrew[Destination],"Moon",Tbl_MissionCrew[Crew Name],Tbl_People[[#This Row],[Name]])</f>
        <v>0</v>
      </c>
      <c r="K174">
        <f>COUNTIFS(Tbl_EVA[Moonwalk],TRUE,Tbl_EVA[Name],Tbl_People[[#This Row],[Name]])</f>
        <v>0</v>
      </c>
      <c r="L174" s="2">
        <f ca="1">_xlfn.MAXIFS(Tbl_MissionCrew[Duration (days)],Tbl_MissionCrew[Crew Name],Tbl_People[[#This Row],[Name]])</f>
        <v>12.900694444440887</v>
      </c>
      <c r="M174" s="2">
        <f ca="1">_xlfn.MINIFS(Tbl_MissionCrew[Duration (days)],Tbl_MissionCrew[Crew Name],Tbl_People[[#This Row],[Name]])</f>
        <v>12.900694444440887</v>
      </c>
    </row>
    <row r="175" spans="1:13">
      <c r="A175" t="s">
        <v>702</v>
      </c>
      <c r="B175" t="s">
        <v>1333</v>
      </c>
      <c r="C175" t="s">
        <v>781</v>
      </c>
      <c r="D175" t="s">
        <v>1336</v>
      </c>
      <c r="E175" s="6">
        <v>22864</v>
      </c>
      <c r="F175">
        <f>COUNTIF(Tbl_MissionCrew[Crew Name],Tbl_People[[#This Row],[Name]])</f>
        <v>2</v>
      </c>
      <c r="G175" s="2">
        <f ca="1">SUMIFS(Tbl_MissionCrew[Duration (days)],Tbl_MissionCrew[Crew Name],Tbl_People[[#This Row],[Name]])</f>
        <v>198.75170138888643</v>
      </c>
      <c r="H175">
        <f>COUNTIF(Tbl_EVA[Name],Tbl_People[[#This Row],[Name]])</f>
        <v>2</v>
      </c>
      <c r="I175" s="2">
        <f>SUMIFS(Tbl_EVA[Duration],Tbl_EVA[Name],Tbl_People[[#This Row],[Name]])*24</f>
        <v>13.716666666674428</v>
      </c>
      <c r="J175">
        <f>COUNTIFS(Tbl_MissionCrew[Destination],"Moon",Tbl_MissionCrew[Crew Name],Tbl_People[[#This Row],[Name]])</f>
        <v>0</v>
      </c>
      <c r="K175">
        <f>COUNTIFS(Tbl_EVA[Moonwalk],TRUE,Tbl_EVA[Name],Tbl_People[[#This Row],[Name]])</f>
        <v>0</v>
      </c>
      <c r="L175" s="2">
        <f ca="1">_xlfn.MAXIFS(Tbl_MissionCrew[Duration (days)],Tbl_MissionCrew[Crew Name],Tbl_People[[#This Row],[Name]])</f>
        <v>183.01628472221637</v>
      </c>
      <c r="M175" s="2">
        <f ca="1">_xlfn.MINIFS(Tbl_MissionCrew[Duration (days)],Tbl_MissionCrew[Crew Name],Tbl_People[[#This Row],[Name]])</f>
        <v>15.735416666670062</v>
      </c>
    </row>
    <row r="176" spans="1:13">
      <c r="A176" t="s">
        <v>1282</v>
      </c>
      <c r="B176" t="s">
        <v>1333</v>
      </c>
      <c r="C176" t="s">
        <v>781</v>
      </c>
      <c r="D176" t="s">
        <v>1336</v>
      </c>
      <c r="E176" s="6">
        <v>22778</v>
      </c>
      <c r="F176">
        <f>COUNTIF(Tbl_MissionCrew[Crew Name],Tbl_People[[#This Row],[Name]])</f>
        <v>2</v>
      </c>
      <c r="G176" s="2">
        <f ca="1">SUMIFS(Tbl_MissionCrew[Duration (days)],Tbl_MissionCrew[Crew Name],Tbl_People[[#This Row],[Name]])</f>
        <v>31.493750000001455</v>
      </c>
      <c r="H176">
        <f>COUNTIF(Tbl_EVA[Name],Tbl_People[[#This Row],[Name]])</f>
        <v>0</v>
      </c>
      <c r="I176" s="2">
        <f>SUMIFS(Tbl_EVA[Duration],Tbl_EVA[Name],Tbl_People[[#This Row],[Name]])*24</f>
        <v>0</v>
      </c>
      <c r="J176">
        <f>COUNTIFS(Tbl_MissionCrew[Destination],"Moon",Tbl_MissionCrew[Crew Name],Tbl_People[[#This Row],[Name]])</f>
        <v>0</v>
      </c>
      <c r="K176">
        <f>COUNTIFS(Tbl_EVA[Moonwalk],TRUE,Tbl_EVA[Name],Tbl_People[[#This Row],[Name]])</f>
        <v>0</v>
      </c>
      <c r="L176" s="2">
        <f ca="1">_xlfn.MAXIFS(Tbl_MissionCrew[Duration (days)],Tbl_MissionCrew[Crew Name],Tbl_People[[#This Row],[Name]])</f>
        <v>15.758333333331393</v>
      </c>
      <c r="M176" s="2">
        <f ca="1">_xlfn.MINIFS(Tbl_MissionCrew[Duration (days)],Tbl_MissionCrew[Crew Name],Tbl_People[[#This Row],[Name]])</f>
        <v>15.735416666670062</v>
      </c>
    </row>
    <row r="177" spans="1:13">
      <c r="A177" t="s">
        <v>496</v>
      </c>
      <c r="B177" t="s">
        <v>1333</v>
      </c>
      <c r="C177" t="s">
        <v>781</v>
      </c>
      <c r="D177" t="s">
        <v>1336</v>
      </c>
      <c r="E177" s="6">
        <v>20560</v>
      </c>
      <c r="F177">
        <f>COUNTIF(Tbl_MissionCrew[Crew Name],Tbl_People[[#This Row],[Name]])</f>
        <v>4</v>
      </c>
      <c r="G177" s="2">
        <f ca="1">SUMIFS(Tbl_MissionCrew[Duration (days)],Tbl_MissionCrew[Crew Name],Tbl_People[[#This Row],[Name]])</f>
        <v>34.085416666668607</v>
      </c>
      <c r="H177">
        <f>COUNTIF(Tbl_EVA[Name],Tbl_People[[#This Row],[Name]])</f>
        <v>3</v>
      </c>
      <c r="I177" s="2">
        <f>SUMIFS(Tbl_EVA[Duration],Tbl_EVA[Name],Tbl_People[[#This Row],[Name]])*24</f>
        <v>18.483333333271247</v>
      </c>
      <c r="J177">
        <f>COUNTIFS(Tbl_MissionCrew[Destination],"Moon",Tbl_MissionCrew[Crew Name],Tbl_People[[#This Row],[Name]])</f>
        <v>0</v>
      </c>
      <c r="K177">
        <f>COUNTIFS(Tbl_EVA[Moonwalk],TRUE,Tbl_EVA[Name],Tbl_People[[#This Row],[Name]])</f>
        <v>0</v>
      </c>
      <c r="L177" s="2">
        <f ca="1">_xlfn.MAXIFS(Tbl_MissionCrew[Duration (days)],Tbl_MissionCrew[Crew Name],Tbl_People[[#This Row],[Name]])</f>
        <v>9.984722222223354</v>
      </c>
      <c r="M177" s="2">
        <f ca="1">_xlfn.MINIFS(Tbl_MissionCrew[Duration (days)],Tbl_MissionCrew[Crew Name],Tbl_People[[#This Row],[Name]])</f>
        <v>5.9854166666700621</v>
      </c>
    </row>
    <row r="178" spans="1:13">
      <c r="A178" t="s">
        <v>1122</v>
      </c>
      <c r="B178" t="s">
        <v>1333</v>
      </c>
      <c r="C178" t="s">
        <v>781</v>
      </c>
      <c r="D178" t="s">
        <v>1336</v>
      </c>
      <c r="E178" s="6">
        <v>16308</v>
      </c>
      <c r="F178">
        <f>COUNTIF(Tbl_MissionCrew[Crew Name],Tbl_People[[#This Row],[Name]])</f>
        <v>1</v>
      </c>
      <c r="G178" s="2">
        <f ca="1">SUMIFS(Tbl_MissionCrew[Duration (days)],Tbl_MissionCrew[Crew Name],Tbl_People[[#This Row],[Name]])</f>
        <v>6.944444430700969E-4</v>
      </c>
      <c r="H178">
        <f>COUNTIF(Tbl_EVA[Name],Tbl_People[[#This Row],[Name]])</f>
        <v>0</v>
      </c>
      <c r="I178" s="2">
        <f>SUMIFS(Tbl_EVA[Duration],Tbl_EVA[Name],Tbl_People[[#This Row],[Name]])*24</f>
        <v>0</v>
      </c>
      <c r="J178">
        <f>COUNTIFS(Tbl_MissionCrew[Destination],"Moon",Tbl_MissionCrew[Crew Name],Tbl_People[[#This Row],[Name]])</f>
        <v>0</v>
      </c>
      <c r="K178">
        <f>COUNTIFS(Tbl_EVA[Moonwalk],TRUE,Tbl_EVA[Name],Tbl_People[[#This Row],[Name]])</f>
        <v>0</v>
      </c>
      <c r="L178" s="2">
        <f ca="1">_xlfn.MAXIFS(Tbl_MissionCrew[Duration (days)],Tbl_MissionCrew[Crew Name],Tbl_People[[#This Row],[Name]])</f>
        <v>6.944444430700969E-4</v>
      </c>
      <c r="M178" s="2">
        <f ca="1">_xlfn.MINIFS(Tbl_MissionCrew[Duration (days)],Tbl_MissionCrew[Crew Name],Tbl_People[[#This Row],[Name]])</f>
        <v>6.944444430700969E-4</v>
      </c>
    </row>
    <row r="179" spans="1:13">
      <c r="A179" t="s">
        <v>1214</v>
      </c>
      <c r="B179" t="s">
        <v>1333</v>
      </c>
      <c r="C179" t="s">
        <v>781</v>
      </c>
      <c r="D179" t="s">
        <v>1336</v>
      </c>
      <c r="E179" s="6">
        <v>21097</v>
      </c>
      <c r="F179">
        <f>COUNTIF(Tbl_MissionCrew[Crew Name],Tbl_People[[#This Row],[Name]])</f>
        <v>2</v>
      </c>
      <c r="G179" s="2">
        <f ca="1">SUMIFS(Tbl_MissionCrew[Duration (days)],Tbl_MissionCrew[Crew Name],Tbl_People[[#This Row],[Name]])</f>
        <v>19.666666666664241</v>
      </c>
      <c r="H179">
        <f>COUNTIF(Tbl_EVA[Name],Tbl_People[[#This Row],[Name]])</f>
        <v>0</v>
      </c>
      <c r="I179" s="2">
        <f>SUMIFS(Tbl_EVA[Duration],Tbl_EVA[Name],Tbl_People[[#This Row],[Name]])*24</f>
        <v>0</v>
      </c>
      <c r="J179">
        <f>COUNTIFS(Tbl_MissionCrew[Destination],"Moon",Tbl_MissionCrew[Crew Name],Tbl_People[[#This Row],[Name]])</f>
        <v>0</v>
      </c>
      <c r="K179">
        <f>COUNTIFS(Tbl_EVA[Moonwalk],TRUE,Tbl_EVA[Name],Tbl_People[[#This Row],[Name]])</f>
        <v>0</v>
      </c>
      <c r="L179" s="2">
        <f ca="1">_xlfn.MAXIFS(Tbl_MissionCrew[Duration (days)],Tbl_MissionCrew[Crew Name],Tbl_People[[#This Row],[Name]])</f>
        <v>15.698611111110949</v>
      </c>
      <c r="M179" s="2">
        <f ca="1">_xlfn.MINIFS(Tbl_MissionCrew[Duration (days)],Tbl_MissionCrew[Crew Name],Tbl_People[[#This Row],[Name]])</f>
        <v>3.9680555555532919</v>
      </c>
    </row>
    <row r="180" spans="1:13">
      <c r="A180" t="s">
        <v>1264</v>
      </c>
      <c r="B180" t="s">
        <v>1333</v>
      </c>
      <c r="C180" t="s">
        <v>781</v>
      </c>
      <c r="D180" t="s">
        <v>1336</v>
      </c>
      <c r="E180" s="6">
        <v>16547</v>
      </c>
      <c r="F180">
        <f>COUNTIF(Tbl_MissionCrew[Crew Name],Tbl_People[[#This Row],[Name]])</f>
        <v>1</v>
      </c>
      <c r="G180" s="2">
        <f ca="1">SUMIFS(Tbl_MissionCrew[Duration (days)],Tbl_MissionCrew[Crew Name],Tbl_People[[#This Row],[Name]])</f>
        <v>9.8850925925944466</v>
      </c>
      <c r="H180">
        <f>COUNTIF(Tbl_EVA[Name],Tbl_People[[#This Row],[Name]])</f>
        <v>0</v>
      </c>
      <c r="I180" s="2">
        <f>SUMIFS(Tbl_EVA[Duration],Tbl_EVA[Name],Tbl_People[[#This Row],[Name]])*24</f>
        <v>0</v>
      </c>
      <c r="J180">
        <f>COUNTIFS(Tbl_MissionCrew[Destination],"Moon",Tbl_MissionCrew[Crew Name],Tbl_People[[#This Row],[Name]])</f>
        <v>0</v>
      </c>
      <c r="K180">
        <f>COUNTIFS(Tbl_EVA[Moonwalk],TRUE,Tbl_EVA[Name],Tbl_People[[#This Row],[Name]])</f>
        <v>0</v>
      </c>
      <c r="L180" s="2">
        <f ca="1">_xlfn.MAXIFS(Tbl_MissionCrew[Duration (days)],Tbl_MissionCrew[Crew Name],Tbl_People[[#This Row],[Name]])</f>
        <v>9.8850925925944466</v>
      </c>
      <c r="M180" s="2">
        <f ca="1">_xlfn.MINIFS(Tbl_MissionCrew[Duration (days)],Tbl_MissionCrew[Crew Name],Tbl_People[[#This Row],[Name]])</f>
        <v>9.8850925925944466</v>
      </c>
    </row>
    <row r="181" spans="1:13">
      <c r="A181" t="s">
        <v>724</v>
      </c>
      <c r="B181" t="s">
        <v>1333</v>
      </c>
      <c r="C181" t="s">
        <v>781</v>
      </c>
      <c r="D181" t="s">
        <v>1336</v>
      </c>
      <c r="E181" s="6">
        <v>27709</v>
      </c>
      <c r="F181">
        <f>COUNTIF(Tbl_MissionCrew[Crew Name],Tbl_People[[#This Row],[Name]])</f>
        <v>1</v>
      </c>
      <c r="G181" s="2">
        <f ca="1">SUMIFS(Tbl_MissionCrew[Duration (days)],Tbl_MissionCrew[Crew Name],Tbl_People[[#This Row],[Name]])</f>
        <v>165.33333333333576</v>
      </c>
      <c r="H181">
        <f>COUNTIF(Tbl_EVA[Name],Tbl_People[[#This Row],[Name]])</f>
        <v>2</v>
      </c>
      <c r="I181" s="2">
        <f>SUMIFS(Tbl_EVA[Duration],Tbl_EVA[Name],Tbl_People[[#This Row],[Name]])*24</f>
        <v>12.783333333267365</v>
      </c>
      <c r="J181">
        <f>COUNTIFS(Tbl_MissionCrew[Destination],"Moon",Tbl_MissionCrew[Crew Name],Tbl_People[[#This Row],[Name]])</f>
        <v>0</v>
      </c>
      <c r="K181">
        <f>COUNTIFS(Tbl_EVA[Moonwalk],TRUE,Tbl_EVA[Name],Tbl_People[[#This Row],[Name]])</f>
        <v>0</v>
      </c>
      <c r="L181" s="2">
        <f ca="1">_xlfn.MAXIFS(Tbl_MissionCrew[Duration (days)],Tbl_MissionCrew[Crew Name],Tbl_People[[#This Row],[Name]])</f>
        <v>165.33333333333576</v>
      </c>
      <c r="M181" s="2">
        <f ca="1">_xlfn.MINIFS(Tbl_MissionCrew[Duration (days)],Tbl_MissionCrew[Crew Name],Tbl_People[[#This Row],[Name]])</f>
        <v>165.33333333333576</v>
      </c>
    </row>
    <row r="182" spans="1:13">
      <c r="A182" t="s">
        <v>1061</v>
      </c>
      <c r="B182" t="s">
        <v>1333</v>
      </c>
      <c r="C182" t="s">
        <v>781</v>
      </c>
      <c r="D182" t="s">
        <v>1336</v>
      </c>
      <c r="E182" s="6">
        <v>15667</v>
      </c>
      <c r="F182">
        <f>COUNTIF(Tbl_MissionCrew[Crew Name],Tbl_People[[#This Row],[Name]])</f>
        <v>4</v>
      </c>
      <c r="G182" s="2">
        <f ca="1">SUMIFS(Tbl_MissionCrew[Duration (days)],Tbl_MissionCrew[Crew Name],Tbl_People[[#This Row],[Name]])</f>
        <v>28.694444444441615</v>
      </c>
      <c r="H182">
        <f>COUNTIF(Tbl_EVA[Name],Tbl_People[[#This Row],[Name]])</f>
        <v>0</v>
      </c>
      <c r="I182" s="2">
        <f>SUMIFS(Tbl_EVA[Duration],Tbl_EVA[Name],Tbl_People[[#This Row],[Name]])*24</f>
        <v>0</v>
      </c>
      <c r="J182">
        <f>COUNTIFS(Tbl_MissionCrew[Destination],"Moon",Tbl_MissionCrew[Crew Name],Tbl_People[[#This Row],[Name]])</f>
        <v>0</v>
      </c>
      <c r="K182">
        <f>COUNTIFS(Tbl_EVA[Moonwalk],TRUE,Tbl_EVA[Name],Tbl_People[[#This Row],[Name]])</f>
        <v>0</v>
      </c>
      <c r="L182" s="2">
        <f ca="1">_xlfn.MAXIFS(Tbl_MissionCrew[Duration (days)],Tbl_MissionCrew[Crew Name],Tbl_People[[#This Row],[Name]])</f>
        <v>8.3076388888875954</v>
      </c>
      <c r="M182" s="2">
        <f ca="1">_xlfn.MINIFS(Tbl_MissionCrew[Duration (days)],Tbl_MissionCrew[Crew Name],Tbl_People[[#This Row],[Name]])</f>
        <v>6.0486111111094942</v>
      </c>
    </row>
    <row r="183" spans="1:13">
      <c r="A183" t="s">
        <v>1129</v>
      </c>
      <c r="B183" t="s">
        <v>1333</v>
      </c>
      <c r="C183" t="s">
        <v>781</v>
      </c>
      <c r="D183" t="s">
        <v>1336</v>
      </c>
      <c r="E183" s="6">
        <v>17538</v>
      </c>
      <c r="F183">
        <f>COUNTIF(Tbl_MissionCrew[Crew Name],Tbl_People[[#This Row],[Name]])</f>
        <v>2</v>
      </c>
      <c r="G183" s="2">
        <f ca="1">SUMIFS(Tbl_MissionCrew[Duration (days)],Tbl_MissionCrew[Crew Name],Tbl_People[[#This Row],[Name]])</f>
        <v>13.341666666667152</v>
      </c>
      <c r="H183">
        <f>COUNTIF(Tbl_EVA[Name],Tbl_People[[#This Row],[Name]])</f>
        <v>0</v>
      </c>
      <c r="I183" s="2">
        <f>SUMIFS(Tbl_EVA[Duration],Tbl_EVA[Name],Tbl_People[[#This Row],[Name]])*24</f>
        <v>0</v>
      </c>
      <c r="J183">
        <f>COUNTIFS(Tbl_MissionCrew[Destination],"Moon",Tbl_MissionCrew[Crew Name],Tbl_People[[#This Row],[Name]])</f>
        <v>0</v>
      </c>
      <c r="K183">
        <f>COUNTIFS(Tbl_EVA[Moonwalk],TRUE,Tbl_EVA[Name],Tbl_People[[#This Row],[Name]])</f>
        <v>0</v>
      </c>
      <c r="L183" s="2">
        <f ca="1">_xlfn.MAXIFS(Tbl_MissionCrew[Duration (days)],Tbl_MissionCrew[Crew Name],Tbl_People[[#This Row],[Name]])</f>
        <v>8.9625000000014552</v>
      </c>
      <c r="M183" s="2">
        <f ca="1">_xlfn.MINIFS(Tbl_MissionCrew[Duration (days)],Tbl_MissionCrew[Crew Name],Tbl_People[[#This Row],[Name]])</f>
        <v>4.3791666666656965</v>
      </c>
    </row>
    <row r="184" spans="1:13">
      <c r="A184" t="s">
        <v>1295</v>
      </c>
      <c r="B184" t="s">
        <v>1333</v>
      </c>
      <c r="C184" t="s">
        <v>1348</v>
      </c>
      <c r="D184" t="s">
        <v>1336</v>
      </c>
      <c r="E184" s="6">
        <v>21795</v>
      </c>
      <c r="F184">
        <f>COUNTIF(Tbl_MissionCrew[Crew Name],Tbl_People[[#This Row],[Name]])</f>
        <v>1</v>
      </c>
      <c r="G184" s="2">
        <f ca="1">SUMIFS(Tbl_MissionCrew[Duration (days)],Tbl_MissionCrew[Crew Name],Tbl_People[[#This Row],[Name]])</f>
        <v>10.886874999996508</v>
      </c>
      <c r="H184">
        <f>COUNTIF(Tbl_EVA[Name],Tbl_People[[#This Row],[Name]])</f>
        <v>0</v>
      </c>
      <c r="I184" s="2">
        <f>SUMIFS(Tbl_EVA[Duration],Tbl_EVA[Name],Tbl_People[[#This Row],[Name]])*24</f>
        <v>0</v>
      </c>
      <c r="J184">
        <f>COUNTIFS(Tbl_MissionCrew[Destination],"Moon",Tbl_MissionCrew[Crew Name],Tbl_People[[#This Row],[Name]])</f>
        <v>0</v>
      </c>
      <c r="K184">
        <f>COUNTIFS(Tbl_EVA[Moonwalk],TRUE,Tbl_EVA[Name],Tbl_People[[#This Row],[Name]])</f>
        <v>0</v>
      </c>
      <c r="L184" s="2">
        <f ca="1">_xlfn.MAXIFS(Tbl_MissionCrew[Duration (days)],Tbl_MissionCrew[Crew Name],Tbl_People[[#This Row],[Name]])</f>
        <v>10.886874999996508</v>
      </c>
      <c r="M184" s="2">
        <f ca="1">_xlfn.MINIFS(Tbl_MissionCrew[Duration (days)],Tbl_MissionCrew[Crew Name],Tbl_People[[#This Row],[Name]])</f>
        <v>10.886874999996508</v>
      </c>
    </row>
    <row r="185" spans="1:13">
      <c r="A185" t="s">
        <v>652</v>
      </c>
      <c r="B185" t="s">
        <v>1333</v>
      </c>
      <c r="C185" t="s">
        <v>1338</v>
      </c>
      <c r="D185" t="s">
        <v>787</v>
      </c>
      <c r="E185" s="6">
        <v>18843</v>
      </c>
      <c r="F185">
        <f>COUNTIF(Tbl_MissionCrew[Crew Name],Tbl_People[[#This Row],[Name]])</f>
        <v>2</v>
      </c>
      <c r="G185" s="2">
        <f ca="1">SUMIFS(Tbl_MissionCrew[Duration (days)],Tbl_MissionCrew[Crew Name],Tbl_People[[#This Row],[Name]])</f>
        <v>22.752083333332848</v>
      </c>
      <c r="H185">
        <f>COUNTIF(Tbl_EVA[Name],Tbl_People[[#This Row],[Name]])</f>
        <v>1</v>
      </c>
      <c r="I185" s="2">
        <f>SUMIFS(Tbl_EVA[Duration],Tbl_EVA[Name],Tbl_People[[#This Row],[Name]])*24</f>
        <v>6.75</v>
      </c>
      <c r="J185">
        <f>COUNTIFS(Tbl_MissionCrew[Destination],"Moon",Tbl_MissionCrew[Crew Name],Tbl_People[[#This Row],[Name]])</f>
        <v>0</v>
      </c>
      <c r="K185">
        <f>COUNTIFS(Tbl_EVA[Moonwalk],TRUE,Tbl_EVA[Name],Tbl_People[[#This Row],[Name]])</f>
        <v>0</v>
      </c>
      <c r="L185" s="2">
        <f ca="1">_xlfn.MAXIFS(Tbl_MissionCrew[Duration (days)],Tbl_MissionCrew[Crew Name],Tbl_People[[#This Row],[Name]])</f>
        <v>12.765277777776646</v>
      </c>
      <c r="M185" s="2">
        <f ca="1">_xlfn.MINIFS(Tbl_MissionCrew[Duration (days)],Tbl_MissionCrew[Crew Name],Tbl_People[[#This Row],[Name]])</f>
        <v>9.9868055555562023</v>
      </c>
    </row>
    <row r="186" spans="1:13">
      <c r="A186" t="s">
        <v>404</v>
      </c>
      <c r="B186" t="s">
        <v>1333</v>
      </c>
      <c r="C186" t="s">
        <v>781</v>
      </c>
      <c r="D186" t="s">
        <v>1336</v>
      </c>
      <c r="E186" s="6">
        <v>12968</v>
      </c>
      <c r="F186">
        <f>COUNTIF(Tbl_MissionCrew[Crew Name],Tbl_People[[#This Row],[Name]])</f>
        <v>1</v>
      </c>
      <c r="G186" s="2">
        <f ca="1">SUMIFS(Tbl_MissionCrew[Duration (days)],Tbl_MissionCrew[Crew Name],Tbl_People[[#This Row],[Name]])</f>
        <v>12.577777777776646</v>
      </c>
      <c r="H186">
        <f>COUNTIF(Tbl_EVA[Name],Tbl_People[[#This Row],[Name]])</f>
        <v>4</v>
      </c>
      <c r="I186" s="2">
        <f>SUMIFS(Tbl_EVA[Duration],Tbl_EVA[Name],Tbl_People[[#This Row],[Name]])*24</f>
        <v>23.161388889042428</v>
      </c>
      <c r="J186">
        <f>COUNTIFS(Tbl_MissionCrew[Destination],"Moon",Tbl_MissionCrew[Crew Name],Tbl_People[[#This Row],[Name]])</f>
        <v>1</v>
      </c>
      <c r="K186">
        <f>COUNTIFS(Tbl_EVA[Moonwalk],TRUE,Tbl_EVA[Name],Tbl_People[[#This Row],[Name]])</f>
        <v>3</v>
      </c>
      <c r="L186" s="2">
        <f ca="1">_xlfn.MAXIFS(Tbl_MissionCrew[Duration (days)],Tbl_MissionCrew[Crew Name],Tbl_People[[#This Row],[Name]])</f>
        <v>12.577777777776646</v>
      </c>
      <c r="M186" s="2">
        <f ca="1">_xlfn.MINIFS(Tbl_MissionCrew[Duration (days)],Tbl_MissionCrew[Crew Name],Tbl_People[[#This Row],[Name]])</f>
        <v>12.577777777776646</v>
      </c>
    </row>
    <row r="187" spans="1:13">
      <c r="A187" t="s">
        <v>1320</v>
      </c>
      <c r="B187" t="s">
        <v>1333</v>
      </c>
      <c r="C187" t="s">
        <v>1356</v>
      </c>
      <c r="D187" t="s">
        <v>1335</v>
      </c>
      <c r="E187" s="6">
        <v>30663</v>
      </c>
      <c r="F187">
        <f>COUNTIF(Tbl_MissionCrew[Crew Name],Tbl_People[[#This Row],[Name]])</f>
        <v>1</v>
      </c>
      <c r="G187" s="2">
        <f ca="1">SUMIFS(Tbl_MissionCrew[Duration (days)],Tbl_MissionCrew[Crew Name],Tbl_People[[#This Row],[Name]])</f>
        <v>7.8759027777778101</v>
      </c>
      <c r="H187">
        <f>COUNTIF(Tbl_EVA[Name],Tbl_People[[#This Row],[Name]])</f>
        <v>0</v>
      </c>
      <c r="I187" s="2">
        <f>SUMIFS(Tbl_EVA[Duration],Tbl_EVA[Name],Tbl_People[[#This Row],[Name]])*24</f>
        <v>0</v>
      </c>
      <c r="J187">
        <f>COUNTIFS(Tbl_MissionCrew[Destination],"Moon",Tbl_MissionCrew[Crew Name],Tbl_People[[#This Row],[Name]])</f>
        <v>0</v>
      </c>
      <c r="K187">
        <f>COUNTIFS(Tbl_EVA[Moonwalk],TRUE,Tbl_EVA[Name],Tbl_People[[#This Row],[Name]])</f>
        <v>0</v>
      </c>
      <c r="L187" s="2">
        <f ca="1">_xlfn.MAXIFS(Tbl_MissionCrew[Duration (days)],Tbl_MissionCrew[Crew Name],Tbl_People[[#This Row],[Name]])</f>
        <v>7.8759027777778101</v>
      </c>
      <c r="M187" s="2">
        <f ca="1">_xlfn.MINIFS(Tbl_MissionCrew[Duration (days)],Tbl_MissionCrew[Crew Name],Tbl_People[[#This Row],[Name]])</f>
        <v>7.8759027777778101</v>
      </c>
    </row>
    <row r="188" spans="1:13">
      <c r="A188" t="s">
        <v>630</v>
      </c>
      <c r="B188" t="s">
        <v>1343</v>
      </c>
      <c r="C188" t="s">
        <v>781</v>
      </c>
      <c r="D188" t="s">
        <v>1336</v>
      </c>
      <c r="E188" s="6">
        <v>23049</v>
      </c>
      <c r="F188">
        <f>COUNTIF(Tbl_MissionCrew[Crew Name],Tbl_People[[#This Row],[Name]])</f>
        <v>2</v>
      </c>
      <c r="G188" s="2">
        <f ca="1">SUMIFS(Tbl_MissionCrew[Duration (days)],Tbl_MissionCrew[Crew Name],Tbl_People[[#This Row],[Name]])</f>
        <v>27.650694444440887</v>
      </c>
      <c r="H188">
        <f>COUNTIF(Tbl_EVA[Name],Tbl_People[[#This Row],[Name]])</f>
        <v>5</v>
      </c>
      <c r="I188" s="2">
        <f>SUMIFS(Tbl_EVA[Duration],Tbl_EVA[Name],Tbl_People[[#This Row],[Name]])*24</f>
        <v>33.700000000011642</v>
      </c>
      <c r="J188">
        <f>COUNTIFS(Tbl_MissionCrew[Destination],"Moon",Tbl_MissionCrew[Crew Name],Tbl_People[[#This Row],[Name]])</f>
        <v>0</v>
      </c>
      <c r="K188">
        <f>COUNTIFS(Tbl_EVA[Moonwalk],TRUE,Tbl_EVA[Name],Tbl_People[[#This Row],[Name]])</f>
        <v>0</v>
      </c>
      <c r="L188" s="2">
        <f ca="1">_xlfn.MAXIFS(Tbl_MissionCrew[Duration (days)],Tbl_MissionCrew[Crew Name],Tbl_People[[#This Row],[Name]])</f>
        <v>15.854166666664241</v>
      </c>
      <c r="M188" s="2">
        <f ca="1">_xlfn.MINIFS(Tbl_MissionCrew[Duration (days)],Tbl_MissionCrew[Crew Name],Tbl_People[[#This Row],[Name]])</f>
        <v>11.796527777776646</v>
      </c>
    </row>
    <row r="189" spans="1:13">
      <c r="A189" t="s">
        <v>1153</v>
      </c>
      <c r="B189" t="s">
        <v>1343</v>
      </c>
      <c r="C189" t="s">
        <v>825</v>
      </c>
      <c r="D189" t="s">
        <v>787</v>
      </c>
      <c r="E189" s="6">
        <v>23161</v>
      </c>
      <c r="F189">
        <f>COUNTIF(Tbl_MissionCrew[Crew Name],Tbl_People[[#This Row],[Name]])</f>
        <v>1</v>
      </c>
      <c r="G189" s="2">
        <f ca="1">SUMIFS(Tbl_MissionCrew[Duration (days)],Tbl_MissionCrew[Crew Name],Tbl_People[[#This Row],[Name]])</f>
        <v>7.8843981481477385</v>
      </c>
      <c r="H189">
        <f>COUNTIF(Tbl_EVA[Name],Tbl_People[[#This Row],[Name]])</f>
        <v>0</v>
      </c>
      <c r="I189" s="2">
        <f>SUMIFS(Tbl_EVA[Duration],Tbl_EVA[Name],Tbl_People[[#This Row],[Name]])*24</f>
        <v>0</v>
      </c>
      <c r="J189">
        <f>COUNTIFS(Tbl_MissionCrew[Destination],"Moon",Tbl_MissionCrew[Crew Name],Tbl_People[[#This Row],[Name]])</f>
        <v>0</v>
      </c>
      <c r="K189">
        <f>COUNTIFS(Tbl_EVA[Moonwalk],TRUE,Tbl_EVA[Name],Tbl_People[[#This Row],[Name]])</f>
        <v>0</v>
      </c>
      <c r="L189" s="2">
        <f ca="1">_xlfn.MAXIFS(Tbl_MissionCrew[Duration (days)],Tbl_MissionCrew[Crew Name],Tbl_People[[#This Row],[Name]])</f>
        <v>7.8843981481477385</v>
      </c>
      <c r="M189" s="2">
        <f ca="1">_xlfn.MINIFS(Tbl_MissionCrew[Duration (days)],Tbl_MissionCrew[Crew Name],Tbl_People[[#This Row],[Name]])</f>
        <v>7.8843981481477385</v>
      </c>
    </row>
    <row r="190" spans="1:13">
      <c r="A190" t="s">
        <v>1052</v>
      </c>
      <c r="B190" t="s">
        <v>1333</v>
      </c>
      <c r="C190" t="s">
        <v>781</v>
      </c>
      <c r="D190" t="s">
        <v>1336</v>
      </c>
      <c r="E190" s="6">
        <v>12379</v>
      </c>
      <c r="F190">
        <f>COUNTIF(Tbl_MissionCrew[Crew Name],Tbl_People[[#This Row],[Name]])</f>
        <v>3</v>
      </c>
      <c r="G190" s="2">
        <f ca="1">SUMIFS(Tbl_MissionCrew[Duration (days)],Tbl_MissionCrew[Crew Name],Tbl_People[[#This Row],[Name]])</f>
        <v>20.120833333334303</v>
      </c>
      <c r="H190">
        <f>COUNTIF(Tbl_EVA[Name],Tbl_People[[#This Row],[Name]])</f>
        <v>0</v>
      </c>
      <c r="I190" s="2">
        <f>SUMIFS(Tbl_EVA[Duration],Tbl_EVA[Name],Tbl_People[[#This Row],[Name]])*24</f>
        <v>0</v>
      </c>
      <c r="J190">
        <f>COUNTIFS(Tbl_MissionCrew[Destination],"Moon",Tbl_MissionCrew[Crew Name],Tbl_People[[#This Row],[Name]])</f>
        <v>0</v>
      </c>
      <c r="K190">
        <f>COUNTIFS(Tbl_EVA[Moonwalk],TRUE,Tbl_EVA[Name],Tbl_People[[#This Row],[Name]])</f>
        <v>0</v>
      </c>
      <c r="L190" s="2">
        <f ca="1">_xlfn.MAXIFS(Tbl_MissionCrew[Duration (days)],Tbl_MissionCrew[Crew Name],Tbl_People[[#This Row],[Name]])</f>
        <v>7.0493055555562023</v>
      </c>
      <c r="M190" s="2">
        <f ca="1">_xlfn.MINIFS(Tbl_MissionCrew[Duration (days)],Tbl_MissionCrew[Crew Name],Tbl_People[[#This Row],[Name]])</f>
        <v>6.0395833333350311</v>
      </c>
    </row>
    <row r="191" spans="1:13">
      <c r="A191" t="s">
        <v>1073</v>
      </c>
      <c r="B191" t="s">
        <v>1333</v>
      </c>
      <c r="C191" t="s">
        <v>777</v>
      </c>
      <c r="D191" t="s">
        <v>787</v>
      </c>
      <c r="E191" s="6">
        <v>13617</v>
      </c>
      <c r="F191">
        <f>COUNTIF(Tbl_MissionCrew[Crew Name],Tbl_People[[#This Row],[Name]])</f>
        <v>1</v>
      </c>
      <c r="G191" s="2">
        <f ca="1">SUMIFS(Tbl_MissionCrew[Duration (days)],Tbl_MissionCrew[Crew Name],Tbl_People[[#This Row],[Name]])</f>
        <v>11.802083333332121</v>
      </c>
      <c r="H191">
        <f>COUNTIF(Tbl_EVA[Name],Tbl_People[[#This Row],[Name]])</f>
        <v>0</v>
      </c>
      <c r="I191" s="2">
        <f>SUMIFS(Tbl_EVA[Duration],Tbl_EVA[Name],Tbl_People[[#This Row],[Name]])*24</f>
        <v>0</v>
      </c>
      <c r="J191">
        <f>COUNTIFS(Tbl_MissionCrew[Destination],"Moon",Tbl_MissionCrew[Crew Name],Tbl_People[[#This Row],[Name]])</f>
        <v>0</v>
      </c>
      <c r="K191">
        <f>COUNTIFS(Tbl_EVA[Moonwalk],TRUE,Tbl_EVA[Name],Tbl_People[[#This Row],[Name]])</f>
        <v>0</v>
      </c>
      <c r="L191" s="2">
        <f ca="1">_xlfn.MAXIFS(Tbl_MissionCrew[Duration (days)],Tbl_MissionCrew[Crew Name],Tbl_People[[#This Row],[Name]])</f>
        <v>11.802083333332121</v>
      </c>
      <c r="M191" s="2">
        <f ca="1">_xlfn.MINIFS(Tbl_MissionCrew[Duration (days)],Tbl_MissionCrew[Crew Name],Tbl_People[[#This Row],[Name]])</f>
        <v>11.802083333332121</v>
      </c>
    </row>
    <row r="192" spans="1:13">
      <c r="A192" t="s">
        <v>1255</v>
      </c>
      <c r="B192" t="s">
        <v>1333</v>
      </c>
      <c r="C192" t="s">
        <v>934</v>
      </c>
      <c r="D192" t="s">
        <v>1335</v>
      </c>
      <c r="E192" s="6">
        <v>19895</v>
      </c>
      <c r="F192">
        <f>COUNTIF(Tbl_MissionCrew[Crew Name],Tbl_People[[#This Row],[Name]])</f>
        <v>1</v>
      </c>
      <c r="G192" s="2">
        <f ca="1">SUMIFS(Tbl_MissionCrew[Duration (days)],Tbl_MissionCrew[Crew Name],Tbl_People[[#This Row],[Name]])</f>
        <v>15.930555555554747</v>
      </c>
      <c r="H192">
        <f>COUNTIF(Tbl_EVA[Name],Tbl_People[[#This Row],[Name]])</f>
        <v>0</v>
      </c>
      <c r="I192" s="2">
        <f>SUMIFS(Tbl_EVA[Duration],Tbl_EVA[Name],Tbl_People[[#This Row],[Name]])*24</f>
        <v>0</v>
      </c>
      <c r="J192">
        <f>COUNTIFS(Tbl_MissionCrew[Destination],"Moon",Tbl_MissionCrew[Crew Name],Tbl_People[[#This Row],[Name]])</f>
        <v>0</v>
      </c>
      <c r="K192">
        <f>COUNTIFS(Tbl_EVA[Moonwalk],TRUE,Tbl_EVA[Name],Tbl_People[[#This Row],[Name]])</f>
        <v>0</v>
      </c>
      <c r="L192" s="2">
        <f ca="1">_xlfn.MAXIFS(Tbl_MissionCrew[Duration (days)],Tbl_MissionCrew[Crew Name],Tbl_People[[#This Row],[Name]])</f>
        <v>15.930555555554747</v>
      </c>
      <c r="M192" s="2">
        <f ca="1">_xlfn.MINIFS(Tbl_MissionCrew[Duration (days)],Tbl_MissionCrew[Crew Name],Tbl_People[[#This Row],[Name]])</f>
        <v>15.930555555554747</v>
      </c>
    </row>
    <row r="193" spans="1:13">
      <c r="A193" t="s">
        <v>1234</v>
      </c>
      <c r="B193" t="s">
        <v>1333</v>
      </c>
      <c r="C193" t="s">
        <v>1357</v>
      </c>
      <c r="D193" t="s">
        <v>787</v>
      </c>
      <c r="E193" s="6">
        <v>23522</v>
      </c>
      <c r="F193">
        <f>COUNTIF(Tbl_MissionCrew[Crew Name],Tbl_People[[#This Row],[Name]])</f>
        <v>1</v>
      </c>
      <c r="G193" s="2">
        <f ca="1">SUMIFS(Tbl_MissionCrew[Duration (days)],Tbl_MissionCrew[Crew Name],Tbl_People[[#This Row],[Name]])</f>
        <v>7.913888888891961</v>
      </c>
      <c r="H193">
        <f>COUNTIF(Tbl_EVA[Name],Tbl_People[[#This Row],[Name]])</f>
        <v>0</v>
      </c>
      <c r="I193" s="2">
        <f>SUMIFS(Tbl_EVA[Duration],Tbl_EVA[Name],Tbl_People[[#This Row],[Name]])*24</f>
        <v>0</v>
      </c>
      <c r="J193">
        <f>COUNTIFS(Tbl_MissionCrew[Destination],"Moon",Tbl_MissionCrew[Crew Name],Tbl_People[[#This Row],[Name]])</f>
        <v>0</v>
      </c>
      <c r="K193">
        <f>COUNTIFS(Tbl_EVA[Moonwalk],TRUE,Tbl_EVA[Name],Tbl_People[[#This Row],[Name]])</f>
        <v>0</v>
      </c>
      <c r="L193" s="2">
        <f ca="1">_xlfn.MAXIFS(Tbl_MissionCrew[Duration (days)],Tbl_MissionCrew[Crew Name],Tbl_People[[#This Row],[Name]])</f>
        <v>7.913888888891961</v>
      </c>
      <c r="M193" s="2">
        <f ca="1">_xlfn.MINIFS(Tbl_MissionCrew[Duration (days)],Tbl_MissionCrew[Crew Name],Tbl_People[[#This Row],[Name]])</f>
        <v>7.913888888891961</v>
      </c>
    </row>
    <row r="194" spans="1:13">
      <c r="A194" t="s">
        <v>1321</v>
      </c>
      <c r="B194" t="s">
        <v>1333</v>
      </c>
      <c r="C194" t="s">
        <v>777</v>
      </c>
      <c r="D194" t="s">
        <v>787</v>
      </c>
      <c r="E194" s="6">
        <v>31238</v>
      </c>
      <c r="F194">
        <f>COUNTIF(Tbl_MissionCrew[Crew Name],Tbl_People[[#This Row],[Name]])</f>
        <v>1</v>
      </c>
      <c r="G194" s="2">
        <f ca="1">SUMIFS(Tbl_MissionCrew[Duration (days)],Tbl_MissionCrew[Crew Name],Tbl_People[[#This Row],[Name]])</f>
        <v>270.79257071758911</v>
      </c>
      <c r="H194">
        <f>COUNTIF(Tbl_EVA[Name],Tbl_People[[#This Row],[Name]])</f>
        <v>0</v>
      </c>
      <c r="I194" s="2">
        <f>SUMIFS(Tbl_EVA[Duration],Tbl_EVA[Name],Tbl_People[[#This Row],[Name]])*24</f>
        <v>0</v>
      </c>
      <c r="J194">
        <f>COUNTIFS(Tbl_MissionCrew[Destination],"Moon",Tbl_MissionCrew[Crew Name],Tbl_People[[#This Row],[Name]])</f>
        <v>0</v>
      </c>
      <c r="K194">
        <f>COUNTIFS(Tbl_EVA[Moonwalk],TRUE,Tbl_EVA[Name],Tbl_People[[#This Row],[Name]])</f>
        <v>0</v>
      </c>
      <c r="L194" s="2">
        <f ca="1">_xlfn.MAXIFS(Tbl_MissionCrew[Duration (days)],Tbl_MissionCrew[Crew Name],Tbl_People[[#This Row],[Name]])</f>
        <v>270.79257071758911</v>
      </c>
      <c r="M194" s="2">
        <f ca="1">_xlfn.MINIFS(Tbl_MissionCrew[Duration (days)],Tbl_MissionCrew[Crew Name],Tbl_People[[#This Row],[Name]])</f>
        <v>270.79257071758911</v>
      </c>
    </row>
    <row r="195" spans="1:13">
      <c r="A195" t="s">
        <v>740</v>
      </c>
      <c r="B195" t="s">
        <v>1333</v>
      </c>
      <c r="C195" t="s">
        <v>781</v>
      </c>
      <c r="D195" t="s">
        <v>1336</v>
      </c>
      <c r="E195" s="6">
        <v>27052</v>
      </c>
      <c r="F195">
        <f>COUNTIF(Tbl_MissionCrew[Crew Name],Tbl_People[[#This Row],[Name]])</f>
        <v>1</v>
      </c>
      <c r="G195" s="2">
        <f ca="1">SUMIFS(Tbl_MissionCrew[Duration (days)],Tbl_MissionCrew[Crew Name],Tbl_People[[#This Row],[Name]])</f>
        <v>153.75574074073666</v>
      </c>
      <c r="H195">
        <f>COUNTIF(Tbl_EVA[Name],Tbl_People[[#This Row],[Name]])</f>
        <v>2</v>
      </c>
      <c r="I195" s="2">
        <f>SUMIFS(Tbl_EVA[Duration],Tbl_EVA[Name],Tbl_People[[#This Row],[Name]])*24</f>
        <v>7.1000000000931323</v>
      </c>
      <c r="J195">
        <f>COUNTIFS(Tbl_MissionCrew[Destination],"Moon",Tbl_MissionCrew[Crew Name],Tbl_People[[#This Row],[Name]])</f>
        <v>0</v>
      </c>
      <c r="K195">
        <f>COUNTIFS(Tbl_EVA[Moonwalk],TRUE,Tbl_EVA[Name],Tbl_People[[#This Row],[Name]])</f>
        <v>0</v>
      </c>
      <c r="L195" s="2">
        <f ca="1">_xlfn.MAXIFS(Tbl_MissionCrew[Duration (days)],Tbl_MissionCrew[Crew Name],Tbl_People[[#This Row],[Name]])</f>
        <v>153.75574074073666</v>
      </c>
      <c r="M195" s="2">
        <f ca="1">_xlfn.MINIFS(Tbl_MissionCrew[Duration (days)],Tbl_MissionCrew[Crew Name],Tbl_People[[#This Row],[Name]])</f>
        <v>153.75574074073666</v>
      </c>
    </row>
    <row r="196" spans="1:13">
      <c r="A196" t="s">
        <v>412</v>
      </c>
      <c r="B196" t="s">
        <v>1333</v>
      </c>
      <c r="C196" t="s">
        <v>781</v>
      </c>
      <c r="D196" t="s">
        <v>1336</v>
      </c>
      <c r="E196" s="6">
        <v>13209</v>
      </c>
      <c r="F196">
        <f>COUNTIF(Tbl_MissionCrew[Crew Name],Tbl_People[[#This Row],[Name]])</f>
        <v>2</v>
      </c>
      <c r="G196" s="2">
        <f ca="1">SUMIFS(Tbl_MissionCrew[Duration (days)],Tbl_MissionCrew[Crew Name],Tbl_People[[#This Row],[Name]])</f>
        <v>67.46944444444307</v>
      </c>
      <c r="H196">
        <f>COUNTIF(Tbl_EVA[Name],Tbl_People[[#This Row],[Name]])</f>
        <v>2</v>
      </c>
      <c r="I196" s="2">
        <f>SUMIFS(Tbl_EVA[Duration],Tbl_EVA[Name],Tbl_People[[#This Row],[Name]])*24</f>
        <v>11.033333333238261</v>
      </c>
      <c r="J196">
        <f>COUNTIFS(Tbl_MissionCrew[Destination],"Moon",Tbl_MissionCrew[Crew Name],Tbl_People[[#This Row],[Name]])</f>
        <v>0</v>
      </c>
      <c r="K196">
        <f>COUNTIFS(Tbl_EVA[Moonwalk],TRUE,Tbl_EVA[Name],Tbl_People[[#This Row],[Name]])</f>
        <v>0</v>
      </c>
      <c r="L196" s="2">
        <f ca="1">_xlfn.MAXIFS(Tbl_MissionCrew[Duration (days)],Tbl_MissionCrew[Crew Name],Tbl_People[[#This Row],[Name]])</f>
        <v>59.465277777777374</v>
      </c>
      <c r="M196" s="2">
        <f ca="1">_xlfn.MINIFS(Tbl_MissionCrew[Duration (days)],Tbl_MissionCrew[Crew Name],Tbl_People[[#This Row],[Name]])</f>
        <v>8.0041666666656965</v>
      </c>
    </row>
    <row r="197" spans="1:13">
      <c r="A197" t="s">
        <v>1089</v>
      </c>
      <c r="B197" t="s">
        <v>1333</v>
      </c>
      <c r="C197" t="s">
        <v>781</v>
      </c>
      <c r="D197" t="s">
        <v>1336</v>
      </c>
      <c r="E197" s="6">
        <v>11974</v>
      </c>
      <c r="F197">
        <f>COUNTIF(Tbl_MissionCrew[Crew Name],Tbl_People[[#This Row],[Name]])</f>
        <v>1</v>
      </c>
      <c r="G197" s="2">
        <f ca="1">SUMIFS(Tbl_MissionCrew[Duration (days)],Tbl_MissionCrew[Crew Name],Tbl_People[[#This Row],[Name]])</f>
        <v>6.9972222222204437</v>
      </c>
      <c r="H197">
        <f>COUNTIF(Tbl_EVA[Name],Tbl_People[[#This Row],[Name]])</f>
        <v>0</v>
      </c>
      <c r="I197" s="2">
        <f>SUMIFS(Tbl_EVA[Duration],Tbl_EVA[Name],Tbl_People[[#This Row],[Name]])*24</f>
        <v>0</v>
      </c>
      <c r="J197">
        <f>COUNTIFS(Tbl_MissionCrew[Destination],"Moon",Tbl_MissionCrew[Crew Name],Tbl_People[[#This Row],[Name]])</f>
        <v>0</v>
      </c>
      <c r="K197">
        <f>COUNTIFS(Tbl_EVA[Moonwalk],TRUE,Tbl_EVA[Name],Tbl_People[[#This Row],[Name]])</f>
        <v>0</v>
      </c>
      <c r="L197" s="2">
        <f ca="1">_xlfn.MAXIFS(Tbl_MissionCrew[Duration (days)],Tbl_MissionCrew[Crew Name],Tbl_People[[#This Row],[Name]])</f>
        <v>6.9972222222204437</v>
      </c>
      <c r="M197" s="2">
        <f ca="1">_xlfn.MINIFS(Tbl_MissionCrew[Duration (days)],Tbl_MissionCrew[Crew Name],Tbl_People[[#This Row],[Name]])</f>
        <v>6.9972222222204437</v>
      </c>
    </row>
    <row r="198" spans="1:13">
      <c r="A198" t="s">
        <v>1134</v>
      </c>
      <c r="B198" t="s">
        <v>1333</v>
      </c>
      <c r="C198" t="s">
        <v>781</v>
      </c>
      <c r="D198" t="s">
        <v>1336</v>
      </c>
      <c r="E198" s="6">
        <v>16864</v>
      </c>
      <c r="F198">
        <f>COUNTIF(Tbl_MissionCrew[Crew Name],Tbl_People[[#This Row],[Name]])</f>
        <v>2</v>
      </c>
      <c r="G198" s="2">
        <f ca="1">SUMIFS(Tbl_MissionCrew[Duration (days)],Tbl_MissionCrew[Crew Name],Tbl_People[[#This Row],[Name]])</f>
        <v>13.932638888887595</v>
      </c>
      <c r="H198">
        <f>COUNTIF(Tbl_EVA[Name],Tbl_People[[#This Row],[Name]])</f>
        <v>0</v>
      </c>
      <c r="I198" s="2">
        <f>SUMIFS(Tbl_EVA[Duration],Tbl_EVA[Name],Tbl_People[[#This Row],[Name]])*24</f>
        <v>0</v>
      </c>
      <c r="J198">
        <f>COUNTIFS(Tbl_MissionCrew[Destination],"Moon",Tbl_MissionCrew[Crew Name],Tbl_People[[#This Row],[Name]])</f>
        <v>0</v>
      </c>
      <c r="K198">
        <f>COUNTIFS(Tbl_EVA[Moonwalk],TRUE,Tbl_EVA[Name],Tbl_People[[#This Row],[Name]])</f>
        <v>0</v>
      </c>
      <c r="L198" s="2">
        <f ca="1">_xlfn.MAXIFS(Tbl_MissionCrew[Duration (days)],Tbl_MissionCrew[Crew Name],Tbl_People[[#This Row],[Name]])</f>
        <v>8.890277777776646</v>
      </c>
      <c r="M198" s="2">
        <f ca="1">_xlfn.MINIFS(Tbl_MissionCrew[Duration (days)],Tbl_MissionCrew[Crew Name],Tbl_People[[#This Row],[Name]])</f>
        <v>5.0423611111109494</v>
      </c>
    </row>
    <row r="199" spans="1:13">
      <c r="A199" t="s">
        <v>1131</v>
      </c>
      <c r="B199" t="s">
        <v>1333</v>
      </c>
      <c r="C199" t="s">
        <v>1358</v>
      </c>
      <c r="D199" t="s">
        <v>1335</v>
      </c>
      <c r="E199" s="6">
        <v>19046</v>
      </c>
      <c r="F199">
        <f>COUNTIF(Tbl_MissionCrew[Crew Name],Tbl_People[[#This Row],[Name]])</f>
        <v>2</v>
      </c>
      <c r="G199" s="2">
        <f ca="1">SUMIFS(Tbl_MissionCrew[Duration (days)],Tbl_MissionCrew[Crew Name],Tbl_People[[#This Row],[Name]])</f>
        <v>14.079861111109494</v>
      </c>
      <c r="H199">
        <f>COUNTIF(Tbl_EVA[Name],Tbl_People[[#This Row],[Name]])</f>
        <v>0</v>
      </c>
      <c r="I199" s="2">
        <f>SUMIFS(Tbl_EVA[Duration],Tbl_EVA[Name],Tbl_People[[#This Row],[Name]])*24</f>
        <v>0</v>
      </c>
      <c r="J199">
        <f>COUNTIFS(Tbl_MissionCrew[Destination],"Moon",Tbl_MissionCrew[Crew Name],Tbl_People[[#This Row],[Name]])</f>
        <v>0</v>
      </c>
      <c r="K199">
        <f>COUNTIFS(Tbl_EVA[Moonwalk],TRUE,Tbl_EVA[Name],Tbl_People[[#This Row],[Name]])</f>
        <v>0</v>
      </c>
      <c r="L199" s="2">
        <f ca="1">_xlfn.MAXIFS(Tbl_MissionCrew[Duration (days)],Tbl_MissionCrew[Crew Name],Tbl_People[[#This Row],[Name]])</f>
        <v>9.09375</v>
      </c>
      <c r="M199" s="2">
        <f ca="1">_xlfn.MINIFS(Tbl_MissionCrew[Duration (days)],Tbl_MissionCrew[Crew Name],Tbl_People[[#This Row],[Name]])</f>
        <v>4.9861111111094942</v>
      </c>
    </row>
    <row r="200" spans="1:13">
      <c r="A200" t="s">
        <v>1086</v>
      </c>
      <c r="B200" t="s">
        <v>1333</v>
      </c>
      <c r="C200" t="s">
        <v>781</v>
      </c>
      <c r="D200" t="s">
        <v>1336</v>
      </c>
      <c r="E200" s="6">
        <v>16608</v>
      </c>
      <c r="F200">
        <f>COUNTIF(Tbl_MissionCrew[Crew Name],Tbl_People[[#This Row],[Name]])</f>
        <v>4</v>
      </c>
      <c r="G200" s="2">
        <f ca="1">SUMIFS(Tbl_MissionCrew[Duration (days)],Tbl_MissionCrew[Crew Name],Tbl_People[[#This Row],[Name]])</f>
        <v>20.436111111110222</v>
      </c>
      <c r="H200">
        <f>COUNTIF(Tbl_EVA[Name],Tbl_People[[#This Row],[Name]])</f>
        <v>0</v>
      </c>
      <c r="I200" s="2">
        <f>SUMIFS(Tbl_EVA[Duration],Tbl_EVA[Name],Tbl_People[[#This Row],[Name]])*24</f>
        <v>0</v>
      </c>
      <c r="J200">
        <f>COUNTIFS(Tbl_MissionCrew[Destination],"Moon",Tbl_MissionCrew[Crew Name],Tbl_People[[#This Row],[Name]])</f>
        <v>0</v>
      </c>
      <c r="K200">
        <f>COUNTIFS(Tbl_EVA[Moonwalk],TRUE,Tbl_EVA[Name],Tbl_People[[#This Row],[Name]])</f>
        <v>0</v>
      </c>
      <c r="L200" s="2">
        <f ca="1">_xlfn.MAXIFS(Tbl_MissionCrew[Duration (days)],Tbl_MissionCrew[Crew Name],Tbl_People[[#This Row],[Name]])</f>
        <v>7.0319444444430701</v>
      </c>
      <c r="M200" s="2">
        <f ca="1">_xlfn.MINIFS(Tbl_MissionCrew[Duration (days)],Tbl_MissionCrew[Crew Name],Tbl_People[[#This Row],[Name]])</f>
        <v>3.0652777777795563</v>
      </c>
    </row>
    <row r="201" spans="1:13">
      <c r="A201" t="s">
        <v>1298</v>
      </c>
      <c r="B201" t="s">
        <v>1333</v>
      </c>
      <c r="C201" t="s">
        <v>781</v>
      </c>
      <c r="D201" t="s">
        <v>1336</v>
      </c>
      <c r="E201" s="6">
        <v>25162</v>
      </c>
      <c r="F201">
        <f>COUNTIF(Tbl_MissionCrew[Crew Name],Tbl_People[[#This Row],[Name]])</f>
        <v>1</v>
      </c>
      <c r="G201" s="2">
        <f ca="1">SUMIFS(Tbl_MissionCrew[Duration (days)],Tbl_MissionCrew[Crew Name],Tbl_People[[#This Row],[Name]])</f>
        <v>15.115972222221899</v>
      </c>
      <c r="H201">
        <f>COUNTIF(Tbl_EVA[Name],Tbl_People[[#This Row],[Name]])</f>
        <v>0</v>
      </c>
      <c r="I201" s="2">
        <f>SUMIFS(Tbl_EVA[Duration],Tbl_EVA[Name],Tbl_People[[#This Row],[Name]])*24</f>
        <v>0</v>
      </c>
      <c r="J201">
        <f>COUNTIFS(Tbl_MissionCrew[Destination],"Moon",Tbl_MissionCrew[Crew Name],Tbl_People[[#This Row],[Name]])</f>
        <v>0</v>
      </c>
      <c r="K201">
        <f>COUNTIFS(Tbl_EVA[Moonwalk],TRUE,Tbl_EVA[Name],Tbl_People[[#This Row],[Name]])</f>
        <v>0</v>
      </c>
      <c r="L201" s="2">
        <f ca="1">_xlfn.MAXIFS(Tbl_MissionCrew[Duration (days)],Tbl_MissionCrew[Crew Name],Tbl_People[[#This Row],[Name]])</f>
        <v>15.115972222221899</v>
      </c>
      <c r="M201" s="2">
        <f ca="1">_xlfn.MINIFS(Tbl_MissionCrew[Duration (days)],Tbl_MissionCrew[Crew Name],Tbl_People[[#This Row],[Name]])</f>
        <v>15.115972222221899</v>
      </c>
    </row>
    <row r="202" spans="1:13">
      <c r="A202" t="s">
        <v>585</v>
      </c>
      <c r="B202" t="s">
        <v>1333</v>
      </c>
      <c r="C202" t="s">
        <v>781</v>
      </c>
      <c r="D202" t="s">
        <v>1336</v>
      </c>
      <c r="E202" s="6">
        <v>19801</v>
      </c>
      <c r="F202">
        <f>COUNTIF(Tbl_MissionCrew[Crew Name],Tbl_People[[#This Row],[Name]])</f>
        <v>3</v>
      </c>
      <c r="G202" s="2">
        <f ca="1">SUMIFS(Tbl_MissionCrew[Duration (days)],Tbl_MissionCrew[Crew Name],Tbl_People[[#This Row],[Name]])</f>
        <v>35.442361111105129</v>
      </c>
      <c r="H202">
        <f>COUNTIF(Tbl_EVA[Name],Tbl_People[[#This Row],[Name]])</f>
        <v>5</v>
      </c>
      <c r="I202" s="2">
        <f>SUMIFS(Tbl_EVA[Duration],Tbl_EVA[Name],Tbl_People[[#This Row],[Name]])*24</f>
        <v>30.716666666558012</v>
      </c>
      <c r="J202">
        <f>COUNTIFS(Tbl_MissionCrew[Destination],"Moon",Tbl_MissionCrew[Crew Name],Tbl_People[[#This Row],[Name]])</f>
        <v>0</v>
      </c>
      <c r="K202">
        <f>COUNTIFS(Tbl_EVA[Moonwalk],TRUE,Tbl_EVA[Name],Tbl_People[[#This Row],[Name]])</f>
        <v>0</v>
      </c>
      <c r="L202" s="2">
        <f ca="1">_xlfn.MAXIFS(Tbl_MissionCrew[Duration (days)],Tbl_MissionCrew[Crew Name],Tbl_People[[#This Row],[Name]])</f>
        <v>13.841666666667152</v>
      </c>
      <c r="M202" s="2">
        <f ca="1">_xlfn.MINIFS(Tbl_MissionCrew[Duration (days)],Tbl_MissionCrew[Crew Name],Tbl_People[[#This Row],[Name]])</f>
        <v>8.8249999999970896</v>
      </c>
    </row>
    <row r="203" spans="1:13">
      <c r="A203" t="s">
        <v>506</v>
      </c>
      <c r="B203" t="s">
        <v>1333</v>
      </c>
      <c r="C203" t="s">
        <v>781</v>
      </c>
      <c r="D203" t="s">
        <v>1336</v>
      </c>
      <c r="E203" s="6">
        <v>20744</v>
      </c>
      <c r="F203">
        <f>COUNTIF(Tbl_MissionCrew[Crew Name],Tbl_People[[#This Row],[Name]])</f>
        <v>4</v>
      </c>
      <c r="G203" s="2">
        <f ca="1">SUMIFS(Tbl_MissionCrew[Duration (days)],Tbl_MissionCrew[Crew Name],Tbl_People[[#This Row],[Name]])</f>
        <v>43.424999999995634</v>
      </c>
      <c r="H203">
        <f>COUNTIF(Tbl_EVA[Name],Tbl_People[[#This Row],[Name]])</f>
        <v>6</v>
      </c>
      <c r="I203" s="2">
        <f>SUMIFS(Tbl_EVA[Duration],Tbl_EVA[Name],Tbl_People[[#This Row],[Name]])*24</f>
        <v>43.216666666790843</v>
      </c>
      <c r="J203">
        <f>COUNTIFS(Tbl_MissionCrew[Destination],"Moon",Tbl_MissionCrew[Crew Name],Tbl_People[[#This Row],[Name]])</f>
        <v>0</v>
      </c>
      <c r="K203">
        <f>COUNTIFS(Tbl_EVA[Moonwalk],TRUE,Tbl_EVA[Name],Tbl_People[[#This Row],[Name]])</f>
        <v>0</v>
      </c>
      <c r="L203" s="2">
        <f ca="1">_xlfn.MAXIFS(Tbl_MissionCrew[Duration (days)],Tbl_MissionCrew[Crew Name],Tbl_People[[#This Row],[Name]])</f>
        <v>11.804861111108039</v>
      </c>
      <c r="M203" s="2">
        <f ca="1">_xlfn.MINIFS(Tbl_MissionCrew[Duration (days)],Tbl_MissionCrew[Crew Name],Tbl_People[[#This Row],[Name]])</f>
        <v>9.8416666666671517</v>
      </c>
    </row>
    <row r="204" spans="1:13">
      <c r="A204" t="s">
        <v>1190</v>
      </c>
      <c r="B204" t="s">
        <v>1333</v>
      </c>
      <c r="C204" t="s">
        <v>781</v>
      </c>
      <c r="D204" t="s">
        <v>1336</v>
      </c>
      <c r="E204" s="6">
        <v>20727</v>
      </c>
      <c r="F204">
        <f>COUNTIF(Tbl_MissionCrew[Crew Name],Tbl_People[[#This Row],[Name]])</f>
        <v>5</v>
      </c>
      <c r="G204" s="2">
        <f ca="1">SUMIFS(Tbl_MissionCrew[Duration (days)],Tbl_MissionCrew[Crew Name],Tbl_People[[#This Row],[Name]])</f>
        <v>52.443055555551837</v>
      </c>
      <c r="H204">
        <f>COUNTIF(Tbl_EVA[Name],Tbl_People[[#This Row],[Name]])</f>
        <v>0</v>
      </c>
      <c r="I204" s="2">
        <f>SUMIFS(Tbl_EVA[Duration],Tbl_EVA[Name],Tbl_People[[#This Row],[Name]])*24</f>
        <v>0</v>
      </c>
      <c r="J204">
        <f>COUNTIFS(Tbl_MissionCrew[Destination],"Moon",Tbl_MissionCrew[Crew Name],Tbl_People[[#This Row],[Name]])</f>
        <v>0</v>
      </c>
      <c r="K204">
        <f>COUNTIFS(Tbl_EVA[Moonwalk],TRUE,Tbl_EVA[Name],Tbl_People[[#This Row],[Name]])</f>
        <v>0</v>
      </c>
      <c r="L204" s="2">
        <f ca="1">_xlfn.MAXIFS(Tbl_MissionCrew[Duration (days)],Tbl_MissionCrew[Crew Name],Tbl_People[[#This Row],[Name]])</f>
        <v>15.698611111110949</v>
      </c>
      <c r="M204" s="2">
        <f ca="1">_xlfn.MINIFS(Tbl_MissionCrew[Duration (days)],Tbl_MissionCrew[Crew Name],Tbl_People[[#This Row],[Name]])</f>
        <v>3.9680555555532919</v>
      </c>
    </row>
    <row r="205" spans="1:13">
      <c r="A205" t="s">
        <v>399</v>
      </c>
      <c r="B205" t="s">
        <v>1333</v>
      </c>
      <c r="C205" t="s">
        <v>781</v>
      </c>
      <c r="D205" t="s">
        <v>1336</v>
      </c>
      <c r="E205" s="6">
        <v>11034</v>
      </c>
      <c r="F205">
        <f>COUNTIF(Tbl_MissionCrew[Crew Name],Tbl_People[[#This Row],[Name]])</f>
        <v>1</v>
      </c>
      <c r="G205" s="2">
        <f ca="1">SUMIFS(Tbl_MissionCrew[Duration (days)],Tbl_MissionCrew[Crew Name],Tbl_People[[#This Row],[Name]])</f>
        <v>12.299999999999272</v>
      </c>
      <c r="H205">
        <f>COUNTIF(Tbl_EVA[Name],Tbl_People[[#This Row],[Name]])</f>
        <v>4</v>
      </c>
      <c r="I205" s="2">
        <f>SUMIFS(Tbl_EVA[Duration],Tbl_EVA[Name],Tbl_People[[#This Row],[Name]])*24</f>
        <v>19.248055555508472</v>
      </c>
      <c r="J205">
        <f>COUNTIFS(Tbl_MissionCrew[Destination],"Moon",Tbl_MissionCrew[Crew Name],Tbl_People[[#This Row],[Name]])</f>
        <v>1</v>
      </c>
      <c r="K205">
        <f>COUNTIFS(Tbl_EVA[Moonwalk],TRUE,Tbl_EVA[Name],Tbl_People[[#This Row],[Name]])</f>
        <v>3</v>
      </c>
      <c r="L205" s="2">
        <f ca="1">_xlfn.MAXIFS(Tbl_MissionCrew[Duration (days)],Tbl_MissionCrew[Crew Name],Tbl_People[[#This Row],[Name]])</f>
        <v>12.299999999999272</v>
      </c>
      <c r="M205" s="2">
        <f ca="1">_xlfn.MINIFS(Tbl_MissionCrew[Duration (days)],Tbl_MissionCrew[Crew Name],Tbl_People[[#This Row],[Name]])</f>
        <v>12.299999999999272</v>
      </c>
    </row>
    <row r="206" spans="1:13">
      <c r="A206" t="s">
        <v>1242</v>
      </c>
      <c r="B206" t="s">
        <v>1333</v>
      </c>
      <c r="C206" t="s">
        <v>781</v>
      </c>
      <c r="D206" t="s">
        <v>1336</v>
      </c>
      <c r="E206" s="6">
        <v>23511</v>
      </c>
      <c r="F206">
        <f>COUNTIF(Tbl_MissionCrew[Crew Name],Tbl_People[[#This Row],[Name]])</f>
        <v>2</v>
      </c>
      <c r="G206" s="2">
        <f ca="1">SUMIFS(Tbl_MissionCrew[Duration (days)],Tbl_MissionCrew[Crew Name],Tbl_People[[#This Row],[Name]])</f>
        <v>26.724999999998545</v>
      </c>
      <c r="H206">
        <f>COUNTIF(Tbl_EVA[Name],Tbl_People[[#This Row],[Name]])</f>
        <v>0</v>
      </c>
      <c r="I206" s="2">
        <f>SUMIFS(Tbl_EVA[Duration],Tbl_EVA[Name],Tbl_People[[#This Row],[Name]])*24</f>
        <v>0</v>
      </c>
      <c r="J206">
        <f>COUNTIFS(Tbl_MissionCrew[Destination],"Moon",Tbl_MissionCrew[Crew Name],Tbl_People[[#This Row],[Name]])</f>
        <v>0</v>
      </c>
      <c r="K206">
        <f>COUNTIFS(Tbl_EVA[Moonwalk],TRUE,Tbl_EVA[Name],Tbl_People[[#This Row],[Name]])</f>
        <v>0</v>
      </c>
      <c r="L206" s="2">
        <f ca="1">_xlfn.MAXIFS(Tbl_MissionCrew[Duration (days)],Tbl_MissionCrew[Crew Name],Tbl_People[[#This Row],[Name]])</f>
        <v>13.897916666668607</v>
      </c>
      <c r="M206" s="2">
        <f ca="1">_xlfn.MINIFS(Tbl_MissionCrew[Duration (days)],Tbl_MissionCrew[Crew Name],Tbl_People[[#This Row],[Name]])</f>
        <v>12.827083333329938</v>
      </c>
    </row>
    <row r="207" spans="1:13">
      <c r="A207" t="s">
        <v>1001</v>
      </c>
      <c r="B207" t="s">
        <v>1333</v>
      </c>
      <c r="C207" t="s">
        <v>781</v>
      </c>
      <c r="D207" t="s">
        <v>1336</v>
      </c>
      <c r="E207" s="6">
        <v>10754</v>
      </c>
      <c r="F207">
        <f>COUNTIF(Tbl_MissionCrew[Crew Name],Tbl_People[[#This Row],[Name]])</f>
        <v>2</v>
      </c>
      <c r="G207" s="2">
        <f ca="1">SUMIFS(Tbl_MissionCrew[Duration (days)],Tbl_MissionCrew[Crew Name],Tbl_People[[#This Row],[Name]])</f>
        <v>14.122916666667152</v>
      </c>
      <c r="H207">
        <f>COUNTIF(Tbl_EVA[Name],Tbl_People[[#This Row],[Name]])</f>
        <v>0</v>
      </c>
      <c r="I207" s="2">
        <f>SUMIFS(Tbl_EVA[Duration],Tbl_EVA[Name],Tbl_People[[#This Row],[Name]])*24</f>
        <v>0</v>
      </c>
      <c r="J207">
        <f>COUNTIFS(Tbl_MissionCrew[Destination],"Moon",Tbl_MissionCrew[Crew Name],Tbl_People[[#This Row],[Name]])</f>
        <v>0</v>
      </c>
      <c r="K207">
        <f>COUNTIFS(Tbl_EVA[Moonwalk],TRUE,Tbl_EVA[Name],Tbl_People[[#This Row],[Name]])</f>
        <v>0</v>
      </c>
      <c r="L207" s="2">
        <f ca="1">_xlfn.MAXIFS(Tbl_MissionCrew[Duration (days)],Tbl_MissionCrew[Crew Name],Tbl_People[[#This Row],[Name]])</f>
        <v>10.042361111110949</v>
      </c>
      <c r="M207" s="2">
        <f ca="1">_xlfn.MINIFS(Tbl_MissionCrew[Duration (days)],Tbl_MissionCrew[Crew Name],Tbl_People[[#This Row],[Name]])</f>
        <v>4.0805555555562023</v>
      </c>
    </row>
    <row r="208" spans="1:13">
      <c r="A208" t="s">
        <v>1225</v>
      </c>
      <c r="B208" t="s">
        <v>1333</v>
      </c>
      <c r="C208" t="s">
        <v>781</v>
      </c>
      <c r="D208" t="s">
        <v>1336</v>
      </c>
      <c r="E208" s="6">
        <v>22179</v>
      </c>
      <c r="F208">
        <f>COUNTIF(Tbl_MissionCrew[Crew Name],Tbl_People[[#This Row],[Name]])</f>
        <v>1</v>
      </c>
      <c r="G208" s="2">
        <f ca="1">SUMIFS(Tbl_MissionCrew[Duration (days)],Tbl_MissionCrew[Crew Name],Tbl_People[[#This Row],[Name]])</f>
        <v>15.910416666665697</v>
      </c>
      <c r="H208">
        <f>COUNTIF(Tbl_EVA[Name],Tbl_People[[#This Row],[Name]])</f>
        <v>0</v>
      </c>
      <c r="I208" s="2">
        <f>SUMIFS(Tbl_EVA[Duration],Tbl_EVA[Name],Tbl_People[[#This Row],[Name]])*24</f>
        <v>0</v>
      </c>
      <c r="J208">
        <f>COUNTIFS(Tbl_MissionCrew[Destination],"Moon",Tbl_MissionCrew[Crew Name],Tbl_People[[#This Row],[Name]])</f>
        <v>0</v>
      </c>
      <c r="K208">
        <f>COUNTIFS(Tbl_EVA[Moonwalk],TRUE,Tbl_EVA[Name],Tbl_People[[#This Row],[Name]])</f>
        <v>0</v>
      </c>
      <c r="L208" s="2">
        <f ca="1">_xlfn.MAXIFS(Tbl_MissionCrew[Duration (days)],Tbl_MissionCrew[Crew Name],Tbl_People[[#This Row],[Name]])</f>
        <v>15.910416666665697</v>
      </c>
      <c r="M208" s="2">
        <f ca="1">_xlfn.MINIFS(Tbl_MissionCrew[Duration (days)],Tbl_MissionCrew[Crew Name],Tbl_People[[#This Row],[Name]])</f>
        <v>15.910416666665697</v>
      </c>
    </row>
    <row r="209" spans="1:13">
      <c r="A209" t="s">
        <v>523</v>
      </c>
      <c r="B209" t="s">
        <v>1333</v>
      </c>
      <c r="C209" t="s">
        <v>781</v>
      </c>
      <c r="D209" t="s">
        <v>1336</v>
      </c>
      <c r="E209" s="6">
        <v>17960</v>
      </c>
      <c r="F209">
        <f>COUNTIF(Tbl_MissionCrew[Crew Name],Tbl_People[[#This Row],[Name]])</f>
        <v>5</v>
      </c>
      <c r="G209" s="2">
        <f ca="1">SUMIFS(Tbl_MissionCrew[Duration (days)],Tbl_MissionCrew[Crew Name],Tbl_People[[#This Row],[Name]])</f>
        <v>202.23269675926713</v>
      </c>
      <c r="H209">
        <f>COUNTIF(Tbl_EVA[Name],Tbl_People[[#This Row],[Name]])</f>
        <v>4</v>
      </c>
      <c r="I209" s="2">
        <f>SUMIFS(Tbl_EVA[Duration],Tbl_EVA[Name],Tbl_People[[#This Row],[Name]])*24</f>
        <v>22.750000000116415</v>
      </c>
      <c r="J209">
        <f>COUNTIFS(Tbl_MissionCrew[Destination],"Moon",Tbl_MissionCrew[Crew Name],Tbl_People[[#This Row],[Name]])</f>
        <v>0</v>
      </c>
      <c r="K209">
        <f>COUNTIFS(Tbl_EVA[Moonwalk],TRUE,Tbl_EVA[Name],Tbl_People[[#This Row],[Name]])</f>
        <v>0</v>
      </c>
      <c r="L209" s="2">
        <f ca="1">_xlfn.MAXIFS(Tbl_MissionCrew[Duration (days)],Tbl_MissionCrew[Crew Name],Tbl_People[[#This Row],[Name]])</f>
        <v>167.27922453704377</v>
      </c>
      <c r="M209" s="2">
        <f ca="1">_xlfn.MINIFS(Tbl_MissionCrew[Duration (days)],Tbl_MissionCrew[Crew Name],Tbl_People[[#This Row],[Name]])</f>
        <v>6.952777777776646</v>
      </c>
    </row>
    <row r="210" spans="1:13">
      <c r="A210" t="s">
        <v>438</v>
      </c>
      <c r="B210" t="s">
        <v>1333</v>
      </c>
      <c r="C210" t="s">
        <v>781</v>
      </c>
      <c r="D210" t="s">
        <v>1336</v>
      </c>
      <c r="E210" s="6">
        <v>16234</v>
      </c>
      <c r="F210">
        <f>COUNTIF(Tbl_MissionCrew[Crew Name],Tbl_People[[#This Row],[Name]])</f>
        <v>2</v>
      </c>
      <c r="G210" s="2">
        <f ca="1">SUMIFS(Tbl_MissionCrew[Duration (days)],Tbl_MissionCrew[Crew Name],Tbl_People[[#This Row],[Name]])</f>
        <v>14.082638888889051</v>
      </c>
      <c r="H210">
        <f>COUNTIF(Tbl_EVA[Name],Tbl_People[[#This Row],[Name]])</f>
        <v>4</v>
      </c>
      <c r="I210" s="2">
        <f>SUMIFS(Tbl_EVA[Duration],Tbl_EVA[Name],Tbl_People[[#This Row],[Name]])*24</f>
        <v>21.13333333339348</v>
      </c>
      <c r="J210">
        <f>COUNTIFS(Tbl_MissionCrew[Destination],"Moon",Tbl_MissionCrew[Crew Name],Tbl_People[[#This Row],[Name]])</f>
        <v>0</v>
      </c>
      <c r="K210">
        <f>COUNTIFS(Tbl_EVA[Moonwalk],TRUE,Tbl_EVA[Name],Tbl_People[[#This Row],[Name]])</f>
        <v>0</v>
      </c>
      <c r="L210" s="2">
        <f ca="1">_xlfn.MAXIFS(Tbl_MissionCrew[Duration (days)],Tbl_MissionCrew[Crew Name],Tbl_People[[#This Row],[Name]])</f>
        <v>7.0958333333328483</v>
      </c>
      <c r="M210" s="2">
        <f ca="1">_xlfn.MINIFS(Tbl_MissionCrew[Duration (days)],Tbl_MissionCrew[Crew Name],Tbl_People[[#This Row],[Name]])</f>
        <v>6.9868055555562023</v>
      </c>
    </row>
    <row r="211" spans="1:13">
      <c r="A211" t="s">
        <v>1140</v>
      </c>
      <c r="B211" t="s">
        <v>1333</v>
      </c>
      <c r="C211" t="s">
        <v>781</v>
      </c>
      <c r="D211" t="s">
        <v>1336</v>
      </c>
      <c r="E211" s="6">
        <v>19325</v>
      </c>
      <c r="F211">
        <f>COUNTIF(Tbl_MissionCrew[Crew Name],Tbl_People[[#This Row],[Name]])</f>
        <v>6</v>
      </c>
      <c r="G211" s="2">
        <f ca="1">SUMIFS(Tbl_MissionCrew[Duration (days)],Tbl_MissionCrew[Crew Name],Tbl_People[[#This Row],[Name]])</f>
        <v>66.438194444439432</v>
      </c>
      <c r="H211">
        <f>COUNTIF(Tbl_EVA[Name],Tbl_People[[#This Row],[Name]])</f>
        <v>0</v>
      </c>
      <c r="I211" s="2">
        <f>SUMIFS(Tbl_EVA[Duration],Tbl_EVA[Name],Tbl_People[[#This Row],[Name]])*24</f>
        <v>0</v>
      </c>
      <c r="J211">
        <f>COUNTIFS(Tbl_MissionCrew[Destination],"Moon",Tbl_MissionCrew[Crew Name],Tbl_People[[#This Row],[Name]])</f>
        <v>0</v>
      </c>
      <c r="K211">
        <f>COUNTIFS(Tbl_EVA[Moonwalk],TRUE,Tbl_EVA[Name],Tbl_People[[#This Row],[Name]])</f>
        <v>0</v>
      </c>
      <c r="L211" s="2">
        <f ca="1">_xlfn.MAXIFS(Tbl_MissionCrew[Duration (days)],Tbl_MissionCrew[Crew Name],Tbl_People[[#This Row],[Name]])</f>
        <v>13.784027777779556</v>
      </c>
      <c r="M211" s="2">
        <f ca="1">_xlfn.MINIFS(Tbl_MissionCrew[Duration (days)],Tbl_MissionCrew[Crew Name],Tbl_People[[#This Row],[Name]])</f>
        <v>8.2708333333357587</v>
      </c>
    </row>
    <row r="212" spans="1:13">
      <c r="A212" t="s">
        <v>1230</v>
      </c>
      <c r="B212" t="s">
        <v>1343</v>
      </c>
      <c r="C212" t="s">
        <v>781</v>
      </c>
      <c r="D212" t="s">
        <v>1336</v>
      </c>
      <c r="E212" s="6">
        <v>21748</v>
      </c>
      <c r="F212">
        <f>COUNTIF(Tbl_MissionCrew[Crew Name],Tbl_People[[#This Row],[Name]])</f>
        <v>3</v>
      </c>
      <c r="G212" s="2">
        <f ca="1">SUMIFS(Tbl_MissionCrew[Duration (days)],Tbl_MissionCrew[Crew Name],Tbl_People[[#This Row],[Name]])</f>
        <v>33.841666666659876</v>
      </c>
      <c r="H212">
        <f>COUNTIF(Tbl_EVA[Name],Tbl_People[[#This Row],[Name]])</f>
        <v>0</v>
      </c>
      <c r="I212" s="2">
        <f>SUMIFS(Tbl_EVA[Duration],Tbl_EVA[Name],Tbl_People[[#This Row],[Name]])*24</f>
        <v>0</v>
      </c>
      <c r="J212">
        <f>COUNTIFS(Tbl_MissionCrew[Destination],"Moon",Tbl_MissionCrew[Crew Name],Tbl_People[[#This Row],[Name]])</f>
        <v>0</v>
      </c>
      <c r="K212">
        <f>COUNTIFS(Tbl_EVA[Moonwalk],TRUE,Tbl_EVA[Name],Tbl_People[[#This Row],[Name]])</f>
        <v>0</v>
      </c>
      <c r="L212" s="2">
        <f ca="1">_xlfn.MAXIFS(Tbl_MissionCrew[Duration (days)],Tbl_MissionCrew[Crew Name],Tbl_People[[#This Row],[Name]])</f>
        <v>12.775694444440887</v>
      </c>
      <c r="M212" s="2">
        <f ca="1">_xlfn.MINIFS(Tbl_MissionCrew[Duration (days)],Tbl_MissionCrew[Crew Name],Tbl_People[[#This Row],[Name]])</f>
        <v>9.8298611111094942</v>
      </c>
    </row>
    <row r="213" spans="1:13">
      <c r="A213" t="s">
        <v>1183</v>
      </c>
      <c r="B213" t="s">
        <v>1343</v>
      </c>
      <c r="C213" t="s">
        <v>781</v>
      </c>
      <c r="D213" t="s">
        <v>1336</v>
      </c>
      <c r="E213" s="6">
        <v>20736</v>
      </c>
      <c r="F213">
        <f>COUNTIF(Tbl_MissionCrew[Crew Name],Tbl_People[[#This Row],[Name]])</f>
        <v>5</v>
      </c>
      <c r="G213" s="2">
        <f ca="1">SUMIFS(Tbl_MissionCrew[Duration (days)],Tbl_MissionCrew[Crew Name],Tbl_People[[#This Row],[Name]])</f>
        <v>49.163888888884685</v>
      </c>
      <c r="H213">
        <f>COUNTIF(Tbl_EVA[Name],Tbl_People[[#This Row],[Name]])</f>
        <v>0</v>
      </c>
      <c r="I213" s="2">
        <f>SUMIFS(Tbl_EVA[Duration],Tbl_EVA[Name],Tbl_People[[#This Row],[Name]])*24</f>
        <v>0</v>
      </c>
      <c r="J213">
        <f>COUNTIFS(Tbl_MissionCrew[Destination],"Moon",Tbl_MissionCrew[Crew Name],Tbl_People[[#This Row],[Name]])</f>
        <v>0</v>
      </c>
      <c r="K213">
        <f>COUNTIFS(Tbl_EVA[Moonwalk],TRUE,Tbl_EVA[Name],Tbl_People[[#This Row],[Name]])</f>
        <v>0</v>
      </c>
      <c r="L213" s="2">
        <f ca="1">_xlfn.MAXIFS(Tbl_MissionCrew[Duration (days)],Tbl_MissionCrew[Crew Name],Tbl_People[[#This Row],[Name]])</f>
        <v>15.698611111110949</v>
      </c>
      <c r="M213" s="2">
        <f ca="1">_xlfn.MINIFS(Tbl_MissionCrew[Duration (days)],Tbl_MissionCrew[Crew Name],Tbl_People[[#This Row],[Name]])</f>
        <v>3.9680555555532919</v>
      </c>
    </row>
    <row r="214" spans="1:13">
      <c r="A214" t="s">
        <v>1226</v>
      </c>
      <c r="B214" t="s">
        <v>1333</v>
      </c>
      <c r="C214" t="s">
        <v>781</v>
      </c>
      <c r="D214" t="s">
        <v>1336</v>
      </c>
      <c r="E214" s="6">
        <v>20612</v>
      </c>
      <c r="F214">
        <f>COUNTIF(Tbl_MissionCrew[Crew Name],Tbl_People[[#This Row],[Name]])</f>
        <v>1</v>
      </c>
      <c r="G214" s="2">
        <f ca="1">SUMIFS(Tbl_MissionCrew[Duration (days)],Tbl_MissionCrew[Crew Name],Tbl_People[[#This Row],[Name]])</f>
        <v>15.910416666665697</v>
      </c>
      <c r="H214">
        <f>COUNTIF(Tbl_EVA[Name],Tbl_People[[#This Row],[Name]])</f>
        <v>0</v>
      </c>
      <c r="I214" s="2">
        <f>SUMIFS(Tbl_EVA[Duration],Tbl_EVA[Name],Tbl_People[[#This Row],[Name]])*24</f>
        <v>0</v>
      </c>
      <c r="J214">
        <f>COUNTIFS(Tbl_MissionCrew[Destination],"Moon",Tbl_MissionCrew[Crew Name],Tbl_People[[#This Row],[Name]])</f>
        <v>0</v>
      </c>
      <c r="K214">
        <f>COUNTIFS(Tbl_EVA[Moonwalk],TRUE,Tbl_EVA[Name],Tbl_People[[#This Row],[Name]])</f>
        <v>0</v>
      </c>
      <c r="L214" s="2">
        <f ca="1">_xlfn.MAXIFS(Tbl_MissionCrew[Duration (days)],Tbl_MissionCrew[Crew Name],Tbl_People[[#This Row],[Name]])</f>
        <v>15.910416666665697</v>
      </c>
      <c r="M214" s="2">
        <f ca="1">_xlfn.MINIFS(Tbl_MissionCrew[Duration (days)],Tbl_MissionCrew[Crew Name],Tbl_People[[#This Row],[Name]])</f>
        <v>15.910416666665697</v>
      </c>
    </row>
    <row r="215" spans="1:13">
      <c r="A215" t="s">
        <v>1193</v>
      </c>
      <c r="B215" t="s">
        <v>1333</v>
      </c>
      <c r="C215" t="s">
        <v>843</v>
      </c>
      <c r="D215" t="s">
        <v>787</v>
      </c>
      <c r="E215" s="6">
        <v>21508</v>
      </c>
      <c r="F215">
        <f>COUNTIF(Tbl_MissionCrew[Crew Name],Tbl_People[[#This Row],[Name]])</f>
        <v>3</v>
      </c>
      <c r="G215" s="2">
        <f ca="1">SUMIFS(Tbl_MissionCrew[Duration (days)],Tbl_MissionCrew[Crew Name],Tbl_People[[#This Row],[Name]])</f>
        <v>28.130555555551837</v>
      </c>
      <c r="H215">
        <f>COUNTIF(Tbl_EVA[Name],Tbl_People[[#This Row],[Name]])</f>
        <v>0</v>
      </c>
      <c r="I215" s="2">
        <f>SUMIFS(Tbl_EVA[Duration],Tbl_EVA[Name],Tbl_People[[#This Row],[Name]])*24</f>
        <v>0</v>
      </c>
      <c r="J215">
        <f>COUNTIFS(Tbl_MissionCrew[Destination],"Moon",Tbl_MissionCrew[Crew Name],Tbl_People[[#This Row],[Name]])</f>
        <v>0</v>
      </c>
      <c r="K215">
        <f>COUNTIFS(Tbl_EVA[Moonwalk],TRUE,Tbl_EVA[Name],Tbl_People[[#This Row],[Name]])</f>
        <v>0</v>
      </c>
      <c r="L215" s="2">
        <f ca="1">_xlfn.MAXIFS(Tbl_MissionCrew[Duration (days)],Tbl_MissionCrew[Crew Name],Tbl_People[[#This Row],[Name]])</f>
        <v>10.940972222218988</v>
      </c>
      <c r="M215" s="2">
        <f ca="1">_xlfn.MINIFS(Tbl_MissionCrew[Duration (days)],Tbl_MissionCrew[Crew Name],Tbl_People[[#This Row],[Name]])</f>
        <v>7.9666666666671517</v>
      </c>
    </row>
    <row r="216" spans="1:13">
      <c r="A216" t="s">
        <v>1209</v>
      </c>
      <c r="B216" t="s">
        <v>1333</v>
      </c>
      <c r="C216" t="s">
        <v>843</v>
      </c>
      <c r="D216" t="s">
        <v>787</v>
      </c>
      <c r="E216" s="6">
        <v>18001</v>
      </c>
      <c r="F216">
        <f>COUNTIF(Tbl_MissionCrew[Crew Name],Tbl_People[[#This Row],[Name]])</f>
        <v>1</v>
      </c>
      <c r="G216" s="2">
        <f ca="1">SUMIFS(Tbl_MissionCrew[Duration (days)],Tbl_MissionCrew[Crew Name],Tbl_People[[#This Row],[Name]])</f>
        <v>16.909027777779556</v>
      </c>
      <c r="H216">
        <f>COUNTIF(Tbl_EVA[Name],Tbl_People[[#This Row],[Name]])</f>
        <v>0</v>
      </c>
      <c r="I216" s="2">
        <f>SUMIFS(Tbl_EVA[Duration],Tbl_EVA[Name],Tbl_People[[#This Row],[Name]])*24</f>
        <v>0</v>
      </c>
      <c r="J216">
        <f>COUNTIFS(Tbl_MissionCrew[Destination],"Moon",Tbl_MissionCrew[Crew Name],Tbl_People[[#This Row],[Name]])</f>
        <v>0</v>
      </c>
      <c r="K216">
        <f>COUNTIFS(Tbl_EVA[Moonwalk],TRUE,Tbl_EVA[Name],Tbl_People[[#This Row],[Name]])</f>
        <v>0</v>
      </c>
      <c r="L216" s="2">
        <f ca="1">_xlfn.MAXIFS(Tbl_MissionCrew[Duration (days)],Tbl_MissionCrew[Crew Name],Tbl_People[[#This Row],[Name]])</f>
        <v>16.909027777779556</v>
      </c>
      <c r="M216" s="2">
        <f ca="1">_xlfn.MINIFS(Tbl_MissionCrew[Duration (days)],Tbl_MissionCrew[Crew Name],Tbl_People[[#This Row],[Name]])</f>
        <v>16.909027777779556</v>
      </c>
    </row>
    <row r="217" spans="1:13">
      <c r="A217" t="s">
        <v>468</v>
      </c>
      <c r="B217" t="s">
        <v>1333</v>
      </c>
      <c r="C217" t="s">
        <v>843</v>
      </c>
      <c r="D217" t="s">
        <v>787</v>
      </c>
      <c r="E217" s="6">
        <v>14112</v>
      </c>
      <c r="F217">
        <f>COUNTIF(Tbl_MissionCrew[Crew Name],Tbl_People[[#This Row],[Name]])</f>
        <v>3</v>
      </c>
      <c r="G217" s="2">
        <f ca="1">SUMIFS(Tbl_MissionCrew[Duration (days)],Tbl_MissionCrew[Crew Name],Tbl_People[[#This Row],[Name]])</f>
        <v>43.514317129622214</v>
      </c>
      <c r="H217">
        <f>COUNTIF(Tbl_EVA[Name],Tbl_People[[#This Row],[Name]])</f>
        <v>1</v>
      </c>
      <c r="I217" s="2">
        <f>SUMIFS(Tbl_EVA[Duration],Tbl_EVA[Name],Tbl_People[[#This Row],[Name]])*24</f>
        <v>6</v>
      </c>
      <c r="J217">
        <f>COUNTIFS(Tbl_MissionCrew[Destination],"Moon",Tbl_MissionCrew[Crew Name],Tbl_People[[#This Row],[Name]])</f>
        <v>0</v>
      </c>
      <c r="K217">
        <f>COUNTIFS(Tbl_EVA[Moonwalk],TRUE,Tbl_EVA[Name],Tbl_People[[#This Row],[Name]])</f>
        <v>0</v>
      </c>
      <c r="L217" s="2">
        <f ca="1">_xlfn.MAXIFS(Tbl_MissionCrew[Duration (days)],Tbl_MissionCrew[Crew Name],Tbl_People[[#This Row],[Name]])</f>
        <v>24.79695601851563</v>
      </c>
      <c r="M217" s="2">
        <f ca="1">_xlfn.MINIFS(Tbl_MissionCrew[Duration (days)],Tbl_MissionCrew[Crew Name],Tbl_People[[#This Row],[Name]])</f>
        <v>7.9104166666656965</v>
      </c>
    </row>
    <row r="218" spans="1:13">
      <c r="A218" t="s">
        <v>557</v>
      </c>
      <c r="B218" t="s">
        <v>1333</v>
      </c>
      <c r="C218" t="s">
        <v>843</v>
      </c>
      <c r="D218" t="s">
        <v>787</v>
      </c>
      <c r="E218" s="6">
        <v>17672</v>
      </c>
      <c r="F218">
        <f>COUNTIF(Tbl_MissionCrew[Crew Name],Tbl_People[[#This Row],[Name]])</f>
        <v>2</v>
      </c>
      <c r="G218" s="2">
        <f ca="1">SUMIFS(Tbl_MissionCrew[Duration (days)],Tbl_MissionCrew[Crew Name],Tbl_People[[#This Row],[Name]])</f>
        <v>209.30910879629664</v>
      </c>
      <c r="H218">
        <f>COUNTIF(Tbl_EVA[Name],Tbl_People[[#This Row],[Name]])</f>
        <v>1</v>
      </c>
      <c r="I218" s="2">
        <f>SUMIFS(Tbl_EVA[Duration],Tbl_EVA[Name],Tbl_People[[#This Row],[Name]])*24</f>
        <v>6.3166666666511446</v>
      </c>
      <c r="J218">
        <f>COUNTIFS(Tbl_MissionCrew[Destination],"Moon",Tbl_MissionCrew[Crew Name],Tbl_People[[#This Row],[Name]])</f>
        <v>0</v>
      </c>
      <c r="K218">
        <f>COUNTIFS(Tbl_EVA[Moonwalk],TRUE,Tbl_EVA[Name],Tbl_People[[#This Row],[Name]])</f>
        <v>0</v>
      </c>
      <c r="L218" s="2">
        <f ca="1">_xlfn.MAXIFS(Tbl_MissionCrew[Duration (days)],Tbl_MissionCrew[Crew Name],Tbl_People[[#This Row],[Name]])</f>
        <v>188.84444444444671</v>
      </c>
      <c r="M218" s="2">
        <f ca="1">_xlfn.MINIFS(Tbl_MissionCrew[Duration (days)],Tbl_MissionCrew[Crew Name],Tbl_People[[#This Row],[Name]])</f>
        <v>20.464664351849933</v>
      </c>
    </row>
    <row r="219" spans="1:13">
      <c r="A219" t="s">
        <v>1237</v>
      </c>
      <c r="B219" t="s">
        <v>1333</v>
      </c>
      <c r="C219" t="s">
        <v>781</v>
      </c>
      <c r="D219" t="s">
        <v>1336</v>
      </c>
      <c r="E219" s="6">
        <v>19876</v>
      </c>
      <c r="F219">
        <f>COUNTIF(Tbl_MissionCrew[Crew Name],Tbl_People[[#This Row],[Name]])</f>
        <v>3</v>
      </c>
      <c r="G219" s="2">
        <f ca="1">SUMIFS(Tbl_MissionCrew[Duration (days)],Tbl_MissionCrew[Crew Name],Tbl_People[[#This Row],[Name]])</f>
        <v>27.680555555554747</v>
      </c>
      <c r="H219">
        <f>COUNTIF(Tbl_EVA[Name],Tbl_People[[#This Row],[Name]])</f>
        <v>0</v>
      </c>
      <c r="I219" s="2">
        <f>SUMIFS(Tbl_EVA[Duration],Tbl_EVA[Name],Tbl_People[[#This Row],[Name]])*24</f>
        <v>0</v>
      </c>
      <c r="J219">
        <f>COUNTIFS(Tbl_MissionCrew[Destination],"Moon",Tbl_MissionCrew[Crew Name],Tbl_People[[#This Row],[Name]])</f>
        <v>0</v>
      </c>
      <c r="K219">
        <f>COUNTIFS(Tbl_EVA[Moonwalk],TRUE,Tbl_EVA[Name],Tbl_People[[#This Row],[Name]])</f>
        <v>0</v>
      </c>
      <c r="L219" s="2">
        <f ca="1">_xlfn.MAXIFS(Tbl_MissionCrew[Duration (days)],Tbl_MissionCrew[Crew Name],Tbl_People[[#This Row],[Name]])</f>
        <v>11.896527777775191</v>
      </c>
      <c r="M219" s="2">
        <f ca="1">_xlfn.MINIFS(Tbl_MissionCrew[Duration (days)],Tbl_MissionCrew[Crew Name],Tbl_People[[#This Row],[Name]])</f>
        <v>4.9513888888905058</v>
      </c>
    </row>
    <row r="220" spans="1:13">
      <c r="A220" t="s">
        <v>452</v>
      </c>
      <c r="B220" t="s">
        <v>1333</v>
      </c>
      <c r="C220" t="s">
        <v>781</v>
      </c>
      <c r="D220" t="s">
        <v>1336</v>
      </c>
      <c r="E220" s="6">
        <v>16378</v>
      </c>
      <c r="F220">
        <f>COUNTIF(Tbl_MissionCrew[Crew Name],Tbl_People[[#This Row],[Name]])</f>
        <v>5</v>
      </c>
      <c r="G220" s="2">
        <f ca="1">SUMIFS(Tbl_MissionCrew[Duration (days)],Tbl_MissionCrew[Crew Name],Tbl_People[[#This Row],[Name]])</f>
        <v>50.49861111111386</v>
      </c>
      <c r="H220">
        <f>COUNTIF(Tbl_EVA[Name],Tbl_People[[#This Row],[Name]])</f>
        <v>4</v>
      </c>
      <c r="I220" s="2">
        <f>SUMIFS(Tbl_EVA[Duration],Tbl_EVA[Name],Tbl_People[[#This Row],[Name]])*24</f>
        <v>25.133333333209158</v>
      </c>
      <c r="J220">
        <f>COUNTIFS(Tbl_MissionCrew[Destination],"Moon",Tbl_MissionCrew[Crew Name],Tbl_People[[#This Row],[Name]])</f>
        <v>0</v>
      </c>
      <c r="K220">
        <f>COUNTIFS(Tbl_EVA[Moonwalk],TRUE,Tbl_EVA[Name],Tbl_People[[#This Row],[Name]])</f>
        <v>0</v>
      </c>
      <c r="L220" s="2">
        <f ca="1">_xlfn.MAXIFS(Tbl_MissionCrew[Duration (days)],Tbl_MissionCrew[Crew Name],Tbl_People[[#This Row],[Name]])</f>
        <v>15.736805555556202</v>
      </c>
      <c r="M220" s="2">
        <f ca="1">_xlfn.MINIFS(Tbl_MissionCrew[Duration (days)],Tbl_MissionCrew[Crew Name],Tbl_People[[#This Row],[Name]])</f>
        <v>6.9972222222204437</v>
      </c>
    </row>
    <row r="221" spans="1:13">
      <c r="A221" t="s">
        <v>566</v>
      </c>
      <c r="B221" t="s">
        <v>1333</v>
      </c>
      <c r="C221" t="s">
        <v>781</v>
      </c>
      <c r="D221" t="s">
        <v>1336</v>
      </c>
      <c r="E221" s="6">
        <v>21203</v>
      </c>
      <c r="F221">
        <f>COUNTIF(Tbl_MissionCrew[Crew Name],Tbl_People[[#This Row],[Name]])</f>
        <v>4</v>
      </c>
      <c r="G221" s="2">
        <f ca="1">SUMIFS(Tbl_MissionCrew[Duration (days)],Tbl_MissionCrew[Crew Name],Tbl_People[[#This Row],[Name]])</f>
        <v>534.11761574073898</v>
      </c>
      <c r="H221">
        <f>COUNTIF(Tbl_EVA[Name],Tbl_People[[#This Row],[Name]])</f>
        <v>5</v>
      </c>
      <c r="I221" s="2">
        <f>SUMIFS(Tbl_EVA[Duration],Tbl_EVA[Name],Tbl_People[[#This Row],[Name]])*24</f>
        <v>31.916666666627862</v>
      </c>
      <c r="J221">
        <f>COUNTIFS(Tbl_MissionCrew[Destination],"Moon",Tbl_MissionCrew[Crew Name],Tbl_People[[#This Row],[Name]])</f>
        <v>0</v>
      </c>
      <c r="K221">
        <f>COUNTIFS(Tbl_EVA[Moonwalk],TRUE,Tbl_EVA[Name],Tbl_People[[#This Row],[Name]])</f>
        <v>0</v>
      </c>
      <c r="L221" s="2">
        <f ca="1">_xlfn.MAXIFS(Tbl_MissionCrew[Duration (days)],Tbl_MissionCrew[Crew Name],Tbl_People[[#This Row],[Name]])</f>
        <v>182.9465277777781</v>
      </c>
      <c r="M221" s="2">
        <f ca="1">_xlfn.MINIFS(Tbl_MissionCrew[Duration (days)],Tbl_MissionCrew[Crew Name],Tbl_People[[#This Row],[Name]])</f>
        <v>9.8402777777810115</v>
      </c>
    </row>
    <row r="222" spans="1:13">
      <c r="A222" t="s">
        <v>481</v>
      </c>
      <c r="B222" t="s">
        <v>1333</v>
      </c>
      <c r="C222" t="s">
        <v>781</v>
      </c>
      <c r="D222" t="s">
        <v>1336</v>
      </c>
      <c r="E222" s="6">
        <v>18006</v>
      </c>
      <c r="F222">
        <f>COUNTIF(Tbl_MissionCrew[Crew Name],Tbl_People[[#This Row],[Name]])</f>
        <v>4</v>
      </c>
      <c r="G222" s="2">
        <f ca="1">SUMIFS(Tbl_MissionCrew[Duration (days)],Tbl_MissionCrew[Crew Name],Tbl_People[[#This Row],[Name]])</f>
        <v>35.302083333335759</v>
      </c>
      <c r="H222">
        <f>COUNTIF(Tbl_EVA[Name],Tbl_People[[#This Row],[Name]])</f>
        <v>2</v>
      </c>
      <c r="I222" s="2">
        <f>SUMIFS(Tbl_EVA[Duration],Tbl_EVA[Name],Tbl_People[[#This Row],[Name]])*24</f>
        <v>10.216666666666669</v>
      </c>
      <c r="J222">
        <f>COUNTIFS(Tbl_MissionCrew[Destination],"Moon",Tbl_MissionCrew[Crew Name],Tbl_People[[#This Row],[Name]])</f>
        <v>0</v>
      </c>
      <c r="K222">
        <f>COUNTIFS(Tbl_EVA[Moonwalk],TRUE,Tbl_EVA[Name],Tbl_People[[#This Row],[Name]])</f>
        <v>0</v>
      </c>
      <c r="L222" s="2">
        <f ca="1">_xlfn.MAXIFS(Tbl_MissionCrew[Duration (days)],Tbl_MissionCrew[Crew Name],Tbl_People[[#This Row],[Name]])</f>
        <v>11.243055555554747</v>
      </c>
      <c r="M222" s="2">
        <f ca="1">_xlfn.MINIFS(Tbl_MissionCrew[Duration (days)],Tbl_MissionCrew[Crew Name],Tbl_People[[#This Row],[Name]])</f>
        <v>5.9819444444437977</v>
      </c>
    </row>
    <row r="223" spans="1:13">
      <c r="A223" t="s">
        <v>458</v>
      </c>
      <c r="B223" t="s">
        <v>1333</v>
      </c>
      <c r="C223" t="s">
        <v>781</v>
      </c>
      <c r="D223" t="s">
        <v>1336</v>
      </c>
      <c r="E223" s="6">
        <v>17552</v>
      </c>
      <c r="F223">
        <f>COUNTIF(Tbl_MissionCrew[Crew Name],Tbl_People[[#This Row],[Name]])</f>
        <v>7</v>
      </c>
      <c r="G223" s="2">
        <f ca="1">SUMIFS(Tbl_MissionCrew[Duration (days)],Tbl_MissionCrew[Crew Name],Tbl_People[[#This Row],[Name]])</f>
        <v>58.043055555550382</v>
      </c>
      <c r="H223">
        <f>COUNTIF(Tbl_EVA[Name],Tbl_People[[#This Row],[Name]])</f>
        <v>9</v>
      </c>
      <c r="I223" s="2">
        <f>SUMIFS(Tbl_EVA[Duration],Tbl_EVA[Name],Tbl_People[[#This Row],[Name]])*24</f>
        <v>57.916666666728759</v>
      </c>
      <c r="J223">
        <f>COUNTIFS(Tbl_MissionCrew[Destination],"Moon",Tbl_MissionCrew[Crew Name],Tbl_People[[#This Row],[Name]])</f>
        <v>0</v>
      </c>
      <c r="K223">
        <f>COUNTIFS(Tbl_EVA[Moonwalk],TRUE,Tbl_EVA[Name],Tbl_People[[#This Row],[Name]])</f>
        <v>0</v>
      </c>
      <c r="L223" s="2">
        <f ca="1">_xlfn.MAXIFS(Tbl_MissionCrew[Duration (days)],Tbl_MissionCrew[Crew Name],Tbl_People[[#This Row],[Name]])</f>
        <v>11.804861111108039</v>
      </c>
      <c r="M223" s="2">
        <f ca="1">_xlfn.MINIFS(Tbl_MissionCrew[Duration (days)],Tbl_MissionCrew[Crew Name],Tbl_People[[#This Row],[Name]])</f>
        <v>4.3791666666656965</v>
      </c>
    </row>
    <row r="224" spans="1:13">
      <c r="A224" t="s">
        <v>544</v>
      </c>
      <c r="B224" t="s">
        <v>1333</v>
      </c>
      <c r="C224" t="s">
        <v>781</v>
      </c>
      <c r="D224" t="s">
        <v>1336</v>
      </c>
      <c r="E224" s="6">
        <v>20105</v>
      </c>
      <c r="F224">
        <f>COUNTIF(Tbl_MissionCrew[Crew Name],Tbl_People[[#This Row],[Name]])</f>
        <v>2</v>
      </c>
      <c r="G224" s="2">
        <f ca="1">SUMIFS(Tbl_MissionCrew[Duration (days)],Tbl_MissionCrew[Crew Name],Tbl_People[[#This Row],[Name]])</f>
        <v>143.1197337962949</v>
      </c>
      <c r="H224">
        <f>COUNTIF(Tbl_EVA[Name],Tbl_People[[#This Row],[Name]])</f>
        <v>1</v>
      </c>
      <c r="I224" s="2">
        <f>SUMIFS(Tbl_EVA[Duration],Tbl_EVA[Name],Tbl_People[[#This Row],[Name]])*24</f>
        <v>4.9833333333372138</v>
      </c>
      <c r="J224">
        <f>COUNTIFS(Tbl_MissionCrew[Destination],"Moon",Tbl_MissionCrew[Crew Name],Tbl_People[[#This Row],[Name]])</f>
        <v>0</v>
      </c>
      <c r="K224">
        <f>COUNTIFS(Tbl_EVA[Moonwalk],TRUE,Tbl_EVA[Name],Tbl_People[[#This Row],[Name]])</f>
        <v>0</v>
      </c>
      <c r="L224" s="2">
        <f ca="1">_xlfn.MAXIFS(Tbl_MissionCrew[Duration (days)],Tbl_MissionCrew[Crew Name],Tbl_People[[#This Row],[Name]])</f>
        <v>132.16765046296496</v>
      </c>
      <c r="M224" s="2">
        <f ca="1">_xlfn.MINIFS(Tbl_MissionCrew[Duration (days)],Tbl_MissionCrew[Crew Name],Tbl_People[[#This Row],[Name]])</f>
        <v>10.952083333329938</v>
      </c>
    </row>
    <row r="225" spans="1:13">
      <c r="A225" t="s">
        <v>760</v>
      </c>
      <c r="B225" t="s">
        <v>1343</v>
      </c>
      <c r="C225" t="s">
        <v>781</v>
      </c>
      <c r="D225" t="s">
        <v>1336</v>
      </c>
      <c r="E225" s="6">
        <v>28307</v>
      </c>
      <c r="F225">
        <f>COUNTIF(Tbl_MissionCrew[Crew Name],Tbl_People[[#This Row],[Name]])</f>
        <v>1</v>
      </c>
      <c r="G225" s="2">
        <f ca="1">SUMIFS(Tbl_MissionCrew[Duration (days)],Tbl_MissionCrew[Crew Name],Tbl_People[[#This Row],[Name]])</f>
        <v>204.63820601852058</v>
      </c>
      <c r="H225">
        <f>COUNTIF(Tbl_EVA[Name],Tbl_People[[#This Row],[Name]])</f>
        <v>3</v>
      </c>
      <c r="I225" s="2">
        <f>SUMIFS(Tbl_EVA[Duration],Tbl_EVA[Name],Tbl_People[[#This Row],[Name]])*24</f>
        <v>21.733333333279006</v>
      </c>
      <c r="J225">
        <f>COUNTIFS(Tbl_MissionCrew[Destination],"Moon",Tbl_MissionCrew[Crew Name],Tbl_People[[#This Row],[Name]])</f>
        <v>0</v>
      </c>
      <c r="K225">
        <f>COUNTIFS(Tbl_EVA[Moonwalk],TRUE,Tbl_EVA[Name],Tbl_People[[#This Row],[Name]])</f>
        <v>0</v>
      </c>
      <c r="L225" s="2">
        <f ca="1">_xlfn.MAXIFS(Tbl_MissionCrew[Duration (days)],Tbl_MissionCrew[Crew Name],Tbl_People[[#This Row],[Name]])</f>
        <v>204.63820601852058</v>
      </c>
      <c r="M225" s="2">
        <f ca="1">_xlfn.MINIFS(Tbl_MissionCrew[Duration (days)],Tbl_MissionCrew[Crew Name],Tbl_People[[#This Row],[Name]])</f>
        <v>204.63820601852058</v>
      </c>
    </row>
    <row r="226" spans="1:13">
      <c r="A226" t="s">
        <v>1003</v>
      </c>
      <c r="B226" t="s">
        <v>1333</v>
      </c>
      <c r="C226" t="s">
        <v>781</v>
      </c>
      <c r="D226" t="s">
        <v>1336</v>
      </c>
      <c r="E226" s="6">
        <v>10312</v>
      </c>
      <c r="F226">
        <f>COUNTIF(Tbl_MissionCrew[Crew Name],Tbl_People[[#This Row],[Name]])</f>
        <v>4</v>
      </c>
      <c r="G226" s="2">
        <f ca="1">SUMIFS(Tbl_MissionCrew[Duration (days)],Tbl_MissionCrew[Crew Name],Tbl_People[[#This Row],[Name]])</f>
        <v>29.795833333329938</v>
      </c>
      <c r="H226">
        <f>COUNTIF(Tbl_EVA[Name],Tbl_People[[#This Row],[Name]])</f>
        <v>0</v>
      </c>
      <c r="I226" s="2">
        <f>SUMIFS(Tbl_EVA[Duration],Tbl_EVA[Name],Tbl_People[[#This Row],[Name]])*24</f>
        <v>0</v>
      </c>
      <c r="J226">
        <f>COUNTIFS(Tbl_MissionCrew[Destination],"Moon",Tbl_MissionCrew[Crew Name],Tbl_People[[#This Row],[Name]])</f>
        <v>2</v>
      </c>
      <c r="K226">
        <f>COUNTIFS(Tbl_EVA[Moonwalk],TRUE,Tbl_EVA[Name],Tbl_People[[#This Row],[Name]])</f>
        <v>0</v>
      </c>
      <c r="L226" s="2">
        <f ca="1">_xlfn.MAXIFS(Tbl_MissionCrew[Duration (days)],Tbl_MissionCrew[Crew Name],Tbl_People[[#This Row],[Name]])</f>
        <v>13.774305555554747</v>
      </c>
      <c r="M226" s="2">
        <f ca="1">_xlfn.MINIFS(Tbl_MissionCrew[Duration (days)],Tbl_MissionCrew[Crew Name],Tbl_People[[#This Row],[Name]])</f>
        <v>3.9409722222226264</v>
      </c>
    </row>
    <row r="227" spans="1:13">
      <c r="A227" t="s">
        <v>1286</v>
      </c>
      <c r="B227" t="s">
        <v>1333</v>
      </c>
      <c r="C227" t="s">
        <v>856</v>
      </c>
      <c r="D227" t="s">
        <v>1335</v>
      </c>
      <c r="E227" s="6">
        <v>24404</v>
      </c>
      <c r="F227">
        <f>COUNTIF(Tbl_MissionCrew[Crew Name],Tbl_People[[#This Row],[Name]])</f>
        <v>3</v>
      </c>
      <c r="G227" s="2">
        <f ca="1">SUMIFS(Tbl_MissionCrew[Duration (days)],Tbl_MissionCrew[Crew Name],Tbl_People[[#This Row],[Name]])</f>
        <v>47.763738564804953</v>
      </c>
      <c r="H227">
        <f>COUNTIF(Tbl_EVA[Name],Tbl_People[[#This Row],[Name]])</f>
        <v>0</v>
      </c>
      <c r="I227" s="2">
        <f>SUMIFS(Tbl_EVA[Duration],Tbl_EVA[Name],Tbl_People[[#This Row],[Name]])*24</f>
        <v>0</v>
      </c>
      <c r="J227">
        <f>COUNTIFS(Tbl_MissionCrew[Destination],"Moon",Tbl_MissionCrew[Crew Name],Tbl_People[[#This Row],[Name]])</f>
        <v>0</v>
      </c>
      <c r="K227">
        <f>COUNTIFS(Tbl_EVA[Moonwalk],TRUE,Tbl_EVA[Name],Tbl_People[[#This Row],[Name]])</f>
        <v>0</v>
      </c>
      <c r="L227" s="2">
        <f ca="1">_xlfn.MAXIFS(Tbl_MissionCrew[Duration (days)],Tbl_MissionCrew[Crew Name],Tbl_People[[#This Row],[Name]])</f>
        <v>32.270138888889051</v>
      </c>
      <c r="M227" s="2">
        <f ca="1">_xlfn.MINIFS(Tbl_MissionCrew[Duration (days)],Tbl_MissionCrew[Crew Name],Tbl_People[[#This Row],[Name]])</f>
        <v>2.8520256018455257</v>
      </c>
    </row>
    <row r="228" spans="1:13">
      <c r="A228" t="s">
        <v>1272</v>
      </c>
      <c r="B228" t="s">
        <v>1343</v>
      </c>
      <c r="C228" t="s">
        <v>781</v>
      </c>
      <c r="D228" t="s">
        <v>1336</v>
      </c>
      <c r="E228" s="6">
        <v>23592</v>
      </c>
      <c r="F228">
        <f>COUNTIF(Tbl_MissionCrew[Crew Name],Tbl_People[[#This Row],[Name]])</f>
        <v>1</v>
      </c>
      <c r="G228" s="2">
        <f ca="1">SUMIFS(Tbl_MissionCrew[Duration (days)],Tbl_MissionCrew[Crew Name],Tbl_People[[#This Row],[Name]])</f>
        <v>12.864583333335759</v>
      </c>
      <c r="H228">
        <f>COUNTIF(Tbl_EVA[Name],Tbl_People[[#This Row],[Name]])</f>
        <v>0</v>
      </c>
      <c r="I228" s="2">
        <f>SUMIFS(Tbl_EVA[Duration],Tbl_EVA[Name],Tbl_People[[#This Row],[Name]])*24</f>
        <v>0</v>
      </c>
      <c r="J228">
        <f>COUNTIFS(Tbl_MissionCrew[Destination],"Moon",Tbl_MissionCrew[Crew Name],Tbl_People[[#This Row],[Name]])</f>
        <v>0</v>
      </c>
      <c r="K228">
        <f>COUNTIFS(Tbl_EVA[Moonwalk],TRUE,Tbl_EVA[Name],Tbl_People[[#This Row],[Name]])</f>
        <v>0</v>
      </c>
      <c r="L228" s="2">
        <f ca="1">_xlfn.MAXIFS(Tbl_MissionCrew[Duration (days)],Tbl_MissionCrew[Crew Name],Tbl_People[[#This Row],[Name]])</f>
        <v>12.864583333335759</v>
      </c>
      <c r="M228" s="2">
        <f ca="1">_xlfn.MINIFS(Tbl_MissionCrew[Duration (days)],Tbl_MissionCrew[Crew Name],Tbl_People[[#This Row],[Name]])</f>
        <v>12.864583333335759</v>
      </c>
    </row>
    <row r="229" spans="1:13">
      <c r="A229" t="s">
        <v>1222</v>
      </c>
      <c r="B229" t="s">
        <v>1333</v>
      </c>
      <c r="C229" t="s">
        <v>781</v>
      </c>
      <c r="D229" t="s">
        <v>1336</v>
      </c>
      <c r="E229" s="6">
        <v>21219</v>
      </c>
      <c r="F229">
        <f>COUNTIF(Tbl_MissionCrew[Crew Name],Tbl_People[[#This Row],[Name]])</f>
        <v>1</v>
      </c>
      <c r="G229" s="2">
        <f ca="1">SUMIFS(Tbl_MissionCrew[Duration (days)],Tbl_MissionCrew[Crew Name],Tbl_People[[#This Row],[Name]])</f>
        <v>8.8249999999970896</v>
      </c>
      <c r="H229">
        <f>COUNTIF(Tbl_EVA[Name],Tbl_People[[#This Row],[Name]])</f>
        <v>0</v>
      </c>
      <c r="I229" s="2">
        <f>SUMIFS(Tbl_EVA[Duration],Tbl_EVA[Name],Tbl_People[[#This Row],[Name]])*24</f>
        <v>0</v>
      </c>
      <c r="J229">
        <f>COUNTIFS(Tbl_MissionCrew[Destination],"Moon",Tbl_MissionCrew[Crew Name],Tbl_People[[#This Row],[Name]])</f>
        <v>0</v>
      </c>
      <c r="K229">
        <f>COUNTIFS(Tbl_EVA[Moonwalk],TRUE,Tbl_EVA[Name],Tbl_People[[#This Row],[Name]])</f>
        <v>0</v>
      </c>
      <c r="L229" s="2">
        <f ca="1">_xlfn.MAXIFS(Tbl_MissionCrew[Duration (days)],Tbl_MissionCrew[Crew Name],Tbl_People[[#This Row],[Name]])</f>
        <v>8.8249999999970896</v>
      </c>
      <c r="M229" s="2">
        <f ca="1">_xlfn.MINIFS(Tbl_MissionCrew[Duration (days)],Tbl_MissionCrew[Crew Name],Tbl_People[[#This Row],[Name]])</f>
        <v>8.8249999999970896</v>
      </c>
    </row>
    <row r="230" spans="1:13">
      <c r="A230" t="s">
        <v>1132</v>
      </c>
      <c r="B230" t="s">
        <v>1333</v>
      </c>
      <c r="C230" t="s">
        <v>781</v>
      </c>
      <c r="D230" t="s">
        <v>1336</v>
      </c>
      <c r="E230" s="6">
        <v>15579</v>
      </c>
      <c r="F230">
        <f>COUNTIF(Tbl_MissionCrew[Crew Name],Tbl_People[[#This Row],[Name]])</f>
        <v>5</v>
      </c>
      <c r="G230" s="2">
        <f ca="1">SUMIFS(Tbl_MissionCrew[Duration (days)],Tbl_MissionCrew[Crew Name],Tbl_People[[#This Row],[Name]])</f>
        <v>161.11983796296408</v>
      </c>
      <c r="H230">
        <f>COUNTIF(Tbl_EVA[Name],Tbl_People[[#This Row],[Name]])</f>
        <v>0</v>
      </c>
      <c r="I230" s="2">
        <f>SUMIFS(Tbl_EVA[Duration],Tbl_EVA[Name],Tbl_People[[#This Row],[Name]])*24</f>
        <v>0</v>
      </c>
      <c r="J230">
        <f>COUNTIFS(Tbl_MissionCrew[Destination],"Moon",Tbl_MissionCrew[Crew Name],Tbl_People[[#This Row],[Name]])</f>
        <v>0</v>
      </c>
      <c r="K230">
        <f>COUNTIFS(Tbl_EVA[Moonwalk],TRUE,Tbl_EVA[Name],Tbl_People[[#This Row],[Name]])</f>
        <v>0</v>
      </c>
      <c r="L230" s="2">
        <f ca="1">_xlfn.MAXIFS(Tbl_MissionCrew[Duration (days)],Tbl_MissionCrew[Crew Name],Tbl_People[[#This Row],[Name]])</f>
        <v>128.22817129629402</v>
      </c>
      <c r="M230" s="2">
        <f ca="1">_xlfn.MINIFS(Tbl_MissionCrew[Duration (days)],Tbl_MissionCrew[Crew Name],Tbl_People[[#This Row],[Name]])</f>
        <v>4.9861111111094942</v>
      </c>
    </row>
    <row r="231" spans="1:13">
      <c r="A231" t="s">
        <v>1142</v>
      </c>
      <c r="B231" t="s">
        <v>1333</v>
      </c>
      <c r="C231" t="s">
        <v>781</v>
      </c>
      <c r="D231" t="s">
        <v>1336</v>
      </c>
      <c r="E231" s="6">
        <v>15896</v>
      </c>
      <c r="F231">
        <f>COUNTIF(Tbl_MissionCrew[Crew Name],Tbl_People[[#This Row],[Name]])</f>
        <v>4</v>
      </c>
      <c r="G231" s="2">
        <f ca="1">SUMIFS(Tbl_MissionCrew[Duration (days)],Tbl_MissionCrew[Crew Name],Tbl_People[[#This Row],[Name]])</f>
        <v>34.413888888891961</v>
      </c>
      <c r="H231">
        <f>COUNTIF(Tbl_EVA[Name],Tbl_People[[#This Row],[Name]])</f>
        <v>0</v>
      </c>
      <c r="I231" s="2">
        <f>SUMIFS(Tbl_EVA[Duration],Tbl_EVA[Name],Tbl_People[[#This Row],[Name]])*24</f>
        <v>0</v>
      </c>
      <c r="J231">
        <f>COUNTIFS(Tbl_MissionCrew[Destination],"Moon",Tbl_MissionCrew[Crew Name],Tbl_People[[#This Row],[Name]])</f>
        <v>0</v>
      </c>
      <c r="K231">
        <f>COUNTIFS(Tbl_EVA[Moonwalk],TRUE,Tbl_EVA[Name],Tbl_People[[#This Row],[Name]])</f>
        <v>0</v>
      </c>
      <c r="L231" s="2">
        <f ca="1">_xlfn.MAXIFS(Tbl_MissionCrew[Duration (days)],Tbl_MissionCrew[Crew Name],Tbl_People[[#This Row],[Name]])</f>
        <v>13.970833333332848</v>
      </c>
      <c r="M231" s="2">
        <f ca="1">_xlfn.MINIFS(Tbl_MissionCrew[Duration (days)],Tbl_MissionCrew[Crew Name],Tbl_People[[#This Row],[Name]])</f>
        <v>4.429861111108039</v>
      </c>
    </row>
    <row r="232" spans="1:13">
      <c r="A232" t="s">
        <v>1095</v>
      </c>
      <c r="B232" t="s">
        <v>1333</v>
      </c>
      <c r="C232" t="s">
        <v>781</v>
      </c>
      <c r="D232" t="s">
        <v>1336</v>
      </c>
      <c r="E232" s="6">
        <v>15824</v>
      </c>
      <c r="F232">
        <f>COUNTIF(Tbl_MissionCrew[Crew Name],Tbl_People[[#This Row],[Name]])</f>
        <v>3</v>
      </c>
      <c r="G232" s="2">
        <f ca="1">SUMIFS(Tbl_MissionCrew[Duration (days)],Tbl_MissionCrew[Crew Name],Tbl_People[[#This Row],[Name]])</f>
        <v>16.852083333331393</v>
      </c>
      <c r="H232">
        <f>COUNTIF(Tbl_EVA[Name],Tbl_People[[#This Row],[Name]])</f>
        <v>0</v>
      </c>
      <c r="I232" s="2">
        <f>SUMIFS(Tbl_EVA[Duration],Tbl_EVA[Name],Tbl_People[[#This Row],[Name]])*24</f>
        <v>0</v>
      </c>
      <c r="J232">
        <f>COUNTIFS(Tbl_MissionCrew[Destination],"Moon",Tbl_MissionCrew[Crew Name],Tbl_People[[#This Row],[Name]])</f>
        <v>0</v>
      </c>
      <c r="K232">
        <f>COUNTIFS(Tbl_EVA[Moonwalk],TRUE,Tbl_EVA[Name],Tbl_People[[#This Row],[Name]])</f>
        <v>0</v>
      </c>
      <c r="L232" s="2">
        <f ca="1">_xlfn.MAXIFS(Tbl_MissionCrew[Duration (days)],Tbl_MissionCrew[Crew Name],Tbl_People[[#This Row],[Name]])</f>
        <v>7.0694444444452529</v>
      </c>
      <c r="M232" s="2">
        <f ca="1">_xlfn.MINIFS(Tbl_MissionCrew[Duration (days)],Tbl_MissionCrew[Crew Name],Tbl_People[[#This Row],[Name]])</f>
        <v>4.429861111108039</v>
      </c>
    </row>
    <row r="233" spans="1:13">
      <c r="A233" t="s">
        <v>641</v>
      </c>
      <c r="B233" t="s">
        <v>1333</v>
      </c>
      <c r="C233" t="s">
        <v>781</v>
      </c>
      <c r="D233" t="s">
        <v>1336</v>
      </c>
      <c r="E233" s="6">
        <v>24252</v>
      </c>
      <c r="F233">
        <f>COUNTIF(Tbl_MissionCrew[Crew Name],Tbl_People[[#This Row],[Name]])</f>
        <v>2</v>
      </c>
      <c r="G233" s="2">
        <f ca="1">SUMIFS(Tbl_MissionCrew[Duration (days)],Tbl_MissionCrew[Crew Name],Tbl_People[[#This Row],[Name]])</f>
        <v>27.712500000001455</v>
      </c>
      <c r="H233">
        <f>COUNTIF(Tbl_EVA[Name],Tbl_People[[#This Row],[Name]])</f>
        <v>5</v>
      </c>
      <c r="I233" s="2">
        <f>SUMIFS(Tbl_EVA[Duration],Tbl_EVA[Name],Tbl_People[[#This Row],[Name]])*24</f>
        <v>34.449999999837019</v>
      </c>
      <c r="J233">
        <f>COUNTIFS(Tbl_MissionCrew[Destination],"Moon",Tbl_MissionCrew[Crew Name],Tbl_People[[#This Row],[Name]])</f>
        <v>0</v>
      </c>
      <c r="K233">
        <f>COUNTIFS(Tbl_EVA[Moonwalk],TRUE,Tbl_EVA[Name],Tbl_People[[#This Row],[Name]])</f>
        <v>0</v>
      </c>
      <c r="L233" s="2">
        <f ca="1">_xlfn.MAXIFS(Tbl_MissionCrew[Duration (days)],Tbl_MissionCrew[Crew Name],Tbl_People[[#This Row],[Name]])</f>
        <v>13.870833333334303</v>
      </c>
      <c r="M233" s="2">
        <f ca="1">_xlfn.MINIFS(Tbl_MissionCrew[Duration (days)],Tbl_MissionCrew[Crew Name],Tbl_People[[#This Row],[Name]])</f>
        <v>13.841666666667152</v>
      </c>
    </row>
    <row r="234" spans="1:13">
      <c r="A234" t="s">
        <v>1057</v>
      </c>
      <c r="B234" t="s">
        <v>1333</v>
      </c>
      <c r="C234" t="s">
        <v>781</v>
      </c>
      <c r="D234" t="s">
        <v>1336</v>
      </c>
      <c r="E234" s="6">
        <v>14273</v>
      </c>
      <c r="F234">
        <f>COUNTIF(Tbl_MissionCrew[Crew Name],Tbl_People[[#This Row],[Name]])</f>
        <v>2</v>
      </c>
      <c r="G234" s="2">
        <f ca="1">SUMIFS(Tbl_MissionCrew[Duration (days)],Tbl_MissionCrew[Crew Name],Tbl_People[[#This Row],[Name]])</f>
        <v>13.170138888890506</v>
      </c>
      <c r="H234">
        <f>COUNTIF(Tbl_EVA[Name],Tbl_People[[#This Row],[Name]])</f>
        <v>0</v>
      </c>
      <c r="I234" s="2">
        <f>SUMIFS(Tbl_EVA[Duration],Tbl_EVA[Name],Tbl_People[[#This Row],[Name]])*24</f>
        <v>0</v>
      </c>
      <c r="J234">
        <f>COUNTIFS(Tbl_MissionCrew[Destination],"Moon",Tbl_MissionCrew[Crew Name],Tbl_People[[#This Row],[Name]])</f>
        <v>0</v>
      </c>
      <c r="K234">
        <f>COUNTIFS(Tbl_EVA[Moonwalk],TRUE,Tbl_EVA[Name],Tbl_People[[#This Row],[Name]])</f>
        <v>0</v>
      </c>
      <c r="L234" s="2">
        <f ca="1">_xlfn.MAXIFS(Tbl_MissionCrew[Duration (days)],Tbl_MissionCrew[Crew Name],Tbl_People[[#This Row],[Name]])</f>
        <v>7.0694444444452529</v>
      </c>
      <c r="M234" s="2">
        <f ca="1">_xlfn.MINIFS(Tbl_MissionCrew[Duration (days)],Tbl_MissionCrew[Crew Name],Tbl_People[[#This Row],[Name]])</f>
        <v>6.1006944444452529</v>
      </c>
    </row>
    <row r="235" spans="1:13">
      <c r="A235" t="s">
        <v>988</v>
      </c>
      <c r="B235" t="s">
        <v>1333</v>
      </c>
      <c r="C235" t="s">
        <v>781</v>
      </c>
      <c r="D235" t="s">
        <v>1336</v>
      </c>
      <c r="E235" s="6">
        <v>7870</v>
      </c>
      <c r="F235">
        <f>COUNTIF(Tbl_MissionCrew[Crew Name],Tbl_People[[#This Row],[Name]])</f>
        <v>2</v>
      </c>
      <c r="G235" s="2">
        <f ca="1">SUMIFS(Tbl_MissionCrew[Duration (days)],Tbl_MissionCrew[Crew Name],Tbl_People[[#This Row],[Name]])</f>
        <v>9.1113773148135806</v>
      </c>
      <c r="H235">
        <f>COUNTIF(Tbl_EVA[Name],Tbl_People[[#This Row],[Name]])</f>
        <v>0</v>
      </c>
      <c r="I235" s="2">
        <f>SUMIFS(Tbl_EVA[Duration],Tbl_EVA[Name],Tbl_People[[#This Row],[Name]])*24</f>
        <v>0</v>
      </c>
      <c r="J235">
        <f>COUNTIFS(Tbl_MissionCrew[Destination],"Moon",Tbl_MissionCrew[Crew Name],Tbl_People[[#This Row],[Name]])</f>
        <v>0</v>
      </c>
      <c r="K235">
        <f>COUNTIFS(Tbl_EVA[Moonwalk],TRUE,Tbl_EVA[Name],Tbl_People[[#This Row],[Name]])</f>
        <v>0</v>
      </c>
      <c r="L235" s="2">
        <f ca="1">_xlfn.MAXIFS(Tbl_MissionCrew[Duration (days)],Tbl_MissionCrew[Crew Name],Tbl_People[[#This Row],[Name]])</f>
        <v>8.90625</v>
      </c>
      <c r="M235" s="2">
        <f ca="1">_xlfn.MINIFS(Tbl_MissionCrew[Duration (days)],Tbl_MissionCrew[Crew Name],Tbl_People[[#This Row],[Name]])</f>
        <v>0.2051273148135806</v>
      </c>
    </row>
    <row r="236" spans="1:13">
      <c r="A236" t="s">
        <v>561</v>
      </c>
      <c r="B236" t="s">
        <v>1333</v>
      </c>
      <c r="C236" t="s">
        <v>781</v>
      </c>
      <c r="D236" t="s">
        <v>1336</v>
      </c>
      <c r="E236" s="6">
        <v>21468</v>
      </c>
      <c r="F236">
        <f>COUNTIF(Tbl_MissionCrew[Crew Name],Tbl_People[[#This Row],[Name]])</f>
        <v>5</v>
      </c>
      <c r="G236" s="2">
        <f ca="1">SUMIFS(Tbl_MissionCrew[Duration (days)],Tbl_MissionCrew[Crew Name],Tbl_People[[#This Row],[Name]])</f>
        <v>58.629166666665697</v>
      </c>
      <c r="H236">
        <f>COUNTIF(Tbl_EVA[Name],Tbl_People[[#This Row],[Name]])</f>
        <v>8</v>
      </c>
      <c r="I236" s="2">
        <f>SUMIFS(Tbl_EVA[Duration],Tbl_EVA[Name],Tbl_People[[#This Row],[Name]])*24</f>
        <v>58.500000000174623</v>
      </c>
      <c r="J236">
        <f>COUNTIFS(Tbl_MissionCrew[Destination],"Moon",Tbl_MissionCrew[Crew Name],Tbl_People[[#This Row],[Name]])</f>
        <v>0</v>
      </c>
      <c r="K236">
        <f>COUNTIFS(Tbl_EVA[Moonwalk],TRUE,Tbl_EVA[Name],Tbl_People[[#This Row],[Name]])</f>
        <v>0</v>
      </c>
      <c r="L236" s="2">
        <f ca="1">_xlfn.MAXIFS(Tbl_MissionCrew[Duration (days)],Tbl_MissionCrew[Crew Name],Tbl_People[[#This Row],[Name]])</f>
        <v>16.631944444445253</v>
      </c>
      <c r="M236" s="2">
        <f ca="1">_xlfn.MINIFS(Tbl_MissionCrew[Duration (days)],Tbl_MissionCrew[Crew Name],Tbl_People[[#This Row],[Name]])</f>
        <v>7.9666666666671517</v>
      </c>
    </row>
    <row r="237" spans="1:13">
      <c r="A237" t="s">
        <v>610</v>
      </c>
      <c r="B237" t="s">
        <v>1333</v>
      </c>
      <c r="C237" t="s">
        <v>781</v>
      </c>
      <c r="D237" t="s">
        <v>1336</v>
      </c>
      <c r="E237" s="6">
        <v>21442</v>
      </c>
      <c r="F237">
        <f>COUNTIF(Tbl_MissionCrew[Crew Name],Tbl_People[[#This Row],[Name]])</f>
        <v>1</v>
      </c>
      <c r="G237" s="2">
        <f ca="1">SUMIFS(Tbl_MissionCrew[Duration (days)],Tbl_MissionCrew[Crew Name],Tbl_People[[#This Row],[Name]])</f>
        <v>13.784027777779556</v>
      </c>
      <c r="H237">
        <f>COUNTIF(Tbl_EVA[Name],Tbl_People[[#This Row],[Name]])</f>
        <v>3</v>
      </c>
      <c r="I237" s="2">
        <f>SUMIFS(Tbl_EVA[Duration],Tbl_EVA[Name],Tbl_People[[#This Row],[Name]])*24</f>
        <v>19.916666666627862</v>
      </c>
      <c r="J237">
        <f>COUNTIFS(Tbl_MissionCrew[Destination],"Moon",Tbl_MissionCrew[Crew Name],Tbl_People[[#This Row],[Name]])</f>
        <v>0</v>
      </c>
      <c r="K237">
        <f>COUNTIFS(Tbl_EVA[Moonwalk],TRUE,Tbl_EVA[Name],Tbl_People[[#This Row],[Name]])</f>
        <v>0</v>
      </c>
      <c r="L237" s="2">
        <f ca="1">_xlfn.MAXIFS(Tbl_MissionCrew[Duration (days)],Tbl_MissionCrew[Crew Name],Tbl_People[[#This Row],[Name]])</f>
        <v>13.784027777779556</v>
      </c>
      <c r="M237" s="2">
        <f ca="1">_xlfn.MINIFS(Tbl_MissionCrew[Duration (days)],Tbl_MissionCrew[Crew Name],Tbl_People[[#This Row],[Name]])</f>
        <v>13.784027777779556</v>
      </c>
    </row>
    <row r="238" spans="1:13">
      <c r="A238" t="s">
        <v>1105</v>
      </c>
      <c r="B238" t="s">
        <v>1333</v>
      </c>
      <c r="C238" t="s">
        <v>781</v>
      </c>
      <c r="D238" t="s">
        <v>1336</v>
      </c>
      <c r="E238" s="6">
        <v>16981</v>
      </c>
      <c r="F238">
        <f>COUNTIF(Tbl_MissionCrew[Crew Name],Tbl_People[[#This Row],[Name]])</f>
        <v>3</v>
      </c>
      <c r="G238" s="2">
        <f ca="1">SUMIFS(Tbl_MissionCrew[Duration (days)],Tbl_MissionCrew[Crew Name],Tbl_People[[#This Row],[Name]])</f>
        <v>20.100694444445253</v>
      </c>
      <c r="H238">
        <f>COUNTIF(Tbl_EVA[Name],Tbl_People[[#This Row],[Name]])</f>
        <v>0</v>
      </c>
      <c r="I238" s="2">
        <f>SUMIFS(Tbl_EVA[Duration],Tbl_EVA[Name],Tbl_People[[#This Row],[Name]])*24</f>
        <v>0</v>
      </c>
      <c r="J238">
        <f>COUNTIFS(Tbl_MissionCrew[Destination],"Moon",Tbl_MissionCrew[Crew Name],Tbl_People[[#This Row],[Name]])</f>
        <v>0</v>
      </c>
      <c r="K238">
        <f>COUNTIFS(Tbl_EVA[Moonwalk],TRUE,Tbl_EVA[Name],Tbl_People[[#This Row],[Name]])</f>
        <v>0</v>
      </c>
      <c r="L238" s="2">
        <f ca="1">_xlfn.MAXIFS(Tbl_MissionCrew[Duration (days)],Tbl_MissionCrew[Crew Name],Tbl_People[[#This Row],[Name]])</f>
        <v>8.9625000000014552</v>
      </c>
      <c r="M238" s="2">
        <f ca="1">_xlfn.MINIFS(Tbl_MissionCrew[Duration (days)],Tbl_MissionCrew[Crew Name],Tbl_People[[#This Row],[Name]])</f>
        <v>4.0423611111109494</v>
      </c>
    </row>
    <row r="239" spans="1:13">
      <c r="A239" t="s">
        <v>623</v>
      </c>
      <c r="B239" t="s">
        <v>1333</v>
      </c>
      <c r="C239" t="s">
        <v>781</v>
      </c>
      <c r="D239" t="s">
        <v>1336</v>
      </c>
      <c r="E239" s="6">
        <v>18733</v>
      </c>
      <c r="F239">
        <f>COUNTIF(Tbl_MissionCrew[Crew Name],Tbl_People[[#This Row],[Name]])</f>
        <v>3</v>
      </c>
      <c r="G239" s="2">
        <f ca="1">SUMIFS(Tbl_MissionCrew[Duration (days)],Tbl_MissionCrew[Crew Name],Tbl_People[[#This Row],[Name]])</f>
        <v>203.72499999999854</v>
      </c>
      <c r="H239">
        <f>COUNTIF(Tbl_EVA[Name],Tbl_People[[#This Row],[Name]])</f>
        <v>1</v>
      </c>
      <c r="I239" s="2">
        <f>SUMIFS(Tbl_EVA[Duration],Tbl_EVA[Name],Tbl_People[[#This Row],[Name]])*24</f>
        <v>4.96666666661622</v>
      </c>
      <c r="J239">
        <f>COUNTIFS(Tbl_MissionCrew[Destination],"Moon",Tbl_MissionCrew[Crew Name],Tbl_People[[#This Row],[Name]])</f>
        <v>0</v>
      </c>
      <c r="K239">
        <f>COUNTIFS(Tbl_EVA[Moonwalk],TRUE,Tbl_EVA[Name],Tbl_People[[#This Row],[Name]])</f>
        <v>0</v>
      </c>
      <c r="L239" s="2">
        <f ca="1">_xlfn.MAXIFS(Tbl_MissionCrew[Duration (days)],Tbl_MissionCrew[Crew Name],Tbl_People[[#This Row],[Name]])</f>
        <v>179.01597222222335</v>
      </c>
      <c r="M239" s="2">
        <f ca="1">_xlfn.MINIFS(Tbl_MissionCrew[Duration (days)],Tbl_MissionCrew[Crew Name],Tbl_People[[#This Row],[Name]])</f>
        <v>11.896527777775191</v>
      </c>
    </row>
    <row r="240" spans="1:13">
      <c r="A240" t="s">
        <v>1017</v>
      </c>
      <c r="B240" t="s">
        <v>1333</v>
      </c>
      <c r="C240" t="s">
        <v>781</v>
      </c>
      <c r="D240" t="s">
        <v>1336</v>
      </c>
      <c r="E240" s="6">
        <v>11565</v>
      </c>
      <c r="F240">
        <f>COUNTIF(Tbl_MissionCrew[Crew Name],Tbl_People[[#This Row],[Name]])</f>
        <v>1</v>
      </c>
      <c r="G240" s="2">
        <f ca="1">SUMIFS(Tbl_MissionCrew[Duration (days)],Tbl_MissionCrew[Crew Name],Tbl_People[[#This Row],[Name]])</f>
        <v>5.9548611111094942</v>
      </c>
      <c r="H240">
        <f>COUNTIF(Tbl_EVA[Name],Tbl_People[[#This Row],[Name]])</f>
        <v>0</v>
      </c>
      <c r="I240" s="2">
        <f>SUMIFS(Tbl_EVA[Duration],Tbl_EVA[Name],Tbl_People[[#This Row],[Name]])*24</f>
        <v>0</v>
      </c>
      <c r="J240">
        <f>COUNTIFS(Tbl_MissionCrew[Destination],"Moon",Tbl_MissionCrew[Crew Name],Tbl_People[[#This Row],[Name]])</f>
        <v>1</v>
      </c>
      <c r="K240">
        <f>COUNTIFS(Tbl_EVA[Moonwalk],TRUE,Tbl_EVA[Name],Tbl_People[[#This Row],[Name]])</f>
        <v>0</v>
      </c>
      <c r="L240" s="2">
        <f ca="1">_xlfn.MAXIFS(Tbl_MissionCrew[Duration (days)],Tbl_MissionCrew[Crew Name],Tbl_People[[#This Row],[Name]])</f>
        <v>5.9548611111094942</v>
      </c>
      <c r="M240" s="2">
        <f ca="1">_xlfn.MINIFS(Tbl_MissionCrew[Duration (days)],Tbl_MissionCrew[Crew Name],Tbl_People[[#This Row],[Name]])</f>
        <v>5.9548611111094942</v>
      </c>
    </row>
    <row r="241" spans="1:13">
      <c r="A241" t="s">
        <v>401</v>
      </c>
      <c r="B241" t="s">
        <v>1333</v>
      </c>
      <c r="C241" t="s">
        <v>781</v>
      </c>
      <c r="D241" t="s">
        <v>1336</v>
      </c>
      <c r="E241" s="6">
        <v>11225</v>
      </c>
      <c r="F241">
        <f>COUNTIF(Tbl_MissionCrew[Crew Name],Tbl_People[[#This Row],[Name]])</f>
        <v>6</v>
      </c>
      <c r="G241" s="2">
        <f ca="1">SUMIFS(Tbl_MissionCrew[Duration (days)],Tbl_MissionCrew[Crew Name],Tbl_People[[#This Row],[Name]])</f>
        <v>34.822222222221171</v>
      </c>
      <c r="H241">
        <f>COUNTIF(Tbl_EVA[Name],Tbl_People[[#This Row],[Name]])</f>
        <v>3</v>
      </c>
      <c r="I241" s="2">
        <f>SUMIFS(Tbl_EVA[Duration],Tbl_EVA[Name],Tbl_People[[#This Row],[Name]])*24</f>
        <v>20.239999999932479</v>
      </c>
      <c r="J241">
        <f>COUNTIFS(Tbl_MissionCrew[Destination],"Moon",Tbl_MissionCrew[Crew Name],Tbl_People[[#This Row],[Name]])</f>
        <v>2</v>
      </c>
      <c r="K241">
        <f>COUNTIFS(Tbl_EVA[Moonwalk],TRUE,Tbl_EVA[Name],Tbl_People[[#This Row],[Name]])</f>
        <v>3</v>
      </c>
      <c r="L241" s="2">
        <f ca="1">_xlfn.MAXIFS(Tbl_MissionCrew[Duration (days)],Tbl_MissionCrew[Crew Name],Tbl_People[[#This Row],[Name]])</f>
        <v>11.077083333333576</v>
      </c>
      <c r="M241" s="2">
        <f ca="1">_xlfn.MINIFS(Tbl_MissionCrew[Duration (days)],Tbl_MissionCrew[Crew Name],Tbl_People[[#This Row],[Name]])</f>
        <v>0.20347222222335404</v>
      </c>
    </row>
    <row r="242" spans="1:13">
      <c r="A242" t="s">
        <v>1101</v>
      </c>
      <c r="B242" t="s">
        <v>1333</v>
      </c>
      <c r="C242" t="s">
        <v>781</v>
      </c>
      <c r="D242" t="s">
        <v>1336</v>
      </c>
      <c r="E242" s="6">
        <v>16393</v>
      </c>
      <c r="F242">
        <f>COUNTIF(Tbl_MissionCrew[Crew Name],Tbl_People[[#This Row],[Name]])</f>
        <v>1</v>
      </c>
      <c r="G242" s="2">
        <f ca="1">SUMIFS(Tbl_MissionCrew[Duration (days)],Tbl_MissionCrew[Crew Name],Tbl_People[[#This Row],[Name]])</f>
        <v>7.9486111111109494</v>
      </c>
      <c r="H242">
        <f>COUNTIF(Tbl_EVA[Name],Tbl_People[[#This Row],[Name]])</f>
        <v>0</v>
      </c>
      <c r="I242" s="2">
        <f>SUMIFS(Tbl_EVA[Duration],Tbl_EVA[Name],Tbl_People[[#This Row],[Name]])*24</f>
        <v>0</v>
      </c>
      <c r="J242">
        <f>COUNTIFS(Tbl_MissionCrew[Destination],"Moon",Tbl_MissionCrew[Crew Name],Tbl_People[[#This Row],[Name]])</f>
        <v>0</v>
      </c>
      <c r="K242">
        <f>COUNTIFS(Tbl_EVA[Moonwalk],TRUE,Tbl_EVA[Name],Tbl_People[[#This Row],[Name]])</f>
        <v>0</v>
      </c>
      <c r="L242" s="2">
        <f ca="1">_xlfn.MAXIFS(Tbl_MissionCrew[Duration (days)],Tbl_MissionCrew[Crew Name],Tbl_People[[#This Row],[Name]])</f>
        <v>7.9486111111109494</v>
      </c>
      <c r="M242" s="2">
        <f ca="1">_xlfn.MINIFS(Tbl_MissionCrew[Duration (days)],Tbl_MissionCrew[Crew Name],Tbl_People[[#This Row],[Name]])</f>
        <v>7.9486111111109494</v>
      </c>
    </row>
    <row r="243" spans="1:13">
      <c r="A243" t="s">
        <v>1079</v>
      </c>
      <c r="B243" t="s">
        <v>1333</v>
      </c>
      <c r="C243" t="s">
        <v>781</v>
      </c>
      <c r="D243" t="s">
        <v>1336</v>
      </c>
      <c r="E243" s="6">
        <v>15932</v>
      </c>
      <c r="F243">
        <f>COUNTIF(Tbl_MissionCrew[Crew Name],Tbl_People[[#This Row],[Name]])</f>
        <v>1</v>
      </c>
      <c r="G243" s="2">
        <f ca="1">SUMIFS(Tbl_MissionCrew[Duration (days)],Tbl_MissionCrew[Crew Name],Tbl_People[[#This Row],[Name]])</f>
        <v>8.2256944444452529</v>
      </c>
      <c r="H243">
        <f>COUNTIF(Tbl_EVA[Name],Tbl_People[[#This Row],[Name]])</f>
        <v>0</v>
      </c>
      <c r="I243" s="2">
        <f>SUMIFS(Tbl_EVA[Duration],Tbl_EVA[Name],Tbl_People[[#This Row],[Name]])*24</f>
        <v>0</v>
      </c>
      <c r="J243">
        <f>COUNTIFS(Tbl_MissionCrew[Destination],"Moon",Tbl_MissionCrew[Crew Name],Tbl_People[[#This Row],[Name]])</f>
        <v>0</v>
      </c>
      <c r="K243">
        <f>COUNTIFS(Tbl_EVA[Moonwalk],TRUE,Tbl_EVA[Name],Tbl_People[[#This Row],[Name]])</f>
        <v>0</v>
      </c>
      <c r="L243" s="2">
        <f ca="1">_xlfn.MAXIFS(Tbl_MissionCrew[Duration (days)],Tbl_MissionCrew[Crew Name],Tbl_People[[#This Row],[Name]])</f>
        <v>8.2256944444452529</v>
      </c>
      <c r="M243" s="2">
        <f ca="1">_xlfn.MINIFS(Tbl_MissionCrew[Duration (days)],Tbl_MissionCrew[Crew Name],Tbl_People[[#This Row],[Name]])</f>
        <v>8.2256944444452529</v>
      </c>
    </row>
    <row r="244" spans="1:13">
      <c r="A244" t="s">
        <v>1293</v>
      </c>
      <c r="B244" t="s">
        <v>1333</v>
      </c>
      <c r="C244" t="s">
        <v>781</v>
      </c>
      <c r="D244" t="s">
        <v>1336</v>
      </c>
      <c r="E244" s="6">
        <v>22865</v>
      </c>
      <c r="F244">
        <f>COUNTIF(Tbl_MissionCrew[Crew Name],Tbl_People[[#This Row],[Name]])</f>
        <v>1</v>
      </c>
      <c r="G244" s="2">
        <f ca="1">SUMIFS(Tbl_MissionCrew[Duration (days)],Tbl_MissionCrew[Crew Name],Tbl_People[[#This Row],[Name]])</f>
        <v>13.870833333334303</v>
      </c>
      <c r="H244">
        <f>COUNTIF(Tbl_EVA[Name],Tbl_People[[#This Row],[Name]])</f>
        <v>0</v>
      </c>
      <c r="I244" s="2">
        <f>SUMIFS(Tbl_EVA[Duration],Tbl_EVA[Name],Tbl_People[[#This Row],[Name]])*24</f>
        <v>0</v>
      </c>
      <c r="J244">
        <f>COUNTIFS(Tbl_MissionCrew[Destination],"Moon",Tbl_MissionCrew[Crew Name],Tbl_People[[#This Row],[Name]])</f>
        <v>0</v>
      </c>
      <c r="K244">
        <f>COUNTIFS(Tbl_EVA[Moonwalk],TRUE,Tbl_EVA[Name],Tbl_People[[#This Row],[Name]])</f>
        <v>0</v>
      </c>
      <c r="L244" s="2">
        <f ca="1">_xlfn.MAXIFS(Tbl_MissionCrew[Duration (days)],Tbl_MissionCrew[Crew Name],Tbl_People[[#This Row],[Name]])</f>
        <v>13.870833333334303</v>
      </c>
      <c r="M244" s="2">
        <f ca="1">_xlfn.MINIFS(Tbl_MissionCrew[Duration (days)],Tbl_MissionCrew[Crew Name],Tbl_People[[#This Row],[Name]])</f>
        <v>13.870833333334303</v>
      </c>
    </row>
    <row r="245" spans="1:13">
      <c r="A245" t="s">
        <v>996</v>
      </c>
      <c r="B245" t="s">
        <v>1333</v>
      </c>
      <c r="C245" t="s">
        <v>781</v>
      </c>
      <c r="D245" t="s">
        <v>1336</v>
      </c>
      <c r="E245" s="6">
        <v>7722</v>
      </c>
      <c r="F245">
        <f>COUNTIF(Tbl_MissionCrew[Crew Name],Tbl_People[[#This Row],[Name]])</f>
        <v>2</v>
      </c>
      <c r="G245" s="2">
        <f ca="1">SUMIFS(Tbl_MissionCrew[Duration (days)],Tbl_MissionCrew[Crew Name],Tbl_People[[#This Row],[Name]])</f>
        <v>1.5648148149921326E-2</v>
      </c>
      <c r="H245">
        <f>COUNTIF(Tbl_EVA[Name],Tbl_People[[#This Row],[Name]])</f>
        <v>0</v>
      </c>
      <c r="I245" s="2">
        <f>SUMIFS(Tbl_EVA[Duration],Tbl_EVA[Name],Tbl_People[[#This Row],[Name]])*24</f>
        <v>0</v>
      </c>
      <c r="J245">
        <f>COUNTIFS(Tbl_MissionCrew[Destination],"Moon",Tbl_MissionCrew[Crew Name],Tbl_People[[#This Row],[Name]])</f>
        <v>0</v>
      </c>
      <c r="K245">
        <f>COUNTIFS(Tbl_EVA[Moonwalk],TRUE,Tbl_EVA[Name],Tbl_People[[#This Row],[Name]])</f>
        <v>0</v>
      </c>
      <c r="L245" s="2">
        <f ca="1">_xlfn.MAXIFS(Tbl_MissionCrew[Duration (days)],Tbl_MissionCrew[Crew Name],Tbl_People[[#This Row],[Name]])</f>
        <v>7.9166666655510198E-3</v>
      </c>
      <c r="M245" s="2">
        <f ca="1">_xlfn.MINIFS(Tbl_MissionCrew[Duration (days)],Tbl_MissionCrew[Crew Name],Tbl_People[[#This Row],[Name]])</f>
        <v>7.7314814843703061E-3</v>
      </c>
    </row>
    <row r="246" spans="1:13">
      <c r="A246" t="s">
        <v>1049</v>
      </c>
      <c r="B246" t="s">
        <v>1333</v>
      </c>
      <c r="C246" t="s">
        <v>781</v>
      </c>
      <c r="D246" t="s">
        <v>1336</v>
      </c>
      <c r="E246" s="6">
        <v>11927</v>
      </c>
      <c r="F246">
        <f>COUNTIF(Tbl_MissionCrew[Crew Name],Tbl_People[[#This Row],[Name]])</f>
        <v>2</v>
      </c>
      <c r="G246" s="2">
        <f ca="1">SUMIFS(Tbl_MissionCrew[Duration (days)],Tbl_MissionCrew[Crew Name],Tbl_People[[#This Row],[Name]])</f>
        <v>9.3555555555540195</v>
      </c>
      <c r="H246">
        <f>COUNTIF(Tbl_EVA[Name],Tbl_People[[#This Row],[Name]])</f>
        <v>0</v>
      </c>
      <c r="I246" s="2">
        <f>SUMIFS(Tbl_EVA[Duration],Tbl_EVA[Name],Tbl_People[[#This Row],[Name]])*24</f>
        <v>0</v>
      </c>
      <c r="J246">
        <f>COUNTIFS(Tbl_MissionCrew[Destination],"Moon",Tbl_MissionCrew[Crew Name],Tbl_People[[#This Row],[Name]])</f>
        <v>0</v>
      </c>
      <c r="K246">
        <f>COUNTIFS(Tbl_EVA[Moonwalk],TRUE,Tbl_EVA[Name],Tbl_People[[#This Row],[Name]])</f>
        <v>0</v>
      </c>
      <c r="L246" s="2">
        <f ca="1">_xlfn.MAXIFS(Tbl_MissionCrew[Duration (days)],Tbl_MissionCrew[Crew Name],Tbl_People[[#This Row],[Name]])</f>
        <v>7.0958333333328483</v>
      </c>
      <c r="M246" s="2">
        <f ca="1">_xlfn.MINIFS(Tbl_MissionCrew[Duration (days)],Tbl_MissionCrew[Crew Name],Tbl_People[[#This Row],[Name]])</f>
        <v>2.2597222222211713</v>
      </c>
    </row>
    <row r="247" spans="1:13">
      <c r="A247" t="s">
        <v>409</v>
      </c>
      <c r="B247" t="s">
        <v>1333</v>
      </c>
      <c r="C247" t="s">
        <v>781</v>
      </c>
      <c r="D247" t="s">
        <v>1336</v>
      </c>
      <c r="E247" s="6">
        <v>11738</v>
      </c>
      <c r="F247">
        <f>COUNTIF(Tbl_MissionCrew[Crew Name],Tbl_People[[#This Row],[Name]])</f>
        <v>1</v>
      </c>
      <c r="G247" s="2">
        <f ca="1">SUMIFS(Tbl_MissionCrew[Duration (days)],Tbl_MissionCrew[Crew Name],Tbl_People[[#This Row],[Name]])</f>
        <v>28.034722222222626</v>
      </c>
      <c r="H247">
        <f>COUNTIF(Tbl_EVA[Name],Tbl_People[[#This Row],[Name]])</f>
        <v>1</v>
      </c>
      <c r="I247" s="2">
        <f>SUMIFS(Tbl_EVA[Duration],Tbl_EVA[Name],Tbl_People[[#This Row],[Name]])*24</f>
        <v>3.4166666666278616</v>
      </c>
      <c r="J247">
        <f>COUNTIFS(Tbl_MissionCrew[Destination],"Moon",Tbl_MissionCrew[Crew Name],Tbl_People[[#This Row],[Name]])</f>
        <v>0</v>
      </c>
      <c r="K247">
        <f>COUNTIFS(Tbl_EVA[Moonwalk],TRUE,Tbl_EVA[Name],Tbl_People[[#This Row],[Name]])</f>
        <v>0</v>
      </c>
      <c r="L247" s="2">
        <f ca="1">_xlfn.MAXIFS(Tbl_MissionCrew[Duration (days)],Tbl_MissionCrew[Crew Name],Tbl_People[[#This Row],[Name]])</f>
        <v>28.034722222222626</v>
      </c>
      <c r="M247" s="2">
        <f ca="1">_xlfn.MINIFS(Tbl_MissionCrew[Duration (days)],Tbl_MissionCrew[Crew Name],Tbl_People[[#This Row],[Name]])</f>
        <v>28.034722222222626</v>
      </c>
    </row>
    <row r="248" spans="1:13">
      <c r="A248" t="s">
        <v>671</v>
      </c>
      <c r="B248" t="s">
        <v>1333</v>
      </c>
      <c r="C248" t="s">
        <v>781</v>
      </c>
      <c r="D248" t="s">
        <v>1336</v>
      </c>
      <c r="E248" s="6">
        <v>24609</v>
      </c>
      <c r="F248">
        <f>COUNTIF(Tbl_MissionCrew[Crew Name],Tbl_People[[#This Row],[Name]])</f>
        <v>3</v>
      </c>
      <c r="G248" s="2">
        <f ca="1">SUMIFS(Tbl_MissionCrew[Duration (days)],Tbl_MissionCrew[Crew Name],Tbl_People[[#This Row],[Name]])</f>
        <v>306.02499999999418</v>
      </c>
      <c r="H248">
        <f>COUNTIF(Tbl_EVA[Name],Tbl_People[[#This Row],[Name]])</f>
        <v>3</v>
      </c>
      <c r="I248" s="2">
        <f>SUMIFS(Tbl_EVA[Duration],Tbl_EVA[Name],Tbl_People[[#This Row],[Name]])*24</f>
        <v>19.766666666837409</v>
      </c>
      <c r="J248">
        <f>COUNTIFS(Tbl_MissionCrew[Destination],"Moon",Tbl_MissionCrew[Crew Name],Tbl_People[[#This Row],[Name]])</f>
        <v>0</v>
      </c>
      <c r="K248">
        <f>COUNTIFS(Tbl_EVA[Moonwalk],TRUE,Tbl_EVA[Name],Tbl_People[[#This Row],[Name]])</f>
        <v>0</v>
      </c>
      <c r="L248" s="2">
        <f ca="1">_xlfn.MAXIFS(Tbl_MissionCrew[Duration (days)],Tbl_MissionCrew[Crew Name],Tbl_People[[#This Row],[Name]])</f>
        <v>168.21805555555329</v>
      </c>
      <c r="M248" s="2">
        <f ca="1">_xlfn.MINIFS(Tbl_MissionCrew[Duration (days)],Tbl_MissionCrew[Crew Name],Tbl_People[[#This Row],[Name]])</f>
        <v>12.8125</v>
      </c>
    </row>
    <row r="249" spans="1:13">
      <c r="A249" t="s">
        <v>449</v>
      </c>
      <c r="B249" t="s">
        <v>1333</v>
      </c>
      <c r="C249" t="s">
        <v>781</v>
      </c>
      <c r="D249" t="s">
        <v>1336</v>
      </c>
      <c r="E249" s="6">
        <v>13693</v>
      </c>
      <c r="F249">
        <f>COUNTIF(Tbl_MissionCrew[Crew Name],Tbl_People[[#This Row],[Name]])</f>
        <v>2</v>
      </c>
      <c r="G249" s="2">
        <f ca="1">SUMIFS(Tbl_MissionCrew[Duration (days)],Tbl_MissionCrew[Crew Name],Tbl_People[[#This Row],[Name]])</f>
        <v>13.084027777778829</v>
      </c>
      <c r="H249">
        <f>COUNTIF(Tbl_EVA[Name],Tbl_People[[#This Row],[Name]])</f>
        <v>2</v>
      </c>
      <c r="I249" s="2">
        <f>SUMIFS(Tbl_EVA[Duration],Tbl_EVA[Name],Tbl_People[[#This Row],[Name]])*24</f>
        <v>11.699999999982538</v>
      </c>
      <c r="J249">
        <f>COUNTIFS(Tbl_MissionCrew[Destination],"Moon",Tbl_MissionCrew[Crew Name],Tbl_People[[#This Row],[Name]])</f>
        <v>0</v>
      </c>
      <c r="K249">
        <f>COUNTIFS(Tbl_EVA[Moonwalk],TRUE,Tbl_EVA[Name],Tbl_People[[#This Row],[Name]])</f>
        <v>0</v>
      </c>
      <c r="L249" s="2">
        <f ca="1">_xlfn.MAXIFS(Tbl_MissionCrew[Duration (days)],Tbl_MissionCrew[Crew Name],Tbl_People[[#This Row],[Name]])</f>
        <v>7.9902777777788287</v>
      </c>
      <c r="M249" s="2">
        <f ca="1">_xlfn.MINIFS(Tbl_MissionCrew[Duration (days)],Tbl_MissionCrew[Crew Name],Tbl_People[[#This Row],[Name]])</f>
        <v>5.09375</v>
      </c>
    </row>
    <row r="250" spans="1:13">
      <c r="A250" t="s">
        <v>542</v>
      </c>
      <c r="B250" t="s">
        <v>1333</v>
      </c>
      <c r="C250" t="s">
        <v>781</v>
      </c>
      <c r="D250" t="s">
        <v>1336</v>
      </c>
      <c r="E250" s="6">
        <v>18284</v>
      </c>
      <c r="F250">
        <f>COUNTIF(Tbl_MissionCrew[Crew Name],Tbl_People[[#This Row],[Name]])</f>
        <v>4</v>
      </c>
      <c r="G250" s="2">
        <f ca="1">SUMIFS(Tbl_MissionCrew[Duration (days)],Tbl_MissionCrew[Crew Name],Tbl_People[[#This Row],[Name]])</f>
        <v>43.554166666661331</v>
      </c>
      <c r="H250">
        <f>COUNTIF(Tbl_EVA[Name],Tbl_People[[#This Row],[Name]])</f>
        <v>7</v>
      </c>
      <c r="I250" s="2">
        <f>SUMIFS(Tbl_EVA[Duration],Tbl_EVA[Name],Tbl_People[[#This Row],[Name]])*24</f>
        <v>45.483333333511837</v>
      </c>
      <c r="J250">
        <f>COUNTIFS(Tbl_MissionCrew[Destination],"Moon",Tbl_MissionCrew[Crew Name],Tbl_People[[#This Row],[Name]])</f>
        <v>0</v>
      </c>
      <c r="K250">
        <f>COUNTIFS(Tbl_EVA[Moonwalk],TRUE,Tbl_EVA[Name],Tbl_People[[#This Row],[Name]])</f>
        <v>0</v>
      </c>
      <c r="L250" s="2">
        <f ca="1">_xlfn.MAXIFS(Tbl_MissionCrew[Duration (days)],Tbl_MissionCrew[Crew Name],Tbl_People[[#This Row],[Name]])</f>
        <v>11.796527777776646</v>
      </c>
      <c r="M250" s="2">
        <f ca="1">_xlfn.MINIFS(Tbl_MissionCrew[Duration (days)],Tbl_MissionCrew[Crew Name],Tbl_People[[#This Row],[Name]])</f>
        <v>9.984722222223354</v>
      </c>
    </row>
    <row r="251" spans="1:13">
      <c r="A251" t="s">
        <v>1075</v>
      </c>
      <c r="B251" t="s">
        <v>1343</v>
      </c>
      <c r="C251" t="s">
        <v>781</v>
      </c>
      <c r="D251" t="s">
        <v>1336</v>
      </c>
      <c r="E251" s="6">
        <v>17993</v>
      </c>
      <c r="F251">
        <f>COUNTIF(Tbl_MissionCrew[Crew Name],Tbl_People[[#This Row],[Name]])</f>
        <v>2</v>
      </c>
      <c r="G251" s="2">
        <f ca="1">SUMIFS(Tbl_MissionCrew[Duration (days)],Tbl_MissionCrew[Crew Name],Tbl_People[[#This Row],[Name]])</f>
        <v>6.0402777777781012</v>
      </c>
      <c r="H251">
        <f>COUNTIF(Tbl_EVA[Name],Tbl_People[[#This Row],[Name]])</f>
        <v>0</v>
      </c>
      <c r="I251" s="2">
        <f>SUMIFS(Tbl_EVA[Duration],Tbl_EVA[Name],Tbl_People[[#This Row],[Name]])*24</f>
        <v>0</v>
      </c>
      <c r="J251">
        <f>COUNTIFS(Tbl_MissionCrew[Destination],"Moon",Tbl_MissionCrew[Crew Name],Tbl_People[[#This Row],[Name]])</f>
        <v>0</v>
      </c>
      <c r="K251">
        <f>COUNTIFS(Tbl_EVA[Moonwalk],TRUE,Tbl_EVA[Name],Tbl_People[[#This Row],[Name]])</f>
        <v>0</v>
      </c>
      <c r="L251" s="2">
        <f ca="1">_xlfn.MAXIFS(Tbl_MissionCrew[Duration (days)],Tbl_MissionCrew[Crew Name],Tbl_People[[#This Row],[Name]])</f>
        <v>6.0395833333350311</v>
      </c>
      <c r="M251" s="2">
        <f ca="1">_xlfn.MINIFS(Tbl_MissionCrew[Duration (days)],Tbl_MissionCrew[Crew Name],Tbl_People[[#This Row],[Name]])</f>
        <v>6.944444430700969E-4</v>
      </c>
    </row>
    <row r="252" spans="1:13">
      <c r="A252" t="s">
        <v>1046</v>
      </c>
      <c r="B252" t="s">
        <v>1333</v>
      </c>
      <c r="C252" t="s">
        <v>1359</v>
      </c>
      <c r="D252" t="s">
        <v>1335</v>
      </c>
      <c r="E252" s="6">
        <v>17506</v>
      </c>
      <c r="F252">
        <f>COUNTIF(Tbl_MissionCrew[Crew Name],Tbl_People[[#This Row],[Name]])</f>
        <v>1</v>
      </c>
      <c r="G252" s="2">
        <f ca="1">SUMIFS(Tbl_MissionCrew[Duration (days)],Tbl_MissionCrew[Crew Name],Tbl_People[[#This Row],[Name]])</f>
        <v>7.8624999999992724</v>
      </c>
      <c r="H252">
        <f>COUNTIF(Tbl_EVA[Name],Tbl_People[[#This Row],[Name]])</f>
        <v>0</v>
      </c>
      <c r="I252" s="2">
        <f>SUMIFS(Tbl_EVA[Duration],Tbl_EVA[Name],Tbl_People[[#This Row],[Name]])*24</f>
        <v>0</v>
      </c>
      <c r="J252">
        <f>COUNTIFS(Tbl_MissionCrew[Destination],"Moon",Tbl_MissionCrew[Crew Name],Tbl_People[[#This Row],[Name]])</f>
        <v>0</v>
      </c>
      <c r="K252">
        <f>COUNTIFS(Tbl_EVA[Moonwalk],TRUE,Tbl_EVA[Name],Tbl_People[[#This Row],[Name]])</f>
        <v>0</v>
      </c>
      <c r="L252" s="2">
        <f ca="1">_xlfn.MAXIFS(Tbl_MissionCrew[Duration (days)],Tbl_MissionCrew[Crew Name],Tbl_People[[#This Row],[Name]])</f>
        <v>7.8624999999992724</v>
      </c>
      <c r="M252" s="2">
        <f ca="1">_xlfn.MINIFS(Tbl_MissionCrew[Duration (days)],Tbl_MissionCrew[Crew Name],Tbl_People[[#This Row],[Name]])</f>
        <v>7.8624999999992724</v>
      </c>
    </row>
    <row r="253" spans="1:13">
      <c r="A253" t="s">
        <v>1235</v>
      </c>
      <c r="B253" t="s">
        <v>1343</v>
      </c>
      <c r="C253" t="s">
        <v>1348</v>
      </c>
      <c r="D253" t="s">
        <v>1336</v>
      </c>
      <c r="E253" s="6">
        <v>23304</v>
      </c>
      <c r="F253">
        <f>COUNTIF(Tbl_MissionCrew[Crew Name],Tbl_People[[#This Row],[Name]])</f>
        <v>2</v>
      </c>
      <c r="G253" s="2">
        <f ca="1">SUMIFS(Tbl_MissionCrew[Duration (days)],Tbl_MissionCrew[Crew Name],Tbl_People[[#This Row],[Name]])</f>
        <v>25.499305555553292</v>
      </c>
      <c r="H253">
        <f>COUNTIF(Tbl_EVA[Name],Tbl_People[[#This Row],[Name]])</f>
        <v>0</v>
      </c>
      <c r="I253" s="2">
        <f>SUMIFS(Tbl_EVA[Duration],Tbl_EVA[Name],Tbl_People[[#This Row],[Name]])*24</f>
        <v>0</v>
      </c>
      <c r="J253">
        <f>COUNTIFS(Tbl_MissionCrew[Destination],"Moon",Tbl_MissionCrew[Crew Name],Tbl_People[[#This Row],[Name]])</f>
        <v>0</v>
      </c>
      <c r="K253">
        <f>COUNTIFS(Tbl_EVA[Moonwalk],TRUE,Tbl_EVA[Name],Tbl_People[[#This Row],[Name]])</f>
        <v>0</v>
      </c>
      <c r="L253" s="2">
        <f ca="1">_xlfn.MAXIFS(Tbl_MissionCrew[Duration (days)],Tbl_MissionCrew[Crew Name],Tbl_People[[#This Row],[Name]])</f>
        <v>15.697916666664241</v>
      </c>
      <c r="M253" s="2">
        <f ca="1">_xlfn.MINIFS(Tbl_MissionCrew[Duration (days)],Tbl_MissionCrew[Crew Name],Tbl_People[[#This Row],[Name]])</f>
        <v>9.8013888888890506</v>
      </c>
    </row>
    <row r="254" spans="1:13">
      <c r="A254" t="s">
        <v>1291</v>
      </c>
      <c r="B254" t="s">
        <v>1343</v>
      </c>
      <c r="C254" t="s">
        <v>781</v>
      </c>
      <c r="D254" t="s">
        <v>1336</v>
      </c>
      <c r="E254" s="6">
        <v>26175</v>
      </c>
      <c r="F254">
        <f>COUNTIF(Tbl_MissionCrew[Crew Name],Tbl_People[[#This Row],[Name]])</f>
        <v>1</v>
      </c>
      <c r="G254" s="2">
        <f ca="1">SUMIFS(Tbl_MissionCrew[Duration (days)],Tbl_MissionCrew[Crew Name],Tbl_People[[#This Row],[Name]])</f>
        <v>12.900694444440887</v>
      </c>
      <c r="H254">
        <f>COUNTIF(Tbl_EVA[Name],Tbl_People[[#This Row],[Name]])</f>
        <v>0</v>
      </c>
      <c r="I254" s="2">
        <f>SUMIFS(Tbl_EVA[Duration],Tbl_EVA[Name],Tbl_People[[#This Row],[Name]])*24</f>
        <v>0</v>
      </c>
      <c r="J254">
        <f>COUNTIFS(Tbl_MissionCrew[Destination],"Moon",Tbl_MissionCrew[Crew Name],Tbl_People[[#This Row],[Name]])</f>
        <v>0</v>
      </c>
      <c r="K254">
        <f>COUNTIFS(Tbl_EVA[Moonwalk],TRUE,Tbl_EVA[Name],Tbl_People[[#This Row],[Name]])</f>
        <v>0</v>
      </c>
      <c r="L254" s="2">
        <f ca="1">_xlfn.MAXIFS(Tbl_MissionCrew[Duration (days)],Tbl_MissionCrew[Crew Name],Tbl_People[[#This Row],[Name]])</f>
        <v>12.900694444440887</v>
      </c>
      <c r="M254" s="2">
        <f ca="1">_xlfn.MINIFS(Tbl_MissionCrew[Duration (days)],Tbl_MissionCrew[Crew Name],Tbl_People[[#This Row],[Name]])</f>
        <v>12.900694444440887</v>
      </c>
    </row>
    <row r="255" spans="1:13">
      <c r="A255" t="s">
        <v>1219</v>
      </c>
      <c r="B255" t="s">
        <v>1343</v>
      </c>
      <c r="C255" t="s">
        <v>802</v>
      </c>
      <c r="D255" t="s">
        <v>1335</v>
      </c>
      <c r="E255" s="6">
        <v>22433</v>
      </c>
      <c r="F255">
        <f>COUNTIF(Tbl_MissionCrew[Crew Name],Tbl_People[[#This Row],[Name]])</f>
        <v>2</v>
      </c>
      <c r="G255" s="2">
        <f ca="1">SUMIFS(Tbl_MissionCrew[Duration (days)],Tbl_MissionCrew[Crew Name],Tbl_People[[#This Row],[Name]])</f>
        <v>31.621527777773736</v>
      </c>
      <c r="H255">
        <f>COUNTIF(Tbl_EVA[Name],Tbl_People[[#This Row],[Name]])</f>
        <v>0</v>
      </c>
      <c r="I255" s="2">
        <f>SUMIFS(Tbl_EVA[Duration],Tbl_EVA[Name],Tbl_People[[#This Row],[Name]])*24</f>
        <v>0</v>
      </c>
      <c r="J255">
        <f>COUNTIFS(Tbl_MissionCrew[Destination],"Moon",Tbl_MissionCrew[Crew Name],Tbl_People[[#This Row],[Name]])</f>
        <v>0</v>
      </c>
      <c r="K255">
        <f>COUNTIFS(Tbl_EVA[Moonwalk],TRUE,Tbl_EVA[Name],Tbl_People[[#This Row],[Name]])</f>
        <v>0</v>
      </c>
      <c r="L255" s="2">
        <f ca="1">_xlfn.MAXIFS(Tbl_MissionCrew[Duration (days)],Tbl_MissionCrew[Crew Name],Tbl_People[[#This Row],[Name]])</f>
        <v>15.930555555554747</v>
      </c>
      <c r="M255" s="2">
        <f ca="1">_xlfn.MINIFS(Tbl_MissionCrew[Duration (days)],Tbl_MissionCrew[Crew Name],Tbl_People[[#This Row],[Name]])</f>
        <v>15.690972222218988</v>
      </c>
    </row>
    <row r="256" spans="1:13">
      <c r="A256" t="s">
        <v>1284</v>
      </c>
      <c r="B256" t="s">
        <v>1343</v>
      </c>
      <c r="C256" t="s">
        <v>781</v>
      </c>
      <c r="D256" t="s">
        <v>1336</v>
      </c>
      <c r="E256" s="6">
        <v>25483</v>
      </c>
      <c r="F256">
        <f>COUNTIF(Tbl_MissionCrew[Crew Name],Tbl_People[[#This Row],[Name]])</f>
        <v>2</v>
      </c>
      <c r="G256" s="2">
        <f ca="1">SUMIFS(Tbl_MissionCrew[Duration (days)],Tbl_MissionCrew[Crew Name],Tbl_People[[#This Row],[Name]])</f>
        <v>180.02152777777519</v>
      </c>
      <c r="H256">
        <f>COUNTIF(Tbl_EVA[Name],Tbl_People[[#This Row],[Name]])</f>
        <v>0</v>
      </c>
      <c r="I256" s="2">
        <f>SUMIFS(Tbl_EVA[Duration],Tbl_EVA[Name],Tbl_People[[#This Row],[Name]])*24</f>
        <v>0</v>
      </c>
      <c r="J256">
        <f>COUNTIFS(Tbl_MissionCrew[Destination],"Moon",Tbl_MissionCrew[Crew Name],Tbl_People[[#This Row],[Name]])</f>
        <v>0</v>
      </c>
      <c r="K256">
        <f>COUNTIFS(Tbl_EVA[Moonwalk],TRUE,Tbl_EVA[Name],Tbl_People[[#This Row],[Name]])</f>
        <v>0</v>
      </c>
      <c r="L256" s="2">
        <f ca="1">_xlfn.MAXIFS(Tbl_MissionCrew[Duration (days)],Tbl_MissionCrew[Crew Name],Tbl_People[[#This Row],[Name]])</f>
        <v>166.26249999999709</v>
      </c>
      <c r="M256" s="2">
        <f ca="1">_xlfn.MINIFS(Tbl_MissionCrew[Duration (days)],Tbl_MissionCrew[Crew Name],Tbl_People[[#This Row],[Name]])</f>
        <v>13.759027777778101</v>
      </c>
    </row>
    <row r="257" spans="1:13">
      <c r="A257" t="s">
        <v>1102</v>
      </c>
      <c r="B257" t="s">
        <v>1333</v>
      </c>
      <c r="C257" t="s">
        <v>781</v>
      </c>
      <c r="D257" t="s">
        <v>1336</v>
      </c>
      <c r="E257" s="6">
        <v>9787</v>
      </c>
      <c r="F257">
        <f>COUNTIF(Tbl_MissionCrew[Crew Name],Tbl_People[[#This Row],[Name]])</f>
        <v>1</v>
      </c>
      <c r="G257" s="2">
        <f ca="1">SUMIFS(Tbl_MissionCrew[Duration (days)],Tbl_MissionCrew[Crew Name],Tbl_People[[#This Row],[Name]])</f>
        <v>7.9486111111109494</v>
      </c>
      <c r="H257">
        <f>COUNTIF(Tbl_EVA[Name],Tbl_People[[#This Row],[Name]])</f>
        <v>0</v>
      </c>
      <c r="I257" s="2">
        <f>SUMIFS(Tbl_EVA[Duration],Tbl_EVA[Name],Tbl_People[[#This Row],[Name]])*24</f>
        <v>0</v>
      </c>
      <c r="J257">
        <f>COUNTIFS(Tbl_MissionCrew[Destination],"Moon",Tbl_MissionCrew[Crew Name],Tbl_People[[#This Row],[Name]])</f>
        <v>0</v>
      </c>
      <c r="K257">
        <f>COUNTIFS(Tbl_EVA[Moonwalk],TRUE,Tbl_EVA[Name],Tbl_People[[#This Row],[Name]])</f>
        <v>0</v>
      </c>
      <c r="L257" s="2">
        <f ca="1">_xlfn.MAXIFS(Tbl_MissionCrew[Duration (days)],Tbl_MissionCrew[Crew Name],Tbl_People[[#This Row],[Name]])</f>
        <v>7.9486111111109494</v>
      </c>
      <c r="M257" s="2">
        <f ca="1">_xlfn.MINIFS(Tbl_MissionCrew[Duration (days)],Tbl_MissionCrew[Crew Name],Tbl_People[[#This Row],[Name]])</f>
        <v>7.9486111111109494</v>
      </c>
    </row>
    <row r="258" spans="1:13">
      <c r="A258" t="s">
        <v>1055</v>
      </c>
      <c r="B258" t="s">
        <v>1333</v>
      </c>
      <c r="C258" t="s">
        <v>781</v>
      </c>
      <c r="D258" t="s">
        <v>1336</v>
      </c>
      <c r="E258" s="6">
        <v>13872</v>
      </c>
      <c r="F258">
        <f>COUNTIF(Tbl_MissionCrew[Crew Name],Tbl_People[[#This Row],[Name]])</f>
        <v>3</v>
      </c>
      <c r="G258" s="2">
        <f ca="1">SUMIFS(Tbl_MissionCrew[Duration (days)],Tbl_MissionCrew[Crew Name],Tbl_People[[#This Row],[Name]])</f>
        <v>16.088194444440887</v>
      </c>
      <c r="H258">
        <f>COUNTIF(Tbl_EVA[Name],Tbl_People[[#This Row],[Name]])</f>
        <v>0</v>
      </c>
      <c r="I258" s="2">
        <f>SUMIFS(Tbl_EVA[Duration],Tbl_EVA[Name],Tbl_People[[#This Row],[Name]])*24</f>
        <v>0</v>
      </c>
      <c r="J258">
        <f>COUNTIFS(Tbl_MissionCrew[Destination],"Moon",Tbl_MissionCrew[Crew Name],Tbl_People[[#This Row],[Name]])</f>
        <v>0</v>
      </c>
      <c r="K258">
        <f>COUNTIFS(Tbl_EVA[Moonwalk],TRUE,Tbl_EVA[Name],Tbl_People[[#This Row],[Name]])</f>
        <v>0</v>
      </c>
      <c r="L258" s="2">
        <f ca="1">_xlfn.MAXIFS(Tbl_MissionCrew[Duration (days)],Tbl_MissionCrew[Crew Name],Tbl_People[[#This Row],[Name]])</f>
        <v>6.9972222222204437</v>
      </c>
      <c r="M258" s="2">
        <f ca="1">_xlfn.MINIFS(Tbl_MissionCrew[Duration (days)],Tbl_MissionCrew[Crew Name],Tbl_People[[#This Row],[Name]])</f>
        <v>4.0736111111109494</v>
      </c>
    </row>
    <row r="259" spans="1:13">
      <c r="A259" t="s">
        <v>736</v>
      </c>
      <c r="B259" t="s">
        <v>1343</v>
      </c>
      <c r="C259" t="s">
        <v>781</v>
      </c>
      <c r="D259" t="s">
        <v>1336</v>
      </c>
      <c r="E259" s="6">
        <v>28777</v>
      </c>
      <c r="F259">
        <f>COUNTIF(Tbl_MissionCrew[Crew Name],Tbl_People[[#This Row],[Name]])</f>
        <v>1</v>
      </c>
      <c r="G259" s="2">
        <f ca="1">SUMIFS(Tbl_MissionCrew[Duration (days)],Tbl_MissionCrew[Crew Name],Tbl_People[[#This Row],[Name]])</f>
        <v>115.0986111111124</v>
      </c>
      <c r="H259">
        <f>COUNTIF(Tbl_EVA[Name],Tbl_People[[#This Row],[Name]])</f>
        <v>2</v>
      </c>
      <c r="I259" s="2">
        <f>SUMIFS(Tbl_EVA[Duration],Tbl_EVA[Name],Tbl_People[[#This Row],[Name]])*24</f>
        <v>12.766666666546371</v>
      </c>
      <c r="J259">
        <f>COUNTIFS(Tbl_MissionCrew[Destination],"Moon",Tbl_MissionCrew[Crew Name],Tbl_People[[#This Row],[Name]])</f>
        <v>0</v>
      </c>
      <c r="K259">
        <f>COUNTIFS(Tbl_EVA[Moonwalk],TRUE,Tbl_EVA[Name],Tbl_People[[#This Row],[Name]])</f>
        <v>0</v>
      </c>
      <c r="L259" s="2">
        <f ca="1">_xlfn.MAXIFS(Tbl_MissionCrew[Duration (days)],Tbl_MissionCrew[Crew Name],Tbl_People[[#This Row],[Name]])</f>
        <v>115.0986111111124</v>
      </c>
      <c r="M259" s="2">
        <f ca="1">_xlfn.MINIFS(Tbl_MissionCrew[Duration (days)],Tbl_MissionCrew[Crew Name],Tbl_People[[#This Row],[Name]])</f>
        <v>115.0986111111124</v>
      </c>
    </row>
    <row r="260" spans="1:13">
      <c r="A260" t="s">
        <v>490</v>
      </c>
      <c r="B260" t="s">
        <v>1343</v>
      </c>
      <c r="C260" t="s">
        <v>781</v>
      </c>
      <c r="D260" t="s">
        <v>1336</v>
      </c>
      <c r="E260" s="6">
        <v>19223</v>
      </c>
      <c r="F260">
        <f>COUNTIF(Tbl_MissionCrew[Crew Name],Tbl_People[[#This Row],[Name]])</f>
        <v>4</v>
      </c>
      <c r="G260" s="2">
        <f ca="1">SUMIFS(Tbl_MissionCrew[Duration (days)],Tbl_MissionCrew[Crew Name],Tbl_People[[#This Row],[Name]])</f>
        <v>40.638194444451074</v>
      </c>
      <c r="H260">
        <f>COUNTIF(Tbl_EVA[Name],Tbl_People[[#This Row],[Name]])</f>
        <v>3</v>
      </c>
      <c r="I260" s="2">
        <f>SUMIFS(Tbl_EVA[Duration],Tbl_EVA[Name],Tbl_People[[#This Row],[Name]])*24</f>
        <v>21.18333333323244</v>
      </c>
      <c r="J260">
        <f>COUNTIFS(Tbl_MissionCrew[Destination],"Moon",Tbl_MissionCrew[Crew Name],Tbl_People[[#This Row],[Name]])</f>
        <v>0</v>
      </c>
      <c r="K260">
        <f>COUNTIFS(Tbl_EVA[Moonwalk],TRUE,Tbl_EVA[Name],Tbl_People[[#This Row],[Name]])</f>
        <v>0</v>
      </c>
      <c r="L260" s="2">
        <f ca="1">_xlfn.MAXIFS(Tbl_MissionCrew[Duration (days)],Tbl_MissionCrew[Crew Name],Tbl_People[[#This Row],[Name]])</f>
        <v>15.911805555559113</v>
      </c>
      <c r="M260" s="2">
        <f ca="1">_xlfn.MINIFS(Tbl_MissionCrew[Duration (days)],Tbl_MissionCrew[Crew Name],Tbl_People[[#This Row],[Name]])</f>
        <v>5.0055555555591127</v>
      </c>
    </row>
    <row r="261" spans="1:13">
      <c r="A261" t="s">
        <v>447</v>
      </c>
      <c r="B261" t="s">
        <v>1343</v>
      </c>
      <c r="C261" t="s">
        <v>781</v>
      </c>
      <c r="D261" t="s">
        <v>1336</v>
      </c>
      <c r="E261" s="6">
        <v>18904</v>
      </c>
      <c r="F261">
        <f>COUNTIF(Tbl_MissionCrew[Crew Name],Tbl_People[[#This Row],[Name]])</f>
        <v>3</v>
      </c>
      <c r="G261" s="2">
        <f ca="1">SUMIFS(Tbl_MissionCrew[Duration (days)],Tbl_MissionCrew[Crew Name],Tbl_People[[#This Row],[Name]])</f>
        <v>22.202777777776646</v>
      </c>
      <c r="H261">
        <f>COUNTIF(Tbl_EVA[Name],Tbl_People[[#This Row],[Name]])</f>
        <v>1</v>
      </c>
      <c r="I261" s="2">
        <f>SUMIFS(Tbl_EVA[Duration],Tbl_EVA[Name],Tbl_People[[#This Row],[Name]])*24</f>
        <v>3.4500000000698492</v>
      </c>
      <c r="J261">
        <f>COUNTIFS(Tbl_MissionCrew[Destination],"Moon",Tbl_MissionCrew[Crew Name],Tbl_People[[#This Row],[Name]])</f>
        <v>0</v>
      </c>
      <c r="K261">
        <f>COUNTIFS(Tbl_EVA[Moonwalk],TRUE,Tbl_EVA[Name],Tbl_People[[#This Row],[Name]])</f>
        <v>0</v>
      </c>
      <c r="L261" s="2">
        <f ca="1">_xlfn.MAXIFS(Tbl_MissionCrew[Duration (days)],Tbl_MissionCrew[Crew Name],Tbl_People[[#This Row],[Name]])</f>
        <v>8.9236111111094942</v>
      </c>
      <c r="M261" s="2">
        <f ca="1">_xlfn.MINIFS(Tbl_MissionCrew[Duration (days)],Tbl_MissionCrew[Crew Name],Tbl_People[[#This Row],[Name]])</f>
        <v>5.0534722222218988</v>
      </c>
    </row>
    <row r="262" spans="1:13">
      <c r="A262" t="s">
        <v>1227</v>
      </c>
      <c r="B262" t="s">
        <v>1343</v>
      </c>
      <c r="C262" t="s">
        <v>781</v>
      </c>
      <c r="D262" t="s">
        <v>1336</v>
      </c>
      <c r="E262" s="6">
        <v>21788</v>
      </c>
      <c r="F262">
        <f>COUNTIF(Tbl_MissionCrew[Crew Name],Tbl_People[[#This Row],[Name]])</f>
        <v>2</v>
      </c>
      <c r="G262" s="2">
        <f ca="1">SUMIFS(Tbl_MissionCrew[Duration (days)],Tbl_MissionCrew[Crew Name],Tbl_People[[#This Row],[Name]])</f>
        <v>29.665972222224809</v>
      </c>
      <c r="H262">
        <f>COUNTIF(Tbl_EVA[Name],Tbl_People[[#This Row],[Name]])</f>
        <v>0</v>
      </c>
      <c r="I262" s="2">
        <f>SUMIFS(Tbl_EVA[Duration],Tbl_EVA[Name],Tbl_People[[#This Row],[Name]])*24</f>
        <v>0</v>
      </c>
      <c r="J262">
        <f>COUNTIFS(Tbl_MissionCrew[Destination],"Moon",Tbl_MissionCrew[Crew Name],Tbl_People[[#This Row],[Name]])</f>
        <v>0</v>
      </c>
      <c r="K262">
        <f>COUNTIFS(Tbl_EVA[Moonwalk],TRUE,Tbl_EVA[Name],Tbl_People[[#This Row],[Name]])</f>
        <v>0</v>
      </c>
      <c r="L262" s="2">
        <f ca="1">_xlfn.MAXIFS(Tbl_MissionCrew[Duration (days)],Tbl_MissionCrew[Crew Name],Tbl_People[[#This Row],[Name]])</f>
        <v>15.910416666665697</v>
      </c>
      <c r="M262" s="2">
        <f ca="1">_xlfn.MINIFS(Tbl_MissionCrew[Duration (days)],Tbl_MissionCrew[Crew Name],Tbl_People[[#This Row],[Name]])</f>
        <v>13.755555555559113</v>
      </c>
    </row>
    <row r="263" spans="1:13">
      <c r="A263" t="s">
        <v>612</v>
      </c>
      <c r="B263" t="s">
        <v>1333</v>
      </c>
      <c r="C263" t="s">
        <v>781</v>
      </c>
      <c r="D263" t="s">
        <v>1336</v>
      </c>
      <c r="E263" s="6">
        <v>20773</v>
      </c>
      <c r="F263">
        <f>COUNTIF(Tbl_MissionCrew[Crew Name],Tbl_People[[#This Row],[Name]])</f>
        <v>5</v>
      </c>
      <c r="G263" s="2">
        <f ca="1">SUMIFS(Tbl_MissionCrew[Duration (days)],Tbl_MissionCrew[Crew Name],Tbl_People[[#This Row],[Name]])</f>
        <v>211.59390046297631</v>
      </c>
      <c r="H263">
        <f>COUNTIF(Tbl_EVA[Name],Tbl_People[[#This Row],[Name]])</f>
        <v>2</v>
      </c>
      <c r="I263" s="2">
        <f>SUMIFS(Tbl_EVA[Duration],Tbl_EVA[Name],Tbl_People[[#This Row],[Name]])*24</f>
        <v>13.283333333325572</v>
      </c>
      <c r="J263">
        <f>COUNTIFS(Tbl_MissionCrew[Destination],"Moon",Tbl_MissionCrew[Crew Name],Tbl_People[[#This Row],[Name]])</f>
        <v>0</v>
      </c>
      <c r="K263">
        <f>COUNTIFS(Tbl_EVA[Moonwalk],TRUE,Tbl_EVA[Name],Tbl_People[[#This Row],[Name]])</f>
        <v>0</v>
      </c>
      <c r="L263" s="2">
        <f ca="1">_xlfn.MAXIFS(Tbl_MissionCrew[Duration (days)],Tbl_MissionCrew[Crew Name],Tbl_People[[#This Row],[Name]])</f>
        <v>161.05153935185808</v>
      </c>
      <c r="M263" s="2">
        <f ca="1">_xlfn.MINIFS(Tbl_MissionCrew[Duration (days)],Tbl_MissionCrew[Crew Name],Tbl_People[[#This Row],[Name]])</f>
        <v>9.984722222223354</v>
      </c>
    </row>
    <row r="264" spans="1:13">
      <c r="A264" t="s">
        <v>1149</v>
      </c>
      <c r="B264" t="s">
        <v>1333</v>
      </c>
      <c r="C264" t="s">
        <v>781</v>
      </c>
      <c r="D264" t="s">
        <v>1336</v>
      </c>
      <c r="E264" s="6">
        <v>18231</v>
      </c>
      <c r="F264">
        <f>COUNTIF(Tbl_MissionCrew[Crew Name],Tbl_People[[#This Row],[Name]])</f>
        <v>3</v>
      </c>
      <c r="G264" s="2">
        <f ca="1">SUMIFS(Tbl_MissionCrew[Duration (days)],Tbl_MissionCrew[Crew Name],Tbl_People[[#This Row],[Name]])</f>
        <v>23.427083333328483</v>
      </c>
      <c r="H264">
        <f>COUNTIF(Tbl_EVA[Name],Tbl_People[[#This Row],[Name]])</f>
        <v>0</v>
      </c>
      <c r="I264" s="2">
        <f>SUMIFS(Tbl_EVA[Duration],Tbl_EVA[Name],Tbl_People[[#This Row],[Name]])*24</f>
        <v>0</v>
      </c>
      <c r="J264">
        <f>COUNTIFS(Tbl_MissionCrew[Destination],"Moon",Tbl_MissionCrew[Crew Name],Tbl_People[[#This Row],[Name]])</f>
        <v>0</v>
      </c>
      <c r="K264">
        <f>COUNTIFS(Tbl_EVA[Moonwalk],TRUE,Tbl_EVA[Name],Tbl_People[[#This Row],[Name]])</f>
        <v>0</v>
      </c>
      <c r="L264" s="2">
        <f ca="1">_xlfn.MAXIFS(Tbl_MissionCrew[Duration (days)],Tbl_MissionCrew[Crew Name],Tbl_People[[#This Row],[Name]])</f>
        <v>9.2562499999985448</v>
      </c>
      <c r="M264" s="2">
        <f ca="1">_xlfn.MINIFS(Tbl_MissionCrew[Duration (days)],Tbl_MissionCrew[Crew Name],Tbl_People[[#This Row],[Name]])</f>
        <v>5.9819444444437977</v>
      </c>
    </row>
    <row r="265" spans="1:13">
      <c r="A265" t="s">
        <v>1180</v>
      </c>
      <c r="B265" t="s">
        <v>1333</v>
      </c>
      <c r="C265" t="s">
        <v>781</v>
      </c>
      <c r="D265" t="s">
        <v>1336</v>
      </c>
      <c r="E265" s="6">
        <v>18362</v>
      </c>
      <c r="F265">
        <f>COUNTIF(Tbl_MissionCrew[Crew Name],Tbl_People[[#This Row],[Name]])</f>
        <v>5</v>
      </c>
      <c r="G265" s="2">
        <f ca="1">SUMIFS(Tbl_MissionCrew[Duration (days)],Tbl_MissionCrew[Crew Name],Tbl_People[[#This Row],[Name]])</f>
        <v>64.520833333321207</v>
      </c>
      <c r="H265">
        <f>COUNTIF(Tbl_EVA[Name],Tbl_People[[#This Row],[Name]])</f>
        <v>0</v>
      </c>
      <c r="I265" s="2">
        <f>SUMIFS(Tbl_EVA[Duration],Tbl_EVA[Name],Tbl_People[[#This Row],[Name]])*24</f>
        <v>0</v>
      </c>
      <c r="J265">
        <f>COUNTIFS(Tbl_MissionCrew[Destination],"Moon",Tbl_MissionCrew[Crew Name],Tbl_People[[#This Row],[Name]])</f>
        <v>0</v>
      </c>
      <c r="K265">
        <f>COUNTIFS(Tbl_EVA[Moonwalk],TRUE,Tbl_EVA[Name],Tbl_People[[#This Row],[Name]])</f>
        <v>0</v>
      </c>
      <c r="L265" s="2">
        <f ca="1">_xlfn.MAXIFS(Tbl_MissionCrew[Duration (days)],Tbl_MissionCrew[Crew Name],Tbl_People[[#This Row],[Name]])</f>
        <v>17.662499999998545</v>
      </c>
      <c r="M265" s="2">
        <f ca="1">_xlfn.MINIFS(Tbl_MissionCrew[Duration (days)],Tbl_MissionCrew[Crew Name],Tbl_People[[#This Row],[Name]])</f>
        <v>9.2562499999985448</v>
      </c>
    </row>
    <row r="266" spans="1:13">
      <c r="A266" t="s">
        <v>1285</v>
      </c>
      <c r="B266" t="s">
        <v>1333</v>
      </c>
      <c r="C266" t="s">
        <v>781</v>
      </c>
      <c r="D266" t="s">
        <v>1336</v>
      </c>
      <c r="E266" s="6">
        <v>23723</v>
      </c>
      <c r="F266">
        <f>COUNTIF(Tbl_MissionCrew[Crew Name],Tbl_People[[#This Row],[Name]])</f>
        <v>2</v>
      </c>
      <c r="G266" s="2">
        <f ca="1">SUMIFS(Tbl_MissionCrew[Duration (days)],Tbl_MissionCrew[Crew Name],Tbl_People[[#This Row],[Name]])</f>
        <v>25.529166666667152</v>
      </c>
      <c r="H266">
        <f>COUNTIF(Tbl_EVA[Name],Tbl_People[[#This Row],[Name]])</f>
        <v>0</v>
      </c>
      <c r="I266" s="2">
        <f>SUMIFS(Tbl_EVA[Duration],Tbl_EVA[Name],Tbl_People[[#This Row],[Name]])*24</f>
        <v>0</v>
      </c>
      <c r="J266">
        <f>COUNTIFS(Tbl_MissionCrew[Destination],"Moon",Tbl_MissionCrew[Crew Name],Tbl_People[[#This Row],[Name]])</f>
        <v>0</v>
      </c>
      <c r="K266">
        <f>COUNTIFS(Tbl_EVA[Moonwalk],TRUE,Tbl_EVA[Name],Tbl_People[[#This Row],[Name]])</f>
        <v>0</v>
      </c>
      <c r="L266" s="2">
        <f ca="1">_xlfn.MAXIFS(Tbl_MissionCrew[Duration (days)],Tbl_MissionCrew[Crew Name],Tbl_People[[#This Row],[Name]])</f>
        <v>13.759027777778101</v>
      </c>
      <c r="M266" s="2">
        <f ca="1">_xlfn.MINIFS(Tbl_MissionCrew[Duration (days)],Tbl_MissionCrew[Crew Name],Tbl_People[[#This Row],[Name]])</f>
        <v>11.770138888889051</v>
      </c>
    </row>
    <row r="267" spans="1:13">
      <c r="A267" t="s">
        <v>1158</v>
      </c>
      <c r="B267" t="s">
        <v>1333</v>
      </c>
      <c r="C267" t="s">
        <v>781</v>
      </c>
      <c r="D267" t="s">
        <v>1336</v>
      </c>
      <c r="E267" s="6">
        <v>18711</v>
      </c>
      <c r="F267">
        <f>COUNTIF(Tbl_MissionCrew[Crew Name],Tbl_People[[#This Row],[Name]])</f>
        <v>2</v>
      </c>
      <c r="G267" s="2">
        <f ca="1">SUMIFS(Tbl_MissionCrew[Duration (days)],Tbl_MissionCrew[Crew Name],Tbl_People[[#This Row],[Name]])</f>
        <v>13.651388888887595</v>
      </c>
      <c r="H267">
        <f>COUNTIF(Tbl_EVA[Name],Tbl_People[[#This Row],[Name]])</f>
        <v>0</v>
      </c>
      <c r="I267" s="2">
        <f>SUMIFS(Tbl_EVA[Duration],Tbl_EVA[Name],Tbl_People[[#This Row],[Name]])*24</f>
        <v>0</v>
      </c>
      <c r="J267">
        <f>COUNTIFS(Tbl_MissionCrew[Destination],"Moon",Tbl_MissionCrew[Crew Name],Tbl_People[[#This Row],[Name]])</f>
        <v>0</v>
      </c>
      <c r="K267">
        <f>COUNTIFS(Tbl_EVA[Moonwalk],TRUE,Tbl_EVA[Name],Tbl_People[[#This Row],[Name]])</f>
        <v>0</v>
      </c>
      <c r="L267" s="2">
        <f ca="1">_xlfn.MAXIFS(Tbl_MissionCrew[Duration (days)],Tbl_MissionCrew[Crew Name],Tbl_People[[#This Row],[Name]])</f>
        <v>8.2986111111094942</v>
      </c>
      <c r="M267" s="2">
        <f ca="1">_xlfn.MINIFS(Tbl_MissionCrew[Duration (days)],Tbl_MissionCrew[Crew Name],Tbl_People[[#This Row],[Name]])</f>
        <v>5.3527777777781012</v>
      </c>
    </row>
    <row r="268" spans="1:13">
      <c r="A268" t="s">
        <v>1202</v>
      </c>
      <c r="B268" t="s">
        <v>1333</v>
      </c>
      <c r="C268" t="s">
        <v>781</v>
      </c>
      <c r="D268" t="s">
        <v>1336</v>
      </c>
      <c r="E268" s="6">
        <v>20674</v>
      </c>
      <c r="F268">
        <f>COUNTIF(Tbl_MissionCrew[Crew Name],Tbl_People[[#This Row],[Name]])</f>
        <v>5</v>
      </c>
      <c r="G268" s="2">
        <f ca="1">SUMIFS(Tbl_MissionCrew[Duration (days)],Tbl_MissionCrew[Crew Name],Tbl_People[[#This Row],[Name]])</f>
        <v>67.125</v>
      </c>
      <c r="H268">
        <f>COUNTIF(Tbl_EVA[Name],Tbl_People[[#This Row],[Name]])</f>
        <v>0</v>
      </c>
      <c r="I268" s="2">
        <f>SUMIFS(Tbl_EVA[Duration],Tbl_EVA[Name],Tbl_People[[#This Row],[Name]])*24</f>
        <v>0</v>
      </c>
      <c r="J268">
        <f>COUNTIFS(Tbl_MissionCrew[Destination],"Moon",Tbl_MissionCrew[Crew Name],Tbl_People[[#This Row],[Name]])</f>
        <v>0</v>
      </c>
      <c r="K268">
        <f>COUNTIFS(Tbl_EVA[Moonwalk],TRUE,Tbl_EVA[Name],Tbl_People[[#This Row],[Name]])</f>
        <v>0</v>
      </c>
      <c r="L268" s="2">
        <f ca="1">_xlfn.MAXIFS(Tbl_MissionCrew[Duration (days)],Tbl_MissionCrew[Crew Name],Tbl_People[[#This Row],[Name]])</f>
        <v>17.662499999998545</v>
      </c>
      <c r="M268" s="2">
        <f ca="1">_xlfn.MINIFS(Tbl_MissionCrew[Duration (days)],Tbl_MissionCrew[Crew Name],Tbl_People[[#This Row],[Name]])</f>
        <v>9.8013888888890506</v>
      </c>
    </row>
    <row r="269" spans="1:13">
      <c r="A269" t="s">
        <v>1294</v>
      </c>
      <c r="B269" t="s">
        <v>1333</v>
      </c>
      <c r="C269" t="s">
        <v>781</v>
      </c>
      <c r="D269" t="s">
        <v>1336</v>
      </c>
      <c r="E269" s="6">
        <v>22104</v>
      </c>
      <c r="F269">
        <f>COUNTIF(Tbl_MissionCrew[Crew Name],Tbl_People[[#This Row],[Name]])</f>
        <v>2</v>
      </c>
      <c r="G269" s="2">
        <f ca="1">SUMIFS(Tbl_MissionCrew[Duration (days)],Tbl_MissionCrew[Crew Name],Tbl_People[[#This Row],[Name]])</f>
        <v>157.55138888888905</v>
      </c>
      <c r="H269">
        <f>COUNTIF(Tbl_EVA[Name],Tbl_People[[#This Row],[Name]])</f>
        <v>0</v>
      </c>
      <c r="I269" s="2">
        <f>SUMIFS(Tbl_EVA[Duration],Tbl_EVA[Name],Tbl_People[[#This Row],[Name]])*24</f>
        <v>0</v>
      </c>
      <c r="J269">
        <f>COUNTIFS(Tbl_MissionCrew[Destination],"Moon",Tbl_MissionCrew[Crew Name],Tbl_People[[#This Row],[Name]])</f>
        <v>0</v>
      </c>
      <c r="K269">
        <f>COUNTIFS(Tbl_EVA[Moonwalk],TRUE,Tbl_EVA[Name],Tbl_People[[#This Row],[Name]])</f>
        <v>0</v>
      </c>
      <c r="L269" s="2">
        <f ca="1">_xlfn.MAXIFS(Tbl_MissionCrew[Duration (days)],Tbl_MissionCrew[Crew Name],Tbl_People[[#This Row],[Name]])</f>
        <v>143.68055555555475</v>
      </c>
      <c r="M269" s="2">
        <f ca="1">_xlfn.MINIFS(Tbl_MissionCrew[Duration (days)],Tbl_MissionCrew[Crew Name],Tbl_People[[#This Row],[Name]])</f>
        <v>13.870833333334303</v>
      </c>
    </row>
    <row r="270" spans="1:13">
      <c r="A270" t="s">
        <v>1169</v>
      </c>
      <c r="B270" t="s">
        <v>1333</v>
      </c>
      <c r="C270" t="s">
        <v>781</v>
      </c>
      <c r="D270" t="s">
        <v>1336</v>
      </c>
      <c r="E270" s="6">
        <v>19794</v>
      </c>
      <c r="F270">
        <f>COUNTIF(Tbl_MissionCrew[Crew Name],Tbl_People[[#This Row],[Name]])</f>
        <v>3</v>
      </c>
      <c r="G270" s="2">
        <f ca="1">SUMIFS(Tbl_MissionCrew[Duration (days)],Tbl_MissionCrew[Crew Name],Tbl_People[[#This Row],[Name]])</f>
        <v>29.351388888884685</v>
      </c>
      <c r="H270">
        <f>COUNTIF(Tbl_EVA[Name],Tbl_People[[#This Row],[Name]])</f>
        <v>0</v>
      </c>
      <c r="I270" s="2">
        <f>SUMIFS(Tbl_EVA[Duration],Tbl_EVA[Name],Tbl_People[[#This Row],[Name]])*24</f>
        <v>0</v>
      </c>
      <c r="J270">
        <f>COUNTIFS(Tbl_MissionCrew[Destination],"Moon",Tbl_MissionCrew[Crew Name],Tbl_People[[#This Row],[Name]])</f>
        <v>0</v>
      </c>
      <c r="K270">
        <f>COUNTIFS(Tbl_EVA[Moonwalk],TRUE,Tbl_EVA[Name],Tbl_People[[#This Row],[Name]])</f>
        <v>0</v>
      </c>
      <c r="L270" s="2">
        <f ca="1">_xlfn.MAXIFS(Tbl_MissionCrew[Duration (days)],Tbl_MissionCrew[Crew Name],Tbl_People[[#This Row],[Name]])</f>
        <v>11.243055555554747</v>
      </c>
      <c r="M270" s="2">
        <f ca="1">_xlfn.MINIFS(Tbl_MissionCrew[Duration (days)],Tbl_MissionCrew[Crew Name],Tbl_People[[#This Row],[Name]])</f>
        <v>8.8881944444437977</v>
      </c>
    </row>
    <row r="271" spans="1:13">
      <c r="A271" t="s">
        <v>1197</v>
      </c>
      <c r="B271" t="s">
        <v>1333</v>
      </c>
      <c r="C271" t="s">
        <v>781</v>
      </c>
      <c r="D271" t="s">
        <v>1336</v>
      </c>
      <c r="E271" s="6">
        <v>20714</v>
      </c>
      <c r="F271">
        <f>COUNTIF(Tbl_MissionCrew[Crew Name],Tbl_People[[#This Row],[Name]])</f>
        <v>4</v>
      </c>
      <c r="G271" s="2">
        <f ca="1">SUMIFS(Tbl_MissionCrew[Duration (days)],Tbl_MissionCrew[Crew Name],Tbl_People[[#This Row],[Name]])</f>
        <v>52.767361111109494</v>
      </c>
      <c r="H271">
        <f>COUNTIF(Tbl_EVA[Name],Tbl_People[[#This Row],[Name]])</f>
        <v>0</v>
      </c>
      <c r="I271" s="2">
        <f>SUMIFS(Tbl_EVA[Duration],Tbl_EVA[Name],Tbl_People[[#This Row],[Name]])*24</f>
        <v>0</v>
      </c>
      <c r="J271">
        <f>COUNTIFS(Tbl_MissionCrew[Destination],"Moon",Tbl_MissionCrew[Crew Name],Tbl_People[[#This Row],[Name]])</f>
        <v>0</v>
      </c>
      <c r="K271">
        <f>COUNTIFS(Tbl_EVA[Moonwalk],TRUE,Tbl_EVA[Name],Tbl_People[[#This Row],[Name]])</f>
        <v>0</v>
      </c>
      <c r="L271" s="2">
        <f ca="1">_xlfn.MAXIFS(Tbl_MissionCrew[Duration (days)],Tbl_MissionCrew[Crew Name],Tbl_People[[#This Row],[Name]])</f>
        <v>16.909027777779556</v>
      </c>
      <c r="M271" s="2">
        <f ca="1">_xlfn.MINIFS(Tbl_MissionCrew[Duration (days)],Tbl_MissionCrew[Crew Name],Tbl_People[[#This Row],[Name]])</f>
        <v>8.9312500000014552</v>
      </c>
    </row>
    <row r="272" spans="1:13">
      <c r="A272" t="s">
        <v>1313</v>
      </c>
      <c r="B272" t="s">
        <v>1333</v>
      </c>
      <c r="C272" t="s">
        <v>850</v>
      </c>
      <c r="D272" t="s">
        <v>1335</v>
      </c>
      <c r="E272" s="6">
        <v>25598</v>
      </c>
      <c r="F272">
        <f>COUNTIF(Tbl_MissionCrew[Crew Name],Tbl_People[[#This Row],[Name]])</f>
        <v>1</v>
      </c>
      <c r="G272" s="2">
        <f ca="1">SUMIFS(Tbl_MissionCrew[Duration (days)],Tbl_MissionCrew[Crew Name],Tbl_People[[#This Row],[Name]])</f>
        <v>141.67361111111677</v>
      </c>
      <c r="H272">
        <f>COUNTIF(Tbl_EVA[Name],Tbl_People[[#This Row],[Name]])</f>
        <v>0</v>
      </c>
      <c r="I272" s="2">
        <f>SUMIFS(Tbl_EVA[Duration],Tbl_EVA[Name],Tbl_People[[#This Row],[Name]])*24</f>
        <v>0</v>
      </c>
      <c r="J272">
        <f>COUNTIFS(Tbl_MissionCrew[Destination],"Moon",Tbl_MissionCrew[Crew Name],Tbl_People[[#This Row],[Name]])</f>
        <v>0</v>
      </c>
      <c r="K272">
        <f>COUNTIFS(Tbl_EVA[Moonwalk],TRUE,Tbl_EVA[Name],Tbl_People[[#This Row],[Name]])</f>
        <v>0</v>
      </c>
      <c r="L272" s="2">
        <f ca="1">_xlfn.MAXIFS(Tbl_MissionCrew[Duration (days)],Tbl_MissionCrew[Crew Name],Tbl_People[[#This Row],[Name]])</f>
        <v>141.67361111111677</v>
      </c>
      <c r="M272" s="2">
        <f ca="1">_xlfn.MINIFS(Tbl_MissionCrew[Duration (days)],Tbl_MissionCrew[Crew Name],Tbl_People[[#This Row],[Name]])</f>
        <v>141.67361111111677</v>
      </c>
    </row>
    <row r="273" spans="1:13">
      <c r="A273" t="s">
        <v>732</v>
      </c>
      <c r="B273" t="s">
        <v>1333</v>
      </c>
      <c r="C273" t="s">
        <v>781</v>
      </c>
      <c r="D273" t="s">
        <v>1336</v>
      </c>
      <c r="E273" s="6">
        <v>26687</v>
      </c>
      <c r="F273">
        <f>COUNTIF(Tbl_MissionCrew[Crew Name],Tbl_People[[#This Row],[Name]])</f>
        <v>1</v>
      </c>
      <c r="G273" s="2">
        <f ca="1">SUMIFS(Tbl_MissionCrew[Duration (days)],Tbl_MissionCrew[Crew Name],Tbl_People[[#This Row],[Name]])</f>
        <v>141.67361111111677</v>
      </c>
      <c r="H273">
        <f>COUNTIF(Tbl_EVA[Name],Tbl_People[[#This Row],[Name]])</f>
        <v>2</v>
      </c>
      <c r="I273" s="2">
        <f>SUMIFS(Tbl_EVA[Duration],Tbl_EVA[Name],Tbl_People[[#This Row],[Name]])*24</f>
        <v>15.066666666534729</v>
      </c>
      <c r="J273">
        <f>COUNTIFS(Tbl_MissionCrew[Destination],"Moon",Tbl_MissionCrew[Crew Name],Tbl_People[[#This Row],[Name]])</f>
        <v>0</v>
      </c>
      <c r="K273">
        <f>COUNTIFS(Tbl_EVA[Moonwalk],TRUE,Tbl_EVA[Name],Tbl_People[[#This Row],[Name]])</f>
        <v>0</v>
      </c>
      <c r="L273" s="2">
        <f ca="1">_xlfn.MAXIFS(Tbl_MissionCrew[Duration (days)],Tbl_MissionCrew[Crew Name],Tbl_People[[#This Row],[Name]])</f>
        <v>141.67361111111677</v>
      </c>
      <c r="M273" s="2">
        <f ca="1">_xlfn.MINIFS(Tbl_MissionCrew[Duration (days)],Tbl_MissionCrew[Crew Name],Tbl_People[[#This Row],[Name]])</f>
        <v>141.67361111111677</v>
      </c>
    </row>
    <row r="274" spans="1:13">
      <c r="A274" t="s">
        <v>1166</v>
      </c>
      <c r="B274" t="s">
        <v>1333</v>
      </c>
      <c r="C274" t="s">
        <v>1338</v>
      </c>
      <c r="D274" t="s">
        <v>787</v>
      </c>
      <c r="E274" s="6">
        <v>19229</v>
      </c>
      <c r="F274">
        <f>COUNTIF(Tbl_MissionCrew[Crew Name],Tbl_People[[#This Row],[Name]])</f>
        <v>1</v>
      </c>
      <c r="G274" s="2">
        <f ca="1">SUMIFS(Tbl_MissionCrew[Duration (days)],Tbl_MissionCrew[Crew Name],Tbl_People[[#This Row],[Name]])</f>
        <v>7.9144907407462597</v>
      </c>
      <c r="H274">
        <f>COUNTIF(Tbl_EVA[Name],Tbl_People[[#This Row],[Name]])</f>
        <v>0</v>
      </c>
      <c r="I274" s="2">
        <f>SUMIFS(Tbl_EVA[Duration],Tbl_EVA[Name],Tbl_People[[#This Row],[Name]])*24</f>
        <v>0</v>
      </c>
      <c r="J274">
        <f>COUNTIFS(Tbl_MissionCrew[Destination],"Moon",Tbl_MissionCrew[Crew Name],Tbl_People[[#This Row],[Name]])</f>
        <v>0</v>
      </c>
      <c r="K274">
        <f>COUNTIFS(Tbl_EVA[Moonwalk],TRUE,Tbl_EVA[Name],Tbl_People[[#This Row],[Name]])</f>
        <v>0</v>
      </c>
      <c r="L274" s="2">
        <f ca="1">_xlfn.MAXIFS(Tbl_MissionCrew[Duration (days)],Tbl_MissionCrew[Crew Name],Tbl_People[[#This Row],[Name]])</f>
        <v>7.9144907407462597</v>
      </c>
      <c r="M274" s="2">
        <f ca="1">_xlfn.MINIFS(Tbl_MissionCrew[Duration (days)],Tbl_MissionCrew[Crew Name],Tbl_People[[#This Row],[Name]])</f>
        <v>7.9144907407462597</v>
      </c>
    </row>
    <row r="275" spans="1:13">
      <c r="A275" t="s">
        <v>1204</v>
      </c>
      <c r="B275" t="s">
        <v>1333</v>
      </c>
      <c r="C275" t="s">
        <v>850</v>
      </c>
      <c r="D275" t="s">
        <v>1335</v>
      </c>
      <c r="E275" s="6">
        <v>23224</v>
      </c>
      <c r="F275">
        <f>COUNTIF(Tbl_MissionCrew[Crew Name],Tbl_People[[#This Row],[Name]])</f>
        <v>4</v>
      </c>
      <c r="G275" s="2">
        <f ca="1">SUMIFS(Tbl_MissionCrew[Duration (days)],Tbl_MissionCrew[Crew Name],Tbl_People[[#This Row],[Name]])</f>
        <v>347.35724537036731</v>
      </c>
      <c r="H275">
        <f>COUNTIF(Tbl_EVA[Name],Tbl_People[[#This Row],[Name]])</f>
        <v>0</v>
      </c>
      <c r="I275" s="2">
        <f>SUMIFS(Tbl_EVA[Duration],Tbl_EVA[Name],Tbl_People[[#This Row],[Name]])*24</f>
        <v>0</v>
      </c>
      <c r="J275">
        <f>COUNTIFS(Tbl_MissionCrew[Destination],"Moon",Tbl_MissionCrew[Crew Name],Tbl_People[[#This Row],[Name]])</f>
        <v>0</v>
      </c>
      <c r="K275">
        <f>COUNTIFS(Tbl_EVA[Moonwalk],TRUE,Tbl_EVA[Name],Tbl_People[[#This Row],[Name]])</f>
        <v>0</v>
      </c>
      <c r="L275" s="2">
        <f ca="1">_xlfn.MAXIFS(Tbl_MissionCrew[Duration (days)],Tbl_MissionCrew[Crew Name],Tbl_People[[#This Row],[Name]])</f>
        <v>187.90555555555329</v>
      </c>
      <c r="M275" s="2">
        <f ca="1">_xlfn.MINIFS(Tbl_MissionCrew[Duration (days)],Tbl_MissionCrew[Crew Name],Tbl_People[[#This Row],[Name]])</f>
        <v>8.9180555555576575</v>
      </c>
    </row>
    <row r="276" spans="1:13">
      <c r="A276" t="s">
        <v>998</v>
      </c>
      <c r="B276" t="s">
        <v>1333</v>
      </c>
      <c r="C276" t="s">
        <v>777</v>
      </c>
      <c r="D276" t="s">
        <v>787</v>
      </c>
      <c r="E276" s="6">
        <v>9535</v>
      </c>
      <c r="F276">
        <f>COUNTIF(Tbl_MissionCrew[Crew Name],Tbl_People[[#This Row],[Name]])</f>
        <v>1</v>
      </c>
      <c r="G276" s="2">
        <f ca="1">SUMIFS(Tbl_MissionCrew[Duration (days)],Tbl_MissionCrew[Crew Name],Tbl_People[[#This Row],[Name]])</f>
        <v>1.0118402777770825</v>
      </c>
      <c r="H276">
        <f>COUNTIF(Tbl_EVA[Name],Tbl_People[[#This Row],[Name]])</f>
        <v>0</v>
      </c>
      <c r="I276" s="2">
        <f>SUMIFS(Tbl_EVA[Duration],Tbl_EVA[Name],Tbl_People[[#This Row],[Name]])*24</f>
        <v>0</v>
      </c>
      <c r="J276">
        <f>COUNTIFS(Tbl_MissionCrew[Destination],"Moon",Tbl_MissionCrew[Crew Name],Tbl_People[[#This Row],[Name]])</f>
        <v>0</v>
      </c>
      <c r="K276">
        <f>COUNTIFS(Tbl_EVA[Moonwalk],TRUE,Tbl_EVA[Name],Tbl_People[[#This Row],[Name]])</f>
        <v>0</v>
      </c>
      <c r="L276" s="2">
        <f ca="1">_xlfn.MAXIFS(Tbl_MissionCrew[Duration (days)],Tbl_MissionCrew[Crew Name],Tbl_People[[#This Row],[Name]])</f>
        <v>1.0118402777770825</v>
      </c>
      <c r="M276" s="2">
        <f ca="1">_xlfn.MINIFS(Tbl_MissionCrew[Duration (days)],Tbl_MissionCrew[Crew Name],Tbl_People[[#This Row],[Name]])</f>
        <v>1.0118402777770825</v>
      </c>
    </row>
    <row r="277" spans="1:13">
      <c r="A277" t="s">
        <v>1245</v>
      </c>
      <c r="B277" t="s">
        <v>1333</v>
      </c>
      <c r="C277" t="s">
        <v>777</v>
      </c>
      <c r="D277" t="s">
        <v>787</v>
      </c>
      <c r="E277" s="6">
        <v>24807</v>
      </c>
      <c r="F277">
        <f>COUNTIF(Tbl_MissionCrew[Crew Name],Tbl_People[[#This Row],[Name]])</f>
        <v>1</v>
      </c>
      <c r="G277" s="2">
        <f ca="1">SUMIFS(Tbl_MissionCrew[Duration (days)],Tbl_MissionCrew[Crew Name],Tbl_People[[#This Row],[Name]])</f>
        <v>9.8340277777824667</v>
      </c>
      <c r="H277">
        <f>COUNTIF(Tbl_EVA[Name],Tbl_People[[#This Row],[Name]])</f>
        <v>0</v>
      </c>
      <c r="I277" s="2">
        <f>SUMIFS(Tbl_EVA[Duration],Tbl_EVA[Name],Tbl_People[[#This Row],[Name]])*24</f>
        <v>0</v>
      </c>
      <c r="J277">
        <f>COUNTIFS(Tbl_MissionCrew[Destination],"Moon",Tbl_MissionCrew[Crew Name],Tbl_People[[#This Row],[Name]])</f>
        <v>0</v>
      </c>
      <c r="K277">
        <f>COUNTIFS(Tbl_EVA[Moonwalk],TRUE,Tbl_EVA[Name],Tbl_People[[#This Row],[Name]])</f>
        <v>0</v>
      </c>
      <c r="L277" s="2">
        <f ca="1">_xlfn.MAXIFS(Tbl_MissionCrew[Duration (days)],Tbl_MissionCrew[Crew Name],Tbl_People[[#This Row],[Name]])</f>
        <v>9.8340277777824667</v>
      </c>
      <c r="M277" s="2">
        <f ca="1">_xlfn.MINIFS(Tbl_MissionCrew[Duration (days)],Tbl_MissionCrew[Crew Name],Tbl_People[[#This Row],[Name]])</f>
        <v>9.8340277777824667</v>
      </c>
    </row>
    <row r="278" spans="1:13">
      <c r="A278" t="s">
        <v>1256</v>
      </c>
      <c r="B278" t="s">
        <v>1343</v>
      </c>
      <c r="C278" t="s">
        <v>781</v>
      </c>
      <c r="D278" t="s">
        <v>1336</v>
      </c>
      <c r="E278" s="6">
        <v>22350</v>
      </c>
      <c r="F278">
        <f>COUNTIF(Tbl_MissionCrew[Crew Name],Tbl_People[[#This Row],[Name]])</f>
        <v>1</v>
      </c>
      <c r="G278" s="2">
        <f ca="1">SUMIFS(Tbl_MissionCrew[Duration (days)],Tbl_MissionCrew[Crew Name],Tbl_People[[#This Row],[Name]])</f>
        <v>15.930555555554747</v>
      </c>
      <c r="H278">
        <f>COUNTIF(Tbl_EVA[Name],Tbl_People[[#This Row],[Name]])</f>
        <v>0</v>
      </c>
      <c r="I278" s="2">
        <f>SUMIFS(Tbl_EVA[Duration],Tbl_EVA[Name],Tbl_People[[#This Row],[Name]])*24</f>
        <v>0</v>
      </c>
      <c r="J278">
        <f>COUNTIFS(Tbl_MissionCrew[Destination],"Moon",Tbl_MissionCrew[Crew Name],Tbl_People[[#This Row],[Name]])</f>
        <v>0</v>
      </c>
      <c r="K278">
        <f>COUNTIFS(Tbl_EVA[Moonwalk],TRUE,Tbl_EVA[Name],Tbl_People[[#This Row],[Name]])</f>
        <v>0</v>
      </c>
      <c r="L278" s="2">
        <f ca="1">_xlfn.MAXIFS(Tbl_MissionCrew[Duration (days)],Tbl_MissionCrew[Crew Name],Tbl_People[[#This Row],[Name]])</f>
        <v>15.930555555554747</v>
      </c>
      <c r="M278" s="2">
        <f ca="1">_xlfn.MINIFS(Tbl_MissionCrew[Duration (days)],Tbl_MissionCrew[Crew Name],Tbl_People[[#This Row],[Name]])</f>
        <v>15.930555555554747</v>
      </c>
    </row>
    <row r="279" spans="1:13">
      <c r="A279" t="s">
        <v>1171</v>
      </c>
      <c r="B279" t="s">
        <v>1333</v>
      </c>
      <c r="C279" t="s">
        <v>781</v>
      </c>
      <c r="D279" t="s">
        <v>1336</v>
      </c>
      <c r="E279" s="6">
        <v>18455</v>
      </c>
      <c r="F279">
        <f>COUNTIF(Tbl_MissionCrew[Crew Name],Tbl_People[[#This Row],[Name]])</f>
        <v>1</v>
      </c>
      <c r="G279" s="2">
        <f ca="1">SUMIFS(Tbl_MissionCrew[Duration (days)],Tbl_MissionCrew[Crew Name],Tbl_People[[#This Row],[Name]])</f>
        <v>13.813194444446708</v>
      </c>
      <c r="H279">
        <f>COUNTIF(Tbl_EVA[Name],Tbl_People[[#This Row],[Name]])</f>
        <v>0</v>
      </c>
      <c r="I279" s="2">
        <f>SUMIFS(Tbl_EVA[Duration],Tbl_EVA[Name],Tbl_People[[#This Row],[Name]])*24</f>
        <v>0</v>
      </c>
      <c r="J279">
        <f>COUNTIFS(Tbl_MissionCrew[Destination],"Moon",Tbl_MissionCrew[Crew Name],Tbl_People[[#This Row],[Name]])</f>
        <v>0</v>
      </c>
      <c r="K279">
        <f>COUNTIFS(Tbl_EVA[Moonwalk],TRUE,Tbl_EVA[Name],Tbl_People[[#This Row],[Name]])</f>
        <v>0</v>
      </c>
      <c r="L279" s="2">
        <f ca="1">_xlfn.MAXIFS(Tbl_MissionCrew[Duration (days)],Tbl_MissionCrew[Crew Name],Tbl_People[[#This Row],[Name]])</f>
        <v>13.813194444446708</v>
      </c>
      <c r="M279" s="2">
        <f ca="1">_xlfn.MINIFS(Tbl_MissionCrew[Duration (days)],Tbl_MissionCrew[Crew Name],Tbl_People[[#This Row],[Name]])</f>
        <v>13.813194444446708</v>
      </c>
    </row>
    <row r="280" spans="1:13">
      <c r="A280" t="s">
        <v>1275</v>
      </c>
      <c r="B280" t="s">
        <v>1333</v>
      </c>
      <c r="C280" t="s">
        <v>781</v>
      </c>
      <c r="D280" t="s">
        <v>1336</v>
      </c>
      <c r="E280" s="6">
        <v>22153</v>
      </c>
      <c r="F280">
        <f>COUNTIF(Tbl_MissionCrew[Crew Name],Tbl_People[[#This Row],[Name]])</f>
        <v>2</v>
      </c>
      <c r="G280" s="2">
        <f ca="1">SUMIFS(Tbl_MissionCrew[Duration (days)],Tbl_MissionCrew[Crew Name],Tbl_People[[#This Row],[Name]])</f>
        <v>26.654166666667152</v>
      </c>
      <c r="H280">
        <f>COUNTIF(Tbl_EVA[Name],Tbl_People[[#This Row],[Name]])</f>
        <v>0</v>
      </c>
      <c r="I280" s="2">
        <f>SUMIFS(Tbl_EVA[Duration],Tbl_EVA[Name],Tbl_People[[#This Row],[Name]])*24</f>
        <v>0</v>
      </c>
      <c r="J280">
        <f>COUNTIFS(Tbl_MissionCrew[Destination],"Moon",Tbl_MissionCrew[Crew Name],Tbl_People[[#This Row],[Name]])</f>
        <v>0</v>
      </c>
      <c r="K280">
        <f>COUNTIFS(Tbl_EVA[Moonwalk],TRUE,Tbl_EVA[Name],Tbl_People[[#This Row],[Name]])</f>
        <v>0</v>
      </c>
      <c r="L280" s="2">
        <f ca="1">_xlfn.MAXIFS(Tbl_MissionCrew[Duration (days)],Tbl_MissionCrew[Crew Name],Tbl_People[[#This Row],[Name]])</f>
        <v>13.841666666667152</v>
      </c>
      <c r="M280" s="2">
        <f ca="1">_xlfn.MINIFS(Tbl_MissionCrew[Duration (days)],Tbl_MissionCrew[Crew Name],Tbl_People[[#This Row],[Name]])</f>
        <v>12.8125</v>
      </c>
    </row>
    <row r="281" spans="1:13">
      <c r="A281" t="s">
        <v>600</v>
      </c>
      <c r="B281" t="s">
        <v>1333</v>
      </c>
      <c r="C281" t="s">
        <v>781</v>
      </c>
      <c r="D281" t="s">
        <v>1336</v>
      </c>
      <c r="E281" s="6">
        <v>19246</v>
      </c>
      <c r="F281">
        <f>COUNTIF(Tbl_MissionCrew[Crew Name],Tbl_People[[#This Row],[Name]])</f>
        <v>1</v>
      </c>
      <c r="G281" s="2">
        <f ca="1">SUMIFS(Tbl_MissionCrew[Duration (days)],Tbl_MissionCrew[Crew Name],Tbl_People[[#This Row],[Name]])</f>
        <v>10.822222222224809</v>
      </c>
      <c r="H281">
        <f>COUNTIF(Tbl_EVA[Name],Tbl_People[[#This Row],[Name]])</f>
        <v>2</v>
      </c>
      <c r="I281" s="2">
        <f>SUMIFS(Tbl_EVA[Duration],Tbl_EVA[Name],Tbl_People[[#This Row],[Name]])*24</f>
        <v>14.116666666581295</v>
      </c>
      <c r="J281">
        <f>COUNTIFS(Tbl_MissionCrew[Destination],"Moon",Tbl_MissionCrew[Crew Name],Tbl_People[[#This Row],[Name]])</f>
        <v>0</v>
      </c>
      <c r="K281">
        <f>COUNTIFS(Tbl_EVA[Moonwalk],TRUE,Tbl_EVA[Name],Tbl_People[[#This Row],[Name]])</f>
        <v>0</v>
      </c>
      <c r="L281" s="2">
        <f ca="1">_xlfn.MAXIFS(Tbl_MissionCrew[Duration (days)],Tbl_MissionCrew[Crew Name],Tbl_People[[#This Row],[Name]])</f>
        <v>10.822222222224809</v>
      </c>
      <c r="M281" s="2">
        <f ca="1">_xlfn.MINIFS(Tbl_MissionCrew[Duration (days)],Tbl_MissionCrew[Crew Name],Tbl_People[[#This Row],[Name]])</f>
        <v>10.822222222224809</v>
      </c>
    </row>
    <row r="282" spans="1:13">
      <c r="A282" t="s">
        <v>1281</v>
      </c>
      <c r="B282" t="s">
        <v>1333</v>
      </c>
      <c r="C282" t="s">
        <v>781</v>
      </c>
      <c r="D282" t="s">
        <v>1336</v>
      </c>
      <c r="E282" s="6">
        <v>23422</v>
      </c>
      <c r="F282">
        <f>COUNTIF(Tbl_MissionCrew[Crew Name],Tbl_People[[#This Row],[Name]])</f>
        <v>2</v>
      </c>
      <c r="G282" s="2">
        <f ca="1">SUMIFS(Tbl_MissionCrew[Duration (days)],Tbl_MissionCrew[Crew Name],Tbl_People[[#This Row],[Name]])</f>
        <v>23.568055555551837</v>
      </c>
      <c r="H282">
        <f>COUNTIF(Tbl_EVA[Name],Tbl_People[[#This Row],[Name]])</f>
        <v>0</v>
      </c>
      <c r="I282" s="2">
        <f>SUMIFS(Tbl_EVA[Duration],Tbl_EVA[Name],Tbl_People[[#This Row],[Name]])*24</f>
        <v>0</v>
      </c>
      <c r="J282">
        <f>COUNTIFS(Tbl_MissionCrew[Destination],"Moon",Tbl_MissionCrew[Crew Name],Tbl_People[[#This Row],[Name]])</f>
        <v>0</v>
      </c>
      <c r="K282">
        <f>COUNTIFS(Tbl_EVA[Moonwalk],TRUE,Tbl_EVA[Name],Tbl_People[[#This Row],[Name]])</f>
        <v>0</v>
      </c>
      <c r="L282" s="2">
        <f ca="1">_xlfn.MAXIFS(Tbl_MissionCrew[Duration (days)],Tbl_MissionCrew[Crew Name],Tbl_People[[#This Row],[Name]])</f>
        <v>12.765277777776646</v>
      </c>
      <c r="M282" s="2">
        <f ca="1">_xlfn.MINIFS(Tbl_MissionCrew[Duration (days)],Tbl_MissionCrew[Crew Name],Tbl_People[[#This Row],[Name]])</f>
        <v>10.802777777775191</v>
      </c>
    </row>
    <row r="283" spans="1:13">
      <c r="A283" t="s">
        <v>1220</v>
      </c>
      <c r="B283" t="s">
        <v>1333</v>
      </c>
      <c r="C283" t="s">
        <v>845</v>
      </c>
      <c r="D283" t="s">
        <v>787</v>
      </c>
      <c r="E283" s="6">
        <v>18656</v>
      </c>
      <c r="F283">
        <f>COUNTIF(Tbl_MissionCrew[Crew Name],Tbl_People[[#This Row],[Name]])</f>
        <v>1</v>
      </c>
      <c r="G283" s="2">
        <f ca="1">SUMIFS(Tbl_MissionCrew[Duration (days)],Tbl_MissionCrew[Crew Name],Tbl_People[[#This Row],[Name]])</f>
        <v>15.690972222218988</v>
      </c>
      <c r="H283">
        <f>COUNTIF(Tbl_EVA[Name],Tbl_People[[#This Row],[Name]])</f>
        <v>0</v>
      </c>
      <c r="I283" s="2">
        <f>SUMIFS(Tbl_EVA[Duration],Tbl_EVA[Name],Tbl_People[[#This Row],[Name]])*24</f>
        <v>0</v>
      </c>
      <c r="J283">
        <f>COUNTIFS(Tbl_MissionCrew[Destination],"Moon",Tbl_MissionCrew[Crew Name],Tbl_People[[#This Row],[Name]])</f>
        <v>0</v>
      </c>
      <c r="K283">
        <f>COUNTIFS(Tbl_EVA[Moonwalk],TRUE,Tbl_EVA[Name],Tbl_People[[#This Row],[Name]])</f>
        <v>0</v>
      </c>
      <c r="L283" s="2">
        <f ca="1">_xlfn.MAXIFS(Tbl_MissionCrew[Duration (days)],Tbl_MissionCrew[Crew Name],Tbl_People[[#This Row],[Name]])</f>
        <v>15.690972222218988</v>
      </c>
      <c r="M283" s="2">
        <f ca="1">_xlfn.MINIFS(Tbl_MissionCrew[Duration (days)],Tbl_MissionCrew[Crew Name],Tbl_People[[#This Row],[Name]])</f>
        <v>15.690972222218988</v>
      </c>
    </row>
    <row r="284" spans="1:13">
      <c r="A284" t="s">
        <v>440</v>
      </c>
      <c r="B284" t="s">
        <v>1333</v>
      </c>
      <c r="C284" t="s">
        <v>777</v>
      </c>
      <c r="D284" t="s">
        <v>787</v>
      </c>
      <c r="E284" s="6">
        <v>15193</v>
      </c>
      <c r="F284">
        <f>COUNTIF(Tbl_MissionCrew[Crew Name],Tbl_People[[#This Row],[Name]])</f>
        <v>3</v>
      </c>
      <c r="G284" s="2">
        <f ca="1">SUMIFS(Tbl_MissionCrew[Duration (days)],Tbl_MissionCrew[Crew Name],Tbl_People[[#This Row],[Name]])</f>
        <v>374.74930555555693</v>
      </c>
      <c r="H284">
        <f>COUNTIF(Tbl_EVA[Name],Tbl_People[[#This Row],[Name]])</f>
        <v>8</v>
      </c>
      <c r="I284" s="2">
        <f>SUMIFS(Tbl_EVA[Duration],Tbl_EVA[Name],Tbl_People[[#This Row],[Name]])*24</f>
        <v>31.666666666686069</v>
      </c>
      <c r="J284">
        <f>COUNTIFS(Tbl_MissionCrew[Destination],"Moon",Tbl_MissionCrew[Crew Name],Tbl_People[[#This Row],[Name]])</f>
        <v>0</v>
      </c>
      <c r="K284">
        <f>COUNTIFS(Tbl_EVA[Moonwalk],TRUE,Tbl_EVA[Name],Tbl_People[[#This Row],[Name]])</f>
        <v>0</v>
      </c>
      <c r="L284" s="2">
        <f ca="1">_xlfn.MAXIFS(Tbl_MissionCrew[Duration (days)],Tbl_MissionCrew[Crew Name],Tbl_People[[#This Row],[Name]])</f>
        <v>236.95138888889051</v>
      </c>
      <c r="M284" s="2">
        <f ca="1">_xlfn.MINIFS(Tbl_MissionCrew[Duration (days)],Tbl_MissionCrew[Crew Name],Tbl_People[[#This Row],[Name]])</f>
        <v>12.797222222223354</v>
      </c>
    </row>
    <row r="285" spans="1:13">
      <c r="A285" t="s">
        <v>1041</v>
      </c>
      <c r="B285" t="s">
        <v>1333</v>
      </c>
      <c r="C285" t="s">
        <v>777</v>
      </c>
      <c r="D285" t="s">
        <v>787</v>
      </c>
      <c r="E285" s="6">
        <v>16680</v>
      </c>
      <c r="F285">
        <f>COUNTIF(Tbl_MissionCrew[Crew Name],Tbl_People[[#This Row],[Name]])</f>
        <v>3</v>
      </c>
      <c r="G285" s="2">
        <f ca="1">SUMIFS(Tbl_MissionCrew[Duration (days)],Tbl_MissionCrew[Crew Name],Tbl_People[[#This Row],[Name]])</f>
        <v>200.17244212963124</v>
      </c>
      <c r="H285">
        <f>COUNTIF(Tbl_EVA[Name],Tbl_People[[#This Row],[Name]])</f>
        <v>0</v>
      </c>
      <c r="I285" s="2">
        <f>SUMIFS(Tbl_EVA[Duration],Tbl_EVA[Name],Tbl_People[[#This Row],[Name]])*24</f>
        <v>0</v>
      </c>
      <c r="J285">
        <f>COUNTIFS(Tbl_MissionCrew[Destination],"Moon",Tbl_MissionCrew[Crew Name],Tbl_People[[#This Row],[Name]])</f>
        <v>0</v>
      </c>
      <c r="K285">
        <f>COUNTIFS(Tbl_EVA[Moonwalk],TRUE,Tbl_EVA[Name],Tbl_People[[#This Row],[Name]])</f>
        <v>0</v>
      </c>
      <c r="L285" s="2">
        <f ca="1">_xlfn.MAXIFS(Tbl_MissionCrew[Duration (days)],Tbl_MissionCrew[Crew Name],Tbl_People[[#This Row],[Name]])</f>
        <v>184.35646990740497</v>
      </c>
      <c r="M285" s="2">
        <f ca="1">_xlfn.MINIFS(Tbl_MissionCrew[Duration (days)],Tbl_MissionCrew[Crew Name],Tbl_People[[#This Row],[Name]])</f>
        <v>7.9041666666671517</v>
      </c>
    </row>
    <row r="286" spans="1:13">
      <c r="A286" t="s">
        <v>1224</v>
      </c>
      <c r="B286" t="s">
        <v>1333</v>
      </c>
      <c r="C286" t="s">
        <v>843</v>
      </c>
      <c r="D286" t="s">
        <v>787</v>
      </c>
      <c r="E286" s="6">
        <v>20938</v>
      </c>
      <c r="F286">
        <f>COUNTIF(Tbl_MissionCrew[Crew Name],Tbl_People[[#This Row],[Name]])</f>
        <v>2</v>
      </c>
      <c r="G286" s="2">
        <f ca="1">SUMIFS(Tbl_MissionCrew[Duration (days)],Tbl_MissionCrew[Crew Name],Tbl_People[[#This Row],[Name]])</f>
        <v>68.89703703703708</v>
      </c>
      <c r="H286">
        <f>COUNTIF(Tbl_EVA[Name],Tbl_People[[#This Row],[Name]])</f>
        <v>0</v>
      </c>
      <c r="I286" s="2">
        <f>SUMIFS(Tbl_EVA[Duration],Tbl_EVA[Name],Tbl_People[[#This Row],[Name]])*24</f>
        <v>0</v>
      </c>
      <c r="J286">
        <f>COUNTIFS(Tbl_MissionCrew[Destination],"Moon",Tbl_MissionCrew[Crew Name],Tbl_People[[#This Row],[Name]])</f>
        <v>0</v>
      </c>
      <c r="K286">
        <f>COUNTIFS(Tbl_EVA[Moonwalk],TRUE,Tbl_EVA[Name],Tbl_People[[#This Row],[Name]])</f>
        <v>0</v>
      </c>
      <c r="L286" s="2">
        <f ca="1">_xlfn.MAXIFS(Tbl_MissionCrew[Duration (days)],Tbl_MissionCrew[Crew Name],Tbl_People[[#This Row],[Name]])</f>
        <v>48.204675925924676</v>
      </c>
      <c r="M286" s="2">
        <f ca="1">_xlfn.MINIFS(Tbl_MissionCrew[Duration (days)],Tbl_MissionCrew[Crew Name],Tbl_People[[#This Row],[Name]])</f>
        <v>20.692361111112405</v>
      </c>
    </row>
    <row r="287" spans="1:13">
      <c r="A287" t="s">
        <v>529</v>
      </c>
      <c r="B287" t="s">
        <v>1333</v>
      </c>
      <c r="C287" t="s">
        <v>781</v>
      </c>
      <c r="D287" t="s">
        <v>1336</v>
      </c>
      <c r="E287" s="6">
        <v>22156</v>
      </c>
      <c r="F287">
        <f>COUNTIF(Tbl_MissionCrew[Crew Name],Tbl_People[[#This Row],[Name]])</f>
        <v>4</v>
      </c>
      <c r="G287" s="2">
        <f ca="1">SUMIFS(Tbl_MissionCrew[Duration (days)],Tbl_MissionCrew[Crew Name],Tbl_People[[#This Row],[Name]])</f>
        <v>229.36388888888905</v>
      </c>
      <c r="H287">
        <f>COUNTIF(Tbl_EVA[Name],Tbl_People[[#This Row],[Name]])</f>
        <v>6</v>
      </c>
      <c r="I287" s="2">
        <f>SUMIFS(Tbl_EVA[Duration],Tbl_EVA[Name],Tbl_People[[#This Row],[Name]])*24</f>
        <v>36.883333333418705</v>
      </c>
      <c r="J287">
        <f>COUNTIFS(Tbl_MissionCrew[Destination],"Moon",Tbl_MissionCrew[Crew Name],Tbl_People[[#This Row],[Name]])</f>
        <v>0</v>
      </c>
      <c r="K287">
        <f>COUNTIFS(Tbl_EVA[Moonwalk],TRUE,Tbl_EVA[Name],Tbl_People[[#This Row],[Name]])</f>
        <v>0</v>
      </c>
      <c r="L287" s="2">
        <f ca="1">_xlfn.MAXIFS(Tbl_MissionCrew[Duration (days)],Tbl_MissionCrew[Crew Name],Tbl_People[[#This Row],[Name]])</f>
        <v>192.79305555555766</v>
      </c>
      <c r="M287" s="2">
        <f ca="1">_xlfn.MINIFS(Tbl_MissionCrew[Duration (days)],Tbl_MissionCrew[Crew Name],Tbl_People[[#This Row],[Name]])</f>
        <v>8.9180555555576575</v>
      </c>
    </row>
    <row r="288" spans="1:13">
      <c r="A288" t="s">
        <v>1028</v>
      </c>
      <c r="B288" t="s">
        <v>1333</v>
      </c>
      <c r="C288" t="s">
        <v>777</v>
      </c>
      <c r="D288" t="s">
        <v>787</v>
      </c>
      <c r="E288" s="6">
        <v>9508</v>
      </c>
      <c r="F288">
        <f>COUNTIF(Tbl_MissionCrew[Crew Name],Tbl_People[[#This Row],[Name]])</f>
        <v>1</v>
      </c>
      <c r="G288" s="2">
        <f ca="1">SUMIFS(Tbl_MissionCrew[Duration (days)],Tbl_MissionCrew[Crew Name],Tbl_People[[#This Row],[Name]])</f>
        <v>2.0083333333350311</v>
      </c>
      <c r="H288">
        <f>COUNTIF(Tbl_EVA[Name],Tbl_People[[#This Row],[Name]])</f>
        <v>0</v>
      </c>
      <c r="I288" s="2">
        <f>SUMIFS(Tbl_EVA[Duration],Tbl_EVA[Name],Tbl_People[[#This Row],[Name]])*24</f>
        <v>0</v>
      </c>
      <c r="J288">
        <f>COUNTIFS(Tbl_MissionCrew[Destination],"Moon",Tbl_MissionCrew[Crew Name],Tbl_People[[#This Row],[Name]])</f>
        <v>0</v>
      </c>
      <c r="K288">
        <f>COUNTIFS(Tbl_EVA[Moonwalk],TRUE,Tbl_EVA[Name],Tbl_People[[#This Row],[Name]])</f>
        <v>0</v>
      </c>
      <c r="L288" s="2">
        <f ca="1">_xlfn.MAXIFS(Tbl_MissionCrew[Duration (days)],Tbl_MissionCrew[Crew Name],Tbl_People[[#This Row],[Name]])</f>
        <v>2.0083333333350311</v>
      </c>
      <c r="M288" s="2">
        <f ca="1">_xlfn.MINIFS(Tbl_MissionCrew[Duration (days)],Tbl_MissionCrew[Crew Name],Tbl_People[[#This Row],[Name]])</f>
        <v>2.0083333333350311</v>
      </c>
    </row>
    <row r="289" spans="1:13">
      <c r="A289" t="s">
        <v>537</v>
      </c>
      <c r="B289" t="s">
        <v>1343</v>
      </c>
      <c r="C289" t="s">
        <v>781</v>
      </c>
      <c r="D289" t="s">
        <v>1336</v>
      </c>
      <c r="E289" s="6">
        <v>19177</v>
      </c>
      <c r="F289">
        <f>COUNTIF(Tbl_MissionCrew[Crew Name],Tbl_People[[#This Row],[Name]])</f>
        <v>4</v>
      </c>
      <c r="G289" s="2">
        <f ca="1">SUMIFS(Tbl_MissionCrew[Duration (days)],Tbl_MissionCrew[Crew Name],Tbl_People[[#This Row],[Name]])</f>
        <v>38.26249999999709</v>
      </c>
      <c r="H289">
        <f>COUNTIF(Tbl_EVA[Name],Tbl_People[[#This Row],[Name]])</f>
        <v>2</v>
      </c>
      <c r="I289" s="2">
        <f>SUMIFS(Tbl_EVA[Duration],Tbl_EVA[Name],Tbl_People[[#This Row],[Name]])*24</f>
        <v>10.233333333511837</v>
      </c>
      <c r="J289">
        <f>COUNTIFS(Tbl_MissionCrew[Destination],"Moon",Tbl_MissionCrew[Crew Name],Tbl_People[[#This Row],[Name]])</f>
        <v>0</v>
      </c>
      <c r="K289">
        <f>COUNTIFS(Tbl_EVA[Moonwalk],TRUE,Tbl_EVA[Name],Tbl_People[[#This Row],[Name]])</f>
        <v>0</v>
      </c>
      <c r="L289" s="2">
        <f ca="1">_xlfn.MAXIFS(Tbl_MissionCrew[Duration (days)],Tbl_MissionCrew[Crew Name],Tbl_People[[#This Row],[Name]])</f>
        <v>11.817361111112405</v>
      </c>
      <c r="M289" s="2">
        <f ca="1">_xlfn.MINIFS(Tbl_MissionCrew[Duration (days)],Tbl_MissionCrew[Crew Name],Tbl_People[[#This Row],[Name]])</f>
        <v>5.9819444444437977</v>
      </c>
    </row>
    <row r="290" spans="1:13">
      <c r="A290" t="s">
        <v>1268</v>
      </c>
      <c r="B290" t="s">
        <v>1343</v>
      </c>
      <c r="C290" t="s">
        <v>781</v>
      </c>
      <c r="D290" t="s">
        <v>1336</v>
      </c>
      <c r="E290" s="6">
        <v>23141</v>
      </c>
      <c r="F290">
        <f>COUNTIF(Tbl_MissionCrew[Crew Name],Tbl_People[[#This Row],[Name]])</f>
        <v>1</v>
      </c>
      <c r="G290" s="2">
        <f ca="1">SUMIFS(Tbl_MissionCrew[Duration (days)],Tbl_MissionCrew[Crew Name],Tbl_People[[#This Row],[Name]])</f>
        <v>12.775694444440887</v>
      </c>
      <c r="H290">
        <f>COUNTIF(Tbl_EVA[Name],Tbl_People[[#This Row],[Name]])</f>
        <v>0</v>
      </c>
      <c r="I290" s="2">
        <f>SUMIFS(Tbl_EVA[Duration],Tbl_EVA[Name],Tbl_People[[#This Row],[Name]])*24</f>
        <v>0</v>
      </c>
      <c r="J290">
        <f>COUNTIFS(Tbl_MissionCrew[Destination],"Moon",Tbl_MissionCrew[Crew Name],Tbl_People[[#This Row],[Name]])</f>
        <v>0</v>
      </c>
      <c r="K290">
        <f>COUNTIFS(Tbl_EVA[Moonwalk],TRUE,Tbl_EVA[Name],Tbl_People[[#This Row],[Name]])</f>
        <v>0</v>
      </c>
      <c r="L290" s="2">
        <f ca="1">_xlfn.MAXIFS(Tbl_MissionCrew[Duration (days)],Tbl_MissionCrew[Crew Name],Tbl_People[[#This Row],[Name]])</f>
        <v>12.775694444440887</v>
      </c>
      <c r="M290" s="2">
        <f ca="1">_xlfn.MINIFS(Tbl_MissionCrew[Duration (days)],Tbl_MissionCrew[Crew Name],Tbl_People[[#This Row],[Name]])</f>
        <v>12.775694444440887</v>
      </c>
    </row>
    <row r="291" spans="1:13">
      <c r="A291" t="s">
        <v>663</v>
      </c>
      <c r="B291" t="s">
        <v>1333</v>
      </c>
      <c r="C291" t="s">
        <v>856</v>
      </c>
      <c r="D291" t="s">
        <v>1335</v>
      </c>
      <c r="E291" s="6">
        <v>24351</v>
      </c>
      <c r="F291">
        <f>COUNTIF(Tbl_MissionCrew[Crew Name],Tbl_People[[#This Row],[Name]])</f>
        <v>1</v>
      </c>
      <c r="G291" s="2">
        <f ca="1">SUMIFS(Tbl_MissionCrew[Duration (days)],Tbl_MissionCrew[Crew Name],Tbl_People[[#This Row],[Name]])</f>
        <v>2.8520256018455257</v>
      </c>
      <c r="H291">
        <f>COUNTIF(Tbl_EVA[Name],Tbl_People[[#This Row],[Name]])</f>
        <v>1</v>
      </c>
      <c r="I291" s="2">
        <f>SUMIFS(Tbl_EVA[Duration],Tbl_EVA[Name],Tbl_People[[#This Row],[Name]])*24</f>
        <v>0.36666666663950309</v>
      </c>
      <c r="J291">
        <f>COUNTIFS(Tbl_MissionCrew[Destination],"Moon",Tbl_MissionCrew[Crew Name],Tbl_People[[#This Row],[Name]])</f>
        <v>0</v>
      </c>
      <c r="K291">
        <f>COUNTIFS(Tbl_EVA[Moonwalk],TRUE,Tbl_EVA[Name],Tbl_People[[#This Row],[Name]])</f>
        <v>0</v>
      </c>
      <c r="L291" s="2">
        <f ca="1">_xlfn.MAXIFS(Tbl_MissionCrew[Duration (days)],Tbl_MissionCrew[Crew Name],Tbl_People[[#This Row],[Name]])</f>
        <v>2.8520256018455257</v>
      </c>
      <c r="M291" s="2">
        <f ca="1">_xlfn.MINIFS(Tbl_MissionCrew[Duration (days)],Tbl_MissionCrew[Crew Name],Tbl_People[[#This Row],[Name]])</f>
        <v>2.8520256018455257</v>
      </c>
    </row>
    <row r="292" spans="1:13">
      <c r="A292" t="s">
        <v>1305</v>
      </c>
      <c r="B292" t="s">
        <v>1333</v>
      </c>
      <c r="C292" t="s">
        <v>856</v>
      </c>
      <c r="D292" t="s">
        <v>1335</v>
      </c>
      <c r="E292" s="6">
        <v>25263</v>
      </c>
      <c r="F292">
        <f>COUNTIF(Tbl_MissionCrew[Crew Name],Tbl_People[[#This Row],[Name]])</f>
        <v>1</v>
      </c>
      <c r="G292" s="2">
        <f ca="1">SUMIFS(Tbl_MissionCrew[Duration (days)],Tbl_MissionCrew[Crew Name],Tbl_People[[#This Row],[Name]])</f>
        <v>12.641574074070377</v>
      </c>
      <c r="H292">
        <f>COUNTIF(Tbl_EVA[Name],Tbl_People[[#This Row],[Name]])</f>
        <v>0</v>
      </c>
      <c r="I292" s="2">
        <f>SUMIFS(Tbl_EVA[Duration],Tbl_EVA[Name],Tbl_People[[#This Row],[Name]])*24</f>
        <v>0</v>
      </c>
      <c r="J292">
        <f>COUNTIFS(Tbl_MissionCrew[Destination],"Moon",Tbl_MissionCrew[Crew Name],Tbl_People[[#This Row],[Name]])</f>
        <v>0</v>
      </c>
      <c r="K292">
        <f>COUNTIFS(Tbl_EVA[Moonwalk],TRUE,Tbl_EVA[Name],Tbl_People[[#This Row],[Name]])</f>
        <v>0</v>
      </c>
      <c r="L292" s="2">
        <f ca="1">_xlfn.MAXIFS(Tbl_MissionCrew[Duration (days)],Tbl_MissionCrew[Crew Name],Tbl_People[[#This Row],[Name]])</f>
        <v>12.641574074070377</v>
      </c>
      <c r="M292" s="2">
        <f ca="1">_xlfn.MINIFS(Tbl_MissionCrew[Duration (days)],Tbl_MissionCrew[Crew Name],Tbl_People[[#This Row],[Name]])</f>
        <v>12.641574074070377</v>
      </c>
    </row>
    <row r="293" spans="1:13">
      <c r="A293" t="s">
        <v>1306</v>
      </c>
      <c r="B293" t="s">
        <v>1343</v>
      </c>
      <c r="C293" t="s">
        <v>856</v>
      </c>
      <c r="D293" t="s">
        <v>1335</v>
      </c>
      <c r="E293" s="6">
        <v>28764</v>
      </c>
      <c r="F293">
        <f>COUNTIF(Tbl_MissionCrew[Crew Name],Tbl_People[[#This Row],[Name]])</f>
        <v>1</v>
      </c>
      <c r="G293" s="2">
        <f ca="1">SUMIFS(Tbl_MissionCrew[Duration (days)],Tbl_MissionCrew[Crew Name],Tbl_People[[#This Row],[Name]])</f>
        <v>12.641574074070377</v>
      </c>
      <c r="H293">
        <f>COUNTIF(Tbl_EVA[Name],Tbl_People[[#This Row],[Name]])</f>
        <v>0</v>
      </c>
      <c r="I293" s="2">
        <f>SUMIFS(Tbl_EVA[Duration],Tbl_EVA[Name],Tbl_People[[#This Row],[Name]])*24</f>
        <v>0</v>
      </c>
      <c r="J293">
        <f>COUNTIFS(Tbl_MissionCrew[Destination],"Moon",Tbl_MissionCrew[Crew Name],Tbl_People[[#This Row],[Name]])</f>
        <v>0</v>
      </c>
      <c r="K293">
        <f>COUNTIFS(Tbl_EVA[Moonwalk],TRUE,Tbl_EVA[Name],Tbl_People[[#This Row],[Name]])</f>
        <v>0</v>
      </c>
      <c r="L293" s="2">
        <f ca="1">_xlfn.MAXIFS(Tbl_MissionCrew[Duration (days)],Tbl_MissionCrew[Crew Name],Tbl_People[[#This Row],[Name]])</f>
        <v>12.641574074070377</v>
      </c>
      <c r="M293" s="2">
        <f ca="1">_xlfn.MINIFS(Tbl_MissionCrew[Duration (days)],Tbl_MissionCrew[Crew Name],Tbl_People[[#This Row],[Name]])</f>
        <v>12.641574074070377</v>
      </c>
    </row>
    <row r="294" spans="1:13">
      <c r="A294" t="s">
        <v>1152</v>
      </c>
      <c r="B294" t="s">
        <v>1333</v>
      </c>
      <c r="C294" t="s">
        <v>781</v>
      </c>
      <c r="D294" t="s">
        <v>1336</v>
      </c>
      <c r="E294" s="6">
        <v>19009</v>
      </c>
      <c r="F294">
        <f>COUNTIF(Tbl_MissionCrew[Crew Name],Tbl_People[[#This Row],[Name]])</f>
        <v>2</v>
      </c>
      <c r="G294" s="2">
        <f ca="1">SUMIFS(Tbl_MissionCrew[Duration (days)],Tbl_MissionCrew[Crew Name],Tbl_People[[#This Row],[Name]])</f>
        <v>19.259722222217533</v>
      </c>
      <c r="H294">
        <f>COUNTIF(Tbl_EVA[Name],Tbl_People[[#This Row],[Name]])</f>
        <v>0</v>
      </c>
      <c r="I294" s="2">
        <f>SUMIFS(Tbl_EVA[Duration],Tbl_EVA[Name],Tbl_People[[#This Row],[Name]])*24</f>
        <v>0</v>
      </c>
      <c r="J294">
        <f>COUNTIFS(Tbl_MissionCrew[Destination],"Moon",Tbl_MissionCrew[Crew Name],Tbl_People[[#This Row],[Name]])</f>
        <v>0</v>
      </c>
      <c r="K294">
        <f>COUNTIFS(Tbl_EVA[Moonwalk],TRUE,Tbl_EVA[Name],Tbl_People[[#This Row],[Name]])</f>
        <v>0</v>
      </c>
      <c r="L294" s="2">
        <f ca="1">_xlfn.MAXIFS(Tbl_MissionCrew[Duration (days)],Tbl_MissionCrew[Crew Name],Tbl_People[[#This Row],[Name]])</f>
        <v>10.952083333329938</v>
      </c>
      <c r="M294" s="2">
        <f ca="1">_xlfn.MINIFS(Tbl_MissionCrew[Duration (days)],Tbl_MissionCrew[Crew Name],Tbl_People[[#This Row],[Name]])</f>
        <v>8.3076388888875954</v>
      </c>
    </row>
    <row r="295" spans="1:13">
      <c r="A295" t="s">
        <v>1093</v>
      </c>
      <c r="B295" t="s">
        <v>1333</v>
      </c>
      <c r="C295" t="s">
        <v>1339</v>
      </c>
      <c r="D295" t="s">
        <v>787</v>
      </c>
      <c r="E295" s="6">
        <v>11772</v>
      </c>
      <c r="F295">
        <f>COUNTIF(Tbl_MissionCrew[Crew Name],Tbl_People[[#This Row],[Name]])</f>
        <v>1</v>
      </c>
      <c r="G295" s="2">
        <f ca="1">SUMIFS(Tbl_MissionCrew[Duration (days)],Tbl_MissionCrew[Crew Name],Tbl_People[[#This Row],[Name]])</f>
        <v>7.0069444444452529</v>
      </c>
      <c r="H295">
        <f>COUNTIF(Tbl_EVA[Name],Tbl_People[[#This Row],[Name]])</f>
        <v>0</v>
      </c>
      <c r="I295" s="2">
        <f>SUMIFS(Tbl_EVA[Duration],Tbl_EVA[Name],Tbl_People[[#This Row],[Name]])*24</f>
        <v>0</v>
      </c>
      <c r="J295">
        <f>COUNTIFS(Tbl_MissionCrew[Destination],"Moon",Tbl_MissionCrew[Crew Name],Tbl_People[[#This Row],[Name]])</f>
        <v>0</v>
      </c>
      <c r="K295">
        <f>COUNTIFS(Tbl_EVA[Moonwalk],TRUE,Tbl_EVA[Name],Tbl_People[[#This Row],[Name]])</f>
        <v>0</v>
      </c>
      <c r="L295" s="2">
        <f ca="1">_xlfn.MAXIFS(Tbl_MissionCrew[Duration (days)],Tbl_MissionCrew[Crew Name],Tbl_People[[#This Row],[Name]])</f>
        <v>7.0069444444452529</v>
      </c>
      <c r="M295" s="2">
        <f ca="1">_xlfn.MINIFS(Tbl_MissionCrew[Duration (days)],Tbl_MissionCrew[Crew Name],Tbl_People[[#This Row],[Name]])</f>
        <v>7.0069444444452529</v>
      </c>
    </row>
    <row r="296" spans="1:13">
      <c r="A296" t="s">
        <v>1103</v>
      </c>
      <c r="B296" t="s">
        <v>1333</v>
      </c>
      <c r="C296" t="s">
        <v>781</v>
      </c>
      <c r="D296" t="s">
        <v>1336</v>
      </c>
      <c r="E296" s="6">
        <v>13216</v>
      </c>
      <c r="F296">
        <f>COUNTIF(Tbl_MissionCrew[Crew Name],Tbl_People[[#This Row],[Name]])</f>
        <v>1</v>
      </c>
      <c r="G296" s="2">
        <f ca="1">SUMIFS(Tbl_MissionCrew[Duration (days)],Tbl_MissionCrew[Crew Name],Tbl_People[[#This Row],[Name]])</f>
        <v>7.9486111111109494</v>
      </c>
      <c r="H296">
        <f>COUNTIF(Tbl_EVA[Name],Tbl_People[[#This Row],[Name]])</f>
        <v>0</v>
      </c>
      <c r="I296" s="2">
        <f>SUMIFS(Tbl_EVA[Duration],Tbl_EVA[Name],Tbl_People[[#This Row],[Name]])*24</f>
        <v>0</v>
      </c>
      <c r="J296">
        <f>COUNTIFS(Tbl_MissionCrew[Destination],"Moon",Tbl_MissionCrew[Crew Name],Tbl_People[[#This Row],[Name]])</f>
        <v>0</v>
      </c>
      <c r="K296">
        <f>COUNTIFS(Tbl_EVA[Moonwalk],TRUE,Tbl_EVA[Name],Tbl_People[[#This Row],[Name]])</f>
        <v>0</v>
      </c>
      <c r="L296" s="2">
        <f ca="1">_xlfn.MAXIFS(Tbl_MissionCrew[Duration (days)],Tbl_MissionCrew[Crew Name],Tbl_People[[#This Row],[Name]])</f>
        <v>7.9486111111109494</v>
      </c>
      <c r="M296" s="2">
        <f ca="1">_xlfn.MINIFS(Tbl_MissionCrew[Duration (days)],Tbl_MissionCrew[Crew Name],Tbl_People[[#This Row],[Name]])</f>
        <v>7.9486111111109494</v>
      </c>
    </row>
    <row r="297" spans="1:13">
      <c r="A297" t="s">
        <v>1087</v>
      </c>
      <c r="B297" t="s">
        <v>1333</v>
      </c>
      <c r="C297" t="s">
        <v>781</v>
      </c>
      <c r="D297" t="s">
        <v>1336</v>
      </c>
      <c r="E297" s="6">
        <v>16338</v>
      </c>
      <c r="F297">
        <f>COUNTIF(Tbl_MissionCrew[Crew Name],Tbl_People[[#This Row],[Name]])</f>
        <v>3</v>
      </c>
      <c r="G297" s="2">
        <f ca="1">SUMIFS(Tbl_MissionCrew[Duration (days)],Tbl_MissionCrew[Crew Name],Tbl_People[[#This Row],[Name]])</f>
        <v>16.088194444448163</v>
      </c>
      <c r="H297">
        <f>COUNTIF(Tbl_EVA[Name],Tbl_People[[#This Row],[Name]])</f>
        <v>0</v>
      </c>
      <c r="I297" s="2">
        <f>SUMIFS(Tbl_EVA[Duration],Tbl_EVA[Name],Tbl_People[[#This Row],[Name]])*24</f>
        <v>0</v>
      </c>
      <c r="J297">
        <f>COUNTIFS(Tbl_MissionCrew[Destination],"Moon",Tbl_MissionCrew[Crew Name],Tbl_People[[#This Row],[Name]])</f>
        <v>0</v>
      </c>
      <c r="K297">
        <f>COUNTIFS(Tbl_EVA[Moonwalk],TRUE,Tbl_EVA[Name],Tbl_People[[#This Row],[Name]])</f>
        <v>0</v>
      </c>
      <c r="L297" s="2">
        <f ca="1">_xlfn.MAXIFS(Tbl_MissionCrew[Duration (days)],Tbl_MissionCrew[Crew Name],Tbl_People[[#This Row],[Name]])</f>
        <v>7.9694444444467081</v>
      </c>
      <c r="M297" s="2">
        <f ca="1">_xlfn.MINIFS(Tbl_MissionCrew[Duration (days)],Tbl_MissionCrew[Crew Name],Tbl_People[[#This Row],[Name]])</f>
        <v>3.0652777777795563</v>
      </c>
    </row>
    <row r="298" spans="1:13">
      <c r="A298" t="s">
        <v>714</v>
      </c>
      <c r="B298" t="s">
        <v>1333</v>
      </c>
      <c r="C298" t="s">
        <v>1353</v>
      </c>
      <c r="D298" t="s">
        <v>787</v>
      </c>
      <c r="E298" s="6">
        <v>28030</v>
      </c>
      <c r="F298">
        <f>COUNTIF(Tbl_MissionCrew[Crew Name],Tbl_People[[#This Row],[Name]])</f>
        <v>2</v>
      </c>
      <c r="G298" s="2">
        <f ca="1">SUMIFS(Tbl_MissionCrew[Duration (days)],Tbl_MissionCrew[Crew Name],Tbl_People[[#This Row],[Name]])</f>
        <v>366.95999999999913</v>
      </c>
      <c r="H298">
        <f>COUNTIF(Tbl_EVA[Name],Tbl_People[[#This Row],[Name]])</f>
        <v>6</v>
      </c>
      <c r="I298" s="2">
        <f>SUMIFS(Tbl_EVA[Duration],Tbl_EVA[Name],Tbl_People[[#This Row],[Name]])*24</f>
        <v>33.149999999790452</v>
      </c>
      <c r="J298">
        <f>COUNTIFS(Tbl_MissionCrew[Destination],"Moon",Tbl_MissionCrew[Crew Name],Tbl_People[[#This Row],[Name]])</f>
        <v>0</v>
      </c>
      <c r="K298">
        <f>COUNTIFS(Tbl_EVA[Moonwalk],TRUE,Tbl_EVA[Name],Tbl_People[[#This Row],[Name]])</f>
        <v>0</v>
      </c>
      <c r="L298" s="2">
        <f ca="1">_xlfn.MAXIFS(Tbl_MissionCrew[Duration (days)],Tbl_MissionCrew[Crew Name],Tbl_People[[#This Row],[Name]])</f>
        <v>200.69750000000204</v>
      </c>
      <c r="M298" s="2">
        <f ca="1">_xlfn.MINIFS(Tbl_MissionCrew[Duration (days)],Tbl_MissionCrew[Crew Name],Tbl_People[[#This Row],[Name]])</f>
        <v>166.26249999999709</v>
      </c>
    </row>
    <row r="299" spans="1:13">
      <c r="A299" t="s">
        <v>1176</v>
      </c>
      <c r="B299" t="s">
        <v>1343</v>
      </c>
      <c r="C299" t="s">
        <v>781</v>
      </c>
      <c r="D299" t="s">
        <v>1336</v>
      </c>
      <c r="E299" s="6">
        <v>20745</v>
      </c>
      <c r="F299">
        <f>COUNTIF(Tbl_MissionCrew[Crew Name],Tbl_People[[#This Row],[Name]])</f>
        <v>1</v>
      </c>
      <c r="G299" s="2">
        <f ca="1">SUMIFS(Tbl_MissionCrew[Duration (days)],Tbl_MissionCrew[Crew Name],Tbl_People[[#This Row],[Name]])</f>
        <v>7.9381944444467081</v>
      </c>
      <c r="H299">
        <f>COUNTIF(Tbl_EVA[Name],Tbl_People[[#This Row],[Name]])</f>
        <v>0</v>
      </c>
      <c r="I299" s="2">
        <f>SUMIFS(Tbl_EVA[Duration],Tbl_EVA[Name],Tbl_People[[#This Row],[Name]])*24</f>
        <v>0</v>
      </c>
      <c r="J299">
        <f>COUNTIFS(Tbl_MissionCrew[Destination],"Moon",Tbl_MissionCrew[Crew Name],Tbl_People[[#This Row],[Name]])</f>
        <v>0</v>
      </c>
      <c r="K299">
        <f>COUNTIFS(Tbl_EVA[Moonwalk],TRUE,Tbl_EVA[Name],Tbl_People[[#This Row],[Name]])</f>
        <v>0</v>
      </c>
      <c r="L299" s="2">
        <f ca="1">_xlfn.MAXIFS(Tbl_MissionCrew[Duration (days)],Tbl_MissionCrew[Crew Name],Tbl_People[[#This Row],[Name]])</f>
        <v>7.9381944444467081</v>
      </c>
      <c r="M299" s="2">
        <f ca="1">_xlfn.MINIFS(Tbl_MissionCrew[Duration (days)],Tbl_MissionCrew[Crew Name],Tbl_People[[#This Row],[Name]])</f>
        <v>7.9381944444467081</v>
      </c>
    </row>
    <row r="300" spans="1:13">
      <c r="A300" t="s">
        <v>687</v>
      </c>
      <c r="B300" t="s">
        <v>1333</v>
      </c>
      <c r="C300" t="s">
        <v>777</v>
      </c>
      <c r="D300" t="s">
        <v>787</v>
      </c>
      <c r="E300" s="6">
        <v>26443</v>
      </c>
      <c r="F300">
        <f>COUNTIF(Tbl_MissionCrew[Crew Name],Tbl_People[[#This Row],[Name]])</f>
        <v>2</v>
      </c>
      <c r="G300" s="2">
        <f ca="1">SUMIFS(Tbl_MissionCrew[Duration (days)],Tbl_MissionCrew[Crew Name],Tbl_People[[#This Row],[Name]])</f>
        <v>334.50694444444525</v>
      </c>
      <c r="H300">
        <f>COUNTIF(Tbl_EVA[Name],Tbl_People[[#This Row],[Name]])</f>
        <v>2</v>
      </c>
      <c r="I300" s="2">
        <f>SUMIFS(Tbl_EVA[Duration],Tbl_EVA[Name],Tbl_People[[#This Row],[Name]])*24</f>
        <v>9.3666666666395031</v>
      </c>
      <c r="J300">
        <f>COUNTIFS(Tbl_MissionCrew[Destination],"Moon",Tbl_MissionCrew[Crew Name],Tbl_People[[#This Row],[Name]])</f>
        <v>0</v>
      </c>
      <c r="K300">
        <f>COUNTIFS(Tbl_EVA[Moonwalk],TRUE,Tbl_EVA[Name],Tbl_People[[#This Row],[Name]])</f>
        <v>0</v>
      </c>
      <c r="L300" s="2">
        <f ca="1">_xlfn.MAXIFS(Tbl_MissionCrew[Duration (days)],Tbl_MissionCrew[Crew Name],Tbl_People[[#This Row],[Name]])</f>
        <v>169.17361111110949</v>
      </c>
      <c r="M300" s="2">
        <f ca="1">_xlfn.MINIFS(Tbl_MissionCrew[Duration (days)],Tbl_MissionCrew[Crew Name],Tbl_People[[#This Row],[Name]])</f>
        <v>165.33333333333576</v>
      </c>
    </row>
    <row r="301" spans="1:13">
      <c r="A301" t="s">
        <v>1177</v>
      </c>
      <c r="B301" t="s">
        <v>1333</v>
      </c>
      <c r="C301" t="s">
        <v>850</v>
      </c>
      <c r="D301" t="s">
        <v>1335</v>
      </c>
      <c r="E301" s="6">
        <v>17561</v>
      </c>
      <c r="F301">
        <f>COUNTIF(Tbl_MissionCrew[Crew Name],Tbl_People[[#This Row],[Name]])</f>
        <v>2</v>
      </c>
      <c r="G301" s="2">
        <f ca="1">SUMIFS(Tbl_MissionCrew[Duration (days)],Tbl_MissionCrew[Crew Name],Tbl_People[[#This Row],[Name]])</f>
        <v>19.174305555556202</v>
      </c>
      <c r="H301">
        <f>COUNTIF(Tbl_EVA[Name],Tbl_People[[#This Row],[Name]])</f>
        <v>0</v>
      </c>
      <c r="I301" s="2">
        <f>SUMIFS(Tbl_EVA[Duration],Tbl_EVA[Name],Tbl_People[[#This Row],[Name]])*24</f>
        <v>0</v>
      </c>
      <c r="J301">
        <f>COUNTIFS(Tbl_MissionCrew[Destination],"Moon",Tbl_MissionCrew[Crew Name],Tbl_People[[#This Row],[Name]])</f>
        <v>0</v>
      </c>
      <c r="K301">
        <f>COUNTIFS(Tbl_EVA[Moonwalk],TRUE,Tbl_EVA[Name],Tbl_People[[#This Row],[Name]])</f>
        <v>0</v>
      </c>
      <c r="L301" s="2">
        <f ca="1">_xlfn.MAXIFS(Tbl_MissionCrew[Duration (days)],Tbl_MissionCrew[Crew Name],Tbl_People[[#This Row],[Name]])</f>
        <v>11.236111111109494</v>
      </c>
      <c r="M301" s="2">
        <f ca="1">_xlfn.MINIFS(Tbl_MissionCrew[Duration (days)],Tbl_MissionCrew[Crew Name],Tbl_People[[#This Row],[Name]])</f>
        <v>7.9381944444467081</v>
      </c>
    </row>
    <row r="302" spans="1:13">
      <c r="A302" t="s">
        <v>1080</v>
      </c>
      <c r="B302" t="s">
        <v>1333</v>
      </c>
      <c r="C302" t="s">
        <v>1348</v>
      </c>
      <c r="D302" t="s">
        <v>1336</v>
      </c>
      <c r="E302" s="6">
        <v>17952</v>
      </c>
      <c r="F302">
        <f>COUNTIF(Tbl_MissionCrew[Crew Name],Tbl_People[[#This Row],[Name]])</f>
        <v>3</v>
      </c>
      <c r="G302" s="2">
        <f ca="1">SUMIFS(Tbl_MissionCrew[Duration (days)],Tbl_MissionCrew[Crew Name],Tbl_People[[#This Row],[Name]])</f>
        <v>29.085416666668607</v>
      </c>
      <c r="H302">
        <f>COUNTIF(Tbl_EVA[Name],Tbl_People[[#This Row],[Name]])</f>
        <v>0</v>
      </c>
      <c r="I302" s="2">
        <f>SUMIFS(Tbl_EVA[Duration],Tbl_EVA[Name],Tbl_People[[#This Row],[Name]])*24</f>
        <v>0</v>
      </c>
      <c r="J302">
        <f>COUNTIFS(Tbl_MissionCrew[Destination],"Moon",Tbl_MissionCrew[Crew Name],Tbl_People[[#This Row],[Name]])</f>
        <v>0</v>
      </c>
      <c r="K302">
        <f>COUNTIFS(Tbl_EVA[Moonwalk],TRUE,Tbl_EVA[Name],Tbl_People[[#This Row],[Name]])</f>
        <v>0</v>
      </c>
      <c r="L302" s="2">
        <f ca="1">_xlfn.MAXIFS(Tbl_MissionCrew[Duration (days)],Tbl_MissionCrew[Crew Name],Tbl_People[[#This Row],[Name]])</f>
        <v>10.831944444442343</v>
      </c>
      <c r="M302" s="2">
        <f ca="1">_xlfn.MINIFS(Tbl_MissionCrew[Duration (days)],Tbl_MissionCrew[Crew Name],Tbl_People[[#This Row],[Name]])</f>
        <v>8.2256944444452529</v>
      </c>
    </row>
    <row r="303" spans="1:13">
      <c r="A303" t="s">
        <v>1267</v>
      </c>
      <c r="B303" t="s">
        <v>1333</v>
      </c>
      <c r="C303" t="s">
        <v>966</v>
      </c>
      <c r="D303" t="s">
        <v>1360</v>
      </c>
      <c r="E303" s="6">
        <v>23081</v>
      </c>
      <c r="F303">
        <f>COUNTIF(Tbl_MissionCrew[Crew Name],Tbl_People[[#This Row],[Name]])</f>
        <v>1</v>
      </c>
      <c r="G303" s="2">
        <f ca="1">SUMIFS(Tbl_MissionCrew[Duration (days)],Tbl_MissionCrew[Crew Name],Tbl_People[[#This Row],[Name]])</f>
        <v>9.8871874999967986</v>
      </c>
      <c r="H303">
        <f>COUNTIF(Tbl_EVA[Name],Tbl_People[[#This Row],[Name]])</f>
        <v>0</v>
      </c>
      <c r="I303" s="2">
        <f>SUMIFS(Tbl_EVA[Duration],Tbl_EVA[Name],Tbl_People[[#This Row],[Name]])*24</f>
        <v>0</v>
      </c>
      <c r="J303">
        <f>COUNTIFS(Tbl_MissionCrew[Destination],"Moon",Tbl_MissionCrew[Crew Name],Tbl_People[[#This Row],[Name]])</f>
        <v>0</v>
      </c>
      <c r="K303">
        <f>COUNTIFS(Tbl_EVA[Moonwalk],TRUE,Tbl_EVA[Name],Tbl_People[[#This Row],[Name]])</f>
        <v>0</v>
      </c>
      <c r="L303" s="2">
        <f ca="1">_xlfn.MAXIFS(Tbl_MissionCrew[Duration (days)],Tbl_MissionCrew[Crew Name],Tbl_People[[#This Row],[Name]])</f>
        <v>9.8871874999967986</v>
      </c>
      <c r="M303" s="2">
        <f ca="1">_xlfn.MINIFS(Tbl_MissionCrew[Duration (days)],Tbl_MissionCrew[Crew Name],Tbl_People[[#This Row],[Name]])</f>
        <v>9.8871874999967986</v>
      </c>
    </row>
    <row r="304" spans="1:13">
      <c r="A304" t="s">
        <v>1090</v>
      </c>
      <c r="B304" t="s">
        <v>1343</v>
      </c>
      <c r="C304" t="s">
        <v>781</v>
      </c>
      <c r="D304" t="s">
        <v>1336</v>
      </c>
      <c r="E304" s="6">
        <v>17479</v>
      </c>
      <c r="F304">
        <f>COUNTIF(Tbl_MissionCrew[Crew Name],Tbl_People[[#This Row],[Name]])</f>
        <v>3</v>
      </c>
      <c r="G304" s="2">
        <f ca="1">SUMIFS(Tbl_MissionCrew[Duration (days)],Tbl_MissionCrew[Crew Name],Tbl_People[[#This Row],[Name]])</f>
        <v>30.100694444445253</v>
      </c>
      <c r="H304">
        <f>COUNTIF(Tbl_EVA[Name],Tbl_People[[#This Row],[Name]])</f>
        <v>0</v>
      </c>
      <c r="I304" s="2">
        <f>SUMIFS(Tbl_EVA[Duration],Tbl_EVA[Name],Tbl_People[[#This Row],[Name]])*24</f>
        <v>0</v>
      </c>
      <c r="J304">
        <f>COUNTIFS(Tbl_MissionCrew[Destination],"Moon",Tbl_MissionCrew[Crew Name],Tbl_People[[#This Row],[Name]])</f>
        <v>0</v>
      </c>
      <c r="K304">
        <f>COUNTIFS(Tbl_EVA[Moonwalk],TRUE,Tbl_EVA[Name],Tbl_People[[#This Row],[Name]])</f>
        <v>0</v>
      </c>
      <c r="L304" s="2">
        <f ca="1">_xlfn.MAXIFS(Tbl_MissionCrew[Duration (days)],Tbl_MissionCrew[Crew Name],Tbl_People[[#This Row],[Name]])</f>
        <v>14.009722222224809</v>
      </c>
      <c r="M304" s="2">
        <f ca="1">_xlfn.MINIFS(Tbl_MissionCrew[Duration (days)],Tbl_MissionCrew[Crew Name],Tbl_People[[#This Row],[Name]])</f>
        <v>6.9972222222204437</v>
      </c>
    </row>
    <row r="305" spans="1:13">
      <c r="A305" t="s">
        <v>497</v>
      </c>
      <c r="B305" t="s">
        <v>1333</v>
      </c>
      <c r="C305" t="s">
        <v>781</v>
      </c>
      <c r="D305" t="s">
        <v>1336</v>
      </c>
      <c r="E305" s="6">
        <v>19019</v>
      </c>
      <c r="F305">
        <f>COUNTIF(Tbl_MissionCrew[Crew Name],Tbl_People[[#This Row],[Name]])</f>
        <v>3</v>
      </c>
      <c r="G305" s="2">
        <f ca="1">SUMIFS(Tbl_MissionCrew[Duration (days)],Tbl_MissionCrew[Crew Name],Tbl_People[[#This Row],[Name]])</f>
        <v>22.96597222222772</v>
      </c>
      <c r="H305">
        <f>COUNTIF(Tbl_EVA[Name],Tbl_People[[#This Row],[Name]])</f>
        <v>1</v>
      </c>
      <c r="I305" s="2">
        <f>SUMIFS(Tbl_EVA[Duration],Tbl_EVA[Name],Tbl_People[[#This Row],[Name]])*24</f>
        <v>4.4666666666666668</v>
      </c>
      <c r="J305">
        <f>COUNTIFS(Tbl_MissionCrew[Destination],"Moon",Tbl_MissionCrew[Crew Name],Tbl_People[[#This Row],[Name]])</f>
        <v>0</v>
      </c>
      <c r="K305">
        <f>COUNTIFS(Tbl_EVA[Moonwalk],TRUE,Tbl_EVA[Name],Tbl_People[[#This Row],[Name]])</f>
        <v>0</v>
      </c>
      <c r="L305" s="2">
        <f ca="1">_xlfn.MAXIFS(Tbl_MissionCrew[Duration (days)],Tbl_MissionCrew[Crew Name],Tbl_People[[#This Row],[Name]])</f>
        <v>10.027777777781012</v>
      </c>
      <c r="M305" s="2">
        <f ca="1">_xlfn.MINIFS(Tbl_MissionCrew[Duration (days)],Tbl_MissionCrew[Crew Name],Tbl_People[[#This Row],[Name]])</f>
        <v>5.9854166666700621</v>
      </c>
    </row>
    <row r="306" spans="1:13">
      <c r="A306" t="s">
        <v>1135</v>
      </c>
      <c r="B306" t="s">
        <v>1333</v>
      </c>
      <c r="C306" t="s">
        <v>781</v>
      </c>
      <c r="D306" t="s">
        <v>1336</v>
      </c>
      <c r="E306" s="6">
        <v>18950</v>
      </c>
      <c r="F306">
        <f>COUNTIF(Tbl_MissionCrew[Crew Name],Tbl_People[[#This Row],[Name]])</f>
        <v>2</v>
      </c>
      <c r="G306" s="2">
        <f ca="1">SUMIFS(Tbl_MissionCrew[Duration (days)],Tbl_MissionCrew[Crew Name],Tbl_People[[#This Row],[Name]])</f>
        <v>10.395138888889051</v>
      </c>
      <c r="H306">
        <f>COUNTIF(Tbl_EVA[Name],Tbl_People[[#This Row],[Name]])</f>
        <v>0</v>
      </c>
      <c r="I306" s="2">
        <f>SUMIFS(Tbl_EVA[Duration],Tbl_EVA[Name],Tbl_People[[#This Row],[Name]])*24</f>
        <v>0</v>
      </c>
      <c r="J306">
        <f>COUNTIFS(Tbl_MissionCrew[Destination],"Moon",Tbl_MissionCrew[Crew Name],Tbl_People[[#This Row],[Name]])</f>
        <v>0</v>
      </c>
      <c r="K306">
        <f>COUNTIFS(Tbl_EVA[Moonwalk],TRUE,Tbl_EVA[Name],Tbl_People[[#This Row],[Name]])</f>
        <v>0</v>
      </c>
      <c r="L306" s="2">
        <f ca="1">_xlfn.MAXIFS(Tbl_MissionCrew[Duration (days)],Tbl_MissionCrew[Crew Name],Tbl_People[[#This Row],[Name]])</f>
        <v>5.3527777777781012</v>
      </c>
      <c r="M306" s="2">
        <f ca="1">_xlfn.MINIFS(Tbl_MissionCrew[Duration (days)],Tbl_MissionCrew[Crew Name],Tbl_People[[#This Row],[Name]])</f>
        <v>5.0423611111109494</v>
      </c>
    </row>
    <row r="307" spans="1:13">
      <c r="A307" t="s">
        <v>512</v>
      </c>
      <c r="B307" t="s">
        <v>1333</v>
      </c>
      <c r="C307" t="s">
        <v>781</v>
      </c>
      <c r="D307" t="s">
        <v>1336</v>
      </c>
      <c r="E307" s="6">
        <v>19220</v>
      </c>
      <c r="F307">
        <f>COUNTIF(Tbl_MissionCrew[Crew Name],Tbl_People[[#This Row],[Name]])</f>
        <v>4</v>
      </c>
      <c r="G307" s="2">
        <f ca="1">SUMIFS(Tbl_MissionCrew[Duration (days)],Tbl_MissionCrew[Crew Name],Tbl_People[[#This Row],[Name]])</f>
        <v>32.915277777778101</v>
      </c>
      <c r="H307">
        <f>COUNTIF(Tbl_EVA[Name],Tbl_People[[#This Row],[Name]])</f>
        <v>4</v>
      </c>
      <c r="I307" s="2">
        <f>SUMIFS(Tbl_EVA[Duration],Tbl_EVA[Name],Tbl_People[[#This Row],[Name]])*24</f>
        <v>26.016666666802486</v>
      </c>
      <c r="J307">
        <f>COUNTIFS(Tbl_MissionCrew[Destination],"Moon",Tbl_MissionCrew[Crew Name],Tbl_People[[#This Row],[Name]])</f>
        <v>0</v>
      </c>
      <c r="K307">
        <f>COUNTIFS(Tbl_EVA[Moonwalk],TRUE,Tbl_EVA[Name],Tbl_People[[#This Row],[Name]])</f>
        <v>0</v>
      </c>
      <c r="L307" s="2">
        <f ca="1">_xlfn.MAXIFS(Tbl_MissionCrew[Duration (days)],Tbl_MissionCrew[Crew Name],Tbl_People[[#This Row],[Name]])</f>
        <v>10.952083333329938</v>
      </c>
      <c r="M307" s="2">
        <f ca="1">_xlfn.MINIFS(Tbl_MissionCrew[Duration (days)],Tbl_MissionCrew[Crew Name],Tbl_People[[#This Row],[Name]])</f>
        <v>4.0402777777781012</v>
      </c>
    </row>
    <row r="308" spans="1:13">
      <c r="A308" t="s">
        <v>1246</v>
      </c>
      <c r="B308" t="s">
        <v>1333</v>
      </c>
      <c r="C308" t="s">
        <v>781</v>
      </c>
      <c r="D308" t="s">
        <v>1336</v>
      </c>
      <c r="E308" s="6">
        <v>23428</v>
      </c>
      <c r="F308">
        <f>COUNTIF(Tbl_MissionCrew[Crew Name],Tbl_People[[#This Row],[Name]])</f>
        <v>4</v>
      </c>
      <c r="G308" s="2">
        <f ca="1">SUMIFS(Tbl_MissionCrew[Duration (days)],Tbl_MissionCrew[Crew Name],Tbl_People[[#This Row],[Name]])</f>
        <v>54.087500000001455</v>
      </c>
      <c r="H308">
        <f>COUNTIF(Tbl_EVA[Name],Tbl_People[[#This Row],[Name]])</f>
        <v>0</v>
      </c>
      <c r="I308" s="2">
        <f>SUMIFS(Tbl_EVA[Duration],Tbl_EVA[Name],Tbl_People[[#This Row],[Name]])*24</f>
        <v>0</v>
      </c>
      <c r="J308">
        <f>COUNTIFS(Tbl_MissionCrew[Destination],"Moon",Tbl_MissionCrew[Crew Name],Tbl_People[[#This Row],[Name]])</f>
        <v>0</v>
      </c>
      <c r="K308">
        <f>COUNTIFS(Tbl_EVA[Moonwalk],TRUE,Tbl_EVA[Name],Tbl_People[[#This Row],[Name]])</f>
        <v>0</v>
      </c>
      <c r="L308" s="2">
        <f ca="1">_xlfn.MAXIFS(Tbl_MissionCrew[Duration (days)],Tbl_MissionCrew[Crew Name],Tbl_People[[#This Row],[Name]])</f>
        <v>15.735416666670062</v>
      </c>
      <c r="M308" s="2">
        <f ca="1">_xlfn.MINIFS(Tbl_MissionCrew[Duration (days)],Tbl_MissionCrew[Crew Name],Tbl_People[[#This Row],[Name]])</f>
        <v>11.817361111112405</v>
      </c>
    </row>
    <row r="309" spans="1:13">
      <c r="A309" t="s">
        <v>1241</v>
      </c>
      <c r="B309" t="s">
        <v>1333</v>
      </c>
      <c r="C309" t="s">
        <v>781</v>
      </c>
      <c r="D309" t="s">
        <v>1336</v>
      </c>
      <c r="E309" s="6">
        <v>20608</v>
      </c>
      <c r="F309">
        <f>COUNTIF(Tbl_MissionCrew[Crew Name],Tbl_People[[#This Row],[Name]])</f>
        <v>3</v>
      </c>
      <c r="G309" s="2">
        <f ca="1">SUMIFS(Tbl_MissionCrew[Duration (days)],Tbl_MissionCrew[Crew Name],Tbl_People[[#This Row],[Name]])</f>
        <v>41.452083333329938</v>
      </c>
      <c r="H309">
        <f>COUNTIF(Tbl_EVA[Name],Tbl_People[[#This Row],[Name]])</f>
        <v>0</v>
      </c>
      <c r="I309" s="2">
        <f>SUMIFS(Tbl_EVA[Duration],Tbl_EVA[Name],Tbl_People[[#This Row],[Name]])*24</f>
        <v>0</v>
      </c>
      <c r="J309">
        <f>COUNTIFS(Tbl_MissionCrew[Destination],"Moon",Tbl_MissionCrew[Crew Name],Tbl_People[[#This Row],[Name]])</f>
        <v>0</v>
      </c>
      <c r="K309">
        <f>COUNTIFS(Tbl_EVA[Moonwalk],TRUE,Tbl_EVA[Name],Tbl_People[[#This Row],[Name]])</f>
        <v>0</v>
      </c>
      <c r="L309" s="2">
        <f ca="1">_xlfn.MAXIFS(Tbl_MissionCrew[Duration (days)],Tbl_MissionCrew[Crew Name],Tbl_People[[#This Row],[Name]])</f>
        <v>15.697916666664241</v>
      </c>
      <c r="M309" s="2">
        <f ca="1">_xlfn.MINIFS(Tbl_MissionCrew[Duration (days)],Tbl_MissionCrew[Crew Name],Tbl_People[[#This Row],[Name]])</f>
        <v>12.864583333335759</v>
      </c>
    </row>
    <row r="310" spans="1:13">
      <c r="A310" t="s">
        <v>1249</v>
      </c>
      <c r="B310" t="s">
        <v>1333</v>
      </c>
      <c r="C310" t="s">
        <v>1361</v>
      </c>
      <c r="D310" t="s">
        <v>1362</v>
      </c>
      <c r="E310" s="6">
        <v>26925</v>
      </c>
      <c r="F310">
        <f>COUNTIF(Tbl_MissionCrew[Crew Name],Tbl_People[[#This Row],[Name]])</f>
        <v>1</v>
      </c>
      <c r="G310" s="2">
        <f ca="1">SUMIFS(Tbl_MissionCrew[Duration (days)],Tbl_MissionCrew[Crew Name],Tbl_People[[#This Row],[Name]])</f>
        <v>9.8923611111094942</v>
      </c>
      <c r="H310">
        <f>COUNTIF(Tbl_EVA[Name],Tbl_People[[#This Row],[Name]])</f>
        <v>0</v>
      </c>
      <c r="I310" s="2">
        <f>SUMIFS(Tbl_EVA[Duration],Tbl_EVA[Name],Tbl_People[[#This Row],[Name]])*24</f>
        <v>0</v>
      </c>
      <c r="J310">
        <f>COUNTIFS(Tbl_MissionCrew[Destination],"Moon",Tbl_MissionCrew[Crew Name],Tbl_People[[#This Row],[Name]])</f>
        <v>0</v>
      </c>
      <c r="K310">
        <f>COUNTIFS(Tbl_EVA[Moonwalk],TRUE,Tbl_EVA[Name],Tbl_People[[#This Row],[Name]])</f>
        <v>0</v>
      </c>
      <c r="L310" s="2">
        <f ca="1">_xlfn.MAXIFS(Tbl_MissionCrew[Duration (days)],Tbl_MissionCrew[Crew Name],Tbl_People[[#This Row],[Name]])</f>
        <v>9.8923611111094942</v>
      </c>
      <c r="M310" s="2">
        <f ca="1">_xlfn.MINIFS(Tbl_MissionCrew[Duration (days)],Tbl_MissionCrew[Crew Name],Tbl_People[[#This Row],[Name]])</f>
        <v>9.8923611111094942</v>
      </c>
    </row>
    <row r="311" spans="1:13">
      <c r="A311" t="s">
        <v>743</v>
      </c>
      <c r="B311" t="s">
        <v>1333</v>
      </c>
      <c r="C311" t="s">
        <v>781</v>
      </c>
      <c r="D311" t="s">
        <v>1336</v>
      </c>
      <c r="E311" s="6">
        <v>24421</v>
      </c>
      <c r="F311">
        <f>COUNTIF(Tbl_MissionCrew[Crew Name],Tbl_People[[#This Row],[Name]])</f>
        <v>1</v>
      </c>
      <c r="G311" s="2">
        <f ca="1">SUMIFS(Tbl_MissionCrew[Duration (days)],Tbl_MissionCrew[Crew Name],Tbl_People[[#This Row],[Name]])</f>
        <v>168.21805555555329</v>
      </c>
      <c r="H311">
        <f>COUNTIF(Tbl_EVA[Name],Tbl_People[[#This Row],[Name]])</f>
        <v>4</v>
      </c>
      <c r="I311" s="2">
        <f>SUMIFS(Tbl_EVA[Duration],Tbl_EVA[Name],Tbl_People[[#This Row],[Name]])*24</f>
        <v>26.700000000069849</v>
      </c>
      <c r="J311">
        <f>COUNTIFS(Tbl_MissionCrew[Destination],"Moon",Tbl_MissionCrew[Crew Name],Tbl_People[[#This Row],[Name]])</f>
        <v>0</v>
      </c>
      <c r="K311">
        <f>COUNTIFS(Tbl_EVA[Moonwalk],TRUE,Tbl_EVA[Name],Tbl_People[[#This Row],[Name]])</f>
        <v>0</v>
      </c>
      <c r="L311" s="2">
        <f ca="1">_xlfn.MAXIFS(Tbl_MissionCrew[Duration (days)],Tbl_MissionCrew[Crew Name],Tbl_People[[#This Row],[Name]])</f>
        <v>168.21805555555329</v>
      </c>
      <c r="M311" s="2">
        <f ca="1">_xlfn.MINIFS(Tbl_MissionCrew[Duration (days)],Tbl_MissionCrew[Crew Name],Tbl_People[[#This Row],[Name]])</f>
        <v>168.21805555555329</v>
      </c>
    </row>
    <row r="312" spans="1:13">
      <c r="A312" t="s">
        <v>1141</v>
      </c>
      <c r="B312" t="s">
        <v>1343</v>
      </c>
      <c r="C312" t="s">
        <v>781</v>
      </c>
      <c r="D312" t="s">
        <v>1336</v>
      </c>
      <c r="E312" s="6">
        <v>18733</v>
      </c>
      <c r="F312">
        <f>COUNTIF(Tbl_MissionCrew[Crew Name],Tbl_People[[#This Row],[Name]])</f>
        <v>5</v>
      </c>
      <c r="G312" s="2">
        <f ca="1">SUMIFS(Tbl_MissionCrew[Duration (days)],Tbl_MissionCrew[Crew Name],Tbl_People[[#This Row],[Name]])</f>
        <v>55.911805555551837</v>
      </c>
      <c r="H312">
        <f>COUNTIF(Tbl_EVA[Name],Tbl_People[[#This Row],[Name]])</f>
        <v>0</v>
      </c>
      <c r="I312" s="2">
        <f>SUMIFS(Tbl_EVA[Duration],Tbl_EVA[Name],Tbl_People[[#This Row],[Name]])*24</f>
        <v>0</v>
      </c>
      <c r="J312">
        <f>COUNTIFS(Tbl_MissionCrew[Destination],"Moon",Tbl_MissionCrew[Crew Name],Tbl_People[[#This Row],[Name]])</f>
        <v>0</v>
      </c>
      <c r="K312">
        <f>COUNTIFS(Tbl_EVA[Moonwalk],TRUE,Tbl_EVA[Name],Tbl_People[[#This Row],[Name]])</f>
        <v>0</v>
      </c>
      <c r="L312" s="2">
        <f ca="1">_xlfn.MAXIFS(Tbl_MissionCrew[Duration (days)],Tbl_MissionCrew[Crew Name],Tbl_People[[#This Row],[Name]])</f>
        <v>13.970833333332848</v>
      </c>
      <c r="M312" s="2">
        <f ca="1">_xlfn.MINIFS(Tbl_MissionCrew[Duration (days)],Tbl_MissionCrew[Crew Name],Tbl_People[[#This Row],[Name]])</f>
        <v>7.9694444444467081</v>
      </c>
    </row>
    <row r="313" spans="1:13">
      <c r="A313" t="s">
        <v>1185</v>
      </c>
      <c r="B313" t="s">
        <v>1333</v>
      </c>
      <c r="C313" t="s">
        <v>781</v>
      </c>
      <c r="D313" t="s">
        <v>1336</v>
      </c>
      <c r="E313" s="6">
        <v>20820</v>
      </c>
      <c r="F313">
        <f>COUNTIF(Tbl_MissionCrew[Crew Name],Tbl_People[[#This Row],[Name]])</f>
        <v>1</v>
      </c>
      <c r="G313" s="2">
        <f ca="1">SUMIFS(Tbl_MissionCrew[Duration (days)],Tbl_MissionCrew[Crew Name],Tbl_People[[#This Row],[Name]])</f>
        <v>14.009722222224809</v>
      </c>
      <c r="H313">
        <f>COUNTIF(Tbl_EVA[Name],Tbl_People[[#This Row],[Name]])</f>
        <v>0</v>
      </c>
      <c r="I313" s="2">
        <f>SUMIFS(Tbl_EVA[Duration],Tbl_EVA[Name],Tbl_People[[#This Row],[Name]])*24</f>
        <v>0</v>
      </c>
      <c r="J313">
        <f>COUNTIFS(Tbl_MissionCrew[Destination],"Moon",Tbl_MissionCrew[Crew Name],Tbl_People[[#This Row],[Name]])</f>
        <v>0</v>
      </c>
      <c r="K313">
        <f>COUNTIFS(Tbl_EVA[Moonwalk],TRUE,Tbl_EVA[Name],Tbl_People[[#This Row],[Name]])</f>
        <v>0</v>
      </c>
      <c r="L313" s="2">
        <f ca="1">_xlfn.MAXIFS(Tbl_MissionCrew[Duration (days)],Tbl_MissionCrew[Crew Name],Tbl_People[[#This Row],[Name]])</f>
        <v>14.009722222224809</v>
      </c>
      <c r="M313" s="2">
        <f ca="1">_xlfn.MINIFS(Tbl_MissionCrew[Duration (days)],Tbl_MissionCrew[Crew Name],Tbl_People[[#This Row],[Name]])</f>
        <v>14.009722222224809</v>
      </c>
    </row>
    <row r="314" spans="1:13">
      <c r="A314" t="s">
        <v>1116</v>
      </c>
      <c r="B314" t="s">
        <v>1343</v>
      </c>
      <c r="C314" t="s">
        <v>781</v>
      </c>
      <c r="D314" t="s">
        <v>1336</v>
      </c>
      <c r="E314" s="6">
        <v>17203</v>
      </c>
      <c r="F314">
        <f>COUNTIF(Tbl_MissionCrew[Crew Name],Tbl_People[[#This Row],[Name]])</f>
        <v>2</v>
      </c>
      <c r="G314" s="2">
        <f ca="1">SUMIFS(Tbl_MissionCrew[Duration (days)],Tbl_MissionCrew[Crew Name],Tbl_People[[#This Row],[Name]])</f>
        <v>10.919444444443798</v>
      </c>
      <c r="H314">
        <f>COUNTIF(Tbl_EVA[Name],Tbl_People[[#This Row],[Name]])</f>
        <v>0</v>
      </c>
      <c r="I314" s="2">
        <f>SUMIFS(Tbl_EVA[Duration],Tbl_EVA[Name],Tbl_People[[#This Row],[Name]])*24</f>
        <v>0</v>
      </c>
      <c r="J314">
        <f>COUNTIFS(Tbl_MissionCrew[Destination],"Moon",Tbl_MissionCrew[Crew Name],Tbl_People[[#This Row],[Name]])</f>
        <v>0</v>
      </c>
      <c r="K314">
        <f>COUNTIFS(Tbl_EVA[Moonwalk],TRUE,Tbl_EVA[Name],Tbl_People[[#This Row],[Name]])</f>
        <v>0</v>
      </c>
      <c r="L314" s="2">
        <f ca="1">_xlfn.MAXIFS(Tbl_MissionCrew[Duration (days)],Tbl_MissionCrew[Crew Name],Tbl_People[[#This Row],[Name]])</f>
        <v>6.8791666666656965</v>
      </c>
      <c r="M314" s="2">
        <f ca="1">_xlfn.MINIFS(Tbl_MissionCrew[Duration (days)],Tbl_MissionCrew[Crew Name],Tbl_People[[#This Row],[Name]])</f>
        <v>4.0402777777781012</v>
      </c>
    </row>
    <row r="315" spans="1:13">
      <c r="A315" t="s">
        <v>1198</v>
      </c>
      <c r="B315" t="s">
        <v>1343</v>
      </c>
      <c r="C315" t="s">
        <v>781</v>
      </c>
      <c r="D315" t="s">
        <v>1336</v>
      </c>
      <c r="E315" s="6">
        <v>22882</v>
      </c>
      <c r="F315">
        <f>COUNTIF(Tbl_MissionCrew[Crew Name],Tbl_People[[#This Row],[Name]])</f>
        <v>2</v>
      </c>
      <c r="G315" s="2">
        <f ca="1">SUMIFS(Tbl_MissionCrew[Duration (days)],Tbl_MissionCrew[Crew Name],Tbl_People[[#This Row],[Name]])</f>
        <v>18.771527777782467</v>
      </c>
      <c r="H315">
        <f>COUNTIF(Tbl_EVA[Name],Tbl_People[[#This Row],[Name]])</f>
        <v>0</v>
      </c>
      <c r="I315" s="2">
        <f>SUMIFS(Tbl_EVA[Duration],Tbl_EVA[Name],Tbl_People[[#This Row],[Name]])*24</f>
        <v>0</v>
      </c>
      <c r="J315">
        <f>COUNTIFS(Tbl_MissionCrew[Destination],"Moon",Tbl_MissionCrew[Crew Name],Tbl_People[[#This Row],[Name]])</f>
        <v>0</v>
      </c>
      <c r="K315">
        <f>COUNTIFS(Tbl_EVA[Moonwalk],TRUE,Tbl_EVA[Name],Tbl_People[[#This Row],[Name]])</f>
        <v>0</v>
      </c>
      <c r="L315" s="2">
        <f ca="1">_xlfn.MAXIFS(Tbl_MissionCrew[Duration (days)],Tbl_MissionCrew[Crew Name],Tbl_People[[#This Row],[Name]])</f>
        <v>9.8402777777810115</v>
      </c>
      <c r="M315" s="2">
        <f ca="1">_xlfn.MINIFS(Tbl_MissionCrew[Duration (days)],Tbl_MissionCrew[Crew Name],Tbl_People[[#This Row],[Name]])</f>
        <v>8.9312500000014552</v>
      </c>
    </row>
    <row r="316" spans="1:13">
      <c r="A316" t="s">
        <v>1205</v>
      </c>
      <c r="B316" t="s">
        <v>1333</v>
      </c>
      <c r="C316" t="s">
        <v>1353</v>
      </c>
      <c r="D316" t="s">
        <v>787</v>
      </c>
      <c r="E316" s="6">
        <v>21674</v>
      </c>
      <c r="F316">
        <f>COUNTIF(Tbl_MissionCrew[Crew Name],Tbl_People[[#This Row],[Name]])</f>
        <v>1</v>
      </c>
      <c r="G316" s="2">
        <f ca="1">SUMIFS(Tbl_MissionCrew[Duration (days)],Tbl_MissionCrew[Crew Name],Tbl_People[[#This Row],[Name]])</f>
        <v>15.736805555556202</v>
      </c>
      <c r="H316">
        <f>COUNTIF(Tbl_EVA[Name],Tbl_People[[#This Row],[Name]])</f>
        <v>0</v>
      </c>
      <c r="I316" s="2">
        <f>SUMIFS(Tbl_EVA[Duration],Tbl_EVA[Name],Tbl_People[[#This Row],[Name]])*24</f>
        <v>0</v>
      </c>
      <c r="J316">
        <f>COUNTIFS(Tbl_MissionCrew[Destination],"Moon",Tbl_MissionCrew[Crew Name],Tbl_People[[#This Row],[Name]])</f>
        <v>0</v>
      </c>
      <c r="K316">
        <f>COUNTIFS(Tbl_EVA[Moonwalk],TRUE,Tbl_EVA[Name],Tbl_People[[#This Row],[Name]])</f>
        <v>0</v>
      </c>
      <c r="L316" s="2">
        <f ca="1">_xlfn.MAXIFS(Tbl_MissionCrew[Duration (days)],Tbl_MissionCrew[Crew Name],Tbl_People[[#This Row],[Name]])</f>
        <v>15.736805555556202</v>
      </c>
      <c r="M316" s="2">
        <f ca="1">_xlfn.MINIFS(Tbl_MissionCrew[Duration (days)],Tbl_MissionCrew[Crew Name],Tbl_People[[#This Row],[Name]])</f>
        <v>15.736805555556202</v>
      </c>
    </row>
    <row r="317" spans="1:13">
      <c r="A317" t="s">
        <v>1157</v>
      </c>
      <c r="B317" t="s">
        <v>1333</v>
      </c>
      <c r="C317" t="s">
        <v>781</v>
      </c>
      <c r="D317" t="s">
        <v>1336</v>
      </c>
      <c r="E317" s="6">
        <v>19659</v>
      </c>
      <c r="F317">
        <f>COUNTIF(Tbl_MissionCrew[Crew Name],Tbl_People[[#This Row],[Name]])</f>
        <v>4</v>
      </c>
      <c r="G317" s="2">
        <f ca="1">SUMIFS(Tbl_MissionCrew[Duration (days)],Tbl_MissionCrew[Crew Name],Tbl_People[[#This Row],[Name]])</f>
        <v>40.209722222221899</v>
      </c>
      <c r="H317">
        <f>COUNTIF(Tbl_EVA[Name],Tbl_People[[#This Row],[Name]])</f>
        <v>0</v>
      </c>
      <c r="I317" s="2">
        <f>SUMIFS(Tbl_EVA[Duration],Tbl_EVA[Name],Tbl_People[[#This Row],[Name]])*24</f>
        <v>0</v>
      </c>
      <c r="J317">
        <f>COUNTIFS(Tbl_MissionCrew[Destination],"Moon",Tbl_MissionCrew[Crew Name],Tbl_People[[#This Row],[Name]])</f>
        <v>0</v>
      </c>
      <c r="K317">
        <f>COUNTIFS(Tbl_EVA[Moonwalk],TRUE,Tbl_EVA[Name],Tbl_People[[#This Row],[Name]])</f>
        <v>0</v>
      </c>
      <c r="L317" s="2">
        <f ca="1">_xlfn.MAXIFS(Tbl_MissionCrew[Duration (days)],Tbl_MissionCrew[Crew Name],Tbl_People[[#This Row],[Name]])</f>
        <v>11.240972222221899</v>
      </c>
      <c r="M317" s="2">
        <f ca="1">_xlfn.MINIFS(Tbl_MissionCrew[Duration (days)],Tbl_MissionCrew[Crew Name],Tbl_People[[#This Row],[Name]])</f>
        <v>8.890277777776646</v>
      </c>
    </row>
    <row r="318" spans="1:13">
      <c r="A318" t="s">
        <v>676</v>
      </c>
      <c r="B318" t="s">
        <v>1333</v>
      </c>
      <c r="C318" t="s">
        <v>781</v>
      </c>
      <c r="D318" t="s">
        <v>1336</v>
      </c>
      <c r="E318" s="6">
        <v>21656</v>
      </c>
      <c r="F318">
        <f>COUNTIF(Tbl_MissionCrew[Crew Name],Tbl_People[[#This Row],[Name]])</f>
        <v>2</v>
      </c>
      <c r="G318" s="2">
        <f ca="1">SUMIFS(Tbl_MissionCrew[Duration (days)],Tbl_MissionCrew[Crew Name],Tbl_People[[#This Row],[Name]])</f>
        <v>211.4909722222219</v>
      </c>
      <c r="H318">
        <f>COUNTIF(Tbl_EVA[Name],Tbl_People[[#This Row],[Name]])</f>
        <v>2</v>
      </c>
      <c r="I318" s="2">
        <f>SUMIFS(Tbl_EVA[Duration],Tbl_EVA[Name],Tbl_People[[#This Row],[Name]])*24</f>
        <v>5.1000000000349246</v>
      </c>
      <c r="J318">
        <f>COUNTIFS(Tbl_MissionCrew[Destination],"Moon",Tbl_MissionCrew[Crew Name],Tbl_People[[#This Row],[Name]])</f>
        <v>0</v>
      </c>
      <c r="K318">
        <f>COUNTIFS(Tbl_EVA[Moonwalk],TRUE,Tbl_EVA[Name],Tbl_People[[#This Row],[Name]])</f>
        <v>0</v>
      </c>
      <c r="L318" s="2">
        <f ca="1">_xlfn.MAXIFS(Tbl_MissionCrew[Duration (days)],Tbl_MissionCrew[Crew Name],Tbl_People[[#This Row],[Name]])</f>
        <v>198.69583333333139</v>
      </c>
      <c r="M318" s="2">
        <f ca="1">_xlfn.MINIFS(Tbl_MissionCrew[Duration (days)],Tbl_MissionCrew[Crew Name],Tbl_People[[#This Row],[Name]])</f>
        <v>12.795138888890506</v>
      </c>
    </row>
    <row r="319" spans="1:13">
      <c r="A319" t="s">
        <v>536</v>
      </c>
      <c r="B319" t="s">
        <v>1333</v>
      </c>
      <c r="C319" t="s">
        <v>781</v>
      </c>
      <c r="D319" t="s">
        <v>1336</v>
      </c>
      <c r="E319" s="6">
        <v>19280</v>
      </c>
      <c r="F319">
        <f>COUNTIF(Tbl_MissionCrew[Crew Name],Tbl_People[[#This Row],[Name]])</f>
        <v>3</v>
      </c>
      <c r="G319" s="2">
        <f ca="1">SUMIFS(Tbl_MissionCrew[Duration (days)],Tbl_MissionCrew[Crew Name],Tbl_People[[#This Row],[Name]])</f>
        <v>27.769444444442343</v>
      </c>
      <c r="H319">
        <f>COUNTIF(Tbl_EVA[Name],Tbl_People[[#This Row],[Name]])</f>
        <v>1</v>
      </c>
      <c r="I319" s="2">
        <f>SUMIFS(Tbl_EVA[Duration],Tbl_EVA[Name],Tbl_People[[#This Row],[Name]])*24</f>
        <v>6.0333333334419876</v>
      </c>
      <c r="J319">
        <f>COUNTIFS(Tbl_MissionCrew[Destination],"Moon",Tbl_MissionCrew[Crew Name],Tbl_People[[#This Row],[Name]])</f>
        <v>0</v>
      </c>
      <c r="K319">
        <f>COUNTIFS(Tbl_EVA[Moonwalk],TRUE,Tbl_EVA[Name],Tbl_People[[#This Row],[Name]])</f>
        <v>0</v>
      </c>
      <c r="L319" s="2">
        <f ca="1">_xlfn.MAXIFS(Tbl_MissionCrew[Duration (days)],Tbl_MissionCrew[Crew Name],Tbl_People[[#This Row],[Name]])</f>
        <v>11.243055555554747</v>
      </c>
      <c r="M319" s="2">
        <f ca="1">_xlfn.MINIFS(Tbl_MissionCrew[Duration (days)],Tbl_MissionCrew[Crew Name],Tbl_People[[#This Row],[Name]])</f>
        <v>7.3062500000014552</v>
      </c>
    </row>
    <row r="320" spans="1:13">
      <c r="A320" t="s">
        <v>1076</v>
      </c>
      <c r="B320" t="s">
        <v>1333</v>
      </c>
      <c r="C320" t="s">
        <v>781</v>
      </c>
      <c r="D320" t="s">
        <v>1336</v>
      </c>
      <c r="E320" s="6">
        <v>16818</v>
      </c>
      <c r="F320">
        <f>COUNTIF(Tbl_MissionCrew[Crew Name],Tbl_People[[#This Row],[Name]])</f>
        <v>3</v>
      </c>
      <c r="G320" s="2">
        <f ca="1">SUMIFS(Tbl_MissionCrew[Duration (days)],Tbl_MissionCrew[Crew Name],Tbl_People[[#This Row],[Name]])</f>
        <v>19.333333333332121</v>
      </c>
      <c r="H320">
        <f>COUNTIF(Tbl_EVA[Name],Tbl_People[[#This Row],[Name]])</f>
        <v>0</v>
      </c>
      <c r="I320" s="2">
        <f>SUMIFS(Tbl_EVA[Duration],Tbl_EVA[Name],Tbl_People[[#This Row],[Name]])*24</f>
        <v>0</v>
      </c>
      <c r="J320">
        <f>COUNTIFS(Tbl_MissionCrew[Destination],"Moon",Tbl_MissionCrew[Crew Name],Tbl_People[[#This Row],[Name]])</f>
        <v>0</v>
      </c>
      <c r="K320">
        <f>COUNTIFS(Tbl_EVA[Moonwalk],TRUE,Tbl_EVA[Name],Tbl_People[[#This Row],[Name]])</f>
        <v>0</v>
      </c>
      <c r="L320" s="2">
        <f ca="1">_xlfn.MAXIFS(Tbl_MissionCrew[Duration (days)],Tbl_MissionCrew[Crew Name],Tbl_People[[#This Row],[Name]])</f>
        <v>8.3076388888875954</v>
      </c>
      <c r="M320" s="2">
        <f ca="1">_xlfn.MINIFS(Tbl_MissionCrew[Duration (days)],Tbl_MissionCrew[Crew Name],Tbl_People[[#This Row],[Name]])</f>
        <v>4.9861111111094942</v>
      </c>
    </row>
    <row r="321" spans="1:13">
      <c r="A321" t="s">
        <v>386</v>
      </c>
      <c r="B321" t="s">
        <v>1333</v>
      </c>
      <c r="C321" t="s">
        <v>781</v>
      </c>
      <c r="D321" t="s">
        <v>1336</v>
      </c>
      <c r="E321" s="6">
        <v>11262</v>
      </c>
      <c r="F321">
        <f>COUNTIF(Tbl_MissionCrew[Crew Name],Tbl_People[[#This Row],[Name]])</f>
        <v>2</v>
      </c>
      <c r="G321" s="2">
        <f ca="1">SUMIFS(Tbl_MissionCrew[Duration (days)],Tbl_MissionCrew[Crew Name],Tbl_People[[#This Row],[Name]])</f>
        <v>11.087499999997817</v>
      </c>
      <c r="H321">
        <f>COUNTIF(Tbl_EVA[Name],Tbl_People[[#This Row],[Name]])</f>
        <v>2</v>
      </c>
      <c r="I321" s="2">
        <f>SUMIFS(Tbl_EVA[Duration],Tbl_EVA[Name],Tbl_People[[#This Row],[Name]])*24</f>
        <v>1.4666666665580124</v>
      </c>
      <c r="J321">
        <f>COUNTIFS(Tbl_MissionCrew[Destination],"Moon",Tbl_MissionCrew[Crew Name],Tbl_People[[#This Row],[Name]])</f>
        <v>1</v>
      </c>
      <c r="K321">
        <f>COUNTIFS(Tbl_EVA[Moonwalk],TRUE,Tbl_EVA[Name],Tbl_People[[#This Row],[Name]])</f>
        <v>0</v>
      </c>
      <c r="L321" s="2">
        <f ca="1">_xlfn.MAXIFS(Tbl_MissionCrew[Duration (days)],Tbl_MissionCrew[Crew Name],Tbl_People[[#This Row],[Name]])</f>
        <v>8.1381944444437977</v>
      </c>
      <c r="M321" s="2">
        <f ca="1">_xlfn.MINIFS(Tbl_MissionCrew[Duration (days)],Tbl_MissionCrew[Crew Name],Tbl_People[[#This Row],[Name]])</f>
        <v>2.9493055555540195</v>
      </c>
    </row>
    <row r="322" spans="1:13">
      <c r="A322" t="s">
        <v>616</v>
      </c>
      <c r="B322" t="s">
        <v>1333</v>
      </c>
      <c r="C322" t="s">
        <v>781</v>
      </c>
      <c r="D322" t="s">
        <v>1336</v>
      </c>
      <c r="E322" s="6">
        <v>24545</v>
      </c>
      <c r="F322">
        <f>COUNTIF(Tbl_MissionCrew[Crew Name],Tbl_People[[#This Row],[Name]])</f>
        <v>3</v>
      </c>
      <c r="G322" s="2">
        <f ca="1">SUMIFS(Tbl_MissionCrew[Duration (days)],Tbl_MissionCrew[Crew Name],Tbl_People[[#This Row],[Name]])</f>
        <v>381.63125000000582</v>
      </c>
      <c r="H322">
        <f>COUNTIF(Tbl_EVA[Name],Tbl_People[[#This Row],[Name]])</f>
        <v>9</v>
      </c>
      <c r="I322" s="2">
        <f>SUMIFS(Tbl_EVA[Duration],Tbl_EVA[Name],Tbl_People[[#This Row],[Name]])*24</f>
        <v>48.600000000209548</v>
      </c>
      <c r="J322">
        <f>COUNTIFS(Tbl_MissionCrew[Destination],"Moon",Tbl_MissionCrew[Crew Name],Tbl_People[[#This Row],[Name]])</f>
        <v>0</v>
      </c>
      <c r="K322">
        <f>COUNTIFS(Tbl_EVA[Moonwalk],TRUE,Tbl_EVA[Name],Tbl_People[[#This Row],[Name]])</f>
        <v>0</v>
      </c>
      <c r="L322" s="2">
        <f ca="1">_xlfn.MAXIFS(Tbl_MissionCrew[Duration (days)],Tbl_MissionCrew[Crew Name],Tbl_People[[#This Row],[Name]])</f>
        <v>187.88611111111095</v>
      </c>
      <c r="M322" s="2">
        <f ca="1">_xlfn.MINIFS(Tbl_MissionCrew[Duration (days)],Tbl_MissionCrew[Crew Name],Tbl_People[[#This Row],[Name]])</f>
        <v>15.735416666670062</v>
      </c>
    </row>
    <row r="323" spans="1:13">
      <c r="A323" t="s">
        <v>516</v>
      </c>
      <c r="B323" t="s">
        <v>1333</v>
      </c>
      <c r="C323" t="s">
        <v>825</v>
      </c>
      <c r="D323" t="s">
        <v>787</v>
      </c>
      <c r="E323" s="6">
        <v>20826</v>
      </c>
      <c r="F323">
        <f>COUNTIF(Tbl_MissionCrew[Crew Name],Tbl_People[[#This Row],[Name]])</f>
        <v>6</v>
      </c>
      <c r="G323" s="2">
        <f ca="1">SUMIFS(Tbl_MissionCrew[Duration (days)],Tbl_MissionCrew[Crew Name],Tbl_People[[#This Row],[Name]])</f>
        <v>373.2656365740695</v>
      </c>
      <c r="H323">
        <f>COUNTIF(Tbl_EVA[Name],Tbl_People[[#This Row],[Name]])</f>
        <v>4</v>
      </c>
      <c r="I323" s="2">
        <f>SUMIFS(Tbl_EVA[Duration],Tbl_EVA[Name],Tbl_People[[#This Row],[Name]])*24</f>
        <v>22.733333333395422</v>
      </c>
      <c r="J323">
        <f>COUNTIFS(Tbl_MissionCrew[Destination],"Moon",Tbl_MissionCrew[Crew Name],Tbl_People[[#This Row],[Name]])</f>
        <v>0</v>
      </c>
      <c r="K323">
        <f>COUNTIFS(Tbl_EVA[Moonwalk],TRUE,Tbl_EVA[Name],Tbl_People[[#This Row],[Name]])</f>
        <v>0</v>
      </c>
      <c r="L323" s="2">
        <f ca="1">_xlfn.MAXIFS(Tbl_MissionCrew[Duration (days)],Tbl_MissionCrew[Crew Name],Tbl_People[[#This Row],[Name]])</f>
        <v>194.77291666666861</v>
      </c>
      <c r="M323" s="2">
        <f ca="1">_xlfn.MINIFS(Tbl_MissionCrew[Duration (days)],Tbl_MissionCrew[Crew Name],Tbl_People[[#This Row],[Name]])</f>
        <v>7.9666666666671517</v>
      </c>
    </row>
    <row r="324" spans="1:13">
      <c r="A324" t="s">
        <v>655</v>
      </c>
      <c r="B324" t="s">
        <v>1333</v>
      </c>
      <c r="C324" t="s">
        <v>781</v>
      </c>
      <c r="D324" t="s">
        <v>1336</v>
      </c>
      <c r="E324" s="6">
        <v>20908</v>
      </c>
      <c r="F324">
        <f>COUNTIF(Tbl_MissionCrew[Crew Name],Tbl_People[[#This Row],[Name]])</f>
        <v>2</v>
      </c>
      <c r="G324" s="2">
        <f ca="1">SUMIFS(Tbl_MissionCrew[Duration (days)],Tbl_MissionCrew[Crew Name],Tbl_People[[#This Row],[Name]])</f>
        <v>26.561111111106584</v>
      </c>
      <c r="H324">
        <f>COUNTIF(Tbl_EVA[Name],Tbl_People[[#This Row],[Name]])</f>
        <v>5</v>
      </c>
      <c r="I324" s="2">
        <f>SUMIFS(Tbl_EVA[Duration],Tbl_EVA[Name],Tbl_People[[#This Row],[Name]])*24</f>
        <v>32.316666666883975</v>
      </c>
      <c r="J324">
        <f>COUNTIFS(Tbl_MissionCrew[Destination],"Moon",Tbl_MissionCrew[Crew Name],Tbl_People[[#This Row],[Name]])</f>
        <v>0</v>
      </c>
      <c r="K324">
        <f>COUNTIFS(Tbl_EVA[Moonwalk],TRUE,Tbl_EVA[Name],Tbl_People[[#This Row],[Name]])</f>
        <v>0</v>
      </c>
      <c r="L324" s="2">
        <f ca="1">_xlfn.MAXIFS(Tbl_MissionCrew[Duration (days)],Tbl_MissionCrew[Crew Name],Tbl_People[[#This Row],[Name]])</f>
        <v>15.758333333331393</v>
      </c>
      <c r="M324" s="2">
        <f ca="1">_xlfn.MINIFS(Tbl_MissionCrew[Duration (days)],Tbl_MissionCrew[Crew Name],Tbl_People[[#This Row],[Name]])</f>
        <v>10.802777777775191</v>
      </c>
    </row>
    <row r="325" spans="1:13">
      <c r="A325" t="s">
        <v>628</v>
      </c>
      <c r="B325" t="s">
        <v>1333</v>
      </c>
      <c r="C325" t="s">
        <v>781</v>
      </c>
      <c r="D325" t="s">
        <v>1336</v>
      </c>
      <c r="E325" s="6">
        <v>21173</v>
      </c>
      <c r="F325">
        <f>COUNTIF(Tbl_MissionCrew[Crew Name],Tbl_People[[#This Row],[Name]])</f>
        <v>3</v>
      </c>
      <c r="G325" s="2">
        <f ca="1">SUMIFS(Tbl_MissionCrew[Duration (days)],Tbl_MissionCrew[Crew Name],Tbl_People[[#This Row],[Name]])</f>
        <v>193.7944444444438</v>
      </c>
      <c r="H325">
        <f>COUNTIF(Tbl_EVA[Name],Tbl_People[[#This Row],[Name]])</f>
        <v>7</v>
      </c>
      <c r="I325" s="2">
        <f>SUMIFS(Tbl_EVA[Duration],Tbl_EVA[Name],Tbl_People[[#This Row],[Name]])*24</f>
        <v>48.533333333674818</v>
      </c>
      <c r="J325">
        <f>COUNTIFS(Tbl_MissionCrew[Destination],"Moon",Tbl_MissionCrew[Crew Name],Tbl_People[[#This Row],[Name]])</f>
        <v>0</v>
      </c>
      <c r="K325">
        <f>COUNTIFS(Tbl_EVA[Moonwalk],TRUE,Tbl_EVA[Name],Tbl_People[[#This Row],[Name]])</f>
        <v>0</v>
      </c>
      <c r="L325" s="2">
        <f ca="1">_xlfn.MAXIFS(Tbl_MissionCrew[Duration (days)],Tbl_MissionCrew[Crew Name],Tbl_People[[#This Row],[Name]])</f>
        <v>167.25972222222481</v>
      </c>
      <c r="M325" s="2">
        <f ca="1">_xlfn.MINIFS(Tbl_MissionCrew[Duration (days)],Tbl_MissionCrew[Crew Name],Tbl_People[[#This Row],[Name]])</f>
        <v>12.775694444440887</v>
      </c>
    </row>
    <row r="326" spans="1:13">
      <c r="A326" t="s">
        <v>524</v>
      </c>
      <c r="B326" t="s">
        <v>1333</v>
      </c>
      <c r="C326" t="s">
        <v>781</v>
      </c>
      <c r="D326" t="s">
        <v>1336</v>
      </c>
      <c r="E326" s="6">
        <v>20579</v>
      </c>
      <c r="F326">
        <f>COUNTIF(Tbl_MissionCrew[Crew Name],Tbl_People[[#This Row],[Name]])</f>
        <v>4</v>
      </c>
      <c r="G326" s="2">
        <f ca="1">SUMIFS(Tbl_MissionCrew[Duration (days)],Tbl_MissionCrew[Crew Name],Tbl_People[[#This Row],[Name]])</f>
        <v>43.29652777776937</v>
      </c>
      <c r="H326">
        <f>COUNTIF(Tbl_EVA[Name],Tbl_People[[#This Row],[Name]])</f>
        <v>4</v>
      </c>
      <c r="I326" s="2">
        <f>SUMIFS(Tbl_EVA[Duration],Tbl_EVA[Name],Tbl_People[[#This Row],[Name]])*24</f>
        <v>23.266666666720994</v>
      </c>
      <c r="J326">
        <f>COUNTIFS(Tbl_MissionCrew[Destination],"Moon",Tbl_MissionCrew[Crew Name],Tbl_People[[#This Row],[Name]])</f>
        <v>0</v>
      </c>
      <c r="K326">
        <f>COUNTIFS(Tbl_EVA[Moonwalk],TRUE,Tbl_EVA[Name],Tbl_People[[#This Row],[Name]])</f>
        <v>0</v>
      </c>
      <c r="L326" s="2">
        <f ca="1">_xlfn.MAXIFS(Tbl_MissionCrew[Duration (days)],Tbl_MissionCrew[Crew Name],Tbl_People[[#This Row],[Name]])</f>
        <v>15.698611111110949</v>
      </c>
      <c r="M326" s="2">
        <f ca="1">_xlfn.MINIFS(Tbl_MissionCrew[Duration (days)],Tbl_MissionCrew[Crew Name],Tbl_People[[#This Row],[Name]])</f>
        <v>3.9680555555532919</v>
      </c>
    </row>
    <row r="327" spans="1:13">
      <c r="A327" t="s">
        <v>1218</v>
      </c>
      <c r="B327" t="s">
        <v>1333</v>
      </c>
      <c r="C327" t="s">
        <v>781</v>
      </c>
      <c r="D327" t="s">
        <v>1336</v>
      </c>
      <c r="E327" s="6">
        <v>21625</v>
      </c>
      <c r="F327">
        <f>COUNTIF(Tbl_MissionCrew[Crew Name],Tbl_People[[#This Row],[Name]])</f>
        <v>3</v>
      </c>
      <c r="G327" s="2">
        <f ca="1">SUMIFS(Tbl_MissionCrew[Duration (days)],Tbl_MissionCrew[Crew Name],Tbl_People[[#This Row],[Name]])</f>
        <v>32.461111111108039</v>
      </c>
      <c r="H327">
        <f>COUNTIF(Tbl_EVA[Name],Tbl_People[[#This Row],[Name]])</f>
        <v>0</v>
      </c>
      <c r="I327" s="2">
        <f>SUMIFS(Tbl_EVA[Duration],Tbl_EVA[Name],Tbl_People[[#This Row],[Name]])*24</f>
        <v>0</v>
      </c>
      <c r="J327">
        <f>COUNTIFS(Tbl_MissionCrew[Destination],"Moon",Tbl_MissionCrew[Crew Name],Tbl_People[[#This Row],[Name]])</f>
        <v>0</v>
      </c>
      <c r="K327">
        <f>COUNTIFS(Tbl_EVA[Moonwalk],TRUE,Tbl_EVA[Name],Tbl_People[[#This Row],[Name]])</f>
        <v>0</v>
      </c>
      <c r="L327" s="2">
        <f ca="1">_xlfn.MAXIFS(Tbl_MissionCrew[Duration (days)],Tbl_MissionCrew[Crew Name],Tbl_People[[#This Row],[Name]])</f>
        <v>10.831944444442343</v>
      </c>
      <c r="M327" s="2">
        <f ca="1">_xlfn.MINIFS(Tbl_MissionCrew[Duration (days)],Tbl_MissionCrew[Crew Name],Tbl_People[[#This Row],[Name]])</f>
        <v>10.806944444440887</v>
      </c>
    </row>
    <row r="328" spans="1:13">
      <c r="A328" t="s">
        <v>1138</v>
      </c>
      <c r="B328" t="s">
        <v>1333</v>
      </c>
      <c r="C328" t="s">
        <v>781</v>
      </c>
      <c r="D328" t="s">
        <v>1336</v>
      </c>
      <c r="E328" s="6">
        <v>15922</v>
      </c>
      <c r="F328">
        <f>COUNTIF(Tbl_MissionCrew[Crew Name],Tbl_People[[#This Row],[Name]])</f>
        <v>1</v>
      </c>
      <c r="G328" s="2">
        <f ca="1">SUMIFS(Tbl_MissionCrew[Duration (days)],Tbl_MissionCrew[Crew Name],Tbl_People[[#This Row],[Name]])</f>
        <v>4.9861111111094942</v>
      </c>
      <c r="H328">
        <f>COUNTIF(Tbl_EVA[Name],Tbl_People[[#This Row],[Name]])</f>
        <v>0</v>
      </c>
      <c r="I328" s="2">
        <f>SUMIFS(Tbl_EVA[Duration],Tbl_EVA[Name],Tbl_People[[#This Row],[Name]])*24</f>
        <v>0</v>
      </c>
      <c r="J328">
        <f>COUNTIFS(Tbl_MissionCrew[Destination],"Moon",Tbl_MissionCrew[Crew Name],Tbl_People[[#This Row],[Name]])</f>
        <v>0</v>
      </c>
      <c r="K328">
        <f>COUNTIFS(Tbl_EVA[Moonwalk],TRUE,Tbl_EVA[Name],Tbl_People[[#This Row],[Name]])</f>
        <v>0</v>
      </c>
      <c r="L328" s="2">
        <f ca="1">_xlfn.MAXIFS(Tbl_MissionCrew[Duration (days)],Tbl_MissionCrew[Crew Name],Tbl_People[[#This Row],[Name]])</f>
        <v>4.9861111111094942</v>
      </c>
      <c r="M328" s="2">
        <f ca="1">_xlfn.MINIFS(Tbl_MissionCrew[Duration (days)],Tbl_MissionCrew[Crew Name],Tbl_People[[#This Row],[Name]])</f>
        <v>4.9861111111094942</v>
      </c>
    </row>
    <row r="329" spans="1:13">
      <c r="A329" t="s">
        <v>571</v>
      </c>
      <c r="B329" t="s">
        <v>1333</v>
      </c>
      <c r="C329" t="s">
        <v>1363</v>
      </c>
      <c r="D329" t="s">
        <v>787</v>
      </c>
      <c r="E329" s="6">
        <v>21335</v>
      </c>
      <c r="F329">
        <f>COUNTIF(Tbl_MissionCrew[Crew Name],Tbl_People[[#This Row],[Name]])</f>
        <v>4</v>
      </c>
      <c r="G329" s="2">
        <f ca="1">SUMIFS(Tbl_MissionCrew[Duration (days)],Tbl_MissionCrew[Crew Name],Tbl_People[[#This Row],[Name]])</f>
        <v>257.95069444445107</v>
      </c>
      <c r="H329">
        <f>COUNTIF(Tbl_EVA[Name],Tbl_People[[#This Row],[Name]])</f>
        <v>10</v>
      </c>
      <c r="I329" s="2">
        <f>SUMIFS(Tbl_EVA[Duration],Tbl_EVA[Name],Tbl_People[[#This Row],[Name]])*24</f>
        <v>67.666666666581307</v>
      </c>
      <c r="J329">
        <f>COUNTIFS(Tbl_MissionCrew[Destination],"Moon",Tbl_MissionCrew[Crew Name],Tbl_People[[#This Row],[Name]])</f>
        <v>0</v>
      </c>
      <c r="K329">
        <f>COUNTIFS(Tbl_EVA[Moonwalk],TRUE,Tbl_EVA[Name],Tbl_People[[#This Row],[Name]])</f>
        <v>0</v>
      </c>
      <c r="L329" s="2">
        <f ca="1">_xlfn.MAXIFS(Tbl_MissionCrew[Duration (days)],Tbl_MissionCrew[Crew Name],Tbl_People[[#This Row],[Name]])</f>
        <v>215.34930555555911</v>
      </c>
      <c r="M329" s="2">
        <f ca="1">_xlfn.MINIFS(Tbl_MissionCrew[Duration (days)],Tbl_MissionCrew[Crew Name],Tbl_People[[#This Row],[Name]])</f>
        <v>12.905555555553292</v>
      </c>
    </row>
    <row r="330" spans="1:13">
      <c r="A330" t="s">
        <v>597</v>
      </c>
      <c r="B330" t="s">
        <v>1333</v>
      </c>
      <c r="C330" t="s">
        <v>781</v>
      </c>
      <c r="D330" t="s">
        <v>1336</v>
      </c>
      <c r="E330" s="6">
        <v>22877</v>
      </c>
      <c r="F330">
        <f>COUNTIF(Tbl_MissionCrew[Crew Name],Tbl_People[[#This Row],[Name]])</f>
        <v>2</v>
      </c>
      <c r="G330" s="2">
        <f ca="1">SUMIFS(Tbl_MissionCrew[Duration (days)],Tbl_MissionCrew[Crew Name],Tbl_People[[#This Row],[Name]])</f>
        <v>23.82499999999709</v>
      </c>
      <c r="H330">
        <f>COUNTIF(Tbl_EVA[Name],Tbl_People[[#This Row],[Name]])</f>
        <v>4</v>
      </c>
      <c r="I330" s="2">
        <f>SUMIFS(Tbl_EVA[Duration],Tbl_EVA[Name],Tbl_People[[#This Row],[Name]])*24</f>
        <v>30.733333333279006</v>
      </c>
      <c r="J330">
        <f>COUNTIFS(Tbl_MissionCrew[Destination],"Moon",Tbl_MissionCrew[Crew Name],Tbl_People[[#This Row],[Name]])</f>
        <v>0</v>
      </c>
      <c r="K330">
        <f>COUNTIFS(Tbl_EVA[Moonwalk],TRUE,Tbl_EVA[Name],Tbl_People[[#This Row],[Name]])</f>
        <v>0</v>
      </c>
      <c r="L330" s="2">
        <f ca="1">_xlfn.MAXIFS(Tbl_MissionCrew[Duration (days)],Tbl_MissionCrew[Crew Name],Tbl_People[[#This Row],[Name]])</f>
        <v>12.900694444440887</v>
      </c>
      <c r="M330" s="2">
        <f ca="1">_xlfn.MINIFS(Tbl_MissionCrew[Duration (days)],Tbl_MissionCrew[Crew Name],Tbl_People[[#This Row],[Name]])</f>
        <v>10.924305555556202</v>
      </c>
    </row>
    <row r="331" spans="1:13">
      <c r="A331" t="s">
        <v>1223</v>
      </c>
      <c r="B331" t="s">
        <v>1333</v>
      </c>
      <c r="C331" t="s">
        <v>781</v>
      </c>
      <c r="D331" t="s">
        <v>1336</v>
      </c>
      <c r="E331" s="6">
        <v>21909</v>
      </c>
      <c r="F331">
        <f>COUNTIF(Tbl_MissionCrew[Crew Name],Tbl_People[[#This Row],[Name]])</f>
        <v>2</v>
      </c>
      <c r="G331" s="2">
        <f ca="1">SUMIFS(Tbl_MissionCrew[Duration (days)],Tbl_MissionCrew[Crew Name],Tbl_People[[#This Row],[Name]])</f>
        <v>24.755555555551837</v>
      </c>
      <c r="H331">
        <f>COUNTIF(Tbl_EVA[Name],Tbl_People[[#This Row],[Name]])</f>
        <v>0</v>
      </c>
      <c r="I331" s="2">
        <f>SUMIFS(Tbl_EVA[Duration],Tbl_EVA[Name],Tbl_People[[#This Row],[Name]])*24</f>
        <v>0</v>
      </c>
      <c r="J331">
        <f>COUNTIFS(Tbl_MissionCrew[Destination],"Moon",Tbl_MissionCrew[Crew Name],Tbl_People[[#This Row],[Name]])</f>
        <v>0</v>
      </c>
      <c r="K331">
        <f>COUNTIFS(Tbl_EVA[Moonwalk],TRUE,Tbl_EVA[Name],Tbl_People[[#This Row],[Name]])</f>
        <v>0</v>
      </c>
      <c r="L331" s="2">
        <f ca="1">_xlfn.MAXIFS(Tbl_MissionCrew[Duration (days)],Tbl_MissionCrew[Crew Name],Tbl_People[[#This Row],[Name]])</f>
        <v>15.930555555554747</v>
      </c>
      <c r="M331" s="2">
        <f ca="1">_xlfn.MINIFS(Tbl_MissionCrew[Duration (days)],Tbl_MissionCrew[Crew Name],Tbl_People[[#This Row],[Name]])</f>
        <v>8.8249999999970896</v>
      </c>
    </row>
    <row r="332" spans="1:13">
      <c r="A332" t="s">
        <v>718</v>
      </c>
      <c r="B332" t="s">
        <v>1333</v>
      </c>
      <c r="C332" t="s">
        <v>781</v>
      </c>
      <c r="D332" t="s">
        <v>1336</v>
      </c>
      <c r="E332" s="6">
        <v>25200</v>
      </c>
      <c r="F332">
        <f>COUNTIF(Tbl_MissionCrew[Crew Name],Tbl_People[[#This Row],[Name]])</f>
        <v>1</v>
      </c>
      <c r="G332" s="2">
        <f ca="1">SUMIFS(Tbl_MissionCrew[Duration (days)],Tbl_MissionCrew[Crew Name],Tbl_People[[#This Row],[Name]])</f>
        <v>166.26736111110949</v>
      </c>
      <c r="H332">
        <f>COUNTIF(Tbl_EVA[Name],Tbl_People[[#This Row],[Name]])</f>
        <v>2</v>
      </c>
      <c r="I332" s="2">
        <f>SUMIFS(Tbl_EVA[Duration],Tbl_EVA[Name],Tbl_People[[#This Row],[Name]])*24</f>
        <v>12.966666666674428</v>
      </c>
      <c r="J332">
        <f>COUNTIFS(Tbl_MissionCrew[Destination],"Moon",Tbl_MissionCrew[Crew Name],Tbl_People[[#This Row],[Name]])</f>
        <v>0</v>
      </c>
      <c r="K332">
        <f>COUNTIFS(Tbl_EVA[Moonwalk],TRUE,Tbl_EVA[Name],Tbl_People[[#This Row],[Name]])</f>
        <v>0</v>
      </c>
      <c r="L332" s="2">
        <f ca="1">_xlfn.MAXIFS(Tbl_MissionCrew[Duration (days)],Tbl_MissionCrew[Crew Name],Tbl_People[[#This Row],[Name]])</f>
        <v>166.26736111110949</v>
      </c>
      <c r="M332" s="2">
        <f ca="1">_xlfn.MINIFS(Tbl_MissionCrew[Duration (days)],Tbl_MissionCrew[Crew Name],Tbl_People[[#This Row],[Name]])</f>
        <v>166.26736111110949</v>
      </c>
    </row>
    <row r="333" spans="1:13">
      <c r="A333" t="s">
        <v>1123</v>
      </c>
      <c r="B333" t="s">
        <v>1333</v>
      </c>
      <c r="C333" t="s">
        <v>781</v>
      </c>
      <c r="D333" t="s">
        <v>1336</v>
      </c>
      <c r="E333" s="6">
        <v>16557</v>
      </c>
      <c r="F333">
        <f>COUNTIF(Tbl_MissionCrew[Crew Name],Tbl_People[[#This Row],[Name]])</f>
        <v>1</v>
      </c>
      <c r="G333" s="2">
        <f ca="1">SUMIFS(Tbl_MissionCrew[Duration (days)],Tbl_MissionCrew[Crew Name],Tbl_People[[#This Row],[Name]])</f>
        <v>6.944444430700969E-4</v>
      </c>
      <c r="H333">
        <f>COUNTIF(Tbl_EVA[Name],Tbl_People[[#This Row],[Name]])</f>
        <v>0</v>
      </c>
      <c r="I333" s="2">
        <f>SUMIFS(Tbl_EVA[Duration],Tbl_EVA[Name],Tbl_People[[#This Row],[Name]])*24</f>
        <v>0</v>
      </c>
      <c r="J333">
        <f>COUNTIFS(Tbl_MissionCrew[Destination],"Moon",Tbl_MissionCrew[Crew Name],Tbl_People[[#This Row],[Name]])</f>
        <v>0</v>
      </c>
      <c r="K333">
        <f>COUNTIFS(Tbl_EVA[Moonwalk],TRUE,Tbl_EVA[Name],Tbl_People[[#This Row],[Name]])</f>
        <v>0</v>
      </c>
      <c r="L333" s="2">
        <f ca="1">_xlfn.MAXIFS(Tbl_MissionCrew[Duration (days)],Tbl_MissionCrew[Crew Name],Tbl_People[[#This Row],[Name]])</f>
        <v>6.944444430700969E-4</v>
      </c>
      <c r="M333" s="2">
        <f ca="1">_xlfn.MINIFS(Tbl_MissionCrew[Duration (days)],Tbl_MissionCrew[Crew Name],Tbl_People[[#This Row],[Name]])</f>
        <v>6.944444430700969E-4</v>
      </c>
    </row>
    <row r="334" spans="1:13">
      <c r="A334" t="s">
        <v>674</v>
      </c>
      <c r="B334" t="s">
        <v>1333</v>
      </c>
      <c r="C334" t="s">
        <v>781</v>
      </c>
      <c r="D334" t="s">
        <v>1336</v>
      </c>
      <c r="E334" s="6">
        <v>22932</v>
      </c>
      <c r="F334">
        <f>COUNTIF(Tbl_MissionCrew[Crew Name],Tbl_People[[#This Row],[Name]])</f>
        <v>2</v>
      </c>
      <c r="G334" s="2">
        <f ca="1">SUMIFS(Tbl_MissionCrew[Duration (days)],Tbl_MissionCrew[Crew Name],Tbl_People[[#This Row],[Name]])</f>
        <v>24.670833333329938</v>
      </c>
      <c r="H334">
        <f>COUNTIF(Tbl_EVA[Name],Tbl_People[[#This Row],[Name]])</f>
        <v>4</v>
      </c>
      <c r="I334" s="2">
        <f>SUMIFS(Tbl_EVA[Duration],Tbl_EVA[Name],Tbl_People[[#This Row],[Name]])*24</f>
        <v>29.883333333302289</v>
      </c>
      <c r="J334">
        <f>COUNTIFS(Tbl_MissionCrew[Destination],"Moon",Tbl_MissionCrew[Crew Name],Tbl_People[[#This Row],[Name]])</f>
        <v>0</v>
      </c>
      <c r="K334">
        <f>COUNTIFS(Tbl_EVA[Moonwalk],TRUE,Tbl_EVA[Name],Tbl_People[[#This Row],[Name]])</f>
        <v>0</v>
      </c>
      <c r="L334" s="2">
        <f ca="1">_xlfn.MAXIFS(Tbl_MissionCrew[Duration (days)],Tbl_MissionCrew[Crew Name],Tbl_People[[#This Row],[Name]])</f>
        <v>12.900694444440887</v>
      </c>
      <c r="M334" s="2">
        <f ca="1">_xlfn.MINIFS(Tbl_MissionCrew[Duration (days)],Tbl_MissionCrew[Crew Name],Tbl_People[[#This Row],[Name]])</f>
        <v>11.770138888889051</v>
      </c>
    </row>
    <row r="335" spans="1:13">
      <c r="A335" t="s">
        <v>1172</v>
      </c>
      <c r="B335" t="s">
        <v>1333</v>
      </c>
      <c r="C335" t="s">
        <v>843</v>
      </c>
      <c r="D335" t="s">
        <v>787</v>
      </c>
      <c r="E335" s="6">
        <v>18171</v>
      </c>
      <c r="F335">
        <f>COUNTIF(Tbl_MissionCrew[Crew Name],Tbl_People[[#This Row],[Name]])</f>
        <v>2</v>
      </c>
      <c r="G335" s="2">
        <f ca="1">SUMIFS(Tbl_MissionCrew[Duration (days)],Tbl_MissionCrew[Crew Name],Tbl_People[[#This Row],[Name]])</f>
        <v>18.740833333329647</v>
      </c>
      <c r="H335">
        <f>COUNTIF(Tbl_EVA[Name],Tbl_People[[#This Row],[Name]])</f>
        <v>0</v>
      </c>
      <c r="I335" s="2">
        <f>SUMIFS(Tbl_EVA[Duration],Tbl_EVA[Name],Tbl_People[[#This Row],[Name]])*24</f>
        <v>0</v>
      </c>
      <c r="J335">
        <f>COUNTIFS(Tbl_MissionCrew[Destination],"Moon",Tbl_MissionCrew[Crew Name],Tbl_People[[#This Row],[Name]])</f>
        <v>0</v>
      </c>
      <c r="K335">
        <f>COUNTIFS(Tbl_EVA[Moonwalk],TRUE,Tbl_EVA[Name],Tbl_People[[#This Row],[Name]])</f>
        <v>0</v>
      </c>
      <c r="L335" s="2">
        <f ca="1">_xlfn.MAXIFS(Tbl_MissionCrew[Duration (days)],Tbl_MissionCrew[Crew Name],Tbl_People[[#This Row],[Name]])</f>
        <v>13.789444444439141</v>
      </c>
      <c r="M335" s="2">
        <f ca="1">_xlfn.MINIFS(Tbl_MissionCrew[Duration (days)],Tbl_MissionCrew[Crew Name],Tbl_People[[#This Row],[Name]])</f>
        <v>4.9513888888905058</v>
      </c>
    </row>
    <row r="336" spans="1:13">
      <c r="A336" t="s">
        <v>1260</v>
      </c>
      <c r="B336" t="s">
        <v>1333</v>
      </c>
      <c r="C336" t="s">
        <v>781</v>
      </c>
      <c r="D336" t="s">
        <v>1336</v>
      </c>
      <c r="E336" s="6">
        <v>14926</v>
      </c>
      <c r="F336">
        <f>COUNTIF(Tbl_MissionCrew[Crew Name],Tbl_People[[#This Row],[Name]])</f>
        <v>2</v>
      </c>
      <c r="G336" s="2">
        <f ca="1">SUMIFS(Tbl_MissionCrew[Duration (days)],Tbl_MissionCrew[Crew Name],Tbl_People[[#This Row],[Name]])</f>
        <v>3.3333333340124227E-2</v>
      </c>
      <c r="H336">
        <f>COUNTIF(Tbl_EVA[Name],Tbl_People[[#This Row],[Name]])</f>
        <v>0</v>
      </c>
      <c r="I336" s="2">
        <f>SUMIFS(Tbl_EVA[Duration],Tbl_EVA[Name],Tbl_People[[#This Row],[Name]])*24</f>
        <v>0</v>
      </c>
      <c r="J336">
        <f>COUNTIFS(Tbl_MissionCrew[Destination],"Moon",Tbl_MissionCrew[Crew Name],Tbl_People[[#This Row],[Name]])</f>
        <v>0</v>
      </c>
      <c r="K336">
        <f>COUNTIFS(Tbl_EVA[Moonwalk],TRUE,Tbl_EVA[Name],Tbl_People[[#This Row],[Name]])</f>
        <v>0</v>
      </c>
      <c r="L336" s="2">
        <f ca="1">_xlfn.MAXIFS(Tbl_MissionCrew[Duration (days)],Tbl_MissionCrew[Crew Name],Tbl_People[[#This Row],[Name]])</f>
        <v>1.6666666670062114E-2</v>
      </c>
      <c r="M336" s="2">
        <f ca="1">_xlfn.MINIFS(Tbl_MissionCrew[Duration (days)],Tbl_MissionCrew[Crew Name],Tbl_People[[#This Row],[Name]])</f>
        <v>1.6666666670062114E-2</v>
      </c>
    </row>
    <row r="337" spans="1:13">
      <c r="A337" t="s">
        <v>693</v>
      </c>
      <c r="B337" t="s">
        <v>1333</v>
      </c>
      <c r="C337" t="s">
        <v>777</v>
      </c>
      <c r="D337" t="s">
        <v>787</v>
      </c>
      <c r="E337" s="6">
        <v>22021</v>
      </c>
      <c r="F337">
        <f>COUNTIF(Tbl_MissionCrew[Crew Name],Tbl_People[[#This Row],[Name]])</f>
        <v>2</v>
      </c>
      <c r="G337" s="2">
        <f ca="1">SUMIFS(Tbl_MissionCrew[Duration (days)],Tbl_MissionCrew[Crew Name],Tbl_People[[#This Row],[Name]])</f>
        <v>516.4177083333343</v>
      </c>
      <c r="H337">
        <f>COUNTIF(Tbl_EVA[Name],Tbl_People[[#This Row],[Name]])</f>
        <v>2</v>
      </c>
      <c r="I337" s="2">
        <f>SUMIFS(Tbl_EVA[Duration],Tbl_EVA[Name],Tbl_People[[#This Row],[Name]])*24</f>
        <v>12.216666666674428</v>
      </c>
      <c r="J337">
        <f>COUNTIFS(Tbl_MissionCrew[Destination],"Moon",Tbl_MissionCrew[Crew Name],Tbl_People[[#This Row],[Name]])</f>
        <v>0</v>
      </c>
      <c r="K337">
        <f>COUNTIFS(Tbl_EVA[Moonwalk],TRUE,Tbl_EVA[Name],Tbl_People[[#This Row],[Name]])</f>
        <v>0</v>
      </c>
      <c r="L337" s="2">
        <f ca="1">_xlfn.MAXIFS(Tbl_MissionCrew[Duration (days)],Tbl_MissionCrew[Crew Name],Tbl_People[[#This Row],[Name]])</f>
        <v>340.36284722222626</v>
      </c>
      <c r="M337" s="2">
        <f ca="1">_xlfn.MINIFS(Tbl_MissionCrew[Duration (days)],Tbl_MissionCrew[Crew Name],Tbl_People[[#This Row],[Name]])</f>
        <v>176.05486111110804</v>
      </c>
    </row>
    <row r="338" spans="1:13">
      <c r="A338" t="s">
        <v>589</v>
      </c>
      <c r="B338" t="s">
        <v>1333</v>
      </c>
      <c r="C338" t="s">
        <v>777</v>
      </c>
      <c r="D338" t="s">
        <v>787</v>
      </c>
      <c r="E338" s="6">
        <v>21977</v>
      </c>
      <c r="F338">
        <f>COUNTIF(Tbl_MissionCrew[Crew Name],Tbl_People[[#This Row],[Name]])</f>
        <v>3</v>
      </c>
      <c r="G338" s="2">
        <f ca="1">SUMIFS(Tbl_MissionCrew[Duration (days)],Tbl_MissionCrew[Crew Name],Tbl_People[[#This Row],[Name]])</f>
        <v>532.12030092592613</v>
      </c>
      <c r="H338">
        <f>COUNTIF(Tbl_EVA[Name],Tbl_People[[#This Row],[Name]])</f>
        <v>5</v>
      </c>
      <c r="I338" s="2">
        <f>SUMIFS(Tbl_EVA[Duration],Tbl_EVA[Name],Tbl_People[[#This Row],[Name]])*24</f>
        <v>25.516666666616217</v>
      </c>
      <c r="J338">
        <f>COUNTIFS(Tbl_MissionCrew[Destination],"Moon",Tbl_MissionCrew[Crew Name],Tbl_People[[#This Row],[Name]])</f>
        <v>0</v>
      </c>
      <c r="K338">
        <f>COUNTIFS(Tbl_EVA[Moonwalk],TRUE,Tbl_EVA[Name],Tbl_People[[#This Row],[Name]])</f>
        <v>0</v>
      </c>
      <c r="L338" s="2">
        <f ca="1">_xlfn.MAXIFS(Tbl_MissionCrew[Duration (days)],Tbl_MissionCrew[Crew Name],Tbl_People[[#This Row],[Name]])</f>
        <v>215.34930555555911</v>
      </c>
      <c r="M338" s="2">
        <f ca="1">_xlfn.MINIFS(Tbl_MissionCrew[Duration (days)],Tbl_MissionCrew[Crew Name],Tbl_People[[#This Row],[Name]])</f>
        <v>128.86543981481373</v>
      </c>
    </row>
    <row r="339" spans="1:13">
      <c r="A339" t="s">
        <v>1155</v>
      </c>
      <c r="B339" t="s">
        <v>1343</v>
      </c>
      <c r="C339" t="s">
        <v>781</v>
      </c>
      <c r="D339" t="s">
        <v>1336</v>
      </c>
      <c r="E339" s="6">
        <v>16792</v>
      </c>
      <c r="F339">
        <f>COUNTIF(Tbl_MissionCrew[Crew Name],Tbl_People[[#This Row],[Name]])</f>
        <v>1</v>
      </c>
      <c r="G339" s="2">
        <f ca="1">SUMIFS(Tbl_MissionCrew[Duration (days)],Tbl_MissionCrew[Crew Name],Tbl_People[[#This Row],[Name]])</f>
        <v>9.09375</v>
      </c>
      <c r="H339">
        <f>COUNTIF(Tbl_EVA[Name],Tbl_People[[#This Row],[Name]])</f>
        <v>0</v>
      </c>
      <c r="I339" s="2">
        <f>SUMIFS(Tbl_EVA[Duration],Tbl_EVA[Name],Tbl_People[[#This Row],[Name]])*24</f>
        <v>0</v>
      </c>
      <c r="J339">
        <f>COUNTIFS(Tbl_MissionCrew[Destination],"Moon",Tbl_MissionCrew[Crew Name],Tbl_People[[#This Row],[Name]])</f>
        <v>0</v>
      </c>
      <c r="K339">
        <f>COUNTIFS(Tbl_EVA[Moonwalk],TRUE,Tbl_EVA[Name],Tbl_People[[#This Row],[Name]])</f>
        <v>0</v>
      </c>
      <c r="L339" s="2">
        <f ca="1">_xlfn.MAXIFS(Tbl_MissionCrew[Duration (days)],Tbl_MissionCrew[Crew Name],Tbl_People[[#This Row],[Name]])</f>
        <v>9.09375</v>
      </c>
      <c r="M339" s="2">
        <f ca="1">_xlfn.MINIFS(Tbl_MissionCrew[Duration (days)],Tbl_MissionCrew[Crew Name],Tbl_People[[#This Row],[Name]])</f>
        <v>9.09375</v>
      </c>
    </row>
    <row r="340" spans="1:13">
      <c r="A340" t="s">
        <v>1038</v>
      </c>
      <c r="B340" t="s">
        <v>1333</v>
      </c>
      <c r="C340" t="s">
        <v>1364</v>
      </c>
      <c r="D340" t="s">
        <v>787</v>
      </c>
      <c r="E340" s="6">
        <v>15234</v>
      </c>
      <c r="F340">
        <f>COUNTIF(Tbl_MissionCrew[Crew Name],Tbl_People[[#This Row],[Name]])</f>
        <v>1</v>
      </c>
      <c r="G340" s="2">
        <f ca="1">SUMIFS(Tbl_MissionCrew[Duration (days)],Tbl_MissionCrew[Crew Name],Tbl_People[[#This Row],[Name]])</f>
        <v>7.9187500000007276</v>
      </c>
      <c r="H340">
        <f>COUNTIF(Tbl_EVA[Name],Tbl_People[[#This Row],[Name]])</f>
        <v>0</v>
      </c>
      <c r="I340" s="2">
        <f>SUMIFS(Tbl_EVA[Duration],Tbl_EVA[Name],Tbl_People[[#This Row],[Name]])*24</f>
        <v>0</v>
      </c>
      <c r="J340">
        <f>COUNTIFS(Tbl_MissionCrew[Destination],"Moon",Tbl_MissionCrew[Crew Name],Tbl_People[[#This Row],[Name]])</f>
        <v>0</v>
      </c>
      <c r="K340">
        <f>COUNTIFS(Tbl_EVA[Moonwalk],TRUE,Tbl_EVA[Name],Tbl_People[[#This Row],[Name]])</f>
        <v>0</v>
      </c>
      <c r="L340" s="2">
        <f ca="1">_xlfn.MAXIFS(Tbl_MissionCrew[Duration (days)],Tbl_MissionCrew[Crew Name],Tbl_People[[#This Row],[Name]])</f>
        <v>7.9187500000007276</v>
      </c>
      <c r="M340" s="2">
        <f ca="1">_xlfn.MINIFS(Tbl_MissionCrew[Duration (days)],Tbl_MissionCrew[Crew Name],Tbl_People[[#This Row],[Name]])</f>
        <v>7.9187500000007276</v>
      </c>
    </row>
    <row r="341" spans="1:13">
      <c r="A341" t="s">
        <v>1124</v>
      </c>
      <c r="B341" t="s">
        <v>1333</v>
      </c>
      <c r="C341" t="s">
        <v>1365</v>
      </c>
      <c r="D341" t="s">
        <v>1335</v>
      </c>
      <c r="E341" s="6">
        <v>18774</v>
      </c>
      <c r="F341">
        <f>COUNTIF(Tbl_MissionCrew[Crew Name],Tbl_People[[#This Row],[Name]])</f>
        <v>1</v>
      </c>
      <c r="G341" s="2">
        <f ca="1">SUMIFS(Tbl_MissionCrew[Duration (days)],Tbl_MissionCrew[Crew Name],Tbl_People[[#This Row],[Name]])</f>
        <v>7.9617939814816054</v>
      </c>
      <c r="H341">
        <f>COUNTIF(Tbl_EVA[Name],Tbl_People[[#This Row],[Name]])</f>
        <v>0</v>
      </c>
      <c r="I341" s="2">
        <f>SUMIFS(Tbl_EVA[Duration],Tbl_EVA[Name],Tbl_People[[#This Row],[Name]])*24</f>
        <v>0</v>
      </c>
      <c r="J341">
        <f>COUNTIFS(Tbl_MissionCrew[Destination],"Moon",Tbl_MissionCrew[Crew Name],Tbl_People[[#This Row],[Name]])</f>
        <v>0</v>
      </c>
      <c r="K341">
        <f>COUNTIFS(Tbl_EVA[Moonwalk],TRUE,Tbl_EVA[Name],Tbl_People[[#This Row],[Name]])</f>
        <v>0</v>
      </c>
      <c r="L341" s="2">
        <f ca="1">_xlfn.MAXIFS(Tbl_MissionCrew[Duration (days)],Tbl_MissionCrew[Crew Name],Tbl_People[[#This Row],[Name]])</f>
        <v>7.9617939814816054</v>
      </c>
      <c r="M341" s="2">
        <f ca="1">_xlfn.MINIFS(Tbl_MissionCrew[Duration (days)],Tbl_MissionCrew[Crew Name],Tbl_People[[#This Row],[Name]])</f>
        <v>7.9617939814816054</v>
      </c>
    </row>
    <row r="342" spans="1:13">
      <c r="A342" t="s">
        <v>465</v>
      </c>
      <c r="B342" t="s">
        <v>1333</v>
      </c>
      <c r="C342" t="s">
        <v>777</v>
      </c>
      <c r="D342" t="s">
        <v>787</v>
      </c>
      <c r="E342" s="6">
        <v>18709</v>
      </c>
      <c r="F342">
        <f>COUNTIF(Tbl_MissionCrew[Crew Name],Tbl_People[[#This Row],[Name]])</f>
        <v>2</v>
      </c>
      <c r="G342" s="2">
        <f ca="1">SUMIFS(Tbl_MissionCrew[Duration (days)],Tbl_MissionCrew[Crew Name],Tbl_People[[#This Row],[Name]])</f>
        <v>541.02092592592089</v>
      </c>
      <c r="H342">
        <f>COUNTIF(Tbl_EVA[Name],Tbl_People[[#This Row],[Name]])</f>
        <v>7</v>
      </c>
      <c r="I342" s="2">
        <f>SUMIFS(Tbl_EVA[Duration],Tbl_EVA[Name],Tbl_People[[#This Row],[Name]])*24</f>
        <v>34.533333333189752</v>
      </c>
      <c r="J342">
        <f>COUNTIFS(Tbl_MissionCrew[Destination],"Moon",Tbl_MissionCrew[Crew Name],Tbl_People[[#This Row],[Name]])</f>
        <v>0</v>
      </c>
      <c r="K342">
        <f>COUNTIFS(Tbl_EVA[Moonwalk],TRUE,Tbl_EVA[Name],Tbl_People[[#This Row],[Name]])</f>
        <v>0</v>
      </c>
      <c r="L342" s="2">
        <f ca="1">_xlfn.MAXIFS(Tbl_MissionCrew[Duration (days)],Tbl_MissionCrew[Crew Name],Tbl_People[[#This Row],[Name]])</f>
        <v>365.94384259259095</v>
      </c>
      <c r="M342" s="2">
        <f ca="1">_xlfn.MINIFS(Tbl_MissionCrew[Duration (days)],Tbl_MissionCrew[Crew Name],Tbl_People[[#This Row],[Name]])</f>
        <v>175.07708333332994</v>
      </c>
    </row>
    <row r="343" spans="1:13">
      <c r="A343" t="s">
        <v>1184</v>
      </c>
      <c r="B343" t="s">
        <v>1343</v>
      </c>
      <c r="C343" t="s">
        <v>781</v>
      </c>
      <c r="D343" t="s">
        <v>1336</v>
      </c>
      <c r="E343" s="6">
        <v>21548</v>
      </c>
      <c r="F343">
        <f>COUNTIF(Tbl_MissionCrew[Crew Name],Tbl_People[[#This Row],[Name]])</f>
        <v>4</v>
      </c>
      <c r="G343" s="2">
        <f ca="1">SUMIFS(Tbl_MissionCrew[Duration (days)],Tbl_MissionCrew[Crew Name],Tbl_People[[#This Row],[Name]])</f>
        <v>41.650694444440887</v>
      </c>
      <c r="H343">
        <f>COUNTIF(Tbl_EVA[Name],Tbl_People[[#This Row],[Name]])</f>
        <v>0</v>
      </c>
      <c r="I343" s="2">
        <f>SUMIFS(Tbl_EVA[Duration],Tbl_EVA[Name],Tbl_People[[#This Row],[Name]])*24</f>
        <v>0</v>
      </c>
      <c r="J343">
        <f>COUNTIFS(Tbl_MissionCrew[Destination],"Moon",Tbl_MissionCrew[Crew Name],Tbl_People[[#This Row],[Name]])</f>
        <v>0</v>
      </c>
      <c r="K343">
        <f>COUNTIFS(Tbl_EVA[Moonwalk],TRUE,Tbl_EVA[Name],Tbl_People[[#This Row],[Name]])</f>
        <v>0</v>
      </c>
      <c r="L343" s="2">
        <f ca="1">_xlfn.MAXIFS(Tbl_MissionCrew[Duration (days)],Tbl_MissionCrew[Crew Name],Tbl_People[[#This Row],[Name]])</f>
        <v>11.804861111108039</v>
      </c>
      <c r="M343" s="2">
        <f ca="1">_xlfn.MINIFS(Tbl_MissionCrew[Duration (days)],Tbl_MissionCrew[Crew Name],Tbl_People[[#This Row],[Name]])</f>
        <v>8.9312500000014552</v>
      </c>
    </row>
    <row r="344" spans="1:13">
      <c r="A344" t="s">
        <v>1178</v>
      </c>
      <c r="B344" t="s">
        <v>1343</v>
      </c>
      <c r="C344" t="s">
        <v>781</v>
      </c>
      <c r="D344" t="s">
        <v>1336</v>
      </c>
      <c r="E344" s="6">
        <v>19664</v>
      </c>
      <c r="F344">
        <f>COUNTIF(Tbl_MissionCrew[Crew Name],Tbl_People[[#This Row],[Name]])</f>
        <v>3</v>
      </c>
      <c r="G344" s="2">
        <f ca="1">SUMIFS(Tbl_MissionCrew[Duration (days)],Tbl_MissionCrew[Crew Name],Tbl_People[[#This Row],[Name]])</f>
        <v>28.089583333334303</v>
      </c>
      <c r="H344">
        <f>COUNTIF(Tbl_EVA[Name],Tbl_People[[#This Row],[Name]])</f>
        <v>0</v>
      </c>
      <c r="I344" s="2">
        <f>SUMIFS(Tbl_EVA[Duration],Tbl_EVA[Name],Tbl_People[[#This Row],[Name]])*24</f>
        <v>0</v>
      </c>
      <c r="J344">
        <f>COUNTIFS(Tbl_MissionCrew[Destination],"Moon",Tbl_MissionCrew[Crew Name],Tbl_People[[#This Row],[Name]])</f>
        <v>0</v>
      </c>
      <c r="K344">
        <f>COUNTIFS(Tbl_EVA[Moonwalk],TRUE,Tbl_EVA[Name],Tbl_People[[#This Row],[Name]])</f>
        <v>0</v>
      </c>
      <c r="L344" s="2">
        <f ca="1">_xlfn.MAXIFS(Tbl_MissionCrew[Duration (days)],Tbl_MissionCrew[Crew Name],Tbl_People[[#This Row],[Name]])</f>
        <v>11.852777777778101</v>
      </c>
      <c r="M344" s="2">
        <f ca="1">_xlfn.MINIFS(Tbl_MissionCrew[Duration (days)],Tbl_MissionCrew[Crew Name],Tbl_People[[#This Row],[Name]])</f>
        <v>7.9381944444467081</v>
      </c>
    </row>
    <row r="345" spans="1:13">
      <c r="A345" t="s">
        <v>1299</v>
      </c>
      <c r="B345" t="s">
        <v>1343</v>
      </c>
      <c r="C345" t="s">
        <v>850</v>
      </c>
      <c r="D345" t="s">
        <v>1335</v>
      </c>
      <c r="E345" s="6">
        <v>25929</v>
      </c>
      <c r="F345">
        <f>COUNTIF(Tbl_MissionCrew[Crew Name],Tbl_People[[#This Row],[Name]])</f>
        <v>1</v>
      </c>
      <c r="G345" s="2">
        <f ca="1">SUMIFS(Tbl_MissionCrew[Duration (days)],Tbl_MissionCrew[Crew Name],Tbl_People[[#This Row],[Name]])</f>
        <v>15.115972222221899</v>
      </c>
      <c r="H345">
        <f>COUNTIF(Tbl_EVA[Name],Tbl_People[[#This Row],[Name]])</f>
        <v>0</v>
      </c>
      <c r="I345" s="2">
        <f>SUMIFS(Tbl_EVA[Duration],Tbl_EVA[Name],Tbl_People[[#This Row],[Name]])*24</f>
        <v>0</v>
      </c>
      <c r="J345">
        <f>COUNTIFS(Tbl_MissionCrew[Destination],"Moon",Tbl_MissionCrew[Crew Name],Tbl_People[[#This Row],[Name]])</f>
        <v>0</v>
      </c>
      <c r="K345">
        <f>COUNTIFS(Tbl_EVA[Moonwalk],TRUE,Tbl_EVA[Name],Tbl_People[[#This Row],[Name]])</f>
        <v>0</v>
      </c>
      <c r="L345" s="2">
        <f ca="1">_xlfn.MAXIFS(Tbl_MissionCrew[Duration (days)],Tbl_MissionCrew[Crew Name],Tbl_People[[#This Row],[Name]])</f>
        <v>15.115972222221899</v>
      </c>
      <c r="M345" s="2">
        <f ca="1">_xlfn.MINIFS(Tbl_MissionCrew[Duration (days)],Tbl_MissionCrew[Crew Name],Tbl_People[[#This Row],[Name]])</f>
        <v>15.115972222221899</v>
      </c>
    </row>
    <row r="346" spans="1:13">
      <c r="A346" t="s">
        <v>394</v>
      </c>
      <c r="B346" t="s">
        <v>1333</v>
      </c>
      <c r="C346" t="s">
        <v>781</v>
      </c>
      <c r="D346" t="s">
        <v>1336</v>
      </c>
      <c r="E346" s="6">
        <v>11175</v>
      </c>
      <c r="F346">
        <f>COUNTIF(Tbl_MissionCrew[Crew Name],Tbl_People[[#This Row],[Name]])</f>
        <v>2</v>
      </c>
      <c r="G346" s="2">
        <f ca="1">SUMIFS(Tbl_MissionCrew[Duration (days)],Tbl_MissionCrew[Crew Name],Tbl_People[[#This Row],[Name]])</f>
        <v>8.5833333333321207</v>
      </c>
      <c r="H346">
        <f>COUNTIF(Tbl_EVA[Name],Tbl_People[[#This Row],[Name]])</f>
        <v>1</v>
      </c>
      <c r="I346" s="2">
        <f>SUMIFS(Tbl_EVA[Duration],Tbl_EVA[Name],Tbl_People[[#This Row],[Name]])*24</f>
        <v>2.5277777777519077</v>
      </c>
      <c r="J346">
        <f>COUNTIFS(Tbl_MissionCrew[Destination],"Moon",Tbl_MissionCrew[Crew Name],Tbl_People[[#This Row],[Name]])</f>
        <v>1</v>
      </c>
      <c r="K346">
        <f>COUNTIFS(Tbl_EVA[Moonwalk],TRUE,Tbl_EVA[Name],Tbl_People[[#This Row],[Name]])</f>
        <v>1</v>
      </c>
      <c r="L346" s="2">
        <f ca="1">_xlfn.MAXIFS(Tbl_MissionCrew[Duration (days)],Tbl_MissionCrew[Crew Name],Tbl_People[[#This Row],[Name]])</f>
        <v>8.1381944444437977</v>
      </c>
      <c r="M346" s="2">
        <f ca="1">_xlfn.MINIFS(Tbl_MissionCrew[Duration (days)],Tbl_MissionCrew[Crew Name],Tbl_People[[#This Row],[Name]])</f>
        <v>0.44513888888832298</v>
      </c>
    </row>
    <row r="347" spans="1:13">
      <c r="A347" t="s">
        <v>689</v>
      </c>
      <c r="B347" t="s">
        <v>1333</v>
      </c>
      <c r="C347" t="s">
        <v>781</v>
      </c>
      <c r="D347" t="s">
        <v>1336</v>
      </c>
      <c r="E347" s="6">
        <v>23458</v>
      </c>
      <c r="F347">
        <f>COUNTIF(Tbl_MissionCrew[Crew Name],Tbl_People[[#This Row],[Name]])</f>
        <v>2</v>
      </c>
      <c r="G347" s="2">
        <f ca="1">SUMIFS(Tbl_MissionCrew[Duration (days)],Tbl_MissionCrew[Crew Name],Tbl_People[[#This Row],[Name]])</f>
        <v>26.620138888894871</v>
      </c>
      <c r="H347">
        <f>COUNTIF(Tbl_EVA[Name],Tbl_People[[#This Row],[Name]])</f>
        <v>3</v>
      </c>
      <c r="I347" s="2">
        <f>SUMIFS(Tbl_EVA[Duration],Tbl_EVA[Name],Tbl_People[[#This Row],[Name]])*24</f>
        <v>18.233333333395422</v>
      </c>
      <c r="J347">
        <f>COUNTIFS(Tbl_MissionCrew[Destination],"Moon",Tbl_MissionCrew[Crew Name],Tbl_People[[#This Row],[Name]])</f>
        <v>0</v>
      </c>
      <c r="K347">
        <f>COUNTIFS(Tbl_EVA[Moonwalk],TRUE,Tbl_EVA[Name],Tbl_People[[#This Row],[Name]])</f>
        <v>0</v>
      </c>
      <c r="L347" s="2">
        <f ca="1">_xlfn.MAXIFS(Tbl_MissionCrew[Duration (days)],Tbl_MissionCrew[Crew Name],Tbl_People[[#This Row],[Name]])</f>
        <v>13.755555555559113</v>
      </c>
      <c r="M347" s="2">
        <f ca="1">_xlfn.MINIFS(Tbl_MissionCrew[Duration (days)],Tbl_MissionCrew[Crew Name],Tbl_People[[#This Row],[Name]])</f>
        <v>12.864583333335759</v>
      </c>
    </row>
    <row r="348" spans="1:13">
      <c r="A348" t="s">
        <v>753</v>
      </c>
      <c r="B348" t="s">
        <v>1333</v>
      </c>
      <c r="C348" t="s">
        <v>781</v>
      </c>
      <c r="D348" t="s">
        <v>1336</v>
      </c>
      <c r="E348" s="6">
        <v>27661</v>
      </c>
      <c r="F348">
        <f>COUNTIF(Tbl_MissionCrew[Crew Name],Tbl_People[[#This Row],[Name]])</f>
        <v>2</v>
      </c>
      <c r="G348" s="2">
        <f ca="1">SUMIFS(Tbl_MissionCrew[Duration (days)],Tbl_MissionCrew[Crew Name],Tbl_People[[#This Row],[Name]])</f>
        <v>202.6694444444438</v>
      </c>
      <c r="H348">
        <f>COUNTIF(Tbl_EVA[Name],Tbl_People[[#This Row],[Name]])</f>
        <v>3</v>
      </c>
      <c r="I348" s="2">
        <f>SUMIFS(Tbl_EVA[Duration],Tbl_EVA[Name],Tbl_People[[#This Row],[Name]])*24</f>
        <v>19.933333333348855</v>
      </c>
      <c r="J348">
        <f>COUNTIFS(Tbl_MissionCrew[Destination],"Moon",Tbl_MissionCrew[Crew Name],Tbl_People[[#This Row],[Name]])</f>
        <v>0</v>
      </c>
      <c r="K348">
        <f>COUNTIFS(Tbl_EVA[Moonwalk],TRUE,Tbl_EVA[Name],Tbl_People[[#This Row],[Name]])</f>
        <v>0</v>
      </c>
      <c r="L348" s="2">
        <f ca="1">_xlfn.MAXIFS(Tbl_MissionCrew[Duration (days)],Tbl_MissionCrew[Crew Name],Tbl_People[[#This Row],[Name]])</f>
        <v>202.65625</v>
      </c>
      <c r="M348" s="2">
        <f ca="1">_xlfn.MINIFS(Tbl_MissionCrew[Duration (days)],Tbl_MissionCrew[Crew Name],Tbl_People[[#This Row],[Name]])</f>
        <v>1.3194444443797693E-2</v>
      </c>
    </row>
    <row r="349" spans="1:13">
      <c r="A349" t="s">
        <v>682</v>
      </c>
      <c r="B349" t="s">
        <v>1343</v>
      </c>
      <c r="C349" t="s">
        <v>781</v>
      </c>
      <c r="D349" t="s">
        <v>1336</v>
      </c>
      <c r="E349" s="6">
        <v>22969</v>
      </c>
      <c r="F349">
        <f>COUNTIF(Tbl_MissionCrew[Crew Name],Tbl_People[[#This Row],[Name]])</f>
        <v>2</v>
      </c>
      <c r="G349" s="2">
        <f ca="1">SUMIFS(Tbl_MissionCrew[Duration (days)],Tbl_MissionCrew[Crew Name],Tbl_People[[#This Row],[Name]])</f>
        <v>103.24263888888527</v>
      </c>
      <c r="H349">
        <f>COUNTIF(Tbl_EVA[Name],Tbl_People[[#This Row],[Name]])</f>
        <v>1</v>
      </c>
      <c r="I349" s="2">
        <f>SUMIFS(Tbl_EVA[Duration],Tbl_EVA[Name],Tbl_People[[#This Row],[Name]])*24</f>
        <v>6.5833333333139308</v>
      </c>
      <c r="J349">
        <f>COUNTIFS(Tbl_MissionCrew[Destination],"Moon",Tbl_MissionCrew[Crew Name],Tbl_People[[#This Row],[Name]])</f>
        <v>0</v>
      </c>
      <c r="K349">
        <f>COUNTIFS(Tbl_EVA[Moonwalk],TRUE,Tbl_EVA[Name],Tbl_People[[#This Row],[Name]])</f>
        <v>0</v>
      </c>
      <c r="L349" s="2">
        <f ca="1">_xlfn.MAXIFS(Tbl_MissionCrew[Duration (days)],Tbl_MissionCrew[Crew Name],Tbl_People[[#This Row],[Name]])</f>
        <v>90.447499999994761</v>
      </c>
      <c r="M349" s="2">
        <f ca="1">_xlfn.MINIFS(Tbl_MissionCrew[Duration (days)],Tbl_MissionCrew[Crew Name],Tbl_People[[#This Row],[Name]])</f>
        <v>12.795138888890506</v>
      </c>
    </row>
    <row r="350" spans="1:13">
      <c r="A350" t="s">
        <v>1266</v>
      </c>
      <c r="B350" t="s">
        <v>1333</v>
      </c>
      <c r="C350" t="s">
        <v>856</v>
      </c>
      <c r="D350" t="s">
        <v>1335</v>
      </c>
      <c r="E350" s="6">
        <v>23663</v>
      </c>
      <c r="F350">
        <f>COUNTIF(Tbl_MissionCrew[Crew Name],Tbl_People[[#This Row],[Name]])</f>
        <v>2</v>
      </c>
      <c r="G350" s="2">
        <f ca="1">SUMIFS(Tbl_MissionCrew[Duration (days)],Tbl_MissionCrew[Crew Name],Tbl_People[[#This Row],[Name]])</f>
        <v>19.417967789355316</v>
      </c>
      <c r="H350">
        <f>COUNTIF(Tbl_EVA[Name],Tbl_People[[#This Row],[Name]])</f>
        <v>0</v>
      </c>
      <c r="I350" s="2">
        <f>SUMIFS(Tbl_EVA[Duration],Tbl_EVA[Name],Tbl_People[[#This Row],[Name]])*24</f>
        <v>0</v>
      </c>
      <c r="J350">
        <f>COUNTIFS(Tbl_MissionCrew[Destination],"Moon",Tbl_MissionCrew[Crew Name],Tbl_People[[#This Row],[Name]])</f>
        <v>0</v>
      </c>
      <c r="K350">
        <f>COUNTIFS(Tbl_EVA[Moonwalk],TRUE,Tbl_EVA[Name],Tbl_People[[#This Row],[Name]])</f>
        <v>0</v>
      </c>
      <c r="L350" s="2">
        <f ca="1">_xlfn.MAXIFS(Tbl_MissionCrew[Duration (days)],Tbl_MissionCrew[Crew Name],Tbl_People[[#This Row],[Name]])</f>
        <v>14.603449074078526</v>
      </c>
      <c r="M350" s="2">
        <f ca="1">_xlfn.MINIFS(Tbl_MissionCrew[Duration (days)],Tbl_MissionCrew[Crew Name],Tbl_People[[#This Row],[Name]])</f>
        <v>4.8145187152767903</v>
      </c>
    </row>
    <row r="351" spans="1:13">
      <c r="A351" t="s">
        <v>521</v>
      </c>
      <c r="B351" t="s">
        <v>1333</v>
      </c>
      <c r="C351" t="s">
        <v>777</v>
      </c>
      <c r="D351" t="s">
        <v>787</v>
      </c>
      <c r="E351" s="6">
        <v>19478</v>
      </c>
      <c r="F351">
        <f>COUNTIF(Tbl_MissionCrew[Crew Name],Tbl_People[[#This Row],[Name]])</f>
        <v>3</v>
      </c>
      <c r="G351" s="2">
        <f ca="1">SUMIFS(Tbl_MissionCrew[Duration (days)],Tbl_MissionCrew[Crew Name],Tbl_People[[#This Row],[Name]])</f>
        <v>444.05895833334216</v>
      </c>
      <c r="H351">
        <f>COUNTIF(Tbl_EVA[Name],Tbl_People[[#This Row],[Name]])</f>
        <v>8</v>
      </c>
      <c r="I351" s="2">
        <f>SUMIFS(Tbl_EVA[Duration],Tbl_EVA[Name],Tbl_People[[#This Row],[Name]])*24</f>
        <v>44.766666666779201</v>
      </c>
      <c r="J351">
        <f>COUNTIFS(Tbl_MissionCrew[Destination],"Moon",Tbl_MissionCrew[Crew Name],Tbl_People[[#This Row],[Name]])</f>
        <v>0</v>
      </c>
      <c r="K351">
        <f>COUNTIFS(Tbl_EVA[Moonwalk],TRUE,Tbl_EVA[Name],Tbl_People[[#This Row],[Name]])</f>
        <v>0</v>
      </c>
      <c r="L351" s="2">
        <f ca="1">_xlfn.MAXIFS(Tbl_MissionCrew[Duration (days)],Tbl_MissionCrew[Crew Name],Tbl_People[[#This Row],[Name]])</f>
        <v>207.5354166666657</v>
      </c>
      <c r="M351" s="2">
        <f ca="1">_xlfn.MINIFS(Tbl_MissionCrew[Duration (days)],Tbl_MissionCrew[Crew Name],Tbl_People[[#This Row],[Name]])</f>
        <v>75.472002314818383</v>
      </c>
    </row>
    <row r="352" spans="1:13">
      <c r="A352" t="s">
        <v>1020</v>
      </c>
      <c r="B352" t="s">
        <v>1333</v>
      </c>
      <c r="C352" t="s">
        <v>777</v>
      </c>
      <c r="D352" t="s">
        <v>787</v>
      </c>
      <c r="E352" s="6">
        <v>11950</v>
      </c>
      <c r="F352">
        <f>COUNTIF(Tbl_MissionCrew[Crew Name],Tbl_People[[#This Row],[Name]])</f>
        <v>3</v>
      </c>
      <c r="G352" s="2">
        <f ca="1">SUMIFS(Tbl_MissionCrew[Duration (days)],Tbl_MissionCrew[Crew Name],Tbl_People[[#This Row],[Name]])</f>
        <v>9.882569444445835</v>
      </c>
      <c r="H352">
        <f>COUNTIF(Tbl_EVA[Name],Tbl_People[[#This Row],[Name]])</f>
        <v>0</v>
      </c>
      <c r="I352" s="2">
        <f>SUMIFS(Tbl_EVA[Duration],Tbl_EVA[Name],Tbl_People[[#This Row],[Name]])*24</f>
        <v>0</v>
      </c>
      <c r="J352">
        <f>COUNTIFS(Tbl_MissionCrew[Destination],"Moon",Tbl_MissionCrew[Crew Name],Tbl_People[[#This Row],[Name]])</f>
        <v>0</v>
      </c>
      <c r="K352">
        <f>COUNTIFS(Tbl_EVA[Moonwalk],TRUE,Tbl_EVA[Name],Tbl_People[[#This Row],[Name]])</f>
        <v>0</v>
      </c>
      <c r="L352" s="2">
        <f ca="1">_xlfn.MAXIFS(Tbl_MissionCrew[Duration (days)],Tbl_MissionCrew[Crew Name],Tbl_People[[#This Row],[Name]])</f>
        <v>5.9333333333343035</v>
      </c>
      <c r="M352" s="2">
        <f ca="1">_xlfn.MINIFS(Tbl_MissionCrew[Duration (days)],Tbl_MissionCrew[Crew Name],Tbl_People[[#This Row],[Name]])</f>
        <v>1.9590277777788287</v>
      </c>
    </row>
    <row r="353" spans="1:13">
      <c r="A353" t="s">
        <v>746</v>
      </c>
      <c r="B353" t="s">
        <v>1333</v>
      </c>
      <c r="C353" t="s">
        <v>850</v>
      </c>
      <c r="D353" t="s">
        <v>1335</v>
      </c>
      <c r="E353" s="6">
        <v>28095</v>
      </c>
      <c r="F353">
        <f>COUNTIF(Tbl_MissionCrew[Crew Name],Tbl_People[[#This Row],[Name]])</f>
        <v>1</v>
      </c>
      <c r="G353" s="2">
        <f ca="1">SUMIFS(Tbl_MissionCrew[Duration (days)],Tbl_MissionCrew[Crew Name],Tbl_People[[#This Row],[Name]])</f>
        <v>168.22083333333285</v>
      </c>
      <c r="H353">
        <f>COUNTIF(Tbl_EVA[Name],Tbl_People[[#This Row],[Name]])</f>
        <v>1</v>
      </c>
      <c r="I353" s="2">
        <f>SUMIFS(Tbl_EVA[Duration],Tbl_EVA[Name],Tbl_People[[#This Row],[Name]])*24</f>
        <v>5.9500000000116415</v>
      </c>
      <c r="J353">
        <f>COUNTIFS(Tbl_MissionCrew[Destination],"Moon",Tbl_MissionCrew[Crew Name],Tbl_People[[#This Row],[Name]])</f>
        <v>0</v>
      </c>
      <c r="K353">
        <f>COUNTIFS(Tbl_EVA[Moonwalk],TRUE,Tbl_EVA[Name],Tbl_People[[#This Row],[Name]])</f>
        <v>0</v>
      </c>
      <c r="L353" s="2">
        <f ca="1">_xlfn.MAXIFS(Tbl_MissionCrew[Duration (days)],Tbl_MissionCrew[Crew Name],Tbl_People[[#This Row],[Name]])</f>
        <v>168.22083333333285</v>
      </c>
      <c r="M353" s="2">
        <f ca="1">_xlfn.MINIFS(Tbl_MissionCrew[Duration (days)],Tbl_MissionCrew[Crew Name],Tbl_People[[#This Row],[Name]])</f>
        <v>168.22083333333285</v>
      </c>
    </row>
    <row r="354" spans="1:13">
      <c r="A354" t="s">
        <v>1058</v>
      </c>
      <c r="B354" t="s">
        <v>1333</v>
      </c>
      <c r="C354" t="s">
        <v>781</v>
      </c>
      <c r="D354" t="s">
        <v>1336</v>
      </c>
      <c r="E354" s="6">
        <v>15890</v>
      </c>
      <c r="F354">
        <f>COUNTIF(Tbl_MissionCrew[Crew Name],Tbl_People[[#This Row],[Name]])</f>
        <v>5</v>
      </c>
      <c r="G354" s="2">
        <f ca="1">SUMIFS(Tbl_MissionCrew[Duration (days)],Tbl_MissionCrew[Crew Name],Tbl_People[[#This Row],[Name]])</f>
        <v>140.56480324073345</v>
      </c>
      <c r="H354">
        <f>COUNTIF(Tbl_EVA[Name],Tbl_People[[#This Row],[Name]])</f>
        <v>0</v>
      </c>
      <c r="I354" s="2">
        <f>SUMIFS(Tbl_EVA[Duration],Tbl_EVA[Name],Tbl_People[[#This Row],[Name]])*24</f>
        <v>0</v>
      </c>
      <c r="J354">
        <f>COUNTIFS(Tbl_MissionCrew[Destination],"Moon",Tbl_MissionCrew[Crew Name],Tbl_People[[#This Row],[Name]])</f>
        <v>0</v>
      </c>
      <c r="K354">
        <f>COUNTIFS(Tbl_EVA[Moonwalk],TRUE,Tbl_EVA[Name],Tbl_People[[#This Row],[Name]])</f>
        <v>0</v>
      </c>
      <c r="L354" s="2">
        <f ca="1">_xlfn.MAXIFS(Tbl_MissionCrew[Duration (days)],Tbl_MissionCrew[Crew Name],Tbl_People[[#This Row],[Name]])</f>
        <v>115.36410879628966</v>
      </c>
      <c r="M354" s="2">
        <f ca="1">_xlfn.MINIFS(Tbl_MissionCrew[Duration (days)],Tbl_MissionCrew[Crew Name],Tbl_People[[#This Row],[Name]])</f>
        <v>4.0402777777781012</v>
      </c>
    </row>
    <row r="355" spans="1:13">
      <c r="A355" t="s">
        <v>722</v>
      </c>
      <c r="B355" t="s">
        <v>1333</v>
      </c>
      <c r="C355" t="s">
        <v>777</v>
      </c>
      <c r="D355" t="s">
        <v>787</v>
      </c>
      <c r="E355" s="6">
        <v>25930</v>
      </c>
      <c r="F355">
        <f>COUNTIF(Tbl_MissionCrew[Crew Name],Tbl_People[[#This Row],[Name]])</f>
        <v>2</v>
      </c>
      <c r="G355" s="2">
        <f ca="1">SUMIFS(Tbl_MissionCrew[Duration (days)],Tbl_MissionCrew[Crew Name],Tbl_People[[#This Row],[Name]])</f>
        <v>365.96319444444816</v>
      </c>
      <c r="H355">
        <f>COUNTIF(Tbl_EVA[Name],Tbl_People[[#This Row],[Name]])</f>
        <v>3</v>
      </c>
      <c r="I355" s="2">
        <f>SUMIFS(Tbl_EVA[Duration],Tbl_EVA[Name],Tbl_People[[#This Row],[Name]])*24</f>
        <v>20.333333333255723</v>
      </c>
      <c r="J355">
        <f>COUNTIFS(Tbl_MissionCrew[Destination],"Moon",Tbl_MissionCrew[Crew Name],Tbl_People[[#This Row],[Name]])</f>
        <v>0</v>
      </c>
      <c r="K355">
        <f>COUNTIFS(Tbl_EVA[Moonwalk],TRUE,Tbl_EVA[Name],Tbl_People[[#This Row],[Name]])</f>
        <v>0</v>
      </c>
      <c r="L355" s="2">
        <f ca="1">_xlfn.MAXIFS(Tbl_MissionCrew[Duration (days)],Tbl_MissionCrew[Crew Name],Tbl_People[[#This Row],[Name]])</f>
        <v>196.75069444444671</v>
      </c>
      <c r="M355" s="2">
        <f ca="1">_xlfn.MINIFS(Tbl_MissionCrew[Duration (days)],Tbl_MissionCrew[Crew Name],Tbl_People[[#This Row],[Name]])</f>
        <v>169.21250000000146</v>
      </c>
    </row>
    <row r="356" spans="1:13">
      <c r="A356" t="s">
        <v>1069</v>
      </c>
      <c r="B356" t="s">
        <v>1333</v>
      </c>
      <c r="C356" t="s">
        <v>777</v>
      </c>
      <c r="D356" t="s">
        <v>787</v>
      </c>
      <c r="E356" s="6">
        <v>18027</v>
      </c>
      <c r="F356">
        <f>COUNTIF(Tbl_MissionCrew[Crew Name],Tbl_People[[#This Row],[Name]])</f>
        <v>1</v>
      </c>
      <c r="G356" s="2">
        <f ca="1">SUMIFS(Tbl_MissionCrew[Duration (days)],Tbl_MissionCrew[Crew Name],Tbl_People[[#This Row],[Name]])</f>
        <v>236.95138888889051</v>
      </c>
      <c r="H356">
        <f>COUNTIF(Tbl_EVA[Name],Tbl_People[[#This Row],[Name]])</f>
        <v>0</v>
      </c>
      <c r="I356" s="2">
        <f>SUMIFS(Tbl_EVA[Duration],Tbl_EVA[Name],Tbl_People[[#This Row],[Name]])*24</f>
        <v>0</v>
      </c>
      <c r="J356">
        <f>COUNTIFS(Tbl_MissionCrew[Destination],"Moon",Tbl_MissionCrew[Crew Name],Tbl_People[[#This Row],[Name]])</f>
        <v>0</v>
      </c>
      <c r="K356">
        <f>COUNTIFS(Tbl_EVA[Moonwalk],TRUE,Tbl_EVA[Name],Tbl_People[[#This Row],[Name]])</f>
        <v>0</v>
      </c>
      <c r="L356" s="2">
        <f ca="1">_xlfn.MAXIFS(Tbl_MissionCrew[Duration (days)],Tbl_MissionCrew[Crew Name],Tbl_People[[#This Row],[Name]])</f>
        <v>236.95138888889051</v>
      </c>
      <c r="M356" s="2">
        <f ca="1">_xlfn.MINIFS(Tbl_MissionCrew[Duration (days)],Tbl_MissionCrew[Crew Name],Tbl_People[[#This Row],[Name]])</f>
        <v>236.95138888889051</v>
      </c>
    </row>
    <row r="357" spans="1:13">
      <c r="A357" t="s">
        <v>661</v>
      </c>
      <c r="B357" t="s">
        <v>1333</v>
      </c>
      <c r="C357" t="s">
        <v>777</v>
      </c>
      <c r="D357" t="s">
        <v>787</v>
      </c>
      <c r="E357" s="6">
        <v>23549</v>
      </c>
      <c r="F357">
        <f>COUNTIF(Tbl_MissionCrew[Crew Name],Tbl_People[[#This Row],[Name]])</f>
        <v>4</v>
      </c>
      <c r="G357" s="2">
        <f ca="1">SUMIFS(Tbl_MissionCrew[Duration (days)],Tbl_MissionCrew[Crew Name],Tbl_People[[#This Row],[Name]])</f>
        <v>736.78113425926131</v>
      </c>
      <c r="H357">
        <f>COUNTIF(Tbl_EVA[Name],Tbl_People[[#This Row],[Name]])</f>
        <v>5</v>
      </c>
      <c r="I357" s="2">
        <f>SUMIFS(Tbl_EVA[Duration],Tbl_EVA[Name],Tbl_People[[#This Row],[Name]])*24</f>
        <v>30.216666666499805</v>
      </c>
      <c r="J357">
        <f>COUNTIFS(Tbl_MissionCrew[Destination],"Moon",Tbl_MissionCrew[Crew Name],Tbl_People[[#This Row],[Name]])</f>
        <v>0</v>
      </c>
      <c r="K357">
        <f>COUNTIFS(Tbl_EVA[Moonwalk],TRUE,Tbl_EVA[Name],Tbl_People[[#This Row],[Name]])</f>
        <v>0</v>
      </c>
      <c r="L357" s="2">
        <f ca="1">_xlfn.MAXIFS(Tbl_MissionCrew[Duration (days)],Tbl_MissionCrew[Crew Name],Tbl_People[[#This Row],[Name]])</f>
        <v>203.63668981481169</v>
      </c>
      <c r="M357" s="2">
        <f ca="1">_xlfn.MINIFS(Tbl_MissionCrew[Duration (days)],Tbl_MissionCrew[Crew Name],Tbl_People[[#This Row],[Name]])</f>
        <v>141.67361111111677</v>
      </c>
    </row>
    <row r="358" spans="1:13">
      <c r="A358" t="s">
        <v>638</v>
      </c>
      <c r="B358" t="s">
        <v>1333</v>
      </c>
      <c r="C358" t="s">
        <v>777</v>
      </c>
      <c r="D358" t="s">
        <v>787</v>
      </c>
      <c r="E358" s="6">
        <v>24042</v>
      </c>
      <c r="F358">
        <f>COUNTIF(Tbl_MissionCrew[Crew Name],Tbl_People[[#This Row],[Name]])</f>
        <v>3</v>
      </c>
      <c r="G358" s="2">
        <f ca="1">SUMIFS(Tbl_MissionCrew[Duration (days)],Tbl_MissionCrew[Crew Name],Tbl_People[[#This Row],[Name]])</f>
        <v>526.2097222222219</v>
      </c>
      <c r="H358">
        <f>COUNTIF(Tbl_EVA[Name],Tbl_People[[#This Row],[Name]])</f>
        <v>6</v>
      </c>
      <c r="I358" s="2">
        <f>SUMIFS(Tbl_EVA[Duration],Tbl_EVA[Name],Tbl_People[[#This Row],[Name]])*24</f>
        <v>36.849999999976717</v>
      </c>
      <c r="J358">
        <f>COUNTIFS(Tbl_MissionCrew[Destination],"Moon",Tbl_MissionCrew[Crew Name],Tbl_People[[#This Row],[Name]])</f>
        <v>0</v>
      </c>
      <c r="K358">
        <f>COUNTIFS(Tbl_EVA[Moonwalk],TRUE,Tbl_EVA[Name],Tbl_People[[#This Row],[Name]])</f>
        <v>0</v>
      </c>
      <c r="L358" s="2">
        <f ca="1">_xlfn.MAXIFS(Tbl_MissionCrew[Duration (days)],Tbl_MissionCrew[Crew Name],Tbl_People[[#This Row],[Name]])</f>
        <v>196.71180555555475</v>
      </c>
      <c r="M358" s="2">
        <f ca="1">_xlfn.MINIFS(Tbl_MissionCrew[Duration (days)],Tbl_MissionCrew[Crew Name],Tbl_People[[#This Row],[Name]])</f>
        <v>163.23055555555766</v>
      </c>
    </row>
    <row r="359" spans="1:13">
      <c r="A359" t="s">
        <v>1023</v>
      </c>
      <c r="B359" t="s">
        <v>1333</v>
      </c>
      <c r="C359" t="s">
        <v>777</v>
      </c>
      <c r="D359" t="s">
        <v>787</v>
      </c>
      <c r="E359" s="6">
        <v>12060</v>
      </c>
      <c r="F359">
        <f>COUNTIF(Tbl_MissionCrew[Crew Name],Tbl_People[[#This Row],[Name]])</f>
        <v>4</v>
      </c>
      <c r="G359" s="2">
        <f ca="1">SUMIFS(Tbl_MissionCrew[Duration (days)],Tbl_MissionCrew[Crew Name],Tbl_People[[#This Row],[Name]])</f>
        <v>20.738541666665697</v>
      </c>
      <c r="H359">
        <f>COUNTIF(Tbl_EVA[Name],Tbl_People[[#This Row],[Name]])</f>
        <v>0</v>
      </c>
      <c r="I359" s="2">
        <f>SUMIFS(Tbl_EVA[Duration],Tbl_EVA[Name],Tbl_People[[#This Row],[Name]])*24</f>
        <v>0</v>
      </c>
      <c r="J359">
        <f>COUNTIFS(Tbl_MissionCrew[Destination],"Moon",Tbl_MissionCrew[Crew Name],Tbl_People[[#This Row],[Name]])</f>
        <v>0</v>
      </c>
      <c r="K359">
        <f>COUNTIFS(Tbl_EVA[Moonwalk],TRUE,Tbl_EVA[Name],Tbl_People[[#This Row],[Name]])</f>
        <v>0</v>
      </c>
      <c r="L359" s="2">
        <f ca="1">_xlfn.MAXIFS(Tbl_MissionCrew[Duration (days)],Tbl_MissionCrew[Crew Name],Tbl_People[[#This Row],[Name]])</f>
        <v>12.797222222223354</v>
      </c>
      <c r="M359" s="2">
        <f ca="1">_xlfn.MINIFS(Tbl_MissionCrew[Duration (days)],Tbl_MissionCrew[Crew Name],Tbl_People[[#This Row],[Name]])</f>
        <v>1.4583333333575865E-2</v>
      </c>
    </row>
    <row r="360" spans="1:13">
      <c r="A360" t="s">
        <v>1308</v>
      </c>
      <c r="B360" t="s">
        <v>1333</v>
      </c>
      <c r="C360" t="s">
        <v>777</v>
      </c>
      <c r="D360" t="s">
        <v>787</v>
      </c>
      <c r="E360" s="6">
        <v>26218</v>
      </c>
      <c r="F360">
        <f>COUNTIF(Tbl_MissionCrew[Crew Name],Tbl_People[[#This Row],[Name]])</f>
        <v>2</v>
      </c>
      <c r="G360" s="2">
        <f ca="1">SUMIFS(Tbl_MissionCrew[Duration (days)],Tbl_MissionCrew[Crew Name],Tbl_People[[#This Row],[Name]])</f>
        <v>340.42569444444962</v>
      </c>
      <c r="H360">
        <f>COUNTIF(Tbl_EVA[Name],Tbl_People[[#This Row],[Name]])</f>
        <v>0</v>
      </c>
      <c r="I360" s="2">
        <f>SUMIFS(Tbl_EVA[Duration],Tbl_EVA[Name],Tbl_People[[#This Row],[Name]])*24</f>
        <v>0</v>
      </c>
      <c r="J360">
        <f>COUNTIFS(Tbl_MissionCrew[Destination],"Moon",Tbl_MissionCrew[Crew Name],Tbl_People[[#This Row],[Name]])</f>
        <v>0</v>
      </c>
      <c r="K360">
        <f>COUNTIFS(Tbl_EVA[Moonwalk],TRUE,Tbl_EVA[Name],Tbl_People[[#This Row],[Name]])</f>
        <v>0</v>
      </c>
      <c r="L360" s="2">
        <f ca="1">_xlfn.MAXIFS(Tbl_MissionCrew[Duration (days)],Tbl_MissionCrew[Crew Name],Tbl_People[[#This Row],[Name]])</f>
        <v>196.74513888889487</v>
      </c>
      <c r="M360" s="2">
        <f ca="1">_xlfn.MINIFS(Tbl_MissionCrew[Duration (days)],Tbl_MissionCrew[Crew Name],Tbl_People[[#This Row],[Name]])</f>
        <v>143.68055555555475</v>
      </c>
    </row>
    <row r="361" spans="1:13">
      <c r="A361" t="s">
        <v>696</v>
      </c>
      <c r="B361" t="s">
        <v>1333</v>
      </c>
      <c r="C361" t="s">
        <v>777</v>
      </c>
      <c r="D361" t="s">
        <v>787</v>
      </c>
      <c r="E361" s="6">
        <v>25561</v>
      </c>
      <c r="F361">
        <f>COUNTIF(Tbl_MissionCrew[Crew Name],Tbl_People[[#This Row],[Name]])</f>
        <v>3</v>
      </c>
      <c r="G361" s="2">
        <f ca="1">SUMIFS(Tbl_MissionCrew[Duration (days)],Tbl_MissionCrew[Crew Name],Tbl_People[[#This Row],[Name]])</f>
        <v>536.1585995370333</v>
      </c>
      <c r="H361">
        <f>COUNTIF(Tbl_EVA[Name],Tbl_People[[#This Row],[Name]])</f>
        <v>3</v>
      </c>
      <c r="I361" s="2">
        <f>SUMIFS(Tbl_EVA[Duration],Tbl_EVA[Name],Tbl_People[[#This Row],[Name]])*24</f>
        <v>16.683333333057817</v>
      </c>
      <c r="J361">
        <f>COUNTIFS(Tbl_MissionCrew[Destination],"Moon",Tbl_MissionCrew[Crew Name],Tbl_People[[#This Row],[Name]])</f>
        <v>0</v>
      </c>
      <c r="K361">
        <f>COUNTIFS(Tbl_EVA[Moonwalk],TRUE,Tbl_EVA[Name],Tbl_People[[#This Row],[Name]])</f>
        <v>0</v>
      </c>
      <c r="L361" s="2">
        <f ca="1">_xlfn.MAXIFS(Tbl_MissionCrew[Duration (days)],Tbl_MissionCrew[Crew Name],Tbl_People[[#This Row],[Name]])</f>
        <v>204.63820601852058</v>
      </c>
      <c r="M361" s="2">
        <f ca="1">_xlfn.MINIFS(Tbl_MissionCrew[Duration (days)],Tbl_MissionCrew[Crew Name],Tbl_People[[#This Row],[Name]])</f>
        <v>159.36319444444234</v>
      </c>
    </row>
    <row r="362" spans="1:13">
      <c r="A362" t="s">
        <v>411</v>
      </c>
      <c r="B362" t="s">
        <v>1333</v>
      </c>
      <c r="C362" t="s">
        <v>781</v>
      </c>
      <c r="D362" t="s">
        <v>1336</v>
      </c>
      <c r="E362" s="6">
        <v>11284</v>
      </c>
      <c r="F362">
        <f>COUNTIF(Tbl_MissionCrew[Crew Name],Tbl_People[[#This Row],[Name]])</f>
        <v>2</v>
      </c>
      <c r="G362" s="2">
        <f ca="1">SUMIFS(Tbl_MissionCrew[Duration (days)],Tbl_MissionCrew[Crew Name],Tbl_People[[#This Row],[Name]])</f>
        <v>69.790277777778101</v>
      </c>
      <c r="H362">
        <f>COUNTIF(Tbl_EVA[Name],Tbl_People[[#This Row],[Name]])</f>
        <v>3</v>
      </c>
      <c r="I362" s="2">
        <f>SUMIFS(Tbl_EVA[Duration],Tbl_EVA[Name],Tbl_People[[#This Row],[Name]])*24</f>
        <v>13.716666666587116</v>
      </c>
      <c r="J362">
        <f>COUNTIFS(Tbl_MissionCrew[Destination],"Moon",Tbl_MissionCrew[Crew Name],Tbl_People[[#This Row],[Name]])</f>
        <v>0</v>
      </c>
      <c r="K362">
        <f>COUNTIFS(Tbl_EVA[Moonwalk],TRUE,Tbl_EVA[Name],Tbl_People[[#This Row],[Name]])</f>
        <v>0</v>
      </c>
      <c r="L362" s="2">
        <f ca="1">_xlfn.MAXIFS(Tbl_MissionCrew[Duration (days)],Tbl_MissionCrew[Crew Name],Tbl_People[[#This Row],[Name]])</f>
        <v>59.465277777777374</v>
      </c>
      <c r="M362" s="2">
        <f ca="1">_xlfn.MINIFS(Tbl_MissionCrew[Duration (days)],Tbl_MissionCrew[Crew Name],Tbl_People[[#This Row],[Name]])</f>
        <v>10.325000000000728</v>
      </c>
    </row>
    <row r="363" spans="1:13">
      <c r="A363" t="s">
        <v>1240</v>
      </c>
      <c r="B363" t="s">
        <v>1343</v>
      </c>
      <c r="C363" t="s">
        <v>781</v>
      </c>
      <c r="D363" t="s">
        <v>1336</v>
      </c>
      <c r="E363" s="6">
        <v>22541</v>
      </c>
      <c r="F363">
        <f>COUNTIF(Tbl_MissionCrew[Crew Name],Tbl_People[[#This Row],[Name]])</f>
        <v>3</v>
      </c>
      <c r="G363" s="2">
        <f ca="1">SUMIFS(Tbl_MissionCrew[Duration (days)],Tbl_MissionCrew[Crew Name],Tbl_People[[#This Row],[Name]])</f>
        <v>38.838194444440887</v>
      </c>
      <c r="H363">
        <f>COUNTIF(Tbl_EVA[Name],Tbl_People[[#This Row],[Name]])</f>
        <v>0</v>
      </c>
      <c r="I363" s="2">
        <f>SUMIFS(Tbl_EVA[Duration],Tbl_EVA[Name],Tbl_People[[#This Row],[Name]])*24</f>
        <v>0</v>
      </c>
      <c r="J363">
        <f>COUNTIFS(Tbl_MissionCrew[Destination],"Moon",Tbl_MissionCrew[Crew Name],Tbl_People[[#This Row],[Name]])</f>
        <v>0</v>
      </c>
      <c r="K363">
        <f>COUNTIFS(Tbl_EVA[Moonwalk],TRUE,Tbl_EVA[Name],Tbl_People[[#This Row],[Name]])</f>
        <v>0</v>
      </c>
      <c r="L363" s="2">
        <f ca="1">_xlfn.MAXIFS(Tbl_MissionCrew[Duration (days)],Tbl_MissionCrew[Crew Name],Tbl_People[[#This Row],[Name]])</f>
        <v>15.099999999998545</v>
      </c>
      <c r="M363" s="2">
        <f ca="1">_xlfn.MINIFS(Tbl_MissionCrew[Duration (days)],Tbl_MissionCrew[Crew Name],Tbl_People[[#This Row],[Name]])</f>
        <v>10.832638888889051</v>
      </c>
    </row>
    <row r="364" spans="1:13">
      <c r="A364" t="s">
        <v>1279</v>
      </c>
      <c r="B364" t="s">
        <v>1333</v>
      </c>
      <c r="C364" t="s">
        <v>1353</v>
      </c>
      <c r="D364" t="s">
        <v>787</v>
      </c>
      <c r="E364" s="6">
        <v>21548</v>
      </c>
      <c r="F364">
        <f>COUNTIF(Tbl_MissionCrew[Crew Name],Tbl_People[[#This Row],[Name]])</f>
        <v>3</v>
      </c>
      <c r="G364" s="2">
        <f ca="1">SUMIFS(Tbl_MissionCrew[Duration (days)],Tbl_MissionCrew[Crew Name],Tbl_People[[#This Row],[Name]])</f>
        <v>313.11041666667006</v>
      </c>
      <c r="H364">
        <f>COUNTIF(Tbl_EVA[Name],Tbl_People[[#This Row],[Name]])</f>
        <v>0</v>
      </c>
      <c r="I364" s="2">
        <f>SUMIFS(Tbl_EVA[Duration],Tbl_EVA[Name],Tbl_People[[#This Row],[Name]])*24</f>
        <v>0</v>
      </c>
      <c r="J364">
        <f>COUNTIFS(Tbl_MissionCrew[Destination],"Moon",Tbl_MissionCrew[Crew Name],Tbl_People[[#This Row],[Name]])</f>
        <v>0</v>
      </c>
      <c r="K364">
        <f>COUNTIFS(Tbl_EVA[Moonwalk],TRUE,Tbl_EVA[Name],Tbl_People[[#This Row],[Name]])</f>
        <v>0</v>
      </c>
      <c r="L364" s="2">
        <f ca="1">_xlfn.MAXIFS(Tbl_MissionCrew[Duration (days)],Tbl_MissionCrew[Crew Name],Tbl_People[[#This Row],[Name]])</f>
        <v>159.30416666666861</v>
      </c>
      <c r="M364" s="2">
        <f ca="1">_xlfn.MINIFS(Tbl_MissionCrew[Duration (days)],Tbl_MissionCrew[Crew Name],Tbl_People[[#This Row],[Name]])</f>
        <v>15.099999999998545</v>
      </c>
    </row>
    <row r="365" spans="1:13">
      <c r="A365" t="s">
        <v>1096</v>
      </c>
      <c r="B365" t="s">
        <v>1333</v>
      </c>
      <c r="C365" t="s">
        <v>843</v>
      </c>
      <c r="D365" t="s">
        <v>787</v>
      </c>
      <c r="E365" s="6">
        <v>16867</v>
      </c>
      <c r="F365">
        <f>COUNTIF(Tbl_MissionCrew[Crew Name],Tbl_People[[#This Row],[Name]])</f>
        <v>1</v>
      </c>
      <c r="G365" s="2">
        <f ca="1">SUMIFS(Tbl_MissionCrew[Duration (days)],Tbl_MissionCrew[Crew Name],Tbl_People[[#This Row],[Name]])</f>
        <v>7.0694444444452529</v>
      </c>
      <c r="H365">
        <f>COUNTIF(Tbl_EVA[Name],Tbl_People[[#This Row],[Name]])</f>
        <v>0</v>
      </c>
      <c r="I365" s="2">
        <f>SUMIFS(Tbl_EVA[Duration],Tbl_EVA[Name],Tbl_People[[#This Row],[Name]])*24</f>
        <v>0</v>
      </c>
      <c r="J365">
        <f>COUNTIFS(Tbl_MissionCrew[Destination],"Moon",Tbl_MissionCrew[Crew Name],Tbl_People[[#This Row],[Name]])</f>
        <v>0</v>
      </c>
      <c r="K365">
        <f>COUNTIFS(Tbl_EVA[Moonwalk],TRUE,Tbl_EVA[Name],Tbl_People[[#This Row],[Name]])</f>
        <v>0</v>
      </c>
      <c r="L365" s="2">
        <f ca="1">_xlfn.MAXIFS(Tbl_MissionCrew[Duration (days)],Tbl_MissionCrew[Crew Name],Tbl_People[[#This Row],[Name]])</f>
        <v>7.0694444444452529</v>
      </c>
      <c r="M365" s="2">
        <f ca="1">_xlfn.MINIFS(Tbl_MissionCrew[Duration (days)],Tbl_MissionCrew[Crew Name],Tbl_People[[#This Row],[Name]])</f>
        <v>7.0694444444452529</v>
      </c>
    </row>
    <row r="366" spans="1:13">
      <c r="A366" t="s">
        <v>587</v>
      </c>
      <c r="B366" t="s">
        <v>1333</v>
      </c>
      <c r="C366" t="s">
        <v>781</v>
      </c>
      <c r="D366" t="s">
        <v>1336</v>
      </c>
      <c r="E366" s="6">
        <v>20910</v>
      </c>
      <c r="F366">
        <f>COUNTIF(Tbl_MissionCrew[Crew Name],Tbl_People[[#This Row],[Name]])</f>
        <v>3</v>
      </c>
      <c r="G366" s="2">
        <f ca="1">SUMIFS(Tbl_MissionCrew[Duration (days)],Tbl_MissionCrew[Crew Name],Tbl_People[[#This Row],[Name]])</f>
        <v>39.597222222226264</v>
      </c>
      <c r="H366">
        <f>COUNTIF(Tbl_EVA[Name],Tbl_People[[#This Row],[Name]])</f>
        <v>4</v>
      </c>
      <c r="I366" s="2">
        <f>SUMIFS(Tbl_EVA[Duration],Tbl_EVA[Name],Tbl_People[[#This Row],[Name]])*24</f>
        <v>25.500000000174623</v>
      </c>
      <c r="J366">
        <f>COUNTIFS(Tbl_MissionCrew[Destination],"Moon",Tbl_MissionCrew[Crew Name],Tbl_People[[#This Row],[Name]])</f>
        <v>0</v>
      </c>
      <c r="K366">
        <f>COUNTIFS(Tbl_EVA[Moonwalk],TRUE,Tbl_EVA[Name],Tbl_People[[#This Row],[Name]])</f>
        <v>0</v>
      </c>
      <c r="L366" s="2">
        <f ca="1">_xlfn.MAXIFS(Tbl_MissionCrew[Duration (days)],Tbl_MissionCrew[Crew Name],Tbl_People[[#This Row],[Name]])</f>
        <v>13.870833333334303</v>
      </c>
      <c r="M366" s="2">
        <f ca="1">_xlfn.MINIFS(Tbl_MissionCrew[Duration (days)],Tbl_MissionCrew[Crew Name],Tbl_People[[#This Row],[Name]])</f>
        <v>11.884722222224809</v>
      </c>
    </row>
    <row r="367" spans="1:13">
      <c r="A367" t="s">
        <v>1251</v>
      </c>
      <c r="B367" t="s">
        <v>1333</v>
      </c>
      <c r="C367" t="s">
        <v>781</v>
      </c>
      <c r="D367" t="s">
        <v>1336</v>
      </c>
      <c r="E367" s="6">
        <v>20573</v>
      </c>
      <c r="F367">
        <f>COUNTIF(Tbl_MissionCrew[Crew Name],Tbl_People[[#This Row],[Name]])</f>
        <v>2</v>
      </c>
      <c r="G367" s="2">
        <f ca="1">SUMIFS(Tbl_MissionCrew[Duration (days)],Tbl_MissionCrew[Crew Name],Tbl_People[[#This Row],[Name]])</f>
        <v>27.642361111109494</v>
      </c>
      <c r="H367">
        <f>COUNTIF(Tbl_EVA[Name],Tbl_People[[#This Row],[Name]])</f>
        <v>0</v>
      </c>
      <c r="I367" s="2">
        <f>SUMIFS(Tbl_EVA[Duration],Tbl_EVA[Name],Tbl_People[[#This Row],[Name]])*24</f>
        <v>0</v>
      </c>
      <c r="J367">
        <f>COUNTIFS(Tbl_MissionCrew[Destination],"Moon",Tbl_MissionCrew[Crew Name],Tbl_People[[#This Row],[Name]])</f>
        <v>0</v>
      </c>
      <c r="K367">
        <f>COUNTIFS(Tbl_EVA[Moonwalk],TRUE,Tbl_EVA[Name],Tbl_People[[#This Row],[Name]])</f>
        <v>0</v>
      </c>
      <c r="L367" s="2">
        <f ca="1">_xlfn.MAXIFS(Tbl_MissionCrew[Duration (days)],Tbl_MissionCrew[Crew Name],Tbl_People[[#This Row],[Name]])</f>
        <v>13.858333333329938</v>
      </c>
      <c r="M367" s="2">
        <f ca="1">_xlfn.MINIFS(Tbl_MissionCrew[Duration (days)],Tbl_MissionCrew[Crew Name],Tbl_People[[#This Row],[Name]])</f>
        <v>13.784027777779556</v>
      </c>
    </row>
    <row r="368" spans="1:13">
      <c r="A368" t="s">
        <v>1081</v>
      </c>
      <c r="B368" t="s">
        <v>1333</v>
      </c>
      <c r="C368" t="s">
        <v>1341</v>
      </c>
      <c r="D368" t="s">
        <v>1342</v>
      </c>
      <c r="E368" s="6">
        <v>16220</v>
      </c>
      <c r="F368">
        <f>COUNTIF(Tbl_MissionCrew[Crew Name],Tbl_People[[#This Row],[Name]])</f>
        <v>1</v>
      </c>
      <c r="G368" s="2">
        <f ca="1">SUMIFS(Tbl_MissionCrew[Duration (days)],Tbl_MissionCrew[Crew Name],Tbl_People[[#This Row],[Name]])</f>
        <v>8.2256944444452529</v>
      </c>
      <c r="H368">
        <f>COUNTIF(Tbl_EVA[Name],Tbl_People[[#This Row],[Name]])</f>
        <v>0</v>
      </c>
      <c r="I368" s="2">
        <f>SUMIFS(Tbl_EVA[Duration],Tbl_EVA[Name],Tbl_People[[#This Row],[Name]])*24</f>
        <v>0</v>
      </c>
      <c r="J368">
        <f>COUNTIFS(Tbl_MissionCrew[Destination],"Moon",Tbl_MissionCrew[Crew Name],Tbl_People[[#This Row],[Name]])</f>
        <v>0</v>
      </c>
      <c r="K368">
        <f>COUNTIFS(Tbl_EVA[Moonwalk],TRUE,Tbl_EVA[Name],Tbl_People[[#This Row],[Name]])</f>
        <v>0</v>
      </c>
      <c r="L368" s="2">
        <f ca="1">_xlfn.MAXIFS(Tbl_MissionCrew[Duration (days)],Tbl_MissionCrew[Crew Name],Tbl_People[[#This Row],[Name]])</f>
        <v>8.2256944444452529</v>
      </c>
      <c r="M368" s="2">
        <f ca="1">_xlfn.MINIFS(Tbl_MissionCrew[Duration (days)],Tbl_MissionCrew[Crew Name],Tbl_People[[#This Row],[Name]])</f>
        <v>8.2256944444452529</v>
      </c>
    </row>
    <row r="369" spans="1:13">
      <c r="A369" t="s">
        <v>580</v>
      </c>
      <c r="B369" t="s">
        <v>1333</v>
      </c>
      <c r="C369" t="s">
        <v>781</v>
      </c>
      <c r="D369" t="s">
        <v>1336</v>
      </c>
      <c r="E369" s="6">
        <v>23517</v>
      </c>
      <c r="F369">
        <f>COUNTIF(Tbl_MissionCrew[Crew Name],Tbl_People[[#This Row],[Name]])</f>
        <v>1</v>
      </c>
      <c r="G369" s="2">
        <f ca="1">SUMIFS(Tbl_MissionCrew[Duration (days)],Tbl_MissionCrew[Crew Name],Tbl_People[[#This Row],[Name]])</f>
        <v>12.827083333329938</v>
      </c>
      <c r="H369">
        <f>COUNTIF(Tbl_EVA[Name],Tbl_People[[#This Row],[Name]])</f>
        <v>1</v>
      </c>
      <c r="I369" s="2">
        <f>SUMIFS(Tbl_EVA[Duration],Tbl_EVA[Name],Tbl_People[[#This Row],[Name]])*24</f>
        <v>6.3499999999185093</v>
      </c>
      <c r="J369">
        <f>COUNTIFS(Tbl_MissionCrew[Destination],"Moon",Tbl_MissionCrew[Crew Name],Tbl_People[[#This Row],[Name]])</f>
        <v>0</v>
      </c>
      <c r="K369">
        <f>COUNTIFS(Tbl_EVA[Moonwalk],TRUE,Tbl_EVA[Name],Tbl_People[[#This Row],[Name]])</f>
        <v>0</v>
      </c>
      <c r="L369" s="2">
        <f ca="1">_xlfn.MAXIFS(Tbl_MissionCrew[Duration (days)],Tbl_MissionCrew[Crew Name],Tbl_People[[#This Row],[Name]])</f>
        <v>12.827083333329938</v>
      </c>
      <c r="M369" s="2">
        <f ca="1">_xlfn.MINIFS(Tbl_MissionCrew[Duration (days)],Tbl_MissionCrew[Crew Name],Tbl_People[[#This Row],[Name]])</f>
        <v>12.827083333329938</v>
      </c>
    </row>
    <row r="370" spans="1:13">
      <c r="A370" t="s">
        <v>407</v>
      </c>
      <c r="B370" t="s">
        <v>1333</v>
      </c>
      <c r="C370" t="s">
        <v>781</v>
      </c>
      <c r="D370" t="s">
        <v>1336</v>
      </c>
      <c r="E370" s="6">
        <v>11865</v>
      </c>
      <c r="F370">
        <f>COUNTIF(Tbl_MissionCrew[Crew Name],Tbl_People[[#This Row],[Name]])</f>
        <v>2</v>
      </c>
      <c r="G370" s="2">
        <f ca="1">SUMIFS(Tbl_MissionCrew[Duration (days)],Tbl_MissionCrew[Crew Name],Tbl_People[[#This Row],[Name]])</f>
        <v>33.052083333332121</v>
      </c>
      <c r="H370">
        <f>COUNTIF(Tbl_EVA[Name],Tbl_People[[#This Row],[Name]])</f>
        <v>2</v>
      </c>
      <c r="I370" s="2">
        <f>SUMIFS(Tbl_EVA[Duration],Tbl_EVA[Name],Tbl_People[[#This Row],[Name]])*24</f>
        <v>2.2666666667209938</v>
      </c>
      <c r="J370">
        <f>COUNTIFS(Tbl_MissionCrew[Destination],"Moon",Tbl_MissionCrew[Crew Name],Tbl_People[[#This Row],[Name]])</f>
        <v>0</v>
      </c>
      <c r="K370">
        <f>COUNTIFS(Tbl_EVA[Moonwalk],TRUE,Tbl_EVA[Name],Tbl_People[[#This Row],[Name]])</f>
        <v>0</v>
      </c>
      <c r="L370" s="2">
        <f ca="1">_xlfn.MAXIFS(Tbl_MissionCrew[Duration (days)],Tbl_MissionCrew[Crew Name],Tbl_People[[#This Row],[Name]])</f>
        <v>28.034722222222626</v>
      </c>
      <c r="M370" s="2">
        <f ca="1">_xlfn.MINIFS(Tbl_MissionCrew[Duration (days)],Tbl_MissionCrew[Crew Name],Tbl_People[[#This Row],[Name]])</f>
        <v>5.0173611111094942</v>
      </c>
    </row>
    <row r="371" spans="1:13">
      <c r="A371" t="s">
        <v>1000</v>
      </c>
      <c r="B371" t="s">
        <v>1333</v>
      </c>
      <c r="C371" t="s">
        <v>777</v>
      </c>
      <c r="D371" t="s">
        <v>787</v>
      </c>
      <c r="E371" s="6">
        <v>9309</v>
      </c>
      <c r="F371">
        <f>COUNTIF(Tbl_MissionCrew[Crew Name],Tbl_People[[#This Row],[Name]])</f>
        <v>1</v>
      </c>
      <c r="G371" s="2">
        <f ca="1">SUMIFS(Tbl_MissionCrew[Duration (days)],Tbl_MissionCrew[Crew Name],Tbl_People[[#This Row],[Name]])</f>
        <v>1.0849189814798592</v>
      </c>
      <c r="H371">
        <f>COUNTIF(Tbl_EVA[Name],Tbl_People[[#This Row],[Name]])</f>
        <v>0</v>
      </c>
      <c r="I371" s="2">
        <f>SUMIFS(Tbl_EVA[Duration],Tbl_EVA[Name],Tbl_People[[#This Row],[Name]])*24</f>
        <v>0</v>
      </c>
      <c r="J371">
        <f>COUNTIFS(Tbl_MissionCrew[Destination],"Moon",Tbl_MissionCrew[Crew Name],Tbl_People[[#This Row],[Name]])</f>
        <v>0</v>
      </c>
      <c r="K371">
        <f>COUNTIFS(Tbl_EVA[Moonwalk],TRUE,Tbl_EVA[Name],Tbl_People[[#This Row],[Name]])</f>
        <v>0</v>
      </c>
      <c r="L371" s="2">
        <f ca="1">_xlfn.MAXIFS(Tbl_MissionCrew[Duration (days)],Tbl_MissionCrew[Crew Name],Tbl_People[[#This Row],[Name]])</f>
        <v>1.0849189814798592</v>
      </c>
      <c r="M371" s="2">
        <f ca="1">_xlfn.MINIFS(Tbl_MissionCrew[Duration (days)],Tbl_MissionCrew[Crew Name],Tbl_People[[#This Row],[Name]])</f>
        <v>1.0849189814798592</v>
      </c>
    </row>
    <row r="372" spans="1:13">
      <c r="A372" t="s">
        <v>991</v>
      </c>
      <c r="B372" t="s">
        <v>1333</v>
      </c>
      <c r="C372" t="s">
        <v>777</v>
      </c>
      <c r="D372" t="s">
        <v>787</v>
      </c>
      <c r="E372" s="6">
        <v>11236</v>
      </c>
      <c r="F372">
        <f>COUNTIF(Tbl_MissionCrew[Crew Name],Tbl_People[[#This Row],[Name]])</f>
        <v>2</v>
      </c>
      <c r="G372" s="2">
        <f ca="1">SUMIFS(Tbl_MissionCrew[Duration (days)],Tbl_MissionCrew[Crew Name],Tbl_People[[#This Row],[Name]])</f>
        <v>18.685358796294167</v>
      </c>
      <c r="H372">
        <f>COUNTIF(Tbl_EVA[Name],Tbl_People[[#This Row],[Name]])</f>
        <v>0</v>
      </c>
      <c r="I372" s="2">
        <f>SUMIFS(Tbl_EVA[Duration],Tbl_EVA[Name],Tbl_People[[#This Row],[Name]])*24</f>
        <v>0</v>
      </c>
      <c r="J372">
        <f>COUNTIFS(Tbl_MissionCrew[Destination],"Moon",Tbl_MissionCrew[Crew Name],Tbl_People[[#This Row],[Name]])</f>
        <v>0</v>
      </c>
      <c r="K372">
        <f>COUNTIFS(Tbl_EVA[Moonwalk],TRUE,Tbl_EVA[Name],Tbl_People[[#This Row],[Name]])</f>
        <v>0</v>
      </c>
      <c r="L372" s="2">
        <f ca="1">_xlfn.MAXIFS(Tbl_MissionCrew[Duration (days)],Tbl_MissionCrew[Crew Name],Tbl_People[[#This Row],[Name]])</f>
        <v>15.729490740741312</v>
      </c>
      <c r="M372" s="2">
        <f ca="1">_xlfn.MINIFS(Tbl_MissionCrew[Duration (days)],Tbl_MissionCrew[Crew Name],Tbl_People[[#This Row],[Name]])</f>
        <v>2.9558680555528554</v>
      </c>
    </row>
    <row r="373" spans="1:13">
      <c r="A373" t="s">
        <v>546</v>
      </c>
      <c r="B373" t="s">
        <v>1333</v>
      </c>
      <c r="C373" t="s">
        <v>777</v>
      </c>
      <c r="D373" t="s">
        <v>787</v>
      </c>
      <c r="E373" s="6">
        <v>19602</v>
      </c>
      <c r="F373">
        <f>COUNTIF(Tbl_MissionCrew[Crew Name],Tbl_People[[#This Row],[Name]])</f>
        <v>3</v>
      </c>
      <c r="G373" s="2">
        <f ca="1">SUMIFS(Tbl_MissionCrew[Duration (days)],Tbl_MissionCrew[Crew Name],Tbl_People[[#This Row],[Name]])</f>
        <v>546.93958333333285</v>
      </c>
      <c r="H373">
        <f>COUNTIF(Tbl_EVA[Name],Tbl_People[[#This Row],[Name]])</f>
        <v>7</v>
      </c>
      <c r="I373" s="2">
        <f>SUMIFS(Tbl_EVA[Duration],Tbl_EVA[Name],Tbl_People[[#This Row],[Name]])*24</f>
        <v>38.416666666686069</v>
      </c>
      <c r="J373">
        <f>COUNTIFS(Tbl_MissionCrew[Destination],"Moon",Tbl_MissionCrew[Crew Name],Tbl_People[[#This Row],[Name]])</f>
        <v>0</v>
      </c>
      <c r="K373">
        <f>COUNTIFS(Tbl_EVA[Moonwalk],TRUE,Tbl_EVA[Name],Tbl_People[[#This Row],[Name]])</f>
        <v>0</v>
      </c>
      <c r="L373" s="2">
        <f ca="1">_xlfn.MAXIFS(Tbl_MissionCrew[Duration (days)],Tbl_MissionCrew[Crew Name],Tbl_People[[#This Row],[Name]])</f>
        <v>197.73263888889051</v>
      </c>
      <c r="M373" s="2">
        <f ca="1">_xlfn.MINIFS(Tbl_MissionCrew[Duration (days)],Tbl_MissionCrew[Crew Name],Tbl_People[[#This Row],[Name]])</f>
        <v>166.26041666666424</v>
      </c>
    </row>
    <row r="374" spans="1:13">
      <c r="A374" t="s">
        <v>1232</v>
      </c>
      <c r="B374" t="s">
        <v>1333</v>
      </c>
      <c r="C374" t="s">
        <v>1363</v>
      </c>
      <c r="D374" t="s">
        <v>787</v>
      </c>
      <c r="E374" s="6">
        <v>23084</v>
      </c>
      <c r="F374">
        <f>COUNTIF(Tbl_MissionCrew[Crew Name],Tbl_People[[#This Row],[Name]])</f>
        <v>2</v>
      </c>
      <c r="G374" s="2">
        <f ca="1">SUMIFS(Tbl_MissionCrew[Duration (days)],Tbl_MissionCrew[Crew Name],Tbl_People[[#This Row],[Name]])</f>
        <v>17.781944444446708</v>
      </c>
      <c r="H374">
        <f>COUNTIF(Tbl_EVA[Name],Tbl_People[[#This Row],[Name]])</f>
        <v>0</v>
      </c>
      <c r="I374" s="2">
        <f>SUMIFS(Tbl_EVA[Duration],Tbl_EVA[Name],Tbl_People[[#This Row],[Name]])*24</f>
        <v>0</v>
      </c>
      <c r="J374">
        <f>COUNTIFS(Tbl_MissionCrew[Destination],"Moon",Tbl_MissionCrew[Crew Name],Tbl_People[[#This Row],[Name]])</f>
        <v>0</v>
      </c>
      <c r="K374">
        <f>COUNTIFS(Tbl_EVA[Moonwalk],TRUE,Tbl_EVA[Name],Tbl_People[[#This Row],[Name]])</f>
        <v>0</v>
      </c>
      <c r="L374" s="2">
        <f ca="1">_xlfn.MAXIFS(Tbl_MissionCrew[Duration (days)],Tbl_MissionCrew[Crew Name],Tbl_People[[#This Row],[Name]])</f>
        <v>8.90625</v>
      </c>
      <c r="M374" s="2">
        <f ca="1">_xlfn.MINIFS(Tbl_MissionCrew[Duration (days)],Tbl_MissionCrew[Crew Name],Tbl_People[[#This Row],[Name]])</f>
        <v>8.8756944444467081</v>
      </c>
    </row>
    <row r="375" spans="1:13">
      <c r="A375" t="s">
        <v>605</v>
      </c>
      <c r="B375" t="s">
        <v>1343</v>
      </c>
      <c r="C375" t="s">
        <v>781</v>
      </c>
      <c r="D375" t="s">
        <v>1336</v>
      </c>
      <c r="E375" s="6">
        <v>21955</v>
      </c>
      <c r="F375">
        <f>COUNTIF(Tbl_MissionCrew[Crew Name],Tbl_People[[#This Row],[Name]])</f>
        <v>3</v>
      </c>
      <c r="G375" s="2">
        <f ca="1">SUMIFS(Tbl_MissionCrew[Duration (days)],Tbl_MissionCrew[Crew Name],Tbl_People[[#This Row],[Name]])</f>
        <v>665.9360879629603</v>
      </c>
      <c r="H375">
        <f>COUNTIF(Tbl_EVA[Name],Tbl_People[[#This Row],[Name]])</f>
        <v>10</v>
      </c>
      <c r="I375" s="2">
        <f>SUMIFS(Tbl_EVA[Duration],Tbl_EVA[Name],Tbl_People[[#This Row],[Name]])*24</f>
        <v>60.416666667008158</v>
      </c>
      <c r="J375">
        <f>COUNTIFS(Tbl_MissionCrew[Destination],"Moon",Tbl_MissionCrew[Crew Name],Tbl_People[[#This Row],[Name]])</f>
        <v>0</v>
      </c>
      <c r="K375">
        <f>COUNTIFS(Tbl_EVA[Moonwalk],TRUE,Tbl_EVA[Name],Tbl_People[[#This Row],[Name]])</f>
        <v>0</v>
      </c>
      <c r="L375" s="2">
        <f ca="1">_xlfn.MAXIFS(Tbl_MissionCrew[Duration (days)],Tbl_MissionCrew[Crew Name],Tbl_People[[#This Row],[Name]])</f>
        <v>289.21180555555475</v>
      </c>
      <c r="M375" s="2">
        <f ca="1">_xlfn.MINIFS(Tbl_MissionCrew[Duration (days)],Tbl_MissionCrew[Crew Name],Tbl_People[[#This Row],[Name]])</f>
        <v>184.92775462962891</v>
      </c>
    </row>
    <row r="376" spans="1:13">
      <c r="A376" t="s">
        <v>395</v>
      </c>
      <c r="B376" t="s">
        <v>1333</v>
      </c>
      <c r="C376" t="s">
        <v>781</v>
      </c>
      <c r="D376" t="s">
        <v>1336</v>
      </c>
      <c r="E376" s="6">
        <v>11080</v>
      </c>
      <c r="F376">
        <f>COUNTIF(Tbl_MissionCrew[Crew Name],Tbl_People[[#This Row],[Name]])</f>
        <v>4</v>
      </c>
      <c r="G376" s="2">
        <f ca="1">SUMIFS(Tbl_MissionCrew[Duration (days)],Tbl_MissionCrew[Crew Name],Tbl_People[[#This Row],[Name]])</f>
        <v>49.151388888887595</v>
      </c>
      <c r="H376">
        <f>COUNTIF(Tbl_EVA[Name],Tbl_People[[#This Row],[Name]])</f>
        <v>4</v>
      </c>
      <c r="I376" s="2">
        <f>SUMIFS(Tbl_EVA[Duration],Tbl_EVA[Name],Tbl_People[[#This Row],[Name]])*24</f>
        <v>12.771666666667443</v>
      </c>
      <c r="J376">
        <f>COUNTIFS(Tbl_MissionCrew[Destination],"Moon",Tbl_MissionCrew[Crew Name],Tbl_People[[#This Row],[Name]])</f>
        <v>1</v>
      </c>
      <c r="K376">
        <f>COUNTIFS(Tbl_EVA[Moonwalk],TRUE,Tbl_EVA[Name],Tbl_People[[#This Row],[Name]])</f>
        <v>2</v>
      </c>
      <c r="L376" s="2">
        <f ca="1">_xlfn.MAXIFS(Tbl_MissionCrew[Duration (days)],Tbl_MissionCrew[Crew Name],Tbl_People[[#This Row],[Name]])</f>
        <v>28.034722222222626</v>
      </c>
      <c r="M376" s="2">
        <f ca="1">_xlfn.MINIFS(Tbl_MissionCrew[Duration (days)],Tbl_MissionCrew[Crew Name],Tbl_People[[#This Row],[Name]])</f>
        <v>2.9701388888897782</v>
      </c>
    </row>
    <row r="377" spans="1:13">
      <c r="A377" t="s">
        <v>502</v>
      </c>
      <c r="B377" t="s">
        <v>1333</v>
      </c>
      <c r="C377" t="s">
        <v>781</v>
      </c>
      <c r="D377" t="s">
        <v>1336</v>
      </c>
      <c r="E377" s="6">
        <v>21413</v>
      </c>
      <c r="F377">
        <f>COUNTIF(Tbl_MissionCrew[Crew Name],Tbl_People[[#This Row],[Name]])</f>
        <v>4</v>
      </c>
      <c r="G377" s="2">
        <f ca="1">SUMIFS(Tbl_MissionCrew[Duration (days)],Tbl_MissionCrew[Crew Name],Tbl_People[[#This Row],[Name]])</f>
        <v>44.342361111106584</v>
      </c>
      <c r="H377">
        <f>COUNTIF(Tbl_EVA[Name],Tbl_People[[#This Row],[Name]])</f>
        <v>3</v>
      </c>
      <c r="I377" s="2">
        <f>SUMIFS(Tbl_EVA[Duration],Tbl_EVA[Name],Tbl_People[[#This Row],[Name]])*24</f>
        <v>19.883333333379902</v>
      </c>
      <c r="J377">
        <f>COUNTIFS(Tbl_MissionCrew[Destination],"Moon",Tbl_MissionCrew[Crew Name],Tbl_People[[#This Row],[Name]])</f>
        <v>0</v>
      </c>
      <c r="K377">
        <f>COUNTIFS(Tbl_EVA[Moonwalk],TRUE,Tbl_EVA[Name],Tbl_People[[#This Row],[Name]])</f>
        <v>0</v>
      </c>
      <c r="L377" s="2">
        <f ca="1">_xlfn.MAXIFS(Tbl_MissionCrew[Duration (days)],Tbl_MissionCrew[Crew Name],Tbl_People[[#This Row],[Name]])</f>
        <v>12.905555555553292</v>
      </c>
      <c r="M377" s="2">
        <f ca="1">_xlfn.MINIFS(Tbl_MissionCrew[Duration (days)],Tbl_MissionCrew[Crew Name],Tbl_People[[#This Row],[Name]])</f>
        <v>9.9902777777751908</v>
      </c>
    </row>
    <row r="378" spans="1:13">
      <c r="A378" t="s">
        <v>1044</v>
      </c>
      <c r="B378" t="s">
        <v>1333</v>
      </c>
      <c r="C378" t="s">
        <v>1366</v>
      </c>
      <c r="D378" t="s">
        <v>1335</v>
      </c>
      <c r="E378" s="6">
        <v>17212</v>
      </c>
      <c r="F378">
        <f>COUNTIF(Tbl_MissionCrew[Crew Name],Tbl_People[[#This Row],[Name]])</f>
        <v>1</v>
      </c>
      <c r="G378" s="2">
        <f ca="1">SUMIFS(Tbl_MissionCrew[Duration (days)],Tbl_MissionCrew[Crew Name],Tbl_People[[#This Row],[Name]])</f>
        <v>7.8617708333367773</v>
      </c>
      <c r="H378">
        <f>COUNTIF(Tbl_EVA[Name],Tbl_People[[#This Row],[Name]])</f>
        <v>0</v>
      </c>
      <c r="I378" s="2">
        <f>SUMIFS(Tbl_EVA[Duration],Tbl_EVA[Name],Tbl_People[[#This Row],[Name]])*24</f>
        <v>0</v>
      </c>
      <c r="J378">
        <f>COUNTIFS(Tbl_MissionCrew[Destination],"Moon",Tbl_MissionCrew[Crew Name],Tbl_People[[#This Row],[Name]])</f>
        <v>0</v>
      </c>
      <c r="K378">
        <f>COUNTIFS(Tbl_EVA[Moonwalk],TRUE,Tbl_EVA[Name],Tbl_People[[#This Row],[Name]])</f>
        <v>0</v>
      </c>
      <c r="L378" s="2">
        <f ca="1">_xlfn.MAXIFS(Tbl_MissionCrew[Duration (days)],Tbl_MissionCrew[Crew Name],Tbl_People[[#This Row],[Name]])</f>
        <v>7.8617708333367773</v>
      </c>
      <c r="M378" s="2">
        <f ca="1">_xlfn.MINIFS(Tbl_MissionCrew[Duration (days)],Tbl_MissionCrew[Crew Name],Tbl_People[[#This Row],[Name]])</f>
        <v>7.8617708333367773</v>
      </c>
    </row>
    <row r="379" spans="1:13">
      <c r="A379" t="s">
        <v>603</v>
      </c>
      <c r="B379" t="s">
        <v>1333</v>
      </c>
      <c r="C379" t="s">
        <v>843</v>
      </c>
      <c r="D379" t="s">
        <v>787</v>
      </c>
      <c r="E379" s="6">
        <v>23017</v>
      </c>
      <c r="F379">
        <f>COUNTIF(Tbl_MissionCrew[Crew Name],Tbl_People[[#This Row],[Name]])</f>
        <v>1</v>
      </c>
      <c r="G379" s="2">
        <f ca="1">SUMIFS(Tbl_MissionCrew[Duration (days)],Tbl_MissionCrew[Crew Name],Tbl_People[[#This Row],[Name]])</f>
        <v>13.858333333329938</v>
      </c>
      <c r="H379">
        <f>COUNTIF(Tbl_EVA[Name],Tbl_People[[#This Row],[Name]])</f>
        <v>3</v>
      </c>
      <c r="I379" s="2">
        <f>SUMIFS(Tbl_EVA[Duration],Tbl_EVA[Name],Tbl_People[[#This Row],[Name]])*24</f>
        <v>21.75</v>
      </c>
      <c r="J379">
        <f>COUNTIFS(Tbl_MissionCrew[Destination],"Moon",Tbl_MissionCrew[Crew Name],Tbl_People[[#This Row],[Name]])</f>
        <v>0</v>
      </c>
      <c r="K379">
        <f>COUNTIFS(Tbl_EVA[Moonwalk],TRUE,Tbl_EVA[Name],Tbl_People[[#This Row],[Name]])</f>
        <v>0</v>
      </c>
      <c r="L379" s="2">
        <f ca="1">_xlfn.MAXIFS(Tbl_MissionCrew[Duration (days)],Tbl_MissionCrew[Crew Name],Tbl_People[[#This Row],[Name]])</f>
        <v>13.858333333329938</v>
      </c>
      <c r="M379" s="2">
        <f ca="1">_xlfn.MINIFS(Tbl_MissionCrew[Duration (days)],Tbl_MissionCrew[Crew Name],Tbl_People[[#This Row],[Name]])</f>
        <v>13.858333333329938</v>
      </c>
    </row>
    <row r="380" spans="1:13">
      <c r="A380" t="s">
        <v>487</v>
      </c>
      <c r="B380" t="s">
        <v>1333</v>
      </c>
      <c r="C380" t="s">
        <v>781</v>
      </c>
      <c r="D380" t="s">
        <v>1336</v>
      </c>
      <c r="E380" s="6">
        <v>20228</v>
      </c>
      <c r="F380">
        <f>COUNTIF(Tbl_MissionCrew[Crew Name],Tbl_People[[#This Row],[Name]])</f>
        <v>3</v>
      </c>
      <c r="G380" s="2">
        <f ca="1">SUMIFS(Tbl_MissionCrew[Duration (days)],Tbl_MissionCrew[Crew Name],Tbl_People[[#This Row],[Name]])</f>
        <v>27.288888888884685</v>
      </c>
      <c r="H380">
        <f>COUNTIF(Tbl_EVA[Name],Tbl_People[[#This Row],[Name]])</f>
        <v>3</v>
      </c>
      <c r="I380" s="2">
        <f>SUMIFS(Tbl_EVA[Duration],Tbl_EVA[Name],Tbl_People[[#This Row],[Name]])*24</f>
        <v>17.700000000069849</v>
      </c>
      <c r="J380">
        <f>COUNTIFS(Tbl_MissionCrew[Destination],"Moon",Tbl_MissionCrew[Crew Name],Tbl_People[[#This Row],[Name]])</f>
        <v>0</v>
      </c>
      <c r="K380">
        <f>COUNTIFS(Tbl_EVA[Moonwalk],TRUE,Tbl_EVA[Name],Tbl_People[[#This Row],[Name]])</f>
        <v>0</v>
      </c>
      <c r="L380" s="2">
        <f ca="1">_xlfn.MAXIFS(Tbl_MissionCrew[Duration (days)],Tbl_MissionCrew[Crew Name],Tbl_People[[#This Row],[Name]])</f>
        <v>13.970833333332848</v>
      </c>
      <c r="M380" s="2">
        <f ca="1">_xlfn.MINIFS(Tbl_MissionCrew[Duration (days)],Tbl_MissionCrew[Crew Name],Tbl_People[[#This Row],[Name]])</f>
        <v>4.429861111108039</v>
      </c>
    </row>
    <row r="381" spans="1:13">
      <c r="A381" t="s">
        <v>608</v>
      </c>
      <c r="B381" t="s">
        <v>1333</v>
      </c>
      <c r="C381" t="s">
        <v>825</v>
      </c>
      <c r="D381" t="s">
        <v>787</v>
      </c>
      <c r="E381" s="6">
        <v>20190</v>
      </c>
      <c r="F381">
        <f>COUNTIF(Tbl_MissionCrew[Crew Name],Tbl_People[[#This Row],[Name]])</f>
        <v>3</v>
      </c>
      <c r="G381" s="2">
        <f ca="1">SUMIFS(Tbl_MissionCrew[Duration (days)],Tbl_MissionCrew[Crew Name],Tbl_People[[#This Row],[Name]])</f>
        <v>35.378472222218988</v>
      </c>
      <c r="H381">
        <f>COUNTIF(Tbl_EVA[Name],Tbl_People[[#This Row],[Name]])</f>
        <v>6</v>
      </c>
      <c r="I381" s="2">
        <f>SUMIFS(Tbl_EVA[Duration],Tbl_EVA[Name],Tbl_People[[#This Row],[Name]])*24</f>
        <v>41.166666666744277</v>
      </c>
      <c r="J381">
        <f>COUNTIFS(Tbl_MissionCrew[Destination],"Moon",Tbl_MissionCrew[Crew Name],Tbl_People[[#This Row],[Name]])</f>
        <v>0</v>
      </c>
      <c r="K381">
        <f>COUNTIFS(Tbl_EVA[Moonwalk],TRUE,Tbl_EVA[Name],Tbl_People[[#This Row],[Name]])</f>
        <v>0</v>
      </c>
      <c r="L381" s="2">
        <f ca="1">_xlfn.MAXIFS(Tbl_MissionCrew[Duration (days)],Tbl_MissionCrew[Crew Name],Tbl_People[[#This Row],[Name]])</f>
        <v>12.775694444440887</v>
      </c>
      <c r="M381" s="2">
        <f ca="1">_xlfn.MINIFS(Tbl_MissionCrew[Duration (days)],Tbl_MissionCrew[Crew Name],Tbl_People[[#This Row],[Name]])</f>
        <v>10.832638888889051</v>
      </c>
    </row>
    <row r="382" spans="1:13">
      <c r="A382" t="s">
        <v>1025</v>
      </c>
      <c r="B382" t="s">
        <v>1333</v>
      </c>
      <c r="C382" t="s">
        <v>777</v>
      </c>
      <c r="D382" t="s">
        <v>787</v>
      </c>
      <c r="E382" s="6">
        <v>15532</v>
      </c>
      <c r="F382">
        <f>COUNTIF(Tbl_MissionCrew[Crew Name],Tbl_People[[#This Row],[Name]])</f>
        <v>3</v>
      </c>
      <c r="G382" s="2">
        <f ca="1">SUMIFS(Tbl_MissionCrew[Duration (days)],Tbl_MissionCrew[Crew Name],Tbl_People[[#This Row],[Name]])</f>
        <v>78.763194444443798</v>
      </c>
      <c r="H382">
        <f>COUNTIF(Tbl_EVA[Name],Tbl_People[[#This Row],[Name]])</f>
        <v>0</v>
      </c>
      <c r="I382" s="2">
        <f>SUMIFS(Tbl_EVA[Duration],Tbl_EVA[Name],Tbl_People[[#This Row],[Name]])*24</f>
        <v>0</v>
      </c>
      <c r="J382">
        <f>COUNTIFS(Tbl_MissionCrew[Destination],"Moon",Tbl_MissionCrew[Crew Name],Tbl_People[[#This Row],[Name]])</f>
        <v>0</v>
      </c>
      <c r="K382">
        <f>COUNTIFS(Tbl_EVA[Moonwalk],TRUE,Tbl_EVA[Name],Tbl_People[[#This Row],[Name]])</f>
        <v>0</v>
      </c>
      <c r="L382" s="2">
        <f ca="1">_xlfn.MAXIFS(Tbl_MissionCrew[Duration (days)],Tbl_MissionCrew[Crew Name],Tbl_People[[#This Row],[Name]])</f>
        <v>62.972222222222626</v>
      </c>
      <c r="M382" s="2">
        <f ca="1">_xlfn.MINIFS(Tbl_MissionCrew[Duration (days)],Tbl_MissionCrew[Crew Name],Tbl_People[[#This Row],[Name]])</f>
        <v>7.8722222222204437</v>
      </c>
    </row>
    <row r="383" spans="1:13">
      <c r="A383" t="s">
        <v>1070</v>
      </c>
      <c r="B383" t="s">
        <v>1333</v>
      </c>
      <c r="C383" t="s">
        <v>802</v>
      </c>
      <c r="D383" t="s">
        <v>1335</v>
      </c>
      <c r="E383" s="6">
        <v>17911</v>
      </c>
      <c r="F383">
        <f>COUNTIF(Tbl_MissionCrew[Crew Name],Tbl_People[[#This Row],[Name]])</f>
        <v>1</v>
      </c>
      <c r="G383" s="2">
        <f ca="1">SUMIFS(Tbl_MissionCrew[Duration (days)],Tbl_MissionCrew[Crew Name],Tbl_People[[#This Row],[Name]])</f>
        <v>7.9027777777773736</v>
      </c>
      <c r="H383">
        <f>COUNTIF(Tbl_EVA[Name],Tbl_People[[#This Row],[Name]])</f>
        <v>0</v>
      </c>
      <c r="I383" s="2">
        <f>SUMIFS(Tbl_EVA[Duration],Tbl_EVA[Name],Tbl_People[[#This Row],[Name]])*24</f>
        <v>0</v>
      </c>
      <c r="J383">
        <f>COUNTIFS(Tbl_MissionCrew[Destination],"Moon",Tbl_MissionCrew[Crew Name],Tbl_People[[#This Row],[Name]])</f>
        <v>0</v>
      </c>
      <c r="K383">
        <f>COUNTIFS(Tbl_EVA[Moonwalk],TRUE,Tbl_EVA[Name],Tbl_People[[#This Row],[Name]])</f>
        <v>0</v>
      </c>
      <c r="L383" s="2">
        <f ca="1">_xlfn.MAXIFS(Tbl_MissionCrew[Duration (days)],Tbl_MissionCrew[Crew Name],Tbl_People[[#This Row],[Name]])</f>
        <v>7.9027777777773736</v>
      </c>
      <c r="M383" s="2">
        <f ca="1">_xlfn.MINIFS(Tbl_MissionCrew[Duration (days)],Tbl_MissionCrew[Crew Name],Tbl_People[[#This Row],[Name]])</f>
        <v>7.9027777777773736</v>
      </c>
    </row>
    <row r="384" spans="1:13">
      <c r="A384" t="s">
        <v>685</v>
      </c>
      <c r="B384" t="s">
        <v>1333</v>
      </c>
      <c r="C384" t="s">
        <v>781</v>
      </c>
      <c r="D384" t="s">
        <v>1336</v>
      </c>
      <c r="E384" s="6">
        <v>24726</v>
      </c>
      <c r="F384">
        <f>COUNTIF(Tbl_MissionCrew[Crew Name],Tbl_People[[#This Row],[Name]])</f>
        <v>2</v>
      </c>
      <c r="G384" s="2">
        <f ca="1">SUMIFS(Tbl_MissionCrew[Duration (days)],Tbl_MissionCrew[Crew Name],Tbl_People[[#This Row],[Name]])</f>
        <v>149.5090277777781</v>
      </c>
      <c r="H384">
        <f>COUNTIF(Tbl_EVA[Name],Tbl_People[[#This Row],[Name]])</f>
        <v>5</v>
      </c>
      <c r="I384" s="2">
        <f>SUMIFS(Tbl_EVA[Duration],Tbl_EVA[Name],Tbl_People[[#This Row],[Name]])*24</f>
        <v>32.000000000015518</v>
      </c>
      <c r="J384">
        <f>COUNTIFS(Tbl_MissionCrew[Destination],"Moon",Tbl_MissionCrew[Crew Name],Tbl_People[[#This Row],[Name]])</f>
        <v>0</v>
      </c>
      <c r="K384">
        <f>COUNTIFS(Tbl_EVA[Moonwalk],TRUE,Tbl_EVA[Name],Tbl_People[[#This Row],[Name]])</f>
        <v>0</v>
      </c>
      <c r="L384" s="2">
        <f ca="1">_xlfn.MAXIFS(Tbl_MissionCrew[Duration (days)],Tbl_MissionCrew[Crew Name],Tbl_People[[#This Row],[Name]])</f>
        <v>138.70625000000291</v>
      </c>
      <c r="M384" s="2">
        <f ca="1">_xlfn.MINIFS(Tbl_MissionCrew[Duration (days)],Tbl_MissionCrew[Crew Name],Tbl_People[[#This Row],[Name]])</f>
        <v>10.802777777775191</v>
      </c>
    </row>
    <row r="385" spans="1:13">
      <c r="A385" t="s">
        <v>1113</v>
      </c>
      <c r="B385" t="s">
        <v>1333</v>
      </c>
      <c r="C385" t="s">
        <v>1338</v>
      </c>
      <c r="D385" t="s">
        <v>787</v>
      </c>
      <c r="E385" s="6">
        <v>14940</v>
      </c>
      <c r="F385">
        <f>COUNTIF(Tbl_MissionCrew[Crew Name],Tbl_People[[#This Row],[Name]])</f>
        <v>1</v>
      </c>
      <c r="G385" s="2">
        <f ca="1">SUMIFS(Tbl_MissionCrew[Duration (days)],Tbl_MissionCrew[Crew Name],Tbl_People[[#This Row],[Name]])</f>
        <v>7.0319444444430701</v>
      </c>
      <c r="H385">
        <f>COUNTIF(Tbl_EVA[Name],Tbl_People[[#This Row],[Name]])</f>
        <v>0</v>
      </c>
      <c r="I385" s="2">
        <f>SUMIFS(Tbl_EVA[Duration],Tbl_EVA[Name],Tbl_People[[#This Row],[Name]])*24</f>
        <v>0</v>
      </c>
      <c r="J385">
        <f>COUNTIFS(Tbl_MissionCrew[Destination],"Moon",Tbl_MissionCrew[Crew Name],Tbl_People[[#This Row],[Name]])</f>
        <v>0</v>
      </c>
      <c r="K385">
        <f>COUNTIFS(Tbl_EVA[Moonwalk],TRUE,Tbl_EVA[Name],Tbl_People[[#This Row],[Name]])</f>
        <v>0</v>
      </c>
      <c r="L385" s="2">
        <f ca="1">_xlfn.MAXIFS(Tbl_MissionCrew[Duration (days)],Tbl_MissionCrew[Crew Name],Tbl_People[[#This Row],[Name]])</f>
        <v>7.0319444444430701</v>
      </c>
      <c r="M385" s="2">
        <f ca="1">_xlfn.MINIFS(Tbl_MissionCrew[Duration (days)],Tbl_MissionCrew[Crew Name],Tbl_People[[#This Row],[Name]])</f>
        <v>7.0319444444430701</v>
      </c>
    </row>
    <row r="386" spans="1:13">
      <c r="A386" t="s">
        <v>1213</v>
      </c>
      <c r="B386" t="s">
        <v>1333</v>
      </c>
      <c r="C386" t="s">
        <v>1338</v>
      </c>
      <c r="D386" t="s">
        <v>787</v>
      </c>
      <c r="E386" s="6">
        <v>20807</v>
      </c>
      <c r="F386">
        <f>COUNTIF(Tbl_MissionCrew[Crew Name],Tbl_People[[#This Row],[Name]])</f>
        <v>1</v>
      </c>
      <c r="G386" s="2">
        <f ca="1">SUMIFS(Tbl_MissionCrew[Duration (days)],Tbl_MissionCrew[Crew Name],Tbl_People[[#This Row],[Name]])</f>
        <v>19.690972222226264</v>
      </c>
      <c r="H386">
        <f>COUNTIF(Tbl_EVA[Name],Tbl_People[[#This Row],[Name]])</f>
        <v>0</v>
      </c>
      <c r="I386" s="2">
        <f>SUMIFS(Tbl_EVA[Duration],Tbl_EVA[Name],Tbl_People[[#This Row],[Name]])*24</f>
        <v>0</v>
      </c>
      <c r="J386">
        <f>COUNTIFS(Tbl_MissionCrew[Destination],"Moon",Tbl_MissionCrew[Crew Name],Tbl_People[[#This Row],[Name]])</f>
        <v>0</v>
      </c>
      <c r="K386">
        <f>COUNTIFS(Tbl_EVA[Moonwalk],TRUE,Tbl_EVA[Name],Tbl_People[[#This Row],[Name]])</f>
        <v>0</v>
      </c>
      <c r="L386" s="2">
        <f ca="1">_xlfn.MAXIFS(Tbl_MissionCrew[Duration (days)],Tbl_MissionCrew[Crew Name],Tbl_People[[#This Row],[Name]])</f>
        <v>19.690972222226264</v>
      </c>
      <c r="M386" s="2">
        <f ca="1">_xlfn.MINIFS(Tbl_MissionCrew[Duration (days)],Tbl_MissionCrew[Crew Name],Tbl_People[[#This Row],[Name]])</f>
        <v>19.690972222226264</v>
      </c>
    </row>
    <row r="387" spans="1:13">
      <c r="A387" t="s">
        <v>599</v>
      </c>
      <c r="B387" t="s">
        <v>1333</v>
      </c>
      <c r="C387" t="s">
        <v>781</v>
      </c>
      <c r="D387" t="s">
        <v>1336</v>
      </c>
      <c r="E387" s="6">
        <v>22929</v>
      </c>
      <c r="F387">
        <f>COUNTIF(Tbl_MissionCrew[Crew Name],Tbl_People[[#This Row],[Name]])</f>
        <v>3</v>
      </c>
      <c r="G387" s="2">
        <f ca="1">SUMIFS(Tbl_MissionCrew[Duration (days)],Tbl_MissionCrew[Crew Name],Tbl_People[[#This Row],[Name]])</f>
        <v>36.357638888890506</v>
      </c>
      <c r="H387">
        <f>COUNTIF(Tbl_EVA[Name],Tbl_People[[#This Row],[Name]])</f>
        <v>5</v>
      </c>
      <c r="I387" s="2">
        <f>SUMIFS(Tbl_EVA[Duration],Tbl_EVA[Name],Tbl_People[[#This Row],[Name]])*24</f>
        <v>36.38333333353512</v>
      </c>
      <c r="J387">
        <f>COUNTIFS(Tbl_MissionCrew[Destination],"Moon",Tbl_MissionCrew[Crew Name],Tbl_People[[#This Row],[Name]])</f>
        <v>0</v>
      </c>
      <c r="K387">
        <f>COUNTIFS(Tbl_EVA[Moonwalk],TRUE,Tbl_EVA[Name],Tbl_People[[#This Row],[Name]])</f>
        <v>0</v>
      </c>
      <c r="L387" s="2">
        <f ca="1">_xlfn.MAXIFS(Tbl_MissionCrew[Duration (days)],Tbl_MissionCrew[Crew Name],Tbl_People[[#This Row],[Name]])</f>
        <v>12.770138888889051</v>
      </c>
      <c r="M387" s="2">
        <f ca="1">_xlfn.MINIFS(Tbl_MissionCrew[Duration (days)],Tbl_MissionCrew[Crew Name],Tbl_People[[#This Row],[Name]])</f>
        <v>10.822222222224809</v>
      </c>
    </row>
    <row r="388" spans="1:13">
      <c r="A388" t="s">
        <v>1186</v>
      </c>
      <c r="B388" t="s">
        <v>1333</v>
      </c>
      <c r="C388" t="s">
        <v>781</v>
      </c>
      <c r="D388" t="s">
        <v>1336</v>
      </c>
      <c r="E388" s="6">
        <v>20611</v>
      </c>
      <c r="F388">
        <f>COUNTIF(Tbl_MissionCrew[Crew Name],Tbl_People[[#This Row],[Name]])</f>
        <v>3</v>
      </c>
      <c r="G388" s="2">
        <f ca="1">SUMIFS(Tbl_MissionCrew[Duration (days)],Tbl_MissionCrew[Crew Name],Tbl_People[[#This Row],[Name]])</f>
        <v>39.140277777776646</v>
      </c>
      <c r="H388">
        <f>COUNTIF(Tbl_EVA[Name],Tbl_People[[#This Row],[Name]])</f>
        <v>0</v>
      </c>
      <c r="I388" s="2">
        <f>SUMIFS(Tbl_EVA[Duration],Tbl_EVA[Name],Tbl_People[[#This Row],[Name]])*24</f>
        <v>0</v>
      </c>
      <c r="J388">
        <f>COUNTIFS(Tbl_MissionCrew[Destination],"Moon",Tbl_MissionCrew[Crew Name],Tbl_People[[#This Row],[Name]])</f>
        <v>0</v>
      </c>
      <c r="K388">
        <f>COUNTIFS(Tbl_EVA[Moonwalk],TRUE,Tbl_EVA[Name],Tbl_People[[#This Row],[Name]])</f>
        <v>0</v>
      </c>
      <c r="L388" s="2">
        <f ca="1">_xlfn.MAXIFS(Tbl_MissionCrew[Duration (days)],Tbl_MissionCrew[Crew Name],Tbl_People[[#This Row],[Name]])</f>
        <v>15.910416666665697</v>
      </c>
      <c r="M388" s="2">
        <f ca="1">_xlfn.MINIFS(Tbl_MissionCrew[Duration (days)],Tbl_MissionCrew[Crew Name],Tbl_People[[#This Row],[Name]])</f>
        <v>9.2201388888861402</v>
      </c>
    </row>
    <row r="389" spans="1:13">
      <c r="A389" t="s">
        <v>1106</v>
      </c>
      <c r="B389" t="s">
        <v>1333</v>
      </c>
      <c r="C389" t="s">
        <v>781</v>
      </c>
      <c r="D389" t="s">
        <v>1336</v>
      </c>
      <c r="E389" s="6">
        <v>17015</v>
      </c>
      <c r="F389">
        <f>COUNTIF(Tbl_MissionCrew[Crew Name],Tbl_People[[#This Row],[Name]])</f>
        <v>4</v>
      </c>
      <c r="G389" s="2">
        <f ca="1">SUMIFS(Tbl_MissionCrew[Duration (days)],Tbl_MissionCrew[Crew Name],Tbl_People[[#This Row],[Name]])</f>
        <v>26.884027777778101</v>
      </c>
      <c r="H389">
        <f>COUNTIF(Tbl_EVA[Name],Tbl_People[[#This Row],[Name]])</f>
        <v>0</v>
      </c>
      <c r="I389" s="2">
        <f>SUMIFS(Tbl_EVA[Duration],Tbl_EVA[Name],Tbl_People[[#This Row],[Name]])*24</f>
        <v>0</v>
      </c>
      <c r="J389">
        <f>COUNTIFS(Tbl_MissionCrew[Destination],"Moon",Tbl_MissionCrew[Crew Name],Tbl_People[[#This Row],[Name]])</f>
        <v>0</v>
      </c>
      <c r="K389">
        <f>COUNTIFS(Tbl_EVA[Moonwalk],TRUE,Tbl_EVA[Name],Tbl_People[[#This Row],[Name]])</f>
        <v>0</v>
      </c>
      <c r="L389" s="2">
        <f ca="1">_xlfn.MAXIFS(Tbl_MissionCrew[Duration (days)],Tbl_MissionCrew[Crew Name],Tbl_People[[#This Row],[Name]])</f>
        <v>10.832638888889051</v>
      </c>
      <c r="M389" s="2">
        <f ca="1">_xlfn.MINIFS(Tbl_MissionCrew[Duration (days)],Tbl_MissionCrew[Crew Name],Tbl_People[[#This Row],[Name]])</f>
        <v>4.0423611111109494</v>
      </c>
    </row>
    <row r="390" spans="1:13">
      <c r="A390" t="s">
        <v>1287</v>
      </c>
      <c r="B390" t="s">
        <v>1333</v>
      </c>
      <c r="C390" t="s">
        <v>781</v>
      </c>
      <c r="D390" t="s">
        <v>1336</v>
      </c>
      <c r="E390" s="6">
        <v>22466</v>
      </c>
      <c r="F390">
        <f>COUNTIF(Tbl_MissionCrew[Crew Name],Tbl_People[[#This Row],[Name]])</f>
        <v>1</v>
      </c>
      <c r="G390" s="2">
        <f ca="1">SUMIFS(Tbl_MissionCrew[Duration (days)],Tbl_MissionCrew[Crew Name],Tbl_People[[#This Row],[Name]])</f>
        <v>11.858090277775773</v>
      </c>
      <c r="H390">
        <f>COUNTIF(Tbl_EVA[Name],Tbl_People[[#This Row],[Name]])</f>
        <v>0</v>
      </c>
      <c r="I390" s="2">
        <f>SUMIFS(Tbl_EVA[Duration],Tbl_EVA[Name],Tbl_People[[#This Row],[Name]])*24</f>
        <v>0</v>
      </c>
      <c r="J390">
        <f>COUNTIFS(Tbl_MissionCrew[Destination],"Moon",Tbl_MissionCrew[Crew Name],Tbl_People[[#This Row],[Name]])</f>
        <v>0</v>
      </c>
      <c r="K390">
        <f>COUNTIFS(Tbl_EVA[Moonwalk],TRUE,Tbl_EVA[Name],Tbl_People[[#This Row],[Name]])</f>
        <v>0</v>
      </c>
      <c r="L390" s="2">
        <f ca="1">_xlfn.MAXIFS(Tbl_MissionCrew[Duration (days)],Tbl_MissionCrew[Crew Name],Tbl_People[[#This Row],[Name]])</f>
        <v>11.858090277775773</v>
      </c>
      <c r="M390" s="2">
        <f ca="1">_xlfn.MINIFS(Tbl_MissionCrew[Duration (days)],Tbl_MissionCrew[Crew Name],Tbl_People[[#This Row],[Name]])</f>
        <v>11.858090277775773</v>
      </c>
    </row>
    <row r="391" spans="1:13">
      <c r="A391" t="s">
        <v>387</v>
      </c>
      <c r="B391" t="s">
        <v>1333</v>
      </c>
      <c r="C391" t="s">
        <v>781</v>
      </c>
      <c r="D391" t="s">
        <v>1336</v>
      </c>
      <c r="E391" s="6">
        <v>10871</v>
      </c>
      <c r="F391">
        <f>COUNTIF(Tbl_MissionCrew[Crew Name],Tbl_People[[#This Row],[Name]])</f>
        <v>2</v>
      </c>
      <c r="G391" s="2">
        <f ca="1">SUMIFS(Tbl_MissionCrew[Duration (days)],Tbl_MissionCrew[Crew Name],Tbl_People[[#This Row],[Name]])</f>
        <v>13.161805555555475</v>
      </c>
      <c r="H391">
        <f>COUNTIF(Tbl_EVA[Name],Tbl_People[[#This Row],[Name]])</f>
        <v>2</v>
      </c>
      <c r="I391" s="2">
        <f>SUMIFS(Tbl_EVA[Duration],Tbl_EVA[Name],Tbl_People[[#This Row],[Name]])*24</f>
        <v>2.6833333332615439</v>
      </c>
      <c r="J391">
        <f>COUNTIFS(Tbl_MissionCrew[Destination],"Moon",Tbl_MissionCrew[Crew Name],Tbl_People[[#This Row],[Name]])</f>
        <v>1</v>
      </c>
      <c r="K391">
        <f>COUNTIFS(Tbl_EVA[Moonwalk],TRUE,Tbl_EVA[Name],Tbl_People[[#This Row],[Name]])</f>
        <v>0</v>
      </c>
      <c r="L391" s="2">
        <f ca="1">_xlfn.MAXIFS(Tbl_MissionCrew[Duration (days)],Tbl_MissionCrew[Crew Name],Tbl_People[[#This Row],[Name]])</f>
        <v>10.191666666665697</v>
      </c>
      <c r="M391" s="2">
        <f ca="1">_xlfn.MINIFS(Tbl_MissionCrew[Duration (days)],Tbl_MissionCrew[Crew Name],Tbl_People[[#This Row],[Name]])</f>
        <v>2.9701388888897782</v>
      </c>
    </row>
    <row r="392" spans="1:13">
      <c r="A392" t="s">
        <v>1050</v>
      </c>
      <c r="B392" t="s">
        <v>1333</v>
      </c>
      <c r="C392" t="s">
        <v>781</v>
      </c>
      <c r="D392" t="s">
        <v>1336</v>
      </c>
      <c r="E392" s="6">
        <v>13831</v>
      </c>
      <c r="F392">
        <f>COUNTIF(Tbl_MissionCrew[Crew Name],Tbl_People[[#This Row],[Name]])</f>
        <v>2</v>
      </c>
      <c r="G392" s="2">
        <f ca="1">SUMIFS(Tbl_MissionCrew[Duration (days)],Tbl_MissionCrew[Crew Name],Tbl_People[[#This Row],[Name]])</f>
        <v>8.3083333333306655</v>
      </c>
      <c r="H392">
        <f>COUNTIF(Tbl_EVA[Name],Tbl_People[[#This Row],[Name]])</f>
        <v>0</v>
      </c>
      <c r="I392" s="2">
        <f>SUMIFS(Tbl_EVA[Duration],Tbl_EVA[Name],Tbl_People[[#This Row],[Name]])*24</f>
        <v>0</v>
      </c>
      <c r="J392">
        <f>COUNTIFS(Tbl_MissionCrew[Destination],"Moon",Tbl_MissionCrew[Crew Name],Tbl_People[[#This Row],[Name]])</f>
        <v>0</v>
      </c>
      <c r="K392">
        <f>COUNTIFS(Tbl_EVA[Moonwalk],TRUE,Tbl_EVA[Name],Tbl_People[[#This Row],[Name]])</f>
        <v>0</v>
      </c>
      <c r="L392" s="2">
        <f ca="1">_xlfn.MAXIFS(Tbl_MissionCrew[Duration (days)],Tbl_MissionCrew[Crew Name],Tbl_People[[#This Row],[Name]])</f>
        <v>6.0486111111094942</v>
      </c>
      <c r="M392" s="2">
        <f ca="1">_xlfn.MINIFS(Tbl_MissionCrew[Duration (days)],Tbl_MissionCrew[Crew Name],Tbl_People[[#This Row],[Name]])</f>
        <v>2.2597222222211713</v>
      </c>
    </row>
    <row r="393" spans="1:13">
      <c r="A393" t="s">
        <v>488</v>
      </c>
      <c r="B393" t="s">
        <v>1333</v>
      </c>
      <c r="C393" t="s">
        <v>781</v>
      </c>
      <c r="D393" t="s">
        <v>1336</v>
      </c>
      <c r="E393" s="6">
        <v>20353</v>
      </c>
      <c r="F393">
        <f>COUNTIF(Tbl_MissionCrew[Crew Name],Tbl_People[[#This Row],[Name]])</f>
        <v>3</v>
      </c>
      <c r="G393" s="2">
        <f ca="1">SUMIFS(Tbl_MissionCrew[Duration (days)],Tbl_MissionCrew[Crew Name],Tbl_People[[#This Row],[Name]])</f>
        <v>31.943055555551837</v>
      </c>
      <c r="H393">
        <f>COUNTIF(Tbl_EVA[Name],Tbl_People[[#This Row],[Name]])</f>
        <v>3</v>
      </c>
      <c r="I393" s="2">
        <f>SUMIFS(Tbl_EVA[Duration],Tbl_EVA[Name],Tbl_People[[#This Row],[Name]])*24</f>
        <v>17.700000000069849</v>
      </c>
      <c r="J393">
        <f>COUNTIFS(Tbl_MissionCrew[Destination],"Moon",Tbl_MissionCrew[Crew Name],Tbl_People[[#This Row],[Name]])</f>
        <v>0</v>
      </c>
      <c r="K393">
        <f>COUNTIFS(Tbl_EVA[Moonwalk],TRUE,Tbl_EVA[Name],Tbl_People[[#This Row],[Name]])</f>
        <v>0</v>
      </c>
      <c r="L393" s="2">
        <f ca="1">_xlfn.MAXIFS(Tbl_MissionCrew[Duration (days)],Tbl_MissionCrew[Crew Name],Tbl_People[[#This Row],[Name]])</f>
        <v>14.747222222220444</v>
      </c>
      <c r="M393" s="2">
        <f ca="1">_xlfn.MINIFS(Tbl_MissionCrew[Duration (days)],Tbl_MissionCrew[Crew Name],Tbl_People[[#This Row],[Name]])</f>
        <v>8.3076388888875954</v>
      </c>
    </row>
    <row r="394" spans="1:13">
      <c r="A394" t="s">
        <v>596</v>
      </c>
      <c r="B394" t="s">
        <v>1333</v>
      </c>
      <c r="C394" t="s">
        <v>781</v>
      </c>
      <c r="D394" t="s">
        <v>1336</v>
      </c>
      <c r="E394" s="6">
        <v>21082</v>
      </c>
      <c r="F394">
        <f>COUNTIF(Tbl_MissionCrew[Crew Name],Tbl_People[[#This Row],[Name]])</f>
        <v>4</v>
      </c>
      <c r="G394" s="2">
        <f ca="1">SUMIFS(Tbl_MissionCrew[Duration (days)],Tbl_MissionCrew[Crew Name],Tbl_People[[#This Row],[Name]])</f>
        <v>59.502083333332848</v>
      </c>
      <c r="H394">
        <f>COUNTIF(Tbl_EVA[Name],Tbl_People[[#This Row],[Name]])</f>
        <v>6</v>
      </c>
      <c r="I394" s="2">
        <f>SUMIFS(Tbl_EVA[Duration],Tbl_EVA[Name],Tbl_People[[#This Row],[Name]])*24</f>
        <v>42.183333333581686</v>
      </c>
      <c r="J394">
        <f>COUNTIFS(Tbl_MissionCrew[Destination],"Moon",Tbl_MissionCrew[Crew Name],Tbl_People[[#This Row],[Name]])</f>
        <v>0</v>
      </c>
      <c r="K394">
        <f>COUNTIFS(Tbl_EVA[Moonwalk],TRUE,Tbl_EVA[Name],Tbl_People[[#This Row],[Name]])</f>
        <v>0</v>
      </c>
      <c r="L394" s="2">
        <f ca="1">_xlfn.MAXIFS(Tbl_MissionCrew[Duration (days)],Tbl_MissionCrew[Crew Name],Tbl_People[[#This Row],[Name]])</f>
        <v>16.909027777779556</v>
      </c>
      <c r="M394" s="2">
        <f ca="1">_xlfn.MINIFS(Tbl_MissionCrew[Duration (days)],Tbl_MissionCrew[Crew Name],Tbl_People[[#This Row],[Name]])</f>
        <v>10.924305555556202</v>
      </c>
    </row>
    <row r="395" spans="1:13">
      <c r="A395" t="s">
        <v>645</v>
      </c>
      <c r="B395" t="s">
        <v>1333</v>
      </c>
      <c r="C395" t="s">
        <v>781</v>
      </c>
      <c r="D395" t="s">
        <v>1336</v>
      </c>
      <c r="E395" s="6">
        <v>21957</v>
      </c>
      <c r="F395">
        <f>COUNTIF(Tbl_MissionCrew[Crew Name],Tbl_People[[#This Row],[Name]])</f>
        <v>4</v>
      </c>
      <c r="G395" s="2">
        <f ca="1">SUMIFS(Tbl_MissionCrew[Duration (days)],Tbl_MissionCrew[Crew Name],Tbl_People[[#This Row],[Name]])</f>
        <v>227.56874999999854</v>
      </c>
      <c r="H395">
        <f>COUNTIF(Tbl_EVA[Name],Tbl_People[[#This Row],[Name]])</f>
        <v>9</v>
      </c>
      <c r="I395" s="2">
        <f>SUMIFS(Tbl_EVA[Duration],Tbl_EVA[Name],Tbl_People[[#This Row],[Name]])*24</f>
        <v>53.033333333325572</v>
      </c>
      <c r="J395">
        <f>COUNTIFS(Tbl_MissionCrew[Destination],"Moon",Tbl_MissionCrew[Crew Name],Tbl_People[[#This Row],[Name]])</f>
        <v>0</v>
      </c>
      <c r="K395">
        <f>COUNTIFS(Tbl_EVA[Moonwalk],TRUE,Tbl_EVA[Name],Tbl_People[[#This Row],[Name]])</f>
        <v>0</v>
      </c>
      <c r="L395" s="2">
        <f ca="1">_xlfn.MAXIFS(Tbl_MissionCrew[Duration (days)],Tbl_MissionCrew[Crew Name],Tbl_People[[#This Row],[Name]])</f>
        <v>187.90555555555329</v>
      </c>
      <c r="M395" s="2">
        <f ca="1">_xlfn.MINIFS(Tbl_MissionCrew[Duration (days)],Tbl_MissionCrew[Crew Name],Tbl_People[[#This Row],[Name]])</f>
        <v>11.80000000000291</v>
      </c>
    </row>
    <row r="396" spans="1:13">
      <c r="A396" t="s">
        <v>1077</v>
      </c>
      <c r="B396" t="s">
        <v>1333</v>
      </c>
      <c r="C396" t="s">
        <v>781</v>
      </c>
      <c r="D396" t="s">
        <v>1336</v>
      </c>
      <c r="E396" s="6">
        <v>16690</v>
      </c>
      <c r="F396">
        <f>COUNTIF(Tbl_MissionCrew[Crew Name],Tbl_People[[#This Row],[Name]])</f>
        <v>3</v>
      </c>
      <c r="G396" s="2">
        <f ca="1">SUMIFS(Tbl_MissionCrew[Duration (days)],Tbl_MissionCrew[Crew Name],Tbl_People[[#This Row],[Name]])</f>
        <v>14.848611111108767</v>
      </c>
      <c r="H396">
        <f>COUNTIF(Tbl_EVA[Name],Tbl_People[[#This Row],[Name]])</f>
        <v>0</v>
      </c>
      <c r="I396" s="2">
        <f>SUMIFS(Tbl_EVA[Duration],Tbl_EVA[Name],Tbl_People[[#This Row],[Name]])*24</f>
        <v>0</v>
      </c>
      <c r="J396">
        <f>COUNTIFS(Tbl_MissionCrew[Destination],"Moon",Tbl_MissionCrew[Crew Name],Tbl_People[[#This Row],[Name]])</f>
        <v>0</v>
      </c>
      <c r="K396">
        <f>COUNTIFS(Tbl_EVA[Moonwalk],TRUE,Tbl_EVA[Name],Tbl_People[[#This Row],[Name]])</f>
        <v>0</v>
      </c>
      <c r="L396" s="2">
        <f ca="1">_xlfn.MAXIFS(Tbl_MissionCrew[Duration (days)],Tbl_MissionCrew[Crew Name],Tbl_People[[#This Row],[Name]])</f>
        <v>6.0395833333350311</v>
      </c>
      <c r="M396" s="2">
        <f ca="1">_xlfn.MINIFS(Tbl_MissionCrew[Duration (days)],Tbl_MissionCrew[Crew Name],Tbl_People[[#This Row],[Name]])</f>
        <v>4.3791666666656965</v>
      </c>
    </row>
    <row r="397" spans="1:13">
      <c r="A397" t="s">
        <v>1136</v>
      </c>
      <c r="B397" t="s">
        <v>1333</v>
      </c>
      <c r="C397" t="s">
        <v>781</v>
      </c>
      <c r="D397" t="s">
        <v>1336</v>
      </c>
      <c r="E397" s="6">
        <v>17038</v>
      </c>
      <c r="F397">
        <f>COUNTIF(Tbl_MissionCrew[Crew Name],Tbl_People[[#This Row],[Name]])</f>
        <v>4</v>
      </c>
      <c r="G397" s="2">
        <f ca="1">SUMIFS(Tbl_MissionCrew[Duration (days)],Tbl_MissionCrew[Crew Name],Tbl_People[[#This Row],[Name]])</f>
        <v>33.898611111108039</v>
      </c>
      <c r="H397">
        <f>COUNTIF(Tbl_EVA[Name],Tbl_People[[#This Row],[Name]])</f>
        <v>0</v>
      </c>
      <c r="I397" s="2">
        <f>SUMIFS(Tbl_EVA[Duration],Tbl_EVA[Name],Tbl_People[[#This Row],[Name]])*24</f>
        <v>0</v>
      </c>
      <c r="J397">
        <f>COUNTIFS(Tbl_MissionCrew[Destination],"Moon",Tbl_MissionCrew[Crew Name],Tbl_People[[#This Row],[Name]])</f>
        <v>0</v>
      </c>
      <c r="K397">
        <f>COUNTIFS(Tbl_EVA[Moonwalk],TRUE,Tbl_EVA[Name],Tbl_People[[#This Row],[Name]])</f>
        <v>0</v>
      </c>
      <c r="L397" s="2">
        <f ca="1">_xlfn.MAXIFS(Tbl_MissionCrew[Duration (days)],Tbl_MissionCrew[Crew Name],Tbl_People[[#This Row],[Name]])</f>
        <v>13.813194444446708</v>
      </c>
      <c r="M397" s="2">
        <f ca="1">_xlfn.MINIFS(Tbl_MissionCrew[Duration (days)],Tbl_MissionCrew[Crew Name],Tbl_People[[#This Row],[Name]])</f>
        <v>4.0909722222204437</v>
      </c>
    </row>
    <row r="398" spans="1:13">
      <c r="A398" t="s">
        <v>670</v>
      </c>
      <c r="B398" t="s">
        <v>1333</v>
      </c>
      <c r="C398" t="s">
        <v>781</v>
      </c>
      <c r="D398" t="s">
        <v>1336</v>
      </c>
      <c r="E398" s="6">
        <v>23341</v>
      </c>
      <c r="F398">
        <f>COUNTIF(Tbl_MissionCrew[Crew Name],Tbl_People[[#This Row],[Name]])</f>
        <v>2</v>
      </c>
      <c r="G398" s="2">
        <f ca="1">SUMIFS(Tbl_MissionCrew[Duration (days)],Tbl_MissionCrew[Crew Name],Tbl_People[[#This Row],[Name]])</f>
        <v>209.56319444444671</v>
      </c>
      <c r="H398">
        <f>COUNTIF(Tbl_EVA[Name],Tbl_People[[#This Row],[Name]])</f>
        <v>5</v>
      </c>
      <c r="I398" s="2">
        <f>SUMIFS(Tbl_EVA[Duration],Tbl_EVA[Name],Tbl_People[[#This Row],[Name]])*24</f>
        <v>32.06666666676756</v>
      </c>
      <c r="J398">
        <f>COUNTIFS(Tbl_MissionCrew[Destination],"Moon",Tbl_MissionCrew[Crew Name],Tbl_People[[#This Row],[Name]])</f>
        <v>0</v>
      </c>
      <c r="K398">
        <f>COUNTIFS(Tbl_EVA[Moonwalk],TRUE,Tbl_EVA[Name],Tbl_People[[#This Row],[Name]])</f>
        <v>0</v>
      </c>
      <c r="L398" s="2">
        <f ca="1">_xlfn.MAXIFS(Tbl_MissionCrew[Duration (days)],Tbl_MissionCrew[Crew Name],Tbl_People[[#This Row],[Name]])</f>
        <v>196.75069444444671</v>
      </c>
      <c r="M398" s="2">
        <f ca="1">_xlfn.MINIFS(Tbl_MissionCrew[Duration (days)],Tbl_MissionCrew[Crew Name],Tbl_People[[#This Row],[Name]])</f>
        <v>12.8125</v>
      </c>
    </row>
    <row r="399" spans="1:13">
      <c r="A399" t="s">
        <v>1236</v>
      </c>
      <c r="B399" t="s">
        <v>1333</v>
      </c>
      <c r="C399" t="s">
        <v>781</v>
      </c>
      <c r="D399" t="s">
        <v>1336</v>
      </c>
      <c r="E399" s="6">
        <v>21013</v>
      </c>
      <c r="F399">
        <f>COUNTIF(Tbl_MissionCrew[Crew Name],Tbl_People[[#This Row],[Name]])</f>
        <v>2</v>
      </c>
      <c r="G399" s="2">
        <f ca="1">SUMIFS(Tbl_MissionCrew[Duration (days)],Tbl_MissionCrew[Crew Name],Tbl_People[[#This Row],[Name]])</f>
        <v>25.731944444443798</v>
      </c>
      <c r="H399">
        <f>COUNTIF(Tbl_EVA[Name],Tbl_People[[#This Row],[Name]])</f>
        <v>0</v>
      </c>
      <c r="I399" s="2">
        <f>SUMIFS(Tbl_EVA[Duration],Tbl_EVA[Name],Tbl_People[[#This Row],[Name]])*24</f>
        <v>0</v>
      </c>
      <c r="J399">
        <f>COUNTIFS(Tbl_MissionCrew[Destination],"Moon",Tbl_MissionCrew[Crew Name],Tbl_People[[#This Row],[Name]])</f>
        <v>0</v>
      </c>
      <c r="K399">
        <f>COUNTIFS(Tbl_EVA[Moonwalk],TRUE,Tbl_EVA[Name],Tbl_People[[#This Row],[Name]])</f>
        <v>0</v>
      </c>
      <c r="L399" s="2">
        <f ca="1">_xlfn.MAXIFS(Tbl_MissionCrew[Duration (days)],Tbl_MissionCrew[Crew Name],Tbl_People[[#This Row],[Name]])</f>
        <v>15.930555555554747</v>
      </c>
      <c r="M399" s="2">
        <f ca="1">_xlfn.MINIFS(Tbl_MissionCrew[Duration (days)],Tbl_MissionCrew[Crew Name],Tbl_People[[#This Row],[Name]])</f>
        <v>9.8013888888890506</v>
      </c>
    </row>
    <row r="400" spans="1:13">
      <c r="A400" t="s">
        <v>1144</v>
      </c>
      <c r="B400" t="s">
        <v>1333</v>
      </c>
      <c r="C400" t="s">
        <v>781</v>
      </c>
      <c r="D400" t="s">
        <v>1336</v>
      </c>
      <c r="E400" s="6">
        <v>17921</v>
      </c>
      <c r="F400">
        <f>COUNTIF(Tbl_MissionCrew[Crew Name],Tbl_People[[#This Row],[Name]])</f>
        <v>4</v>
      </c>
      <c r="G400" s="2">
        <f ca="1">SUMIFS(Tbl_MissionCrew[Duration (days)],Tbl_MissionCrew[Crew Name],Tbl_People[[#This Row],[Name]])</f>
        <v>37.949305555550382</v>
      </c>
      <c r="H400">
        <f>COUNTIF(Tbl_EVA[Name],Tbl_People[[#This Row],[Name]])</f>
        <v>0</v>
      </c>
      <c r="I400" s="2">
        <f>SUMIFS(Tbl_EVA[Duration],Tbl_EVA[Name],Tbl_People[[#This Row],[Name]])*24</f>
        <v>0</v>
      </c>
      <c r="J400">
        <f>COUNTIFS(Tbl_MissionCrew[Destination],"Moon",Tbl_MissionCrew[Crew Name],Tbl_People[[#This Row],[Name]])</f>
        <v>0</v>
      </c>
      <c r="K400">
        <f>COUNTIFS(Tbl_EVA[Moonwalk],TRUE,Tbl_EVA[Name],Tbl_People[[#This Row],[Name]])</f>
        <v>0</v>
      </c>
      <c r="L400" s="2">
        <f ca="1">_xlfn.MAXIFS(Tbl_MissionCrew[Duration (days)],Tbl_MissionCrew[Crew Name],Tbl_People[[#This Row],[Name]])</f>
        <v>14.747222222220444</v>
      </c>
      <c r="M400" s="2">
        <f ca="1">_xlfn.MINIFS(Tbl_MissionCrew[Duration (days)],Tbl_MissionCrew[Crew Name],Tbl_People[[#This Row],[Name]])</f>
        <v>4.0909722222204437</v>
      </c>
    </row>
    <row r="401" spans="1:13">
      <c r="A401" t="s">
        <v>1120</v>
      </c>
      <c r="B401" t="s">
        <v>1333</v>
      </c>
      <c r="C401" t="s">
        <v>781</v>
      </c>
      <c r="D401" t="s">
        <v>1336</v>
      </c>
      <c r="E401" s="6">
        <v>17842</v>
      </c>
      <c r="F401">
        <f>COUNTIF(Tbl_MissionCrew[Crew Name],Tbl_People[[#This Row],[Name]])</f>
        <v>1</v>
      </c>
      <c r="G401" s="2">
        <f ca="1">SUMIFS(Tbl_MissionCrew[Duration (days)],Tbl_MissionCrew[Crew Name],Tbl_People[[#This Row],[Name]])</f>
        <v>6.0868055555547471</v>
      </c>
      <c r="H401">
        <f>COUNTIF(Tbl_EVA[Name],Tbl_People[[#This Row],[Name]])</f>
        <v>0</v>
      </c>
      <c r="I401" s="2">
        <f>SUMIFS(Tbl_EVA[Duration],Tbl_EVA[Name],Tbl_People[[#This Row],[Name]])*24</f>
        <v>0</v>
      </c>
      <c r="J401">
        <f>COUNTIFS(Tbl_MissionCrew[Destination],"Moon",Tbl_MissionCrew[Crew Name],Tbl_People[[#This Row],[Name]])</f>
        <v>0</v>
      </c>
      <c r="K401">
        <f>COUNTIFS(Tbl_EVA[Moonwalk],TRUE,Tbl_EVA[Name],Tbl_People[[#This Row],[Name]])</f>
        <v>0</v>
      </c>
      <c r="L401" s="2">
        <f ca="1">_xlfn.MAXIFS(Tbl_MissionCrew[Duration (days)],Tbl_MissionCrew[Crew Name],Tbl_People[[#This Row],[Name]])</f>
        <v>6.0868055555547471</v>
      </c>
      <c r="M401" s="2">
        <f ca="1">_xlfn.MINIFS(Tbl_MissionCrew[Duration (days)],Tbl_MissionCrew[Crew Name],Tbl_People[[#This Row],[Name]])</f>
        <v>6.0868055555547471</v>
      </c>
    </row>
    <row r="402" spans="1:13">
      <c r="A402" t="s">
        <v>1047</v>
      </c>
      <c r="B402" t="s">
        <v>1333</v>
      </c>
      <c r="C402" t="s">
        <v>781</v>
      </c>
      <c r="D402" t="s">
        <v>1336</v>
      </c>
      <c r="E402" s="6">
        <v>13769</v>
      </c>
      <c r="F402">
        <f>COUNTIF(Tbl_MissionCrew[Crew Name],Tbl_People[[#This Row],[Name]])</f>
        <v>4</v>
      </c>
      <c r="G402" s="2">
        <f ca="1">SUMIFS(Tbl_MissionCrew[Duration (days)],Tbl_MissionCrew[Crew Name],Tbl_People[[#This Row],[Name]])</f>
        <v>23.578472222223354</v>
      </c>
      <c r="H402">
        <f>COUNTIF(Tbl_EVA[Name],Tbl_People[[#This Row],[Name]])</f>
        <v>0</v>
      </c>
      <c r="I402" s="2">
        <f>SUMIFS(Tbl_EVA[Duration],Tbl_EVA[Name],Tbl_People[[#This Row],[Name]])*24</f>
        <v>0</v>
      </c>
      <c r="J402">
        <f>COUNTIFS(Tbl_MissionCrew[Destination],"Moon",Tbl_MissionCrew[Crew Name],Tbl_People[[#This Row],[Name]])</f>
        <v>0</v>
      </c>
      <c r="K402">
        <f>COUNTIFS(Tbl_EVA[Moonwalk],TRUE,Tbl_EVA[Name],Tbl_People[[#This Row],[Name]])</f>
        <v>0</v>
      </c>
      <c r="L402" s="2">
        <f ca="1">_xlfn.MAXIFS(Tbl_MissionCrew[Duration (days)],Tbl_MissionCrew[Crew Name],Tbl_People[[#This Row],[Name]])</f>
        <v>8.2256944444452529</v>
      </c>
      <c r="M402" s="2">
        <f ca="1">_xlfn.MINIFS(Tbl_MissionCrew[Duration (days)],Tbl_MissionCrew[Crew Name],Tbl_People[[#This Row],[Name]])</f>
        <v>2.265277777776646</v>
      </c>
    </row>
    <row r="403" spans="1:13">
      <c r="A403" t="s">
        <v>576</v>
      </c>
      <c r="B403" t="s">
        <v>1333</v>
      </c>
      <c r="C403" t="s">
        <v>781</v>
      </c>
      <c r="D403" t="s">
        <v>1336</v>
      </c>
      <c r="E403" s="6">
        <v>22710</v>
      </c>
      <c r="F403">
        <f>COUNTIF(Tbl_MissionCrew[Crew Name],Tbl_People[[#This Row],[Name]])</f>
        <v>3</v>
      </c>
      <c r="G403" s="2">
        <f ca="1">SUMIFS(Tbl_MissionCrew[Duration (days)],Tbl_MissionCrew[Crew Name],Tbl_People[[#This Row],[Name]])</f>
        <v>37.606944444443798</v>
      </c>
      <c r="H403">
        <f>COUNTIF(Tbl_EVA[Name],Tbl_People[[#This Row],[Name]])</f>
        <v>7</v>
      </c>
      <c r="I403" s="2">
        <f>SUMIFS(Tbl_EVA[Duration],Tbl_EVA[Name],Tbl_People[[#This Row],[Name]])*24</f>
        <v>45.583333333313931</v>
      </c>
      <c r="J403">
        <f>COUNTIFS(Tbl_MissionCrew[Destination],"Moon",Tbl_MissionCrew[Crew Name],Tbl_People[[#This Row],[Name]])</f>
        <v>0</v>
      </c>
      <c r="K403">
        <f>COUNTIFS(Tbl_EVA[Moonwalk],TRUE,Tbl_EVA[Name],Tbl_People[[#This Row],[Name]])</f>
        <v>0</v>
      </c>
      <c r="L403" s="2">
        <f ca="1">_xlfn.MAXIFS(Tbl_MissionCrew[Duration (days)],Tbl_MissionCrew[Crew Name],Tbl_People[[#This Row],[Name]])</f>
        <v>12.889583333329938</v>
      </c>
      <c r="M403" s="2">
        <f ca="1">_xlfn.MINIFS(Tbl_MissionCrew[Duration (days)],Tbl_MissionCrew[Crew Name],Tbl_People[[#This Row],[Name]])</f>
        <v>11.852777777778101</v>
      </c>
    </row>
    <row r="404" spans="1:13">
      <c r="A404" t="s">
        <v>656</v>
      </c>
      <c r="B404" t="s">
        <v>1333</v>
      </c>
      <c r="C404" t="s">
        <v>781</v>
      </c>
      <c r="D404" t="s">
        <v>1336</v>
      </c>
      <c r="E404" s="6">
        <v>25777</v>
      </c>
      <c r="F404">
        <f>COUNTIF(Tbl_MissionCrew[Crew Name],Tbl_People[[#This Row],[Name]])</f>
        <v>3</v>
      </c>
      <c r="G404" s="2">
        <f ca="1">SUMIFS(Tbl_MissionCrew[Duration (days)],Tbl_MissionCrew[Crew Name],Tbl_People[[#This Row],[Name]])</f>
        <v>93.489826388889924</v>
      </c>
      <c r="H404">
        <f>COUNTIF(Tbl_EVA[Name],Tbl_People[[#This Row],[Name]])</f>
        <v>10</v>
      </c>
      <c r="I404" s="2">
        <f>SUMIFS(Tbl_EVA[Duration],Tbl_EVA[Name],Tbl_People[[#This Row],[Name]])*24</f>
        <v>61.166666666977108</v>
      </c>
      <c r="J404">
        <f>COUNTIFS(Tbl_MissionCrew[Destination],"Moon",Tbl_MissionCrew[Crew Name],Tbl_People[[#This Row],[Name]])</f>
        <v>0</v>
      </c>
      <c r="K404">
        <f>COUNTIFS(Tbl_EVA[Moonwalk],TRUE,Tbl_EVA[Name],Tbl_People[[#This Row],[Name]])</f>
        <v>0</v>
      </c>
      <c r="L404" s="2">
        <f ca="1">_xlfn.MAXIFS(Tbl_MissionCrew[Duration (days)],Tbl_MissionCrew[Crew Name],Tbl_People[[#This Row],[Name]])</f>
        <v>63.975937499999418</v>
      </c>
      <c r="M404" s="2">
        <f ca="1">_xlfn.MINIFS(Tbl_MissionCrew[Duration (days)],Tbl_MissionCrew[Crew Name],Tbl_People[[#This Row],[Name]])</f>
        <v>13.755555555559113</v>
      </c>
    </row>
    <row r="405" spans="1:13">
      <c r="A405" t="s">
        <v>1067</v>
      </c>
      <c r="B405" t="s">
        <v>1333</v>
      </c>
      <c r="C405" t="s">
        <v>781</v>
      </c>
      <c r="D405" t="s">
        <v>1336</v>
      </c>
      <c r="E405" s="6">
        <v>17105</v>
      </c>
      <c r="F405">
        <f>COUNTIF(Tbl_MissionCrew[Crew Name],Tbl_People[[#This Row],[Name]])</f>
        <v>5</v>
      </c>
      <c r="G405" s="2">
        <f ca="1">SUMIFS(Tbl_MissionCrew[Duration (days)],Tbl_MissionCrew[Crew Name],Tbl_People[[#This Row],[Name]])</f>
        <v>36.181944444444525</v>
      </c>
      <c r="H405">
        <f>COUNTIF(Tbl_EVA[Name],Tbl_People[[#This Row],[Name]])</f>
        <v>0</v>
      </c>
      <c r="I405" s="2">
        <f>SUMIFS(Tbl_EVA[Duration],Tbl_EVA[Name],Tbl_People[[#This Row],[Name]])*24</f>
        <v>0</v>
      </c>
      <c r="J405">
        <f>COUNTIFS(Tbl_MissionCrew[Destination],"Moon",Tbl_MissionCrew[Crew Name],Tbl_People[[#This Row],[Name]])</f>
        <v>0</v>
      </c>
      <c r="K405">
        <f>COUNTIFS(Tbl_EVA[Moonwalk],TRUE,Tbl_EVA[Name],Tbl_People[[#This Row],[Name]])</f>
        <v>0</v>
      </c>
      <c r="L405" s="2">
        <f ca="1">_xlfn.MAXIFS(Tbl_MissionCrew[Duration (days)],Tbl_MissionCrew[Crew Name],Tbl_People[[#This Row],[Name]])</f>
        <v>9.8076388888875954</v>
      </c>
      <c r="M405" s="2">
        <f ca="1">_xlfn.MINIFS(Tbl_MissionCrew[Duration (days)],Tbl_MissionCrew[Crew Name],Tbl_People[[#This Row],[Name]])</f>
        <v>4.3791666666656965</v>
      </c>
    </row>
    <row r="406" spans="1:13">
      <c r="A406" t="s">
        <v>1053</v>
      </c>
      <c r="B406" t="s">
        <v>1333</v>
      </c>
      <c r="C406" t="s">
        <v>781</v>
      </c>
      <c r="D406" t="s">
        <v>1336</v>
      </c>
      <c r="E406" s="6">
        <v>13345</v>
      </c>
      <c r="F406">
        <f>COUNTIF(Tbl_MissionCrew[Crew Name],Tbl_People[[#This Row],[Name]])</f>
        <v>2</v>
      </c>
      <c r="G406" s="2">
        <f ca="1">SUMIFS(Tbl_MissionCrew[Duration (days)],Tbl_MissionCrew[Crew Name],Tbl_People[[#This Row],[Name]])</f>
        <v>12.100694444445253</v>
      </c>
      <c r="H406">
        <f>COUNTIF(Tbl_EVA[Name],Tbl_People[[#This Row],[Name]])</f>
        <v>0</v>
      </c>
      <c r="I406" s="2">
        <f>SUMIFS(Tbl_EVA[Duration],Tbl_EVA[Name],Tbl_People[[#This Row],[Name]])*24</f>
        <v>0</v>
      </c>
      <c r="J406">
        <f>COUNTIFS(Tbl_MissionCrew[Destination],"Moon",Tbl_MissionCrew[Crew Name],Tbl_People[[#This Row],[Name]])</f>
        <v>0</v>
      </c>
      <c r="K406">
        <f>COUNTIFS(Tbl_EVA[Moonwalk],TRUE,Tbl_EVA[Name],Tbl_People[[#This Row],[Name]])</f>
        <v>0</v>
      </c>
      <c r="L406" s="2">
        <f ca="1">_xlfn.MAXIFS(Tbl_MissionCrew[Duration (days)],Tbl_MissionCrew[Crew Name],Tbl_People[[#This Row],[Name]])</f>
        <v>7.0069444444452529</v>
      </c>
      <c r="M406" s="2">
        <f ca="1">_xlfn.MINIFS(Tbl_MissionCrew[Duration (days)],Tbl_MissionCrew[Crew Name],Tbl_People[[#This Row],[Name]])</f>
        <v>5.09375</v>
      </c>
    </row>
    <row r="407" spans="1:13">
      <c r="A407" t="s">
        <v>1065</v>
      </c>
      <c r="B407" t="s">
        <v>1333</v>
      </c>
      <c r="C407" t="s">
        <v>781</v>
      </c>
      <c r="D407" t="s">
        <v>1336</v>
      </c>
      <c r="E407" s="6">
        <v>13498</v>
      </c>
      <c r="F407">
        <f>COUNTIF(Tbl_MissionCrew[Crew Name],Tbl_People[[#This Row],[Name]])</f>
        <v>2</v>
      </c>
      <c r="G407" s="2">
        <f ca="1">SUMIFS(Tbl_MissionCrew[Duration (days)],Tbl_MissionCrew[Crew Name],Tbl_People[[#This Row],[Name]])</f>
        <v>19.287500000002183</v>
      </c>
      <c r="H407">
        <f>COUNTIF(Tbl_EVA[Name],Tbl_People[[#This Row],[Name]])</f>
        <v>0</v>
      </c>
      <c r="I407" s="2">
        <f>SUMIFS(Tbl_EVA[Duration],Tbl_EVA[Name],Tbl_People[[#This Row],[Name]])*24</f>
        <v>0</v>
      </c>
      <c r="J407">
        <f>COUNTIFS(Tbl_MissionCrew[Destination],"Moon",Tbl_MissionCrew[Crew Name],Tbl_People[[#This Row],[Name]])</f>
        <v>0</v>
      </c>
      <c r="K407">
        <f>COUNTIFS(Tbl_EVA[Moonwalk],TRUE,Tbl_EVA[Name],Tbl_People[[#This Row],[Name]])</f>
        <v>0</v>
      </c>
      <c r="L407" s="2">
        <f ca="1">_xlfn.MAXIFS(Tbl_MissionCrew[Duration (days)],Tbl_MissionCrew[Crew Name],Tbl_People[[#This Row],[Name]])</f>
        <v>10.325000000000728</v>
      </c>
      <c r="M407" s="2">
        <f ca="1">_xlfn.MINIFS(Tbl_MissionCrew[Duration (days)],Tbl_MissionCrew[Crew Name],Tbl_People[[#This Row],[Name]])</f>
        <v>8.9625000000014552</v>
      </c>
    </row>
    <row r="408" spans="1:13">
      <c r="A408" t="s">
        <v>666</v>
      </c>
      <c r="B408" t="s">
        <v>1333</v>
      </c>
      <c r="C408" t="s">
        <v>781</v>
      </c>
      <c r="D408" t="s">
        <v>1336</v>
      </c>
      <c r="E408" s="6">
        <v>24627</v>
      </c>
      <c r="F408">
        <f>COUNTIF(Tbl_MissionCrew[Crew Name],Tbl_People[[#This Row],[Name]])</f>
        <v>2</v>
      </c>
      <c r="G408" s="2">
        <f ca="1">SUMIFS(Tbl_MissionCrew[Duration (days)],Tbl_MissionCrew[Crew Name],Tbl_People[[#This Row],[Name]])</f>
        <v>188.98958333332848</v>
      </c>
      <c r="H408">
        <f>COUNTIF(Tbl_EVA[Name],Tbl_People[[#This Row],[Name]])</f>
        <v>6</v>
      </c>
      <c r="I408" s="2">
        <f>SUMIFS(Tbl_EVA[Duration],Tbl_EVA[Name],Tbl_People[[#This Row],[Name]])*24</f>
        <v>38.983333333104383</v>
      </c>
      <c r="J408">
        <f>COUNTIFS(Tbl_MissionCrew[Destination],"Moon",Tbl_MissionCrew[Crew Name],Tbl_People[[#This Row],[Name]])</f>
        <v>0</v>
      </c>
      <c r="K408">
        <f>COUNTIFS(Tbl_EVA[Moonwalk],TRUE,Tbl_EVA[Name],Tbl_People[[#This Row],[Name]])</f>
        <v>0</v>
      </c>
      <c r="L408" s="2">
        <f ca="1">_xlfn.MAXIFS(Tbl_MissionCrew[Duration (days)],Tbl_MissionCrew[Crew Name],Tbl_People[[#This Row],[Name]])</f>
        <v>173.13541666666424</v>
      </c>
      <c r="M408" s="2">
        <f ca="1">_xlfn.MINIFS(Tbl_MissionCrew[Duration (days)],Tbl_MissionCrew[Crew Name],Tbl_People[[#This Row],[Name]])</f>
        <v>15.854166666664241</v>
      </c>
    </row>
    <row r="409" spans="1:13">
      <c r="A409" t="s">
        <v>684</v>
      </c>
      <c r="B409" t="s">
        <v>1333</v>
      </c>
      <c r="C409" t="s">
        <v>781</v>
      </c>
      <c r="D409" t="s">
        <v>1336</v>
      </c>
      <c r="E409" s="6">
        <v>24007</v>
      </c>
      <c r="F409">
        <f>COUNTIF(Tbl_MissionCrew[Crew Name],Tbl_People[[#This Row],[Name]])</f>
        <v>1</v>
      </c>
      <c r="G409" s="2">
        <f ca="1">SUMIFS(Tbl_MissionCrew[Duration (days)],Tbl_MissionCrew[Crew Name],Tbl_People[[#This Row],[Name]])</f>
        <v>10.802777777775191</v>
      </c>
      <c r="H409">
        <f>COUNTIF(Tbl_EVA[Name],Tbl_People[[#This Row],[Name]])</f>
        <v>2</v>
      </c>
      <c r="I409" s="2">
        <f>SUMIFS(Tbl_EVA[Duration],Tbl_EVA[Name],Tbl_People[[#This Row],[Name]])*24</f>
        <v>12.316666666651145</v>
      </c>
      <c r="J409">
        <f>COUNTIFS(Tbl_MissionCrew[Destination],"Moon",Tbl_MissionCrew[Crew Name],Tbl_People[[#This Row],[Name]])</f>
        <v>0</v>
      </c>
      <c r="K409">
        <f>COUNTIFS(Tbl_EVA[Moonwalk],TRUE,Tbl_EVA[Name],Tbl_People[[#This Row],[Name]])</f>
        <v>0</v>
      </c>
      <c r="L409" s="2">
        <f ca="1">_xlfn.MAXIFS(Tbl_MissionCrew[Duration (days)],Tbl_MissionCrew[Crew Name],Tbl_People[[#This Row],[Name]])</f>
        <v>10.802777777775191</v>
      </c>
      <c r="M409" s="2">
        <f ca="1">_xlfn.MINIFS(Tbl_MissionCrew[Duration (days)],Tbl_MissionCrew[Crew Name],Tbl_People[[#This Row],[Name]])</f>
        <v>10.802777777775191</v>
      </c>
    </row>
    <row r="410" spans="1:13">
      <c r="A410" t="s">
        <v>1133</v>
      </c>
      <c r="B410" t="s">
        <v>1333</v>
      </c>
      <c r="C410" t="s">
        <v>781</v>
      </c>
      <c r="D410" t="s">
        <v>1336</v>
      </c>
      <c r="E410" s="6">
        <v>15482</v>
      </c>
      <c r="F410">
        <f>COUNTIF(Tbl_MissionCrew[Crew Name],Tbl_People[[#This Row],[Name]])</f>
        <v>2</v>
      </c>
      <c r="G410" s="2">
        <f ca="1">SUMIFS(Tbl_MissionCrew[Duration (days)],Tbl_MissionCrew[Crew Name],Tbl_People[[#This Row],[Name]])</f>
        <v>9.8993055555547471</v>
      </c>
      <c r="H410">
        <f>COUNTIF(Tbl_EVA[Name],Tbl_People[[#This Row],[Name]])</f>
        <v>0</v>
      </c>
      <c r="I410" s="2">
        <f>SUMIFS(Tbl_EVA[Duration],Tbl_EVA[Name],Tbl_People[[#This Row],[Name]])*24</f>
        <v>0</v>
      </c>
      <c r="J410">
        <f>COUNTIFS(Tbl_MissionCrew[Destination],"Moon",Tbl_MissionCrew[Crew Name],Tbl_People[[#This Row],[Name]])</f>
        <v>0</v>
      </c>
      <c r="K410">
        <f>COUNTIFS(Tbl_EVA[Moonwalk],TRUE,Tbl_EVA[Name],Tbl_People[[#This Row],[Name]])</f>
        <v>0</v>
      </c>
      <c r="L410" s="2">
        <f ca="1">_xlfn.MAXIFS(Tbl_MissionCrew[Duration (days)],Tbl_MissionCrew[Crew Name],Tbl_People[[#This Row],[Name]])</f>
        <v>4.9861111111094942</v>
      </c>
      <c r="M410" s="2">
        <f ca="1">_xlfn.MINIFS(Tbl_MissionCrew[Duration (days)],Tbl_MissionCrew[Crew Name],Tbl_People[[#This Row],[Name]])</f>
        <v>4.9131944444452529</v>
      </c>
    </row>
    <row r="411" spans="1:13">
      <c r="A411" t="s">
        <v>435</v>
      </c>
      <c r="B411" t="s">
        <v>1333</v>
      </c>
      <c r="C411" t="s">
        <v>781</v>
      </c>
      <c r="D411" t="s">
        <v>1336</v>
      </c>
      <c r="E411" s="6">
        <v>15566</v>
      </c>
      <c r="F411">
        <f>COUNTIF(Tbl_MissionCrew[Crew Name],Tbl_People[[#This Row],[Name]])</f>
        <v>2</v>
      </c>
      <c r="G411" s="2">
        <f ca="1">SUMIFS(Tbl_MissionCrew[Duration (days)],Tbl_MissionCrew[Crew Name],Tbl_People[[#This Row],[Name]])</f>
        <v>12.043750000000728</v>
      </c>
      <c r="H411">
        <f>COUNTIF(Tbl_EVA[Name],Tbl_People[[#This Row],[Name]])</f>
        <v>2</v>
      </c>
      <c r="I411" s="2">
        <f>SUMIFS(Tbl_EVA[Duration],Tbl_EVA[Name],Tbl_People[[#This Row],[Name]])*24</f>
        <v>12.199999999953434</v>
      </c>
      <c r="J411">
        <f>COUNTIFS(Tbl_MissionCrew[Destination],"Moon",Tbl_MissionCrew[Crew Name],Tbl_People[[#This Row],[Name]])</f>
        <v>0</v>
      </c>
      <c r="K411">
        <f>COUNTIFS(Tbl_EVA[Moonwalk],TRUE,Tbl_EVA[Name],Tbl_People[[#This Row],[Name]])</f>
        <v>0</v>
      </c>
      <c r="L411" s="2">
        <f ca="1">_xlfn.MAXIFS(Tbl_MissionCrew[Duration (days)],Tbl_MissionCrew[Crew Name],Tbl_People[[#This Row],[Name]])</f>
        <v>7.9701388888897782</v>
      </c>
      <c r="M411" s="2">
        <f ca="1">_xlfn.MINIFS(Tbl_MissionCrew[Duration (days)],Tbl_MissionCrew[Crew Name],Tbl_People[[#This Row],[Name]])</f>
        <v>4.0736111111109494</v>
      </c>
    </row>
    <row r="412" spans="1:13">
      <c r="A412" t="s">
        <v>1210</v>
      </c>
      <c r="B412" t="s">
        <v>1333</v>
      </c>
      <c r="C412" t="s">
        <v>1348</v>
      </c>
      <c r="D412" t="s">
        <v>1336</v>
      </c>
      <c r="E412" s="6">
        <v>19588</v>
      </c>
      <c r="F412">
        <f>COUNTIF(Tbl_MissionCrew[Crew Name],Tbl_People[[#This Row],[Name]])</f>
        <v>2</v>
      </c>
      <c r="G412" s="2">
        <f ca="1">SUMIFS(Tbl_MissionCrew[Duration (days)],Tbl_MissionCrew[Crew Name],Tbl_People[[#This Row],[Name]])</f>
        <v>204.77083333333576</v>
      </c>
      <c r="H412">
        <f>COUNTIF(Tbl_EVA[Name],Tbl_People[[#This Row],[Name]])</f>
        <v>0</v>
      </c>
      <c r="I412" s="2">
        <f>SUMIFS(Tbl_EVA[Duration],Tbl_EVA[Name],Tbl_People[[#This Row],[Name]])*24</f>
        <v>0</v>
      </c>
      <c r="J412">
        <f>COUNTIFS(Tbl_MissionCrew[Destination],"Moon",Tbl_MissionCrew[Crew Name],Tbl_People[[#This Row],[Name]])</f>
        <v>0</v>
      </c>
      <c r="K412">
        <f>COUNTIFS(Tbl_EVA[Moonwalk],TRUE,Tbl_EVA[Name],Tbl_People[[#This Row],[Name]])</f>
        <v>0</v>
      </c>
      <c r="L412" s="2">
        <f ca="1">_xlfn.MAXIFS(Tbl_MissionCrew[Duration (days)],Tbl_MissionCrew[Crew Name],Tbl_People[[#This Row],[Name]])</f>
        <v>187.8618055555562</v>
      </c>
      <c r="M412" s="2">
        <f ca="1">_xlfn.MINIFS(Tbl_MissionCrew[Duration (days)],Tbl_MissionCrew[Crew Name],Tbl_People[[#This Row],[Name]])</f>
        <v>16.909027777779556</v>
      </c>
    </row>
    <row r="413" spans="1:13">
      <c r="A413" t="s">
        <v>1163</v>
      </c>
      <c r="B413" t="s">
        <v>1343</v>
      </c>
      <c r="C413" t="s">
        <v>1348</v>
      </c>
      <c r="D413" t="s">
        <v>1336</v>
      </c>
      <c r="E413" s="6">
        <v>16775</v>
      </c>
      <c r="F413">
        <f>COUNTIF(Tbl_MissionCrew[Crew Name],Tbl_People[[#This Row],[Name]])</f>
        <v>1</v>
      </c>
      <c r="G413" s="2">
        <f ca="1">SUMIFS(Tbl_MissionCrew[Duration (days)],Tbl_MissionCrew[Crew Name],Tbl_People[[#This Row],[Name]])</f>
        <v>8.0527777777751908</v>
      </c>
      <c r="H413">
        <f>COUNTIF(Tbl_EVA[Name],Tbl_People[[#This Row],[Name]])</f>
        <v>0</v>
      </c>
      <c r="I413" s="2">
        <f>SUMIFS(Tbl_EVA[Duration],Tbl_EVA[Name],Tbl_People[[#This Row],[Name]])*24</f>
        <v>0</v>
      </c>
      <c r="J413">
        <f>COUNTIFS(Tbl_MissionCrew[Destination],"Moon",Tbl_MissionCrew[Crew Name],Tbl_People[[#This Row],[Name]])</f>
        <v>0</v>
      </c>
      <c r="K413">
        <f>COUNTIFS(Tbl_EVA[Moonwalk],TRUE,Tbl_EVA[Name],Tbl_People[[#This Row],[Name]])</f>
        <v>0</v>
      </c>
      <c r="L413" s="2">
        <f ca="1">_xlfn.MAXIFS(Tbl_MissionCrew[Duration (days)],Tbl_MissionCrew[Crew Name],Tbl_People[[#This Row],[Name]])</f>
        <v>8.0527777777751908</v>
      </c>
      <c r="M413" s="2">
        <f ca="1">_xlfn.MINIFS(Tbl_MissionCrew[Duration (days)],Tbl_MissionCrew[Crew Name],Tbl_People[[#This Row],[Name]])</f>
        <v>8.0527777777751908</v>
      </c>
    </row>
    <row r="414" spans="1:13">
      <c r="A414" t="s">
        <v>1250</v>
      </c>
      <c r="B414" t="s">
        <v>1333</v>
      </c>
      <c r="C414" t="s">
        <v>1353</v>
      </c>
      <c r="D414" t="s">
        <v>787</v>
      </c>
      <c r="E414" s="6">
        <v>23665</v>
      </c>
      <c r="F414">
        <f>COUNTIF(Tbl_MissionCrew[Crew Name],Tbl_People[[#This Row],[Name]])</f>
        <v>3</v>
      </c>
      <c r="G414" s="2">
        <f ca="1">SUMIFS(Tbl_MissionCrew[Duration (days)],Tbl_MissionCrew[Crew Name],Tbl_People[[#This Row],[Name]])</f>
        <v>35.517766203709471</v>
      </c>
      <c r="H414">
        <f>COUNTIF(Tbl_EVA[Name],Tbl_People[[#This Row],[Name]])</f>
        <v>0</v>
      </c>
      <c r="I414" s="2">
        <f>SUMIFS(Tbl_EVA[Duration],Tbl_EVA[Name],Tbl_People[[#This Row],[Name]])*24</f>
        <v>0</v>
      </c>
      <c r="J414">
        <f>COUNTIFS(Tbl_MissionCrew[Destination],"Moon",Tbl_MissionCrew[Crew Name],Tbl_People[[#This Row],[Name]])</f>
        <v>0</v>
      </c>
      <c r="K414">
        <f>COUNTIFS(Tbl_EVA[Moonwalk],TRUE,Tbl_EVA[Name],Tbl_People[[#This Row],[Name]])</f>
        <v>0</v>
      </c>
      <c r="L414" s="2">
        <f ca="1">_xlfn.MAXIFS(Tbl_MissionCrew[Duration (days)],Tbl_MissionCrew[Crew Name],Tbl_People[[#This Row],[Name]])</f>
        <v>15.735416666670062</v>
      </c>
      <c r="M414" s="2">
        <f ca="1">_xlfn.MINIFS(Tbl_MissionCrew[Duration (days)],Tbl_MissionCrew[Crew Name],Tbl_People[[#This Row],[Name]])</f>
        <v>9.8899884259299142</v>
      </c>
    </row>
    <row r="415" spans="1:13">
      <c r="A415" t="s">
        <v>1117</v>
      </c>
      <c r="B415" t="s">
        <v>1333</v>
      </c>
      <c r="C415" t="s">
        <v>1367</v>
      </c>
      <c r="D415" t="s">
        <v>1336</v>
      </c>
      <c r="E415" s="6">
        <v>19043</v>
      </c>
      <c r="F415">
        <f>COUNTIF(Tbl_MissionCrew[Crew Name],Tbl_People[[#This Row],[Name]])</f>
        <v>1</v>
      </c>
      <c r="G415" s="2">
        <f ca="1">SUMIFS(Tbl_MissionCrew[Duration (days)],Tbl_MissionCrew[Crew Name],Tbl_People[[#This Row],[Name]])</f>
        <v>6.8791666666656965</v>
      </c>
      <c r="H415">
        <f>COUNTIF(Tbl_EVA[Name],Tbl_People[[#This Row],[Name]])</f>
        <v>0</v>
      </c>
      <c r="I415" s="2">
        <f>SUMIFS(Tbl_EVA[Duration],Tbl_EVA[Name],Tbl_People[[#This Row],[Name]])*24</f>
        <v>0</v>
      </c>
      <c r="J415">
        <f>COUNTIFS(Tbl_MissionCrew[Destination],"Moon",Tbl_MissionCrew[Crew Name],Tbl_People[[#This Row],[Name]])</f>
        <v>0</v>
      </c>
      <c r="K415">
        <f>COUNTIFS(Tbl_EVA[Moonwalk],TRUE,Tbl_EVA[Name],Tbl_People[[#This Row],[Name]])</f>
        <v>0</v>
      </c>
      <c r="L415" s="2">
        <f ca="1">_xlfn.MAXIFS(Tbl_MissionCrew[Duration (days)],Tbl_MissionCrew[Crew Name],Tbl_People[[#This Row],[Name]])</f>
        <v>6.8791666666656965</v>
      </c>
      <c r="M415" s="2">
        <f ca="1">_xlfn.MINIFS(Tbl_MissionCrew[Duration (days)],Tbl_MissionCrew[Crew Name],Tbl_People[[#This Row],[Name]])</f>
        <v>6.8791666666656965</v>
      </c>
    </row>
    <row r="416" spans="1:13">
      <c r="A416" t="s">
        <v>1215</v>
      </c>
      <c r="B416" t="s">
        <v>1333</v>
      </c>
      <c r="C416" t="s">
        <v>781</v>
      </c>
      <c r="D416" t="s">
        <v>1336</v>
      </c>
      <c r="E416" s="6">
        <v>14866</v>
      </c>
      <c r="F416">
        <f>COUNTIF(Tbl_MissionCrew[Crew Name],Tbl_People[[#This Row],[Name]])</f>
        <v>2</v>
      </c>
      <c r="G416" s="2">
        <f ca="1">SUMIFS(Tbl_MissionCrew[Duration (days)],Tbl_MissionCrew[Crew Name],Tbl_People[[#This Row],[Name]])</f>
        <v>19.666666666664241</v>
      </c>
      <c r="H416">
        <f>COUNTIF(Tbl_EVA[Name],Tbl_People[[#This Row],[Name]])</f>
        <v>0</v>
      </c>
      <c r="I416" s="2">
        <f>SUMIFS(Tbl_EVA[Duration],Tbl_EVA[Name],Tbl_People[[#This Row],[Name]])*24</f>
        <v>0</v>
      </c>
      <c r="J416">
        <f>COUNTIFS(Tbl_MissionCrew[Destination],"Moon",Tbl_MissionCrew[Crew Name],Tbl_People[[#This Row],[Name]])</f>
        <v>0</v>
      </c>
      <c r="K416">
        <f>COUNTIFS(Tbl_EVA[Moonwalk],TRUE,Tbl_EVA[Name],Tbl_People[[#This Row],[Name]])</f>
        <v>0</v>
      </c>
      <c r="L416" s="2">
        <f ca="1">_xlfn.MAXIFS(Tbl_MissionCrew[Duration (days)],Tbl_MissionCrew[Crew Name],Tbl_People[[#This Row],[Name]])</f>
        <v>15.698611111110949</v>
      </c>
      <c r="M416" s="2">
        <f ca="1">_xlfn.MINIFS(Tbl_MissionCrew[Duration (days)],Tbl_MissionCrew[Crew Name],Tbl_People[[#This Row],[Name]])</f>
        <v>3.9680555555532919</v>
      </c>
    </row>
    <row r="417" spans="1:13">
      <c r="A417" t="s">
        <v>711</v>
      </c>
      <c r="B417" t="s">
        <v>1333</v>
      </c>
      <c r="C417" t="s">
        <v>777</v>
      </c>
      <c r="D417" t="s">
        <v>787</v>
      </c>
      <c r="E417" s="6">
        <v>26154</v>
      </c>
      <c r="F417">
        <f>COUNTIF(Tbl_MissionCrew[Crew Name],Tbl_People[[#This Row],[Name]])</f>
        <v>2</v>
      </c>
      <c r="G417" s="2">
        <f ca="1">SUMIFS(Tbl_MissionCrew[Duration (days)],Tbl_MissionCrew[Crew Name],Tbl_People[[#This Row],[Name]])</f>
        <v>333.45763888888905</v>
      </c>
      <c r="H417">
        <f>COUNTIF(Tbl_EVA[Name],Tbl_People[[#This Row],[Name]])</f>
        <v>1</v>
      </c>
      <c r="I417" s="2">
        <f>SUMIFS(Tbl_EVA[Duration],Tbl_EVA[Name],Tbl_People[[#This Row],[Name]])*24</f>
        <v>6.6333333333022892</v>
      </c>
      <c r="J417">
        <f>COUNTIFS(Tbl_MissionCrew[Destination],"Moon",Tbl_MissionCrew[Crew Name],Tbl_People[[#This Row],[Name]])</f>
        <v>0</v>
      </c>
      <c r="K417">
        <f>COUNTIFS(Tbl_EVA[Moonwalk],TRUE,Tbl_EVA[Name],Tbl_People[[#This Row],[Name]])</f>
        <v>0</v>
      </c>
      <c r="L417" s="2">
        <f ca="1">_xlfn.MAXIFS(Tbl_MissionCrew[Duration (days)],Tbl_MissionCrew[Crew Name],Tbl_People[[#This Row],[Name]])</f>
        <v>187.8618055555562</v>
      </c>
      <c r="M417" s="2">
        <f ca="1">_xlfn.MINIFS(Tbl_MissionCrew[Duration (days)],Tbl_MissionCrew[Crew Name],Tbl_People[[#This Row],[Name]])</f>
        <v>145.59583333333285</v>
      </c>
    </row>
    <row r="418" spans="1:13">
      <c r="A418" t="s">
        <v>1146</v>
      </c>
      <c r="B418" t="s">
        <v>1333</v>
      </c>
      <c r="C418" t="s">
        <v>781</v>
      </c>
      <c r="D418" t="s">
        <v>1336</v>
      </c>
      <c r="E418" s="6">
        <v>18772</v>
      </c>
      <c r="F418">
        <f>COUNTIF(Tbl_MissionCrew[Crew Name],Tbl_People[[#This Row],[Name]])</f>
        <v>2</v>
      </c>
      <c r="G418" s="2">
        <f ca="1">SUMIFS(Tbl_MissionCrew[Duration (days)],Tbl_MissionCrew[Crew Name],Tbl_People[[#This Row],[Name]])</f>
        <v>25.594444444446708</v>
      </c>
      <c r="H418">
        <f>COUNTIF(Tbl_EVA[Name],Tbl_People[[#This Row],[Name]])</f>
        <v>0</v>
      </c>
      <c r="I418" s="2">
        <f>SUMIFS(Tbl_EVA[Duration],Tbl_EVA[Name],Tbl_People[[#This Row],[Name]])*24</f>
        <v>0</v>
      </c>
      <c r="J418">
        <f>COUNTIFS(Tbl_MissionCrew[Destination],"Moon",Tbl_MissionCrew[Crew Name],Tbl_People[[#This Row],[Name]])</f>
        <v>0</v>
      </c>
      <c r="K418">
        <f>COUNTIFS(Tbl_EVA[Moonwalk],TRUE,Tbl_EVA[Name],Tbl_People[[#This Row],[Name]])</f>
        <v>0</v>
      </c>
      <c r="L418" s="2">
        <f ca="1">_xlfn.MAXIFS(Tbl_MissionCrew[Duration (days)],Tbl_MissionCrew[Crew Name],Tbl_People[[#This Row],[Name]])</f>
        <v>16.631944444445253</v>
      </c>
      <c r="M418" s="2">
        <f ca="1">_xlfn.MINIFS(Tbl_MissionCrew[Duration (days)],Tbl_MissionCrew[Crew Name],Tbl_People[[#This Row],[Name]])</f>
        <v>8.9625000000014552</v>
      </c>
    </row>
    <row r="419" spans="1:13">
      <c r="A419" t="s">
        <v>405</v>
      </c>
      <c r="B419" t="s">
        <v>1333</v>
      </c>
      <c r="C419" t="s">
        <v>781</v>
      </c>
      <c r="D419" t="s">
        <v>1336</v>
      </c>
      <c r="E419" s="6">
        <v>12368</v>
      </c>
      <c r="F419">
        <f>COUNTIF(Tbl_MissionCrew[Crew Name],Tbl_People[[#This Row],[Name]])</f>
        <v>1</v>
      </c>
      <c r="G419" s="2">
        <f ca="1">SUMIFS(Tbl_MissionCrew[Duration (days)],Tbl_MissionCrew[Crew Name],Tbl_People[[#This Row],[Name]])</f>
        <v>12.577777777776646</v>
      </c>
      <c r="H419">
        <f>COUNTIF(Tbl_EVA[Name],Tbl_People[[#This Row],[Name]])</f>
        <v>1</v>
      </c>
      <c r="I419" s="2">
        <f>SUMIFS(Tbl_EVA[Duration],Tbl_EVA[Name],Tbl_People[[#This Row],[Name]])*24</f>
        <v>1.0955555555701721</v>
      </c>
      <c r="J419">
        <f>COUNTIFS(Tbl_MissionCrew[Destination],"Moon",Tbl_MissionCrew[Crew Name],Tbl_People[[#This Row],[Name]])</f>
        <v>1</v>
      </c>
      <c r="K419">
        <f>COUNTIFS(Tbl_EVA[Moonwalk],TRUE,Tbl_EVA[Name],Tbl_People[[#This Row],[Name]])</f>
        <v>0</v>
      </c>
      <c r="L419" s="2">
        <f ca="1">_xlfn.MAXIFS(Tbl_MissionCrew[Duration (days)],Tbl_MissionCrew[Crew Name],Tbl_People[[#This Row],[Name]])</f>
        <v>12.577777777776646</v>
      </c>
      <c r="M419" s="2">
        <f ca="1">_xlfn.MINIFS(Tbl_MissionCrew[Duration (days)],Tbl_MissionCrew[Crew Name],Tbl_People[[#This Row],[Name]])</f>
        <v>12.577777777776646</v>
      </c>
    </row>
    <row r="420" spans="1:13">
      <c r="A420" t="s">
        <v>658</v>
      </c>
      <c r="B420" t="s">
        <v>1333</v>
      </c>
      <c r="C420" t="s">
        <v>781</v>
      </c>
      <c r="D420" t="s">
        <v>1336</v>
      </c>
      <c r="E420" s="6">
        <v>22574</v>
      </c>
      <c r="F420">
        <f>COUNTIF(Tbl_MissionCrew[Crew Name],Tbl_People[[#This Row],[Name]])</f>
        <v>2</v>
      </c>
      <c r="G420" s="2">
        <f ca="1">SUMIFS(Tbl_MissionCrew[Duration (days)],Tbl_MissionCrew[Crew Name],Tbl_People[[#This Row],[Name]])</f>
        <v>177.9958333333343</v>
      </c>
      <c r="H420">
        <f>COUNTIF(Tbl_EVA[Name],Tbl_People[[#This Row],[Name]])</f>
        <v>4</v>
      </c>
      <c r="I420" s="2">
        <f>SUMIFS(Tbl_EVA[Duration],Tbl_EVA[Name],Tbl_People[[#This Row],[Name]])*24</f>
        <v>27.050000000337604</v>
      </c>
      <c r="J420">
        <f>COUNTIFS(Tbl_MissionCrew[Destination],"Moon",Tbl_MissionCrew[Crew Name],Tbl_People[[#This Row],[Name]])</f>
        <v>0</v>
      </c>
      <c r="K420">
        <f>COUNTIFS(Tbl_EVA[Moonwalk],TRUE,Tbl_EVA[Name],Tbl_People[[#This Row],[Name]])</f>
        <v>0</v>
      </c>
      <c r="L420" s="2">
        <f ca="1">_xlfn.MAXIFS(Tbl_MissionCrew[Duration (days)],Tbl_MissionCrew[Crew Name],Tbl_People[[#This Row],[Name]])</f>
        <v>164.2368055555562</v>
      </c>
      <c r="M420" s="2">
        <f ca="1">_xlfn.MINIFS(Tbl_MissionCrew[Duration (days)],Tbl_MissionCrew[Crew Name],Tbl_People[[#This Row],[Name]])</f>
        <v>13.759027777778101</v>
      </c>
    </row>
    <row r="421" spans="1:13">
      <c r="A421" t="s">
        <v>1109</v>
      </c>
      <c r="B421" t="s">
        <v>1333</v>
      </c>
      <c r="C421" t="s">
        <v>781</v>
      </c>
      <c r="D421" t="s">
        <v>1336</v>
      </c>
      <c r="E421" s="6">
        <v>16601</v>
      </c>
      <c r="F421">
        <f>COUNTIF(Tbl_MissionCrew[Crew Name],Tbl_People[[#This Row],[Name]])</f>
        <v>4</v>
      </c>
      <c r="G421" s="2">
        <f ca="1">SUMIFS(Tbl_MissionCrew[Duration (days)],Tbl_MissionCrew[Crew Name],Tbl_People[[#This Row],[Name]])</f>
        <v>26.156944444439432</v>
      </c>
      <c r="H421">
        <f>COUNTIF(Tbl_EVA[Name],Tbl_People[[#This Row],[Name]])</f>
        <v>0</v>
      </c>
      <c r="I421" s="2">
        <f>SUMIFS(Tbl_EVA[Duration],Tbl_EVA[Name],Tbl_People[[#This Row],[Name]])*24</f>
        <v>0</v>
      </c>
      <c r="J421">
        <f>COUNTIFS(Tbl_MissionCrew[Destination],"Moon",Tbl_MissionCrew[Crew Name],Tbl_People[[#This Row],[Name]])</f>
        <v>0</v>
      </c>
      <c r="K421">
        <f>COUNTIFS(Tbl_EVA[Moonwalk],TRUE,Tbl_EVA[Name],Tbl_People[[#This Row],[Name]])</f>
        <v>0</v>
      </c>
      <c r="L421" s="2">
        <f ca="1">_xlfn.MAXIFS(Tbl_MissionCrew[Duration (days)],Tbl_MissionCrew[Crew Name],Tbl_People[[#This Row],[Name]])</f>
        <v>9.9902777777751908</v>
      </c>
      <c r="M421" s="2">
        <f ca="1">_xlfn.MINIFS(Tbl_MissionCrew[Duration (days)],Tbl_MissionCrew[Crew Name],Tbl_People[[#This Row],[Name]])</f>
        <v>4.0402777777781012</v>
      </c>
    </row>
    <row r="422" spans="1:13">
      <c r="A422" t="s">
        <v>1187</v>
      </c>
      <c r="B422" t="s">
        <v>1333</v>
      </c>
      <c r="C422" t="s">
        <v>781</v>
      </c>
      <c r="D422" t="s">
        <v>1336</v>
      </c>
      <c r="E422" s="6">
        <v>19332</v>
      </c>
      <c r="F422">
        <f>COUNTIF(Tbl_MissionCrew[Crew Name],Tbl_People[[#This Row],[Name]])</f>
        <v>2</v>
      </c>
      <c r="G422" s="2">
        <f ca="1">SUMIFS(Tbl_MissionCrew[Duration (days)],Tbl_MissionCrew[Crew Name],Tbl_People[[#This Row],[Name]])</f>
        <v>17.518749999995634</v>
      </c>
      <c r="H422">
        <f>COUNTIF(Tbl_EVA[Name],Tbl_People[[#This Row],[Name]])</f>
        <v>0</v>
      </c>
      <c r="I422" s="2">
        <f>SUMIFS(Tbl_EVA[Duration],Tbl_EVA[Name],Tbl_People[[#This Row],[Name]])*24</f>
        <v>0</v>
      </c>
      <c r="J422">
        <f>COUNTIFS(Tbl_MissionCrew[Destination],"Moon",Tbl_MissionCrew[Crew Name],Tbl_People[[#This Row],[Name]])</f>
        <v>0</v>
      </c>
      <c r="K422">
        <f>COUNTIFS(Tbl_EVA[Moonwalk],TRUE,Tbl_EVA[Name],Tbl_People[[#This Row],[Name]])</f>
        <v>0</v>
      </c>
      <c r="L422" s="2">
        <f ca="1">_xlfn.MAXIFS(Tbl_MissionCrew[Duration (days)],Tbl_MissionCrew[Crew Name],Tbl_People[[#This Row],[Name]])</f>
        <v>9.2201388888861402</v>
      </c>
      <c r="M422" s="2">
        <f ca="1">_xlfn.MINIFS(Tbl_MissionCrew[Duration (days)],Tbl_MissionCrew[Crew Name],Tbl_People[[#This Row],[Name]])</f>
        <v>8.2986111111094942</v>
      </c>
    </row>
    <row r="423" spans="1:13">
      <c r="A423" t="s">
        <v>1068</v>
      </c>
      <c r="B423" t="s">
        <v>1333</v>
      </c>
      <c r="C423" t="s">
        <v>781</v>
      </c>
      <c r="D423" t="s">
        <v>1336</v>
      </c>
      <c r="E423" s="6">
        <v>18557</v>
      </c>
      <c r="F423">
        <f>COUNTIF(Tbl_MissionCrew[Crew Name],Tbl_People[[#This Row],[Name]])</f>
        <v>2</v>
      </c>
      <c r="G423" s="2">
        <f ca="1">SUMIFS(Tbl_MissionCrew[Duration (days)],Tbl_MissionCrew[Crew Name],Tbl_People[[#This Row],[Name]])</f>
        <v>7.9708333333328483</v>
      </c>
      <c r="H423">
        <f>COUNTIF(Tbl_EVA[Name],Tbl_People[[#This Row],[Name]])</f>
        <v>0</v>
      </c>
      <c r="I423" s="2">
        <f>SUMIFS(Tbl_EVA[Duration],Tbl_EVA[Name],Tbl_People[[#This Row],[Name]])*24</f>
        <v>0</v>
      </c>
      <c r="J423">
        <f>COUNTIFS(Tbl_MissionCrew[Destination],"Moon",Tbl_MissionCrew[Crew Name],Tbl_People[[#This Row],[Name]])</f>
        <v>0</v>
      </c>
      <c r="K423">
        <f>COUNTIFS(Tbl_EVA[Moonwalk],TRUE,Tbl_EVA[Name],Tbl_People[[#This Row],[Name]])</f>
        <v>0</v>
      </c>
      <c r="L423" s="2">
        <f ca="1">_xlfn.MAXIFS(Tbl_MissionCrew[Duration (days)],Tbl_MissionCrew[Crew Name],Tbl_People[[#This Row],[Name]])</f>
        <v>7.9701388888897782</v>
      </c>
      <c r="M423" s="2">
        <f ca="1">_xlfn.MINIFS(Tbl_MissionCrew[Duration (days)],Tbl_MissionCrew[Crew Name],Tbl_People[[#This Row],[Name]])</f>
        <v>6.944444430700969E-4</v>
      </c>
    </row>
    <row r="424" spans="1:13">
      <c r="A424" t="s">
        <v>1104</v>
      </c>
      <c r="B424" t="s">
        <v>1333</v>
      </c>
      <c r="C424" t="s">
        <v>781</v>
      </c>
      <c r="D424" t="s">
        <v>1336</v>
      </c>
      <c r="E424" s="6">
        <v>15906</v>
      </c>
      <c r="F424">
        <f>COUNTIF(Tbl_MissionCrew[Crew Name],Tbl_People[[#This Row],[Name]])</f>
        <v>1</v>
      </c>
      <c r="G424" s="2">
        <f ca="1">SUMIFS(Tbl_MissionCrew[Duration (days)],Tbl_MissionCrew[Crew Name],Tbl_People[[#This Row],[Name]])</f>
        <v>7.9486111111109494</v>
      </c>
      <c r="H424">
        <f>COUNTIF(Tbl_EVA[Name],Tbl_People[[#This Row],[Name]])</f>
        <v>0</v>
      </c>
      <c r="I424" s="2">
        <f>SUMIFS(Tbl_EVA[Duration],Tbl_EVA[Name],Tbl_People[[#This Row],[Name]])*24</f>
        <v>0</v>
      </c>
      <c r="J424">
        <f>COUNTIFS(Tbl_MissionCrew[Destination],"Moon",Tbl_MissionCrew[Crew Name],Tbl_People[[#This Row],[Name]])</f>
        <v>0</v>
      </c>
      <c r="K424">
        <f>COUNTIFS(Tbl_EVA[Moonwalk],TRUE,Tbl_EVA[Name],Tbl_People[[#This Row],[Name]])</f>
        <v>0</v>
      </c>
      <c r="L424" s="2">
        <f ca="1">_xlfn.MAXIFS(Tbl_MissionCrew[Duration (days)],Tbl_MissionCrew[Crew Name],Tbl_People[[#This Row],[Name]])</f>
        <v>7.9486111111109494</v>
      </c>
      <c r="M424" s="2">
        <f ca="1">_xlfn.MINIFS(Tbl_MissionCrew[Duration (days)],Tbl_MissionCrew[Crew Name],Tbl_People[[#This Row],[Name]])</f>
        <v>7.9486111111109494</v>
      </c>
    </row>
    <row r="425" spans="1:13">
      <c r="A425" t="s">
        <v>392</v>
      </c>
      <c r="B425" t="s">
        <v>1333</v>
      </c>
      <c r="C425" t="s">
        <v>781</v>
      </c>
      <c r="D425" t="s">
        <v>1336</v>
      </c>
      <c r="E425" s="6">
        <v>13082</v>
      </c>
      <c r="F425">
        <f>COUNTIF(Tbl_MissionCrew[Crew Name],Tbl_People[[#This Row],[Name]])</f>
        <v>1</v>
      </c>
      <c r="G425" s="2">
        <f ca="1">SUMIFS(Tbl_MissionCrew[Duration (days)],Tbl_MissionCrew[Crew Name],Tbl_People[[#This Row],[Name]])</f>
        <v>10.042361111110949</v>
      </c>
      <c r="H425">
        <f>COUNTIF(Tbl_EVA[Name],Tbl_People[[#This Row],[Name]])</f>
        <v>1</v>
      </c>
      <c r="I425" s="2">
        <f>SUMIFS(Tbl_EVA[Duration],Tbl_EVA[Name],Tbl_People[[#This Row],[Name]])*24</f>
        <v>1.2833333333255723</v>
      </c>
      <c r="J425">
        <f>COUNTIFS(Tbl_MissionCrew[Destination],"Moon",Tbl_MissionCrew[Crew Name],Tbl_People[[#This Row],[Name]])</f>
        <v>0</v>
      </c>
      <c r="K425">
        <f>COUNTIFS(Tbl_EVA[Moonwalk],TRUE,Tbl_EVA[Name],Tbl_People[[#This Row],[Name]])</f>
        <v>0</v>
      </c>
      <c r="L425" s="2">
        <f ca="1">_xlfn.MAXIFS(Tbl_MissionCrew[Duration (days)],Tbl_MissionCrew[Crew Name],Tbl_People[[#This Row],[Name]])</f>
        <v>10.042361111110949</v>
      </c>
      <c r="M425" s="2">
        <f ca="1">_xlfn.MINIFS(Tbl_MissionCrew[Duration (days)],Tbl_MissionCrew[Crew Name],Tbl_People[[#This Row],[Name]])</f>
        <v>10.042361111110949</v>
      </c>
    </row>
    <row r="426" spans="1:13">
      <c r="A426" t="s">
        <v>618</v>
      </c>
      <c r="B426" t="s">
        <v>1333</v>
      </c>
      <c r="C426" t="s">
        <v>777</v>
      </c>
      <c r="D426" t="s">
        <v>787</v>
      </c>
      <c r="E426" s="6">
        <v>23613</v>
      </c>
      <c r="F426">
        <f>COUNTIF(Tbl_MissionCrew[Crew Name],Tbl_People[[#This Row],[Name]])</f>
        <v>2</v>
      </c>
      <c r="G426" s="2">
        <f ca="1">SUMIFS(Tbl_MissionCrew[Duration (days)],Tbl_MissionCrew[Crew Name],Tbl_People[[#This Row],[Name]])</f>
        <v>201.61805555555475</v>
      </c>
      <c r="H426">
        <f>COUNTIF(Tbl_EVA[Name],Tbl_People[[#This Row],[Name]])</f>
        <v>2</v>
      </c>
      <c r="I426" s="2">
        <f>SUMIFS(Tbl_EVA[Duration],Tbl_EVA[Name],Tbl_People[[#This Row],[Name]])*24</f>
        <v>10.566666666709352</v>
      </c>
      <c r="J426">
        <f>COUNTIFS(Tbl_MissionCrew[Destination],"Moon",Tbl_MissionCrew[Crew Name],Tbl_People[[#This Row],[Name]])</f>
        <v>0</v>
      </c>
      <c r="K426">
        <f>COUNTIFS(Tbl_EVA[Moonwalk],TRUE,Tbl_EVA[Name],Tbl_People[[#This Row],[Name]])</f>
        <v>0</v>
      </c>
      <c r="L426" s="2">
        <f ca="1">_xlfn.MAXIFS(Tbl_MissionCrew[Duration (days)],Tbl_MissionCrew[Crew Name],Tbl_People[[#This Row],[Name]])</f>
        <v>192.79305555555766</v>
      </c>
      <c r="M426" s="2">
        <f ca="1">_xlfn.MINIFS(Tbl_MissionCrew[Duration (days)],Tbl_MissionCrew[Crew Name],Tbl_People[[#This Row],[Name]])</f>
        <v>8.8249999999970896</v>
      </c>
    </row>
    <row r="427" spans="1:13">
      <c r="A427" t="s">
        <v>1059</v>
      </c>
      <c r="B427" t="s">
        <v>1343</v>
      </c>
      <c r="C427" t="s">
        <v>781</v>
      </c>
      <c r="D427" t="s">
        <v>1336</v>
      </c>
      <c r="E427" s="6">
        <v>18774</v>
      </c>
      <c r="F427">
        <f>COUNTIF(Tbl_MissionCrew[Crew Name],Tbl_People[[#This Row],[Name]])</f>
        <v>2</v>
      </c>
      <c r="G427" s="2">
        <f ca="1">SUMIFS(Tbl_MissionCrew[Duration (days)],Tbl_MissionCrew[Crew Name],Tbl_People[[#This Row],[Name]])</f>
        <v>14.326388888890506</v>
      </c>
      <c r="H427">
        <f>COUNTIF(Tbl_EVA[Name],Tbl_People[[#This Row],[Name]])</f>
        <v>0</v>
      </c>
      <c r="I427" s="2">
        <f>SUMIFS(Tbl_EVA[Duration],Tbl_EVA[Name],Tbl_People[[#This Row],[Name]])*24</f>
        <v>0</v>
      </c>
      <c r="J427">
        <f>COUNTIFS(Tbl_MissionCrew[Destination],"Moon",Tbl_MissionCrew[Crew Name],Tbl_People[[#This Row],[Name]])</f>
        <v>0</v>
      </c>
      <c r="K427">
        <f>COUNTIFS(Tbl_EVA[Moonwalk],TRUE,Tbl_EVA[Name],Tbl_People[[#This Row],[Name]])</f>
        <v>0</v>
      </c>
      <c r="L427" s="2">
        <f ca="1">_xlfn.MAXIFS(Tbl_MissionCrew[Duration (days)],Tbl_MissionCrew[Crew Name],Tbl_People[[#This Row],[Name]])</f>
        <v>8.2256944444452529</v>
      </c>
      <c r="M427" s="2">
        <f ca="1">_xlfn.MINIFS(Tbl_MissionCrew[Duration (days)],Tbl_MissionCrew[Crew Name],Tbl_People[[#This Row],[Name]])</f>
        <v>6.1006944444452529</v>
      </c>
    </row>
    <row r="428" spans="1:13">
      <c r="A428" t="s">
        <v>1312</v>
      </c>
      <c r="B428" t="s">
        <v>1343</v>
      </c>
      <c r="C428" t="s">
        <v>1353</v>
      </c>
      <c r="D428" t="s">
        <v>787</v>
      </c>
      <c r="E428" s="6">
        <v>28241</v>
      </c>
      <c r="F428">
        <f>COUNTIF(Tbl_MissionCrew[Crew Name],Tbl_People[[#This Row],[Name]])</f>
        <v>1</v>
      </c>
      <c r="G428" s="2">
        <f ca="1">SUMIFS(Tbl_MissionCrew[Duration (days)],Tbl_MissionCrew[Crew Name],Tbl_People[[#This Row],[Name]])</f>
        <v>199.6965277777781</v>
      </c>
      <c r="H428">
        <f>COUNTIF(Tbl_EVA[Name],Tbl_People[[#This Row],[Name]])</f>
        <v>0</v>
      </c>
      <c r="I428" s="2">
        <f>SUMIFS(Tbl_EVA[Duration],Tbl_EVA[Name],Tbl_People[[#This Row],[Name]])*24</f>
        <v>0</v>
      </c>
      <c r="J428">
        <f>COUNTIFS(Tbl_MissionCrew[Destination],"Moon",Tbl_MissionCrew[Crew Name],Tbl_People[[#This Row],[Name]])</f>
        <v>0</v>
      </c>
      <c r="K428">
        <f>COUNTIFS(Tbl_EVA[Moonwalk],TRUE,Tbl_EVA[Name],Tbl_People[[#This Row],[Name]])</f>
        <v>0</v>
      </c>
      <c r="L428" s="2">
        <f ca="1">_xlfn.MAXIFS(Tbl_MissionCrew[Duration (days)],Tbl_MissionCrew[Crew Name],Tbl_People[[#This Row],[Name]])</f>
        <v>199.6965277777781</v>
      </c>
      <c r="M428" s="2">
        <f ca="1">_xlfn.MINIFS(Tbl_MissionCrew[Duration (days)],Tbl_MissionCrew[Crew Name],Tbl_People[[#This Row],[Name]])</f>
        <v>199.6965277777781</v>
      </c>
    </row>
    <row r="429" spans="1:13">
      <c r="A429" t="s">
        <v>1147</v>
      </c>
      <c r="B429" t="s">
        <v>1333</v>
      </c>
      <c r="C429" t="s">
        <v>781</v>
      </c>
      <c r="D429" t="s">
        <v>1336</v>
      </c>
      <c r="E429" s="6">
        <v>15966</v>
      </c>
      <c r="F429">
        <f>COUNTIF(Tbl_MissionCrew[Crew Name],Tbl_People[[#This Row],[Name]])</f>
        <v>2</v>
      </c>
      <c r="G429" s="2">
        <f ca="1">SUMIFS(Tbl_MissionCrew[Duration (days)],Tbl_MissionCrew[Crew Name],Tbl_People[[#This Row],[Name]])</f>
        <v>25.594444444446708</v>
      </c>
      <c r="H429">
        <f>COUNTIF(Tbl_EVA[Name],Tbl_People[[#This Row],[Name]])</f>
        <v>0</v>
      </c>
      <c r="I429" s="2">
        <f>SUMIFS(Tbl_EVA[Duration],Tbl_EVA[Name],Tbl_People[[#This Row],[Name]])*24</f>
        <v>0</v>
      </c>
      <c r="J429">
        <f>COUNTIFS(Tbl_MissionCrew[Destination],"Moon",Tbl_MissionCrew[Crew Name],Tbl_People[[#This Row],[Name]])</f>
        <v>0</v>
      </c>
      <c r="K429">
        <f>COUNTIFS(Tbl_EVA[Moonwalk],TRUE,Tbl_EVA[Name],Tbl_People[[#This Row],[Name]])</f>
        <v>0</v>
      </c>
      <c r="L429" s="2">
        <f ca="1">_xlfn.MAXIFS(Tbl_MissionCrew[Duration (days)],Tbl_MissionCrew[Crew Name],Tbl_People[[#This Row],[Name]])</f>
        <v>16.631944444445253</v>
      </c>
      <c r="M429" s="2">
        <f ca="1">_xlfn.MINIFS(Tbl_MissionCrew[Duration (days)],Tbl_MissionCrew[Crew Name],Tbl_People[[#This Row],[Name]])</f>
        <v>8.9625000000014552</v>
      </c>
    </row>
    <row r="430" spans="1:13">
      <c r="A430" t="s">
        <v>1252</v>
      </c>
      <c r="B430" t="s">
        <v>1343</v>
      </c>
      <c r="C430" t="s">
        <v>781</v>
      </c>
      <c r="D430" t="s">
        <v>1336</v>
      </c>
      <c r="E430" s="6">
        <v>23680</v>
      </c>
      <c r="F430">
        <f>COUNTIF(Tbl_MissionCrew[Crew Name],Tbl_People[[#This Row],[Name]])</f>
        <v>3</v>
      </c>
      <c r="G430" s="2">
        <f ca="1">SUMIFS(Tbl_MissionCrew[Duration (days)],Tbl_MissionCrew[Crew Name],Tbl_People[[#This Row],[Name]])</f>
        <v>157.36533564815181</v>
      </c>
      <c r="H430">
        <f>COUNTIF(Tbl_EVA[Name],Tbl_People[[#This Row],[Name]])</f>
        <v>0</v>
      </c>
      <c r="I430" s="2">
        <f>SUMIFS(Tbl_EVA[Duration],Tbl_EVA[Name],Tbl_People[[#This Row],[Name]])*24</f>
        <v>0</v>
      </c>
      <c r="J430">
        <f>COUNTIFS(Tbl_MissionCrew[Destination],"Moon",Tbl_MissionCrew[Crew Name],Tbl_People[[#This Row],[Name]])</f>
        <v>0</v>
      </c>
      <c r="K430">
        <f>COUNTIFS(Tbl_EVA[Moonwalk],TRUE,Tbl_EVA[Name],Tbl_People[[#This Row],[Name]])</f>
        <v>0</v>
      </c>
      <c r="L430" s="2">
        <f ca="1">_xlfn.MAXIFS(Tbl_MissionCrew[Duration (days)],Tbl_MissionCrew[Crew Name],Tbl_People[[#This Row],[Name]])</f>
        <v>133.76255787037371</v>
      </c>
      <c r="M430" s="2">
        <f ca="1">_xlfn.MINIFS(Tbl_MissionCrew[Duration (days)],Tbl_MissionCrew[Crew Name],Tbl_People[[#This Row],[Name]])</f>
        <v>10.832638888889051</v>
      </c>
    </row>
    <row r="431" spans="1:13">
      <c r="A431" t="s">
        <v>1302</v>
      </c>
      <c r="B431" t="s">
        <v>1333</v>
      </c>
      <c r="C431" t="s">
        <v>850</v>
      </c>
      <c r="D431" t="s">
        <v>1335</v>
      </c>
      <c r="E431" s="6">
        <v>23471</v>
      </c>
      <c r="F431">
        <f>COUNTIF(Tbl_MissionCrew[Crew Name],Tbl_People[[#This Row],[Name]])</f>
        <v>1</v>
      </c>
      <c r="G431" s="2">
        <f ca="1">SUMIFS(Tbl_MissionCrew[Duration (days)],Tbl_MissionCrew[Crew Name],Tbl_People[[#This Row],[Name]])</f>
        <v>167.25972222222481</v>
      </c>
      <c r="H431">
        <f>COUNTIF(Tbl_EVA[Name],Tbl_People[[#This Row],[Name]])</f>
        <v>0</v>
      </c>
      <c r="I431" s="2">
        <f>SUMIFS(Tbl_EVA[Duration],Tbl_EVA[Name],Tbl_People[[#This Row],[Name]])*24</f>
        <v>0</v>
      </c>
      <c r="J431">
        <f>COUNTIFS(Tbl_MissionCrew[Destination],"Moon",Tbl_MissionCrew[Crew Name],Tbl_People[[#This Row],[Name]])</f>
        <v>0</v>
      </c>
      <c r="K431">
        <f>COUNTIFS(Tbl_EVA[Moonwalk],TRUE,Tbl_EVA[Name],Tbl_People[[#This Row],[Name]])</f>
        <v>0</v>
      </c>
      <c r="L431" s="2">
        <f ca="1">_xlfn.MAXIFS(Tbl_MissionCrew[Duration (days)],Tbl_MissionCrew[Crew Name],Tbl_People[[#This Row],[Name]])</f>
        <v>167.25972222222481</v>
      </c>
      <c r="M431" s="2">
        <f ca="1">_xlfn.MINIFS(Tbl_MissionCrew[Duration (days)],Tbl_MissionCrew[Crew Name],Tbl_People[[#This Row],[Name]])</f>
        <v>167.25972222222481</v>
      </c>
    </row>
    <row r="432" spans="1:13">
      <c r="A432" t="s">
        <v>1228</v>
      </c>
      <c r="B432" t="s">
        <v>1333</v>
      </c>
      <c r="C432" t="s">
        <v>781</v>
      </c>
      <c r="D432" t="s">
        <v>1336</v>
      </c>
      <c r="E432" s="6">
        <v>21777</v>
      </c>
      <c r="F432">
        <f>COUNTIF(Tbl_MissionCrew[Crew Name],Tbl_People[[#This Row],[Name]])</f>
        <v>4</v>
      </c>
      <c r="G432" s="2">
        <f ca="1">SUMIFS(Tbl_MissionCrew[Duration (days)],Tbl_MissionCrew[Crew Name],Tbl_People[[#This Row],[Name]])</f>
        <v>51.535416666665697</v>
      </c>
      <c r="H432">
        <f>COUNTIF(Tbl_EVA[Name],Tbl_People[[#This Row],[Name]])</f>
        <v>0</v>
      </c>
      <c r="I432" s="2">
        <f>SUMIFS(Tbl_EVA[Duration],Tbl_EVA[Name],Tbl_People[[#This Row],[Name]])*24</f>
        <v>0</v>
      </c>
      <c r="J432">
        <f>COUNTIFS(Tbl_MissionCrew[Destination],"Moon",Tbl_MissionCrew[Crew Name],Tbl_People[[#This Row],[Name]])</f>
        <v>0</v>
      </c>
      <c r="K432">
        <f>COUNTIFS(Tbl_EVA[Moonwalk],TRUE,Tbl_EVA[Name],Tbl_People[[#This Row],[Name]])</f>
        <v>0</v>
      </c>
      <c r="L432" s="2">
        <f ca="1">_xlfn.MAXIFS(Tbl_MissionCrew[Duration (days)],Tbl_MissionCrew[Crew Name],Tbl_People[[#This Row],[Name]])</f>
        <v>15.910416666665697</v>
      </c>
      <c r="M432" s="2">
        <f ca="1">_xlfn.MINIFS(Tbl_MissionCrew[Duration (days)],Tbl_MissionCrew[Crew Name],Tbl_People[[#This Row],[Name]])</f>
        <v>10.924305555556202</v>
      </c>
    </row>
    <row r="433" spans="1:13">
      <c r="A433" t="s">
        <v>989</v>
      </c>
      <c r="B433" t="s">
        <v>1333</v>
      </c>
      <c r="C433" t="s">
        <v>781</v>
      </c>
      <c r="D433" t="s">
        <v>1336</v>
      </c>
      <c r="E433" s="6">
        <v>9253</v>
      </c>
      <c r="F433">
        <f>COUNTIF(Tbl_MissionCrew[Crew Name],Tbl_People[[#This Row],[Name]])</f>
        <v>1</v>
      </c>
      <c r="G433" s="2">
        <f ca="1">SUMIFS(Tbl_MissionCrew[Duration (days)],Tbl_MissionCrew[Crew Name],Tbl_People[[#This Row],[Name]])</f>
        <v>0.20561342592554865</v>
      </c>
      <c r="H433">
        <f>COUNTIF(Tbl_EVA[Name],Tbl_People[[#This Row],[Name]])</f>
        <v>0</v>
      </c>
      <c r="I433" s="2">
        <f>SUMIFS(Tbl_EVA[Duration],Tbl_EVA[Name],Tbl_People[[#This Row],[Name]])*24</f>
        <v>0</v>
      </c>
      <c r="J433">
        <f>COUNTIFS(Tbl_MissionCrew[Destination],"Moon",Tbl_MissionCrew[Crew Name],Tbl_People[[#This Row],[Name]])</f>
        <v>0</v>
      </c>
      <c r="K433">
        <f>COUNTIFS(Tbl_EVA[Moonwalk],TRUE,Tbl_EVA[Name],Tbl_People[[#This Row],[Name]])</f>
        <v>0</v>
      </c>
      <c r="L433" s="2">
        <f ca="1">_xlfn.MAXIFS(Tbl_MissionCrew[Duration (days)],Tbl_MissionCrew[Crew Name],Tbl_People[[#This Row],[Name]])</f>
        <v>0.20561342592554865</v>
      </c>
      <c r="M433" s="2">
        <f ca="1">_xlfn.MINIFS(Tbl_MissionCrew[Duration (days)],Tbl_MissionCrew[Crew Name],Tbl_People[[#This Row],[Name]])</f>
        <v>0.20561342592554865</v>
      </c>
    </row>
    <row r="434" spans="1:13">
      <c r="A434" t="s">
        <v>1206</v>
      </c>
      <c r="B434" t="s">
        <v>1333</v>
      </c>
      <c r="C434" t="s">
        <v>781</v>
      </c>
      <c r="D434" t="s">
        <v>1336</v>
      </c>
      <c r="E434" s="6">
        <v>20903</v>
      </c>
      <c r="F434">
        <f>COUNTIF(Tbl_MissionCrew[Crew Name],Tbl_People[[#This Row],[Name]])</f>
        <v>4</v>
      </c>
      <c r="G434" s="2">
        <f ca="1">SUMIFS(Tbl_MissionCrew[Duration (days)],Tbl_MissionCrew[Crew Name],Tbl_People[[#This Row],[Name]])</f>
        <v>47.446527777785377</v>
      </c>
      <c r="H434">
        <f>COUNTIF(Tbl_EVA[Name],Tbl_People[[#This Row],[Name]])</f>
        <v>0</v>
      </c>
      <c r="I434" s="2">
        <f>SUMIFS(Tbl_EVA[Duration],Tbl_EVA[Name],Tbl_People[[#This Row],[Name]])*24</f>
        <v>0</v>
      </c>
      <c r="J434">
        <f>COUNTIFS(Tbl_MissionCrew[Destination],"Moon",Tbl_MissionCrew[Crew Name],Tbl_People[[#This Row],[Name]])</f>
        <v>0</v>
      </c>
      <c r="K434">
        <f>COUNTIFS(Tbl_EVA[Moonwalk],TRUE,Tbl_EVA[Name],Tbl_People[[#This Row],[Name]])</f>
        <v>0</v>
      </c>
      <c r="L434" s="2">
        <f ca="1">_xlfn.MAXIFS(Tbl_MissionCrew[Duration (days)],Tbl_MissionCrew[Crew Name],Tbl_People[[#This Row],[Name]])</f>
        <v>15.736805555556202</v>
      </c>
      <c r="M434" s="2">
        <f ca="1">_xlfn.MINIFS(Tbl_MissionCrew[Duration (days)],Tbl_MissionCrew[Crew Name],Tbl_People[[#This Row],[Name]])</f>
        <v>9.8402777777810115</v>
      </c>
    </row>
    <row r="435" spans="1:13">
      <c r="A435" t="s">
        <v>731</v>
      </c>
      <c r="B435" t="s">
        <v>1333</v>
      </c>
      <c r="C435" t="s">
        <v>781</v>
      </c>
      <c r="D435" t="s">
        <v>1336</v>
      </c>
      <c r="E435" s="6">
        <v>23428</v>
      </c>
      <c r="F435">
        <f>COUNTIF(Tbl_MissionCrew[Crew Name],Tbl_People[[#This Row],[Name]])</f>
        <v>4</v>
      </c>
      <c r="G435" s="2">
        <f ca="1">SUMIFS(Tbl_MissionCrew[Duration (days)],Tbl_MissionCrew[Crew Name],Tbl_People[[#This Row],[Name]])</f>
        <v>520.4399305555562</v>
      </c>
      <c r="H435">
        <f>COUNTIF(Tbl_EVA[Name],Tbl_People[[#This Row],[Name]])</f>
        <v>3</v>
      </c>
      <c r="I435" s="2">
        <f>SUMIFS(Tbl_EVA[Duration],Tbl_EVA[Name],Tbl_People[[#This Row],[Name]])*24</f>
        <v>18.333333333197515</v>
      </c>
      <c r="J435">
        <f>COUNTIFS(Tbl_MissionCrew[Destination],"Moon",Tbl_MissionCrew[Crew Name],Tbl_People[[#This Row],[Name]])</f>
        <v>0</v>
      </c>
      <c r="K435">
        <f>COUNTIFS(Tbl_EVA[Moonwalk],TRUE,Tbl_EVA[Name],Tbl_People[[#This Row],[Name]])</f>
        <v>0</v>
      </c>
      <c r="L435" s="2">
        <f ca="1">_xlfn.MAXIFS(Tbl_MissionCrew[Duration (days)],Tbl_MissionCrew[Crew Name],Tbl_People[[#This Row],[Name]])</f>
        <v>340.36284722222626</v>
      </c>
      <c r="M435" s="2">
        <f ca="1">_xlfn.MINIFS(Tbl_MissionCrew[Duration (days)],Tbl_MissionCrew[Crew Name],Tbl_People[[#This Row],[Name]])</f>
        <v>7.9666666666671517</v>
      </c>
    </row>
    <row r="436" spans="1:13">
      <c r="A436" t="s">
        <v>548</v>
      </c>
      <c r="B436" t="s">
        <v>1333</v>
      </c>
      <c r="C436" t="s">
        <v>781</v>
      </c>
      <c r="D436" t="s">
        <v>1336</v>
      </c>
      <c r="E436" s="6">
        <v>22490</v>
      </c>
      <c r="F436">
        <f>COUNTIF(Tbl_MissionCrew[Crew Name],Tbl_People[[#This Row],[Name]])</f>
        <v>5</v>
      </c>
      <c r="G436" s="2">
        <f ca="1">SUMIFS(Tbl_MissionCrew[Duration (days)],Tbl_MissionCrew[Crew Name],Tbl_People[[#This Row],[Name]])</f>
        <v>57.650694444433611</v>
      </c>
      <c r="H436">
        <f>COUNTIF(Tbl_EVA[Name],Tbl_People[[#This Row],[Name]])</f>
        <v>7</v>
      </c>
      <c r="I436" s="2">
        <f>SUMIFS(Tbl_EVA[Duration],Tbl_EVA[Name],Tbl_People[[#This Row],[Name]])*24</f>
        <v>47.083333333376018</v>
      </c>
      <c r="J436">
        <f>COUNTIFS(Tbl_MissionCrew[Destination],"Moon",Tbl_MissionCrew[Crew Name],Tbl_People[[#This Row],[Name]])</f>
        <v>0</v>
      </c>
      <c r="K436">
        <f>COUNTIFS(Tbl_EVA[Moonwalk],TRUE,Tbl_EVA[Name],Tbl_People[[#This Row],[Name]])</f>
        <v>0</v>
      </c>
      <c r="L436" s="2">
        <f ca="1">_xlfn.MAXIFS(Tbl_MissionCrew[Duration (days)],Tbl_MissionCrew[Crew Name],Tbl_People[[#This Row],[Name]])</f>
        <v>15.099999999998545</v>
      </c>
      <c r="M436" s="2">
        <f ca="1">_xlfn.MINIFS(Tbl_MissionCrew[Duration (days)],Tbl_MissionCrew[Crew Name],Tbl_People[[#This Row],[Name]])</f>
        <v>8.90625</v>
      </c>
    </row>
    <row r="437" spans="1:13">
      <c r="A437" t="s">
        <v>745</v>
      </c>
      <c r="B437" t="s">
        <v>1333</v>
      </c>
      <c r="C437" t="s">
        <v>781</v>
      </c>
      <c r="D437" t="s">
        <v>1336</v>
      </c>
      <c r="E437" s="6">
        <v>23942</v>
      </c>
      <c r="F437">
        <f>COUNTIF(Tbl_MissionCrew[Crew Name],Tbl_People[[#This Row],[Name]])</f>
        <v>1</v>
      </c>
      <c r="G437" s="2">
        <f ca="1">SUMIFS(Tbl_MissionCrew[Duration (days)],Tbl_MissionCrew[Crew Name],Tbl_People[[#This Row],[Name]])</f>
        <v>168.22083333333285</v>
      </c>
      <c r="H437">
        <f>COUNTIF(Tbl_EVA[Name],Tbl_People[[#This Row],[Name]])</f>
        <v>1</v>
      </c>
      <c r="I437" s="2">
        <f>SUMIFS(Tbl_EVA[Duration],Tbl_EVA[Name],Tbl_People[[#This Row],[Name]])*24</f>
        <v>7.4000000000232831</v>
      </c>
      <c r="J437">
        <f>COUNTIFS(Tbl_MissionCrew[Destination],"Moon",Tbl_MissionCrew[Crew Name],Tbl_People[[#This Row],[Name]])</f>
        <v>0</v>
      </c>
      <c r="K437">
        <f>COUNTIFS(Tbl_EVA[Moonwalk],TRUE,Tbl_EVA[Name],Tbl_People[[#This Row],[Name]])</f>
        <v>0</v>
      </c>
      <c r="L437" s="2">
        <f ca="1">_xlfn.MAXIFS(Tbl_MissionCrew[Duration (days)],Tbl_MissionCrew[Crew Name],Tbl_People[[#This Row],[Name]])</f>
        <v>168.22083333333285</v>
      </c>
      <c r="M437" s="2">
        <f ca="1">_xlfn.MINIFS(Tbl_MissionCrew[Duration (days)],Tbl_MissionCrew[Crew Name],Tbl_People[[#This Row],[Name]])</f>
        <v>168.22083333333285</v>
      </c>
    </row>
    <row r="438" spans="1:13">
      <c r="A438" t="s">
        <v>1319</v>
      </c>
      <c r="B438" t="s">
        <v>1343</v>
      </c>
      <c r="C438" t="s">
        <v>781</v>
      </c>
      <c r="D438" t="s">
        <v>1336</v>
      </c>
      <c r="E438" s="6">
        <v>27859</v>
      </c>
      <c r="F438">
        <f>COUNTIF(Tbl_MissionCrew[Crew Name],Tbl_People[[#This Row],[Name]])</f>
        <v>1</v>
      </c>
      <c r="G438" s="2">
        <f ca="1">SUMIFS(Tbl_MissionCrew[Duration (days)],Tbl_MissionCrew[Crew Name],Tbl_People[[#This Row],[Name]])</f>
        <v>196.74258101851592</v>
      </c>
      <c r="H438">
        <f>COUNTIF(Tbl_EVA[Name],Tbl_People[[#This Row],[Name]])</f>
        <v>0</v>
      </c>
      <c r="I438" s="2">
        <f>SUMIFS(Tbl_EVA[Duration],Tbl_EVA[Name],Tbl_People[[#This Row],[Name]])*24</f>
        <v>0</v>
      </c>
      <c r="J438">
        <f>COUNTIFS(Tbl_MissionCrew[Destination],"Moon",Tbl_MissionCrew[Crew Name],Tbl_People[[#This Row],[Name]])</f>
        <v>0</v>
      </c>
      <c r="K438">
        <f>COUNTIFS(Tbl_EVA[Moonwalk],TRUE,Tbl_EVA[Name],Tbl_People[[#This Row],[Name]])</f>
        <v>0</v>
      </c>
      <c r="L438" s="2">
        <f ca="1">_xlfn.MAXIFS(Tbl_MissionCrew[Duration (days)],Tbl_MissionCrew[Crew Name],Tbl_People[[#This Row],[Name]])</f>
        <v>196.74258101851592</v>
      </c>
      <c r="M438" s="2">
        <f ca="1">_xlfn.MINIFS(Tbl_MissionCrew[Duration (days)],Tbl_MissionCrew[Crew Name],Tbl_People[[#This Row],[Name]])</f>
        <v>196.74258101851592</v>
      </c>
    </row>
    <row r="439" spans="1:13">
      <c r="A439" t="s">
        <v>494</v>
      </c>
      <c r="B439" t="s">
        <v>1333</v>
      </c>
      <c r="C439" t="s">
        <v>777</v>
      </c>
      <c r="D439" t="s">
        <v>787</v>
      </c>
      <c r="E439" s="6">
        <v>20455</v>
      </c>
      <c r="F439">
        <f>COUNTIF(Tbl_MissionCrew[Crew Name],Tbl_People[[#This Row],[Name]])</f>
        <v>3</v>
      </c>
      <c r="G439" s="2">
        <f ca="1">SUMIFS(Tbl_MissionCrew[Duration (days)],Tbl_MissionCrew[Crew Name],Tbl_People[[#This Row],[Name]])</f>
        <v>747.59305555555329</v>
      </c>
      <c r="H439">
        <f>COUNTIF(Tbl_EVA[Name],Tbl_People[[#This Row],[Name]])</f>
        <v>10</v>
      </c>
      <c r="I439" s="2">
        <f>SUMIFS(Tbl_EVA[Duration],Tbl_EVA[Name],Tbl_People[[#This Row],[Name]])*24</f>
        <v>42.000000000174623</v>
      </c>
      <c r="J439">
        <f>COUNTIFS(Tbl_MissionCrew[Destination],"Moon",Tbl_MissionCrew[Crew Name],Tbl_People[[#This Row],[Name]])</f>
        <v>0</v>
      </c>
      <c r="K439">
        <f>COUNTIFS(Tbl_EVA[Moonwalk],TRUE,Tbl_EVA[Name],Tbl_People[[#This Row],[Name]])</f>
        <v>0</v>
      </c>
      <c r="L439" s="2">
        <f ca="1">_xlfn.MAXIFS(Tbl_MissionCrew[Duration (days)],Tbl_MissionCrew[Crew Name],Tbl_People[[#This Row],[Name]])</f>
        <v>379.61875000000146</v>
      </c>
      <c r="M439" s="2">
        <f ca="1">_xlfn.MINIFS(Tbl_MissionCrew[Duration (days)],Tbl_MissionCrew[Crew Name],Tbl_People[[#This Row],[Name]])</f>
        <v>179.07083333333139</v>
      </c>
    </row>
    <row r="440" spans="1:13">
      <c r="A440" t="s">
        <v>484</v>
      </c>
      <c r="B440" t="s">
        <v>1333</v>
      </c>
      <c r="C440" t="s">
        <v>777</v>
      </c>
      <c r="D440" t="s">
        <v>787</v>
      </c>
      <c r="E440" s="6">
        <v>21424</v>
      </c>
      <c r="F440">
        <f>COUNTIF(Tbl_MissionCrew[Crew Name],Tbl_People[[#This Row],[Name]])</f>
        <v>6</v>
      </c>
      <c r="G440" s="2">
        <f ca="1">SUMIFS(Tbl_MissionCrew[Duration (days)],Tbl_MissionCrew[Crew Name],Tbl_People[[#This Row],[Name]])</f>
        <v>803.40420138888294</v>
      </c>
      <c r="H440">
        <f>COUNTIF(Tbl_EVA[Name],Tbl_People[[#This Row],[Name]])</f>
        <v>8</v>
      </c>
      <c r="I440" s="2">
        <f>SUMIFS(Tbl_EVA[Duration],Tbl_EVA[Name],Tbl_People[[#This Row],[Name]])*24</f>
        <v>41.449999999778811</v>
      </c>
      <c r="J440">
        <f>COUNTIFS(Tbl_MissionCrew[Destination],"Moon",Tbl_MissionCrew[Crew Name],Tbl_People[[#This Row],[Name]])</f>
        <v>0</v>
      </c>
      <c r="K440">
        <f>COUNTIFS(Tbl_EVA[Moonwalk],TRUE,Tbl_EVA[Name],Tbl_People[[#This Row],[Name]])</f>
        <v>0</v>
      </c>
      <c r="L440" s="2">
        <f ca="1">_xlfn.MAXIFS(Tbl_MissionCrew[Duration (days)],Tbl_MissionCrew[Crew Name],Tbl_People[[#This Row],[Name]])</f>
        <v>311.83395833333634</v>
      </c>
      <c r="M440" s="2">
        <f ca="1">_xlfn.MINIFS(Tbl_MissionCrew[Duration (days)],Tbl_MissionCrew[Crew Name],Tbl_People[[#This Row],[Name]])</f>
        <v>8.2986111111094942</v>
      </c>
    </row>
    <row r="441" spans="1:13">
      <c r="A441" t="s">
        <v>1304</v>
      </c>
      <c r="B441" t="s">
        <v>1333</v>
      </c>
      <c r="C441" t="s">
        <v>777</v>
      </c>
      <c r="D441" t="s">
        <v>787</v>
      </c>
      <c r="E441" s="6">
        <v>24119</v>
      </c>
      <c r="F441">
        <f>COUNTIF(Tbl_MissionCrew[Crew Name],Tbl_People[[#This Row],[Name]])</f>
        <v>1</v>
      </c>
      <c r="G441" s="2">
        <f ca="1">SUMIFS(Tbl_MissionCrew[Duration (days)],Tbl_MissionCrew[Crew Name],Tbl_People[[#This Row],[Name]])</f>
        <v>124.99444444444089</v>
      </c>
      <c r="H441">
        <f>COUNTIF(Tbl_EVA[Name],Tbl_People[[#This Row],[Name]])</f>
        <v>0</v>
      </c>
      <c r="I441" s="2">
        <f>SUMIFS(Tbl_EVA[Duration],Tbl_EVA[Name],Tbl_People[[#This Row],[Name]])*24</f>
        <v>0</v>
      </c>
      <c r="J441">
        <f>COUNTIFS(Tbl_MissionCrew[Destination],"Moon",Tbl_MissionCrew[Crew Name],Tbl_People[[#This Row],[Name]])</f>
        <v>0</v>
      </c>
      <c r="K441">
        <f>COUNTIFS(Tbl_EVA[Moonwalk],TRUE,Tbl_EVA[Name],Tbl_People[[#This Row],[Name]])</f>
        <v>0</v>
      </c>
      <c r="L441" s="2">
        <f ca="1">_xlfn.MAXIFS(Tbl_MissionCrew[Duration (days)],Tbl_MissionCrew[Crew Name],Tbl_People[[#This Row],[Name]])</f>
        <v>124.99444444444089</v>
      </c>
      <c r="M441" s="2">
        <f ca="1">_xlfn.MINIFS(Tbl_MissionCrew[Duration (days)],Tbl_MissionCrew[Crew Name],Tbl_People[[#This Row],[Name]])</f>
        <v>124.99444444444089</v>
      </c>
    </row>
    <row r="442" spans="1:13">
      <c r="A442" t="s">
        <v>606</v>
      </c>
      <c r="B442" t="s">
        <v>1333</v>
      </c>
      <c r="C442" t="s">
        <v>777</v>
      </c>
      <c r="D442" t="s">
        <v>787</v>
      </c>
      <c r="E442" s="6">
        <v>21415</v>
      </c>
      <c r="F442">
        <f>COUNTIF(Tbl_MissionCrew[Crew Name],Tbl_People[[#This Row],[Name]])</f>
        <v>1</v>
      </c>
      <c r="G442" s="2">
        <f ca="1">SUMIFS(Tbl_MissionCrew[Duration (days)],Tbl_MissionCrew[Crew Name],Tbl_People[[#This Row],[Name]])</f>
        <v>184.92775462962891</v>
      </c>
      <c r="H442">
        <f>COUNTIF(Tbl_EVA[Name],Tbl_People[[#This Row],[Name]])</f>
        <v>1</v>
      </c>
      <c r="I442" s="2">
        <f>SUMIFS(Tbl_EVA[Duration],Tbl_EVA[Name],Tbl_People[[#This Row],[Name]])*24</f>
        <v>5.3499999999767169</v>
      </c>
      <c r="J442">
        <f>COUNTIFS(Tbl_MissionCrew[Destination],"Moon",Tbl_MissionCrew[Crew Name],Tbl_People[[#This Row],[Name]])</f>
        <v>0</v>
      </c>
      <c r="K442">
        <f>COUNTIFS(Tbl_EVA[Moonwalk],TRUE,Tbl_EVA[Name],Tbl_People[[#This Row],[Name]])</f>
        <v>0</v>
      </c>
      <c r="L442" s="2">
        <f ca="1">_xlfn.MAXIFS(Tbl_MissionCrew[Duration (days)],Tbl_MissionCrew[Crew Name],Tbl_People[[#This Row],[Name]])</f>
        <v>184.92775462962891</v>
      </c>
      <c r="M442" s="2">
        <f ca="1">_xlfn.MINIFS(Tbl_MissionCrew[Duration (days)],Tbl_MissionCrew[Crew Name],Tbl_People[[#This Row],[Name]])</f>
        <v>184.92775462962891</v>
      </c>
    </row>
    <row r="443" spans="1:13">
      <c r="A443" t="s">
        <v>564</v>
      </c>
      <c r="B443" t="s">
        <v>1333</v>
      </c>
      <c r="C443" t="s">
        <v>777</v>
      </c>
      <c r="D443" t="s">
        <v>787</v>
      </c>
      <c r="E443" s="6">
        <v>22757</v>
      </c>
      <c r="F443">
        <f>COUNTIF(Tbl_MissionCrew[Crew Name],Tbl_People[[#This Row],[Name]])</f>
        <v>2</v>
      </c>
      <c r="G443" s="2">
        <f ca="1">SUMIFS(Tbl_MissionCrew[Duration (days)],Tbl_MissionCrew[Crew Name],Tbl_People[[#This Row],[Name]])</f>
        <v>83.690972222218988</v>
      </c>
      <c r="H443">
        <f>COUNTIF(Tbl_EVA[Name],Tbl_People[[#This Row],[Name]])</f>
        <v>1</v>
      </c>
      <c r="I443" s="2">
        <f>SUMIFS(Tbl_EVA[Duration],Tbl_EVA[Name],Tbl_People[[#This Row],[Name]])*24</f>
        <v>4.8666666666395031</v>
      </c>
      <c r="J443">
        <f>COUNTIFS(Tbl_MissionCrew[Destination],"Moon",Tbl_MissionCrew[Crew Name],Tbl_People[[#This Row],[Name]])</f>
        <v>0</v>
      </c>
      <c r="K443">
        <f>COUNTIFS(Tbl_EVA[Moonwalk],TRUE,Tbl_EVA[Name],Tbl_People[[#This Row],[Name]])</f>
        <v>0</v>
      </c>
      <c r="L443" s="2">
        <f ca="1">_xlfn.MAXIFS(Tbl_MissionCrew[Duration (days)],Tbl_MissionCrew[Crew Name],Tbl_People[[#This Row],[Name]])</f>
        <v>72.820833333331393</v>
      </c>
      <c r="M443" s="2">
        <f ca="1">_xlfn.MINIFS(Tbl_MissionCrew[Duration (days)],Tbl_MissionCrew[Crew Name],Tbl_People[[#This Row],[Name]])</f>
        <v>10.870138888887595</v>
      </c>
    </row>
    <row r="444" spans="1:13">
      <c r="A444" t="s">
        <v>1318</v>
      </c>
      <c r="B444" t="s">
        <v>1333</v>
      </c>
      <c r="C444" t="s">
        <v>777</v>
      </c>
      <c r="D444" t="s">
        <v>787</v>
      </c>
      <c r="E444" s="6">
        <v>27260</v>
      </c>
      <c r="F444">
        <f>COUNTIF(Tbl_MissionCrew[Crew Name],Tbl_People[[#This Row],[Name]])</f>
        <v>1</v>
      </c>
      <c r="G444" s="2">
        <f ca="1">SUMIFS(Tbl_MissionCrew[Duration (days)],Tbl_MissionCrew[Crew Name],Tbl_People[[#This Row],[Name]])</f>
        <v>173.13541666666424</v>
      </c>
      <c r="H444">
        <f>COUNTIF(Tbl_EVA[Name],Tbl_People[[#This Row],[Name]])</f>
        <v>0</v>
      </c>
      <c r="I444" s="2">
        <f>SUMIFS(Tbl_EVA[Duration],Tbl_EVA[Name],Tbl_People[[#This Row],[Name]])*24</f>
        <v>0</v>
      </c>
      <c r="J444">
        <f>COUNTIFS(Tbl_MissionCrew[Destination],"Moon",Tbl_MissionCrew[Crew Name],Tbl_People[[#This Row],[Name]])</f>
        <v>0</v>
      </c>
      <c r="K444">
        <f>COUNTIFS(Tbl_EVA[Moonwalk],TRUE,Tbl_EVA[Name],Tbl_People[[#This Row],[Name]])</f>
        <v>0</v>
      </c>
      <c r="L444" s="2">
        <f ca="1">_xlfn.MAXIFS(Tbl_MissionCrew[Duration (days)],Tbl_MissionCrew[Crew Name],Tbl_People[[#This Row],[Name]])</f>
        <v>173.13541666666424</v>
      </c>
      <c r="M444" s="2">
        <f ca="1">_xlfn.MINIFS(Tbl_MissionCrew[Duration (days)],Tbl_MissionCrew[Crew Name],Tbl_People[[#This Row],[Name]])</f>
        <v>173.13541666666424</v>
      </c>
    </row>
    <row r="445" spans="1:13">
      <c r="A445" t="s">
        <v>749</v>
      </c>
      <c r="B445" t="s">
        <v>1333</v>
      </c>
      <c r="C445" t="s">
        <v>777</v>
      </c>
      <c r="D445" t="s">
        <v>787</v>
      </c>
      <c r="E445" s="6">
        <v>27444</v>
      </c>
      <c r="F445">
        <f>COUNTIF(Tbl_MissionCrew[Crew Name],Tbl_People[[#This Row],[Name]])</f>
        <v>1</v>
      </c>
      <c r="G445" s="2">
        <f ca="1">SUMIFS(Tbl_MissionCrew[Duration (days)],Tbl_MissionCrew[Crew Name],Tbl_People[[#This Row],[Name]])</f>
        <v>196.74258101851592</v>
      </c>
      <c r="H445">
        <f>COUNTIF(Tbl_EVA[Name],Tbl_People[[#This Row],[Name]])</f>
        <v>2</v>
      </c>
      <c r="I445" s="2">
        <f>SUMIFS(Tbl_EVA[Duration],Tbl_EVA[Name],Tbl_People[[#This Row],[Name]])*24</f>
        <v>13.516666666546371</v>
      </c>
      <c r="J445">
        <f>COUNTIFS(Tbl_MissionCrew[Destination],"Moon",Tbl_MissionCrew[Crew Name],Tbl_People[[#This Row],[Name]])</f>
        <v>0</v>
      </c>
      <c r="K445">
        <f>COUNTIFS(Tbl_EVA[Moonwalk],TRUE,Tbl_EVA[Name],Tbl_People[[#This Row],[Name]])</f>
        <v>0</v>
      </c>
      <c r="L445" s="2">
        <f ca="1">_xlfn.MAXIFS(Tbl_MissionCrew[Duration (days)],Tbl_MissionCrew[Crew Name],Tbl_People[[#This Row],[Name]])</f>
        <v>196.74258101851592</v>
      </c>
      <c r="M445" s="2">
        <f ca="1">_xlfn.MINIFS(Tbl_MissionCrew[Duration (days)],Tbl_MissionCrew[Crew Name],Tbl_People[[#This Row],[Name]])</f>
        <v>196.74258101851592</v>
      </c>
    </row>
    <row r="446" spans="1:13">
      <c r="A446" t="s">
        <v>716</v>
      </c>
      <c r="B446" t="s">
        <v>1333</v>
      </c>
      <c r="C446" t="s">
        <v>777</v>
      </c>
      <c r="D446" t="s">
        <v>787</v>
      </c>
      <c r="E446" s="6">
        <v>27346</v>
      </c>
      <c r="F446">
        <f>COUNTIF(Tbl_MissionCrew[Crew Name],Tbl_People[[#This Row],[Name]])</f>
        <v>2</v>
      </c>
      <c r="G446" s="2">
        <f ca="1">SUMIFS(Tbl_MissionCrew[Duration (days)],Tbl_MissionCrew[Crew Name],Tbl_People[[#This Row],[Name]])</f>
        <v>304.9736111111124</v>
      </c>
      <c r="H446">
        <f>COUNTIF(Tbl_EVA[Name],Tbl_People[[#This Row],[Name]])</f>
        <v>4</v>
      </c>
      <c r="I446" s="2">
        <f>SUMIFS(Tbl_EVA[Duration],Tbl_EVA[Name],Tbl_People[[#This Row],[Name]])*24</f>
        <v>27.650000000023283</v>
      </c>
      <c r="J446">
        <f>COUNTIFS(Tbl_MissionCrew[Destination],"Moon",Tbl_MissionCrew[Crew Name],Tbl_People[[#This Row],[Name]])</f>
        <v>0</v>
      </c>
      <c r="K446">
        <f>COUNTIFS(Tbl_EVA[Moonwalk],TRUE,Tbl_EVA[Name],Tbl_People[[#This Row],[Name]])</f>
        <v>0</v>
      </c>
      <c r="L446" s="2">
        <f ca="1">_xlfn.MAXIFS(Tbl_MissionCrew[Duration (days)],Tbl_MissionCrew[Crew Name],Tbl_People[[#This Row],[Name]])</f>
        <v>166.26736111110949</v>
      </c>
      <c r="M446" s="2">
        <f ca="1">_xlfn.MINIFS(Tbl_MissionCrew[Duration (days)],Tbl_MissionCrew[Crew Name],Tbl_People[[#This Row],[Name]])</f>
        <v>138.70625000000291</v>
      </c>
    </row>
    <row r="447" spans="1:13">
      <c r="A447" t="s">
        <v>660</v>
      </c>
      <c r="B447" t="s">
        <v>1333</v>
      </c>
      <c r="C447" t="s">
        <v>777</v>
      </c>
      <c r="D447" t="s">
        <v>787</v>
      </c>
      <c r="E447" s="6">
        <v>18007</v>
      </c>
      <c r="F447">
        <f>COUNTIF(Tbl_MissionCrew[Crew Name],Tbl_People[[#This Row],[Name]])</f>
        <v>3</v>
      </c>
      <c r="G447" s="2">
        <f ca="1">SUMIFS(Tbl_MissionCrew[Duration (days)],Tbl_MissionCrew[Crew Name],Tbl_People[[#This Row],[Name]])</f>
        <v>547.93177083334012</v>
      </c>
      <c r="H447">
        <f>COUNTIF(Tbl_EVA[Name],Tbl_People[[#This Row],[Name]])</f>
        <v>4</v>
      </c>
      <c r="I447" s="2">
        <f>SUMIFS(Tbl_EVA[Duration],Tbl_EVA[Name],Tbl_People[[#This Row],[Name]])*24</f>
        <v>23.333333333255723</v>
      </c>
      <c r="J447">
        <f>COUNTIFS(Tbl_MissionCrew[Destination],"Moon",Tbl_MissionCrew[Crew Name],Tbl_People[[#This Row],[Name]])</f>
        <v>0</v>
      </c>
      <c r="K447">
        <f>COUNTIFS(Tbl_EVA[Moonwalk],TRUE,Tbl_EVA[Name],Tbl_People[[#This Row],[Name]])</f>
        <v>0</v>
      </c>
      <c r="L447" s="2">
        <f ca="1">_xlfn.MAXIFS(Tbl_MissionCrew[Duration (days)],Tbl_MissionCrew[Crew Name],Tbl_People[[#This Row],[Name]])</f>
        <v>198.68055555555475</v>
      </c>
      <c r="M447" s="2">
        <f ca="1">_xlfn.MINIFS(Tbl_MissionCrew[Duration (days)],Tbl_MissionCrew[Crew Name],Tbl_People[[#This Row],[Name]])</f>
        <v>167.25972222222481</v>
      </c>
    </row>
    <row r="448" spans="1:13">
      <c r="A448" t="s">
        <v>1097</v>
      </c>
      <c r="B448" t="s">
        <v>1343</v>
      </c>
      <c r="C448" t="s">
        <v>781</v>
      </c>
      <c r="D448" t="s">
        <v>1336</v>
      </c>
      <c r="E448" s="6">
        <v>15720</v>
      </c>
      <c r="F448">
        <f>COUNTIF(Tbl_MissionCrew[Crew Name],Tbl_People[[#This Row],[Name]])</f>
        <v>5</v>
      </c>
      <c r="G448" s="2">
        <f ca="1">SUMIFS(Tbl_MissionCrew[Duration (days)],Tbl_MissionCrew[Crew Name],Tbl_People[[#This Row],[Name]])</f>
        <v>223.12343750000582</v>
      </c>
      <c r="H448">
        <f>COUNTIF(Tbl_EVA[Name],Tbl_People[[#This Row],[Name]])</f>
        <v>0</v>
      </c>
      <c r="I448" s="2">
        <f>SUMIFS(Tbl_EVA[Duration],Tbl_EVA[Name],Tbl_People[[#This Row],[Name]])*24</f>
        <v>0</v>
      </c>
      <c r="J448">
        <f>COUNTIFS(Tbl_MissionCrew[Destination],"Moon",Tbl_MissionCrew[Crew Name],Tbl_People[[#This Row],[Name]])</f>
        <v>0</v>
      </c>
      <c r="K448">
        <f>COUNTIFS(Tbl_EVA[Moonwalk],TRUE,Tbl_EVA[Name],Tbl_People[[#This Row],[Name]])</f>
        <v>0</v>
      </c>
      <c r="L448" s="2">
        <f ca="1">_xlfn.MAXIFS(Tbl_MissionCrew[Duration (days)],Tbl_MissionCrew[Crew Name],Tbl_People[[#This Row],[Name]])</f>
        <v>188.16788194444962</v>
      </c>
      <c r="M448" s="2">
        <f ca="1">_xlfn.MINIFS(Tbl_MissionCrew[Duration (days)],Tbl_MissionCrew[Crew Name],Tbl_People[[#This Row],[Name]])</f>
        <v>4.9861111111094942</v>
      </c>
    </row>
    <row r="449" spans="1:13">
      <c r="A449" t="s">
        <v>1300</v>
      </c>
      <c r="B449" t="s">
        <v>1343</v>
      </c>
      <c r="C449" t="s">
        <v>781</v>
      </c>
      <c r="D449" t="s">
        <v>1336</v>
      </c>
      <c r="E449" s="6">
        <v>23897</v>
      </c>
      <c r="F449">
        <f>COUNTIF(Tbl_MissionCrew[Crew Name],Tbl_People[[#This Row],[Name]])</f>
        <v>1</v>
      </c>
      <c r="G449" s="2">
        <f ca="1">SUMIFS(Tbl_MissionCrew[Duration (days)],Tbl_MissionCrew[Crew Name],Tbl_People[[#This Row],[Name]])</f>
        <v>163.2993055555562</v>
      </c>
      <c r="H449">
        <f>COUNTIF(Tbl_EVA[Name],Tbl_People[[#This Row],[Name]])</f>
        <v>0</v>
      </c>
      <c r="I449" s="2">
        <f>SUMIFS(Tbl_EVA[Duration],Tbl_EVA[Name],Tbl_People[[#This Row],[Name]])*24</f>
        <v>0</v>
      </c>
      <c r="J449">
        <f>COUNTIFS(Tbl_MissionCrew[Destination],"Moon",Tbl_MissionCrew[Crew Name],Tbl_People[[#This Row],[Name]])</f>
        <v>0</v>
      </c>
      <c r="K449">
        <f>COUNTIFS(Tbl_EVA[Moonwalk],TRUE,Tbl_EVA[Name],Tbl_People[[#This Row],[Name]])</f>
        <v>0</v>
      </c>
      <c r="L449" s="2">
        <f ca="1">_xlfn.MAXIFS(Tbl_MissionCrew[Duration (days)],Tbl_MissionCrew[Crew Name],Tbl_People[[#This Row],[Name]])</f>
        <v>163.2993055555562</v>
      </c>
      <c r="M449" s="2">
        <f ca="1">_xlfn.MINIFS(Tbl_MissionCrew[Duration (days)],Tbl_MissionCrew[Crew Name],Tbl_People[[#This Row],[Name]])</f>
        <v>163.2993055555562</v>
      </c>
    </row>
    <row r="450" spans="1:13">
      <c r="A450" t="s">
        <v>1277</v>
      </c>
      <c r="B450" t="s">
        <v>1333</v>
      </c>
      <c r="C450" t="s">
        <v>1368</v>
      </c>
      <c r="D450" t="s">
        <v>1335</v>
      </c>
      <c r="E450" s="6">
        <v>26507</v>
      </c>
      <c r="F450">
        <f>COUNTIF(Tbl_MissionCrew[Crew Name],Tbl_People[[#This Row],[Name]])</f>
        <v>1</v>
      </c>
      <c r="G450" s="2">
        <f ca="1">SUMIFS(Tbl_MissionCrew[Duration (days)],Tbl_MissionCrew[Crew Name],Tbl_People[[#This Row],[Name]])</f>
        <v>10.884270833332266</v>
      </c>
      <c r="H450">
        <f>COUNTIF(Tbl_EVA[Name],Tbl_People[[#This Row],[Name]])</f>
        <v>0</v>
      </c>
      <c r="I450" s="2">
        <f>SUMIFS(Tbl_EVA[Duration],Tbl_EVA[Name],Tbl_People[[#This Row],[Name]])*24</f>
        <v>0</v>
      </c>
      <c r="J450">
        <f>COUNTIFS(Tbl_MissionCrew[Destination],"Moon",Tbl_MissionCrew[Crew Name],Tbl_People[[#This Row],[Name]])</f>
        <v>0</v>
      </c>
      <c r="K450">
        <f>COUNTIFS(Tbl_EVA[Moonwalk],TRUE,Tbl_EVA[Name],Tbl_People[[#This Row],[Name]])</f>
        <v>0</v>
      </c>
      <c r="L450" s="2">
        <f ca="1">_xlfn.MAXIFS(Tbl_MissionCrew[Duration (days)],Tbl_MissionCrew[Crew Name],Tbl_People[[#This Row],[Name]])</f>
        <v>10.884270833332266</v>
      </c>
      <c r="M450" s="2">
        <f ca="1">_xlfn.MINIFS(Tbl_MissionCrew[Duration (days)],Tbl_MissionCrew[Crew Name],Tbl_People[[#This Row],[Name]])</f>
        <v>10.884270833332266</v>
      </c>
    </row>
    <row r="451" spans="1:13">
      <c r="A451" t="s">
        <v>459</v>
      </c>
      <c r="B451" t="s">
        <v>1333</v>
      </c>
      <c r="C451" t="s">
        <v>781</v>
      </c>
      <c r="D451" t="s">
        <v>1336</v>
      </c>
      <c r="E451" s="6">
        <v>16338</v>
      </c>
      <c r="F451">
        <f>COUNTIF(Tbl_MissionCrew[Crew Name],Tbl_People[[#This Row],[Name]])</f>
        <v>1</v>
      </c>
      <c r="G451" s="2">
        <f ca="1">SUMIFS(Tbl_MissionCrew[Duration (days)],Tbl_MissionCrew[Crew Name],Tbl_People[[#This Row],[Name]])</f>
        <v>6.8791666666656965</v>
      </c>
      <c r="H451">
        <f>COUNTIF(Tbl_EVA[Name],Tbl_People[[#This Row],[Name]])</f>
        <v>2</v>
      </c>
      <c r="I451" s="2">
        <f>SUMIFS(Tbl_EVA[Duration],Tbl_EVA[Name],Tbl_People[[#This Row],[Name]])*24</f>
        <v>12.216666666666665</v>
      </c>
      <c r="J451">
        <f>COUNTIFS(Tbl_MissionCrew[Destination],"Moon",Tbl_MissionCrew[Crew Name],Tbl_People[[#This Row],[Name]])</f>
        <v>0</v>
      </c>
      <c r="K451">
        <f>COUNTIFS(Tbl_EVA[Moonwalk],TRUE,Tbl_EVA[Name],Tbl_People[[#This Row],[Name]])</f>
        <v>0</v>
      </c>
      <c r="L451" s="2">
        <f ca="1">_xlfn.MAXIFS(Tbl_MissionCrew[Duration (days)],Tbl_MissionCrew[Crew Name],Tbl_People[[#This Row],[Name]])</f>
        <v>6.8791666666656965</v>
      </c>
      <c r="M451" s="2">
        <f ca="1">_xlfn.MINIFS(Tbl_MissionCrew[Duration (days)],Tbl_MissionCrew[Crew Name],Tbl_People[[#This Row],[Name]])</f>
        <v>6.8791666666656965</v>
      </c>
    </row>
    <row r="452" spans="1:13">
      <c r="A452" t="s">
        <v>1156</v>
      </c>
      <c r="B452" t="s">
        <v>1333</v>
      </c>
      <c r="C452" t="s">
        <v>781</v>
      </c>
      <c r="D452" t="s">
        <v>1336</v>
      </c>
      <c r="E452" s="6">
        <v>18806</v>
      </c>
      <c r="F452">
        <f>COUNTIF(Tbl_MissionCrew[Crew Name],Tbl_People[[#This Row],[Name]])</f>
        <v>2</v>
      </c>
      <c r="G452" s="2">
        <f ca="1">SUMIFS(Tbl_MissionCrew[Duration (days)],Tbl_MissionCrew[Crew Name],Tbl_People[[#This Row],[Name]])</f>
        <v>20.336805555554747</v>
      </c>
      <c r="H452">
        <f>COUNTIF(Tbl_EVA[Name],Tbl_People[[#This Row],[Name]])</f>
        <v>0</v>
      </c>
      <c r="I452" s="2">
        <f>SUMIFS(Tbl_EVA[Duration],Tbl_EVA[Name],Tbl_People[[#This Row],[Name]])*24</f>
        <v>0</v>
      </c>
      <c r="J452">
        <f>COUNTIFS(Tbl_MissionCrew[Destination],"Moon",Tbl_MissionCrew[Crew Name],Tbl_People[[#This Row],[Name]])</f>
        <v>0</v>
      </c>
      <c r="K452">
        <f>COUNTIFS(Tbl_EVA[Moonwalk],TRUE,Tbl_EVA[Name],Tbl_People[[#This Row],[Name]])</f>
        <v>0</v>
      </c>
      <c r="L452" s="2">
        <f ca="1">_xlfn.MAXIFS(Tbl_MissionCrew[Duration (days)],Tbl_MissionCrew[Crew Name],Tbl_People[[#This Row],[Name]])</f>
        <v>11.243055555554747</v>
      </c>
      <c r="M452" s="2">
        <f ca="1">_xlfn.MINIFS(Tbl_MissionCrew[Duration (days)],Tbl_MissionCrew[Crew Name],Tbl_People[[#This Row],[Name]])</f>
        <v>9.09375</v>
      </c>
    </row>
    <row r="453" spans="1:13">
      <c r="A453" t="s">
        <v>1039</v>
      </c>
      <c r="B453" t="s">
        <v>1333</v>
      </c>
      <c r="C453" t="s">
        <v>1338</v>
      </c>
      <c r="D453" t="s">
        <v>787</v>
      </c>
      <c r="E453" s="6">
        <v>13559</v>
      </c>
      <c r="F453">
        <f>COUNTIF(Tbl_MissionCrew[Crew Name],Tbl_People[[#This Row],[Name]])</f>
        <v>1</v>
      </c>
      <c r="G453" s="2">
        <f ca="1">SUMIFS(Tbl_MissionCrew[Duration (days)],Tbl_MissionCrew[Crew Name],Tbl_People[[#This Row],[Name]])</f>
        <v>7.867534722223354</v>
      </c>
      <c r="H453">
        <f>COUNTIF(Tbl_EVA[Name],Tbl_People[[#This Row],[Name]])</f>
        <v>0</v>
      </c>
      <c r="I453" s="2">
        <f>SUMIFS(Tbl_EVA[Duration],Tbl_EVA[Name],Tbl_People[[#This Row],[Name]])*24</f>
        <v>0</v>
      </c>
      <c r="J453">
        <f>COUNTIFS(Tbl_MissionCrew[Destination],"Moon",Tbl_MissionCrew[Crew Name],Tbl_People[[#This Row],[Name]])</f>
        <v>0</v>
      </c>
      <c r="K453">
        <f>COUNTIFS(Tbl_EVA[Moonwalk],TRUE,Tbl_EVA[Name],Tbl_People[[#This Row],[Name]])</f>
        <v>0</v>
      </c>
      <c r="L453" s="2">
        <f ca="1">_xlfn.MAXIFS(Tbl_MissionCrew[Duration (days)],Tbl_MissionCrew[Crew Name],Tbl_People[[#This Row],[Name]])</f>
        <v>7.867534722223354</v>
      </c>
      <c r="M453" s="2">
        <f ca="1">_xlfn.MINIFS(Tbl_MissionCrew[Duration (days)],Tbl_MissionCrew[Crew Name],Tbl_People[[#This Row],[Name]])</f>
        <v>7.867534722223354</v>
      </c>
    </row>
    <row r="454" spans="1:13">
      <c r="A454" t="s">
        <v>620</v>
      </c>
      <c r="B454" t="s">
        <v>1333</v>
      </c>
      <c r="C454" t="s">
        <v>850</v>
      </c>
      <c r="D454" t="s">
        <v>1335</v>
      </c>
      <c r="E454" s="6">
        <v>23847</v>
      </c>
      <c r="F454">
        <f>COUNTIF(Tbl_MissionCrew[Crew Name],Tbl_People[[#This Row],[Name]])</f>
        <v>2</v>
      </c>
      <c r="G454" s="2">
        <f ca="1">SUMIFS(Tbl_MissionCrew[Duration (days)],Tbl_MissionCrew[Crew Name],Tbl_People[[#This Row],[Name]])</f>
        <v>177.12847222222626</v>
      </c>
      <c r="H454">
        <f>COUNTIF(Tbl_EVA[Name],Tbl_People[[#This Row],[Name]])</f>
        <v>3</v>
      </c>
      <c r="I454" s="2">
        <f>SUMIFS(Tbl_EVA[Duration],Tbl_EVA[Name],Tbl_People[[#This Row],[Name]])*24</f>
        <v>20.083333333488554</v>
      </c>
      <c r="J454">
        <f>COUNTIFS(Tbl_MissionCrew[Destination],"Moon",Tbl_MissionCrew[Crew Name],Tbl_People[[#This Row],[Name]])</f>
        <v>0</v>
      </c>
      <c r="K454">
        <f>COUNTIFS(Tbl_EVA[Moonwalk],TRUE,Tbl_EVA[Name],Tbl_People[[#This Row],[Name]])</f>
        <v>0</v>
      </c>
      <c r="L454" s="2">
        <f ca="1">_xlfn.MAXIFS(Tbl_MissionCrew[Duration (days)],Tbl_MissionCrew[Crew Name],Tbl_People[[#This Row],[Name]])</f>
        <v>163.23055555555766</v>
      </c>
      <c r="M454" s="2">
        <f ca="1">_xlfn.MINIFS(Tbl_MissionCrew[Duration (days)],Tbl_MissionCrew[Crew Name],Tbl_People[[#This Row],[Name]])</f>
        <v>13.897916666668607</v>
      </c>
    </row>
    <row r="455" spans="1:13">
      <c r="A455" t="s">
        <v>1139</v>
      </c>
      <c r="B455" t="s">
        <v>1333</v>
      </c>
      <c r="C455" t="s">
        <v>781</v>
      </c>
      <c r="D455" t="s">
        <v>1336</v>
      </c>
      <c r="E455" s="6">
        <v>17394</v>
      </c>
      <c r="F455">
        <f>COUNTIF(Tbl_MissionCrew[Crew Name],Tbl_People[[#This Row],[Name]])</f>
        <v>1</v>
      </c>
      <c r="G455" s="2">
        <f ca="1">SUMIFS(Tbl_MissionCrew[Duration (days)],Tbl_MissionCrew[Crew Name],Tbl_People[[#This Row],[Name]])</f>
        <v>5.0055555555591127</v>
      </c>
      <c r="H455">
        <f>COUNTIF(Tbl_EVA[Name],Tbl_People[[#This Row],[Name]])</f>
        <v>0</v>
      </c>
      <c r="I455" s="2">
        <f>SUMIFS(Tbl_EVA[Duration],Tbl_EVA[Name],Tbl_People[[#This Row],[Name]])*24</f>
        <v>0</v>
      </c>
      <c r="J455">
        <f>COUNTIFS(Tbl_MissionCrew[Destination],"Moon",Tbl_MissionCrew[Crew Name],Tbl_People[[#This Row],[Name]])</f>
        <v>0</v>
      </c>
      <c r="K455">
        <f>COUNTIFS(Tbl_EVA[Moonwalk],TRUE,Tbl_EVA[Name],Tbl_People[[#This Row],[Name]])</f>
        <v>0</v>
      </c>
      <c r="L455" s="2">
        <f ca="1">_xlfn.MAXIFS(Tbl_MissionCrew[Duration (days)],Tbl_MissionCrew[Crew Name],Tbl_People[[#This Row],[Name]])</f>
        <v>5.0055555555591127</v>
      </c>
      <c r="M455" s="2">
        <f ca="1">_xlfn.MINIFS(Tbl_MissionCrew[Duration (days)],Tbl_MissionCrew[Crew Name],Tbl_People[[#This Row],[Name]])</f>
        <v>5.0055555555591127</v>
      </c>
    </row>
    <row r="456" spans="1:13">
      <c r="A456" t="s">
        <v>651</v>
      </c>
      <c r="B456" t="s">
        <v>1333</v>
      </c>
      <c r="C456" t="s">
        <v>781</v>
      </c>
      <c r="D456" t="s">
        <v>1336</v>
      </c>
      <c r="E456" s="6">
        <v>23901</v>
      </c>
      <c r="F456">
        <f>COUNTIF(Tbl_MissionCrew[Crew Name],Tbl_People[[#This Row],[Name]])</f>
        <v>1</v>
      </c>
      <c r="G456" s="2">
        <f ca="1">SUMIFS(Tbl_MissionCrew[Duration (days)],Tbl_MissionCrew[Crew Name],Tbl_People[[#This Row],[Name]])</f>
        <v>12.765277777776646</v>
      </c>
      <c r="H456">
        <f>COUNTIF(Tbl_EVA[Name],Tbl_People[[#This Row],[Name]])</f>
        <v>2</v>
      </c>
      <c r="I456" s="2">
        <f>SUMIFS(Tbl_EVA[Duration],Tbl_EVA[Name],Tbl_People[[#This Row],[Name]])*24</f>
        <v>15.383333333360497</v>
      </c>
      <c r="J456">
        <f>COUNTIFS(Tbl_MissionCrew[Destination],"Moon",Tbl_MissionCrew[Crew Name],Tbl_People[[#This Row],[Name]])</f>
        <v>0</v>
      </c>
      <c r="K456">
        <f>COUNTIFS(Tbl_EVA[Moonwalk],TRUE,Tbl_EVA[Name],Tbl_People[[#This Row],[Name]])</f>
        <v>0</v>
      </c>
      <c r="L456" s="2">
        <f ca="1">_xlfn.MAXIFS(Tbl_MissionCrew[Duration (days)],Tbl_MissionCrew[Crew Name],Tbl_People[[#This Row],[Name]])</f>
        <v>12.765277777776646</v>
      </c>
      <c r="M456" s="2">
        <f ca="1">_xlfn.MINIFS(Tbl_MissionCrew[Duration (days)],Tbl_MissionCrew[Crew Name],Tbl_People[[#This Row],[Name]])</f>
        <v>12.765277777776646</v>
      </c>
    </row>
    <row r="457" spans="1:13">
      <c r="A457" t="s">
        <v>453</v>
      </c>
      <c r="B457" t="s">
        <v>1333</v>
      </c>
      <c r="C457" t="s">
        <v>781</v>
      </c>
      <c r="D457" t="s">
        <v>1336</v>
      </c>
      <c r="E457" s="6">
        <v>14495</v>
      </c>
      <c r="F457">
        <f>COUNTIF(Tbl_MissionCrew[Crew Name],Tbl_People[[#This Row],[Name]])</f>
        <v>1</v>
      </c>
      <c r="G457" s="2">
        <f ca="1">SUMIFS(Tbl_MissionCrew[Duration (days)],Tbl_MissionCrew[Crew Name],Tbl_People[[#This Row],[Name]])</f>
        <v>6.9972222222204437</v>
      </c>
      <c r="H457">
        <f>COUNTIF(Tbl_EVA[Name],Tbl_People[[#This Row],[Name]])</f>
        <v>1</v>
      </c>
      <c r="I457" s="2">
        <f>SUMIFS(Tbl_EVA[Duration],Tbl_EVA[Name],Tbl_People[[#This Row],[Name]])*24</f>
        <v>3.1000000000000005</v>
      </c>
      <c r="J457">
        <f>COUNTIFS(Tbl_MissionCrew[Destination],"Moon",Tbl_MissionCrew[Crew Name],Tbl_People[[#This Row],[Name]])</f>
        <v>0</v>
      </c>
      <c r="K457">
        <f>COUNTIFS(Tbl_EVA[Moonwalk],TRUE,Tbl_EVA[Name],Tbl_People[[#This Row],[Name]])</f>
        <v>0</v>
      </c>
      <c r="L457" s="2">
        <f ca="1">_xlfn.MAXIFS(Tbl_MissionCrew[Duration (days)],Tbl_MissionCrew[Crew Name],Tbl_People[[#This Row],[Name]])</f>
        <v>6.9972222222204437</v>
      </c>
      <c r="M457" s="2">
        <f ca="1">_xlfn.MINIFS(Tbl_MissionCrew[Duration (days)],Tbl_MissionCrew[Crew Name],Tbl_People[[#This Row],[Name]])</f>
        <v>6.9972222222204437</v>
      </c>
    </row>
    <row r="458" spans="1:13">
      <c r="A458" t="s">
        <v>1269</v>
      </c>
      <c r="B458" t="s">
        <v>1343</v>
      </c>
      <c r="C458" t="s">
        <v>781</v>
      </c>
      <c r="D458" t="s">
        <v>1336</v>
      </c>
      <c r="E458" s="6">
        <v>24377</v>
      </c>
      <c r="F458">
        <f>COUNTIF(Tbl_MissionCrew[Crew Name],Tbl_People[[#This Row],[Name]])</f>
        <v>3</v>
      </c>
      <c r="G458" s="2">
        <f ca="1">SUMIFS(Tbl_MissionCrew[Duration (days)],Tbl_MissionCrew[Crew Name],Tbl_People[[#This Row],[Name]])</f>
        <v>42.991666666661331</v>
      </c>
      <c r="H458">
        <f>COUNTIF(Tbl_EVA[Name],Tbl_People[[#This Row],[Name]])</f>
        <v>0</v>
      </c>
      <c r="I458" s="2">
        <f>SUMIFS(Tbl_EVA[Duration],Tbl_EVA[Name],Tbl_People[[#This Row],[Name]])*24</f>
        <v>0</v>
      </c>
      <c r="J458">
        <f>COUNTIFS(Tbl_MissionCrew[Destination],"Moon",Tbl_MissionCrew[Crew Name],Tbl_People[[#This Row],[Name]])</f>
        <v>0</v>
      </c>
      <c r="K458">
        <f>COUNTIFS(Tbl_EVA[Moonwalk],TRUE,Tbl_EVA[Name],Tbl_People[[#This Row],[Name]])</f>
        <v>0</v>
      </c>
      <c r="L458" s="2">
        <f ca="1">_xlfn.MAXIFS(Tbl_MissionCrew[Duration (days)],Tbl_MissionCrew[Crew Name],Tbl_People[[#This Row],[Name]])</f>
        <v>15.115972222221899</v>
      </c>
      <c r="M458" s="2">
        <f ca="1">_xlfn.MINIFS(Tbl_MissionCrew[Duration (days)],Tbl_MissionCrew[Crew Name],Tbl_People[[#This Row],[Name]])</f>
        <v>12.775694444440887</v>
      </c>
    </row>
    <row r="459" spans="1:13">
      <c r="A459" t="s">
        <v>1248</v>
      </c>
      <c r="B459" t="s">
        <v>1333</v>
      </c>
      <c r="C459" t="s">
        <v>781</v>
      </c>
      <c r="D459" t="s">
        <v>1336</v>
      </c>
      <c r="E459" s="6">
        <v>22554</v>
      </c>
      <c r="F459">
        <f>COUNTIF(Tbl_MissionCrew[Crew Name],Tbl_People[[#This Row],[Name]])</f>
        <v>2</v>
      </c>
      <c r="G459" s="2">
        <f ca="1">SUMIFS(Tbl_MissionCrew[Duration (days)],Tbl_MissionCrew[Crew Name],Tbl_People[[#This Row],[Name]])</f>
        <v>23.587500000001455</v>
      </c>
      <c r="H459">
        <f>COUNTIF(Tbl_EVA[Name],Tbl_People[[#This Row],[Name]])</f>
        <v>0</v>
      </c>
      <c r="I459" s="2">
        <f>SUMIFS(Tbl_EVA[Duration],Tbl_EVA[Name],Tbl_People[[#This Row],[Name]])*24</f>
        <v>0</v>
      </c>
      <c r="J459">
        <f>COUNTIFS(Tbl_MissionCrew[Destination],"Moon",Tbl_MissionCrew[Crew Name],Tbl_People[[#This Row],[Name]])</f>
        <v>0</v>
      </c>
      <c r="K459">
        <f>COUNTIFS(Tbl_EVA[Moonwalk],TRUE,Tbl_EVA[Name],Tbl_People[[#This Row],[Name]])</f>
        <v>0</v>
      </c>
      <c r="L459" s="2">
        <f ca="1">_xlfn.MAXIFS(Tbl_MissionCrew[Duration (days)],Tbl_MissionCrew[Crew Name],Tbl_People[[#This Row],[Name]])</f>
        <v>12.765277777776646</v>
      </c>
      <c r="M459" s="2">
        <f ca="1">_xlfn.MINIFS(Tbl_MissionCrew[Duration (days)],Tbl_MissionCrew[Crew Name],Tbl_People[[#This Row],[Name]])</f>
        <v>10.822222222224809</v>
      </c>
    </row>
    <row r="460" spans="1:13">
      <c r="A460" t="s">
        <v>665</v>
      </c>
      <c r="B460" t="s">
        <v>1333</v>
      </c>
      <c r="C460" t="s">
        <v>781</v>
      </c>
      <c r="D460" t="s">
        <v>1336</v>
      </c>
      <c r="E460" s="6">
        <v>23420</v>
      </c>
      <c r="F460">
        <f>COUNTIF(Tbl_MissionCrew[Crew Name],Tbl_People[[#This Row],[Name]])</f>
        <v>3</v>
      </c>
      <c r="G460" s="2">
        <f ca="1">SUMIFS(Tbl_MissionCrew[Duration (days)],Tbl_MissionCrew[Crew Name],Tbl_People[[#This Row],[Name]])</f>
        <v>40.419444444443798</v>
      </c>
      <c r="H460">
        <f>COUNTIF(Tbl_EVA[Name],Tbl_People[[#This Row],[Name]])</f>
        <v>7</v>
      </c>
      <c r="I460" s="2">
        <f>SUMIFS(Tbl_EVA[Duration],Tbl_EVA[Name],Tbl_People[[#This Row],[Name]])*24</f>
        <v>48.299999999580905</v>
      </c>
      <c r="J460">
        <f>COUNTIFS(Tbl_MissionCrew[Destination],"Moon",Tbl_MissionCrew[Crew Name],Tbl_People[[#This Row],[Name]])</f>
        <v>0</v>
      </c>
      <c r="K460">
        <f>COUNTIFS(Tbl_EVA[Moonwalk],TRUE,Tbl_EVA[Name],Tbl_People[[#This Row],[Name]])</f>
        <v>0</v>
      </c>
      <c r="L460" s="2">
        <f ca="1">_xlfn.MAXIFS(Tbl_MissionCrew[Duration (days)],Tbl_MissionCrew[Crew Name],Tbl_People[[#This Row],[Name]])</f>
        <v>15.854166666664241</v>
      </c>
      <c r="M460" s="2">
        <f ca="1">_xlfn.MINIFS(Tbl_MissionCrew[Duration (days)],Tbl_MissionCrew[Crew Name],Tbl_People[[#This Row],[Name]])</f>
        <v>11.770138888889051</v>
      </c>
    </row>
    <row r="461" spans="1:13">
      <c r="A461" t="s">
        <v>1164</v>
      </c>
      <c r="B461" t="s">
        <v>1333</v>
      </c>
      <c r="C461" t="s">
        <v>781</v>
      </c>
      <c r="D461" t="s">
        <v>1336</v>
      </c>
      <c r="E461" s="6">
        <v>18809</v>
      </c>
      <c r="F461">
        <f>COUNTIF(Tbl_MissionCrew[Crew Name],Tbl_People[[#This Row],[Name]])</f>
        <v>3</v>
      </c>
      <c r="G461" s="2">
        <f ca="1">SUMIFS(Tbl_MissionCrew[Duration (days)],Tbl_MissionCrew[Crew Name],Tbl_People[[#This Row],[Name]])</f>
        <v>33.940972222218988</v>
      </c>
      <c r="H461">
        <f>COUNTIF(Tbl_EVA[Name],Tbl_People[[#This Row],[Name]])</f>
        <v>0</v>
      </c>
      <c r="I461" s="2">
        <f>SUMIFS(Tbl_EVA[Duration],Tbl_EVA[Name],Tbl_People[[#This Row],[Name]])*24</f>
        <v>0</v>
      </c>
      <c r="J461">
        <f>COUNTIFS(Tbl_MissionCrew[Destination],"Moon",Tbl_MissionCrew[Crew Name],Tbl_People[[#This Row],[Name]])</f>
        <v>0</v>
      </c>
      <c r="K461">
        <f>COUNTIFS(Tbl_EVA[Moonwalk],TRUE,Tbl_EVA[Name],Tbl_People[[#This Row],[Name]])</f>
        <v>0</v>
      </c>
      <c r="L461" s="2">
        <f ca="1">_xlfn.MAXIFS(Tbl_MissionCrew[Duration (days)],Tbl_MissionCrew[Crew Name],Tbl_People[[#This Row],[Name]])</f>
        <v>16.631944444445253</v>
      </c>
      <c r="M461" s="2">
        <f ca="1">_xlfn.MINIFS(Tbl_MissionCrew[Duration (days)],Tbl_MissionCrew[Crew Name],Tbl_People[[#This Row],[Name]])</f>
        <v>8.0527777777751908</v>
      </c>
    </row>
    <row r="462" spans="1:13">
      <c r="A462" t="s">
        <v>621</v>
      </c>
      <c r="B462" t="s">
        <v>1333</v>
      </c>
      <c r="C462" t="s">
        <v>781</v>
      </c>
      <c r="D462" t="s">
        <v>1336</v>
      </c>
      <c r="E462" s="6">
        <v>20388</v>
      </c>
      <c r="F462">
        <f>COUNTIF(Tbl_MissionCrew[Crew Name],Tbl_People[[#This Row],[Name]])</f>
        <v>4</v>
      </c>
      <c r="G462" s="2">
        <f ca="1">SUMIFS(Tbl_MissionCrew[Duration (days)],Tbl_MissionCrew[Crew Name],Tbl_People[[#This Row],[Name]])</f>
        <v>48.412500000005821</v>
      </c>
      <c r="H462">
        <f>COUNTIF(Tbl_EVA[Name],Tbl_People[[#This Row],[Name]])</f>
        <v>3</v>
      </c>
      <c r="I462" s="2">
        <f>SUMIFS(Tbl_EVA[Duration],Tbl_EVA[Name],Tbl_People[[#This Row],[Name]])*24</f>
        <v>20.083333333488554</v>
      </c>
      <c r="J462">
        <f>COUNTIFS(Tbl_MissionCrew[Destination],"Moon",Tbl_MissionCrew[Crew Name],Tbl_People[[#This Row],[Name]])</f>
        <v>0</v>
      </c>
      <c r="K462">
        <f>COUNTIFS(Tbl_EVA[Moonwalk],TRUE,Tbl_EVA[Name],Tbl_People[[#This Row],[Name]])</f>
        <v>0</v>
      </c>
      <c r="L462" s="2">
        <f ca="1">_xlfn.MAXIFS(Tbl_MissionCrew[Duration (days)],Tbl_MissionCrew[Crew Name],Tbl_People[[#This Row],[Name]])</f>
        <v>13.897916666668607</v>
      </c>
      <c r="M462" s="2">
        <f ca="1">_xlfn.MINIFS(Tbl_MissionCrew[Duration (days)],Tbl_MissionCrew[Crew Name],Tbl_People[[#This Row],[Name]])</f>
        <v>8.90625</v>
      </c>
    </row>
    <row r="463" spans="1:13">
      <c r="A463" t="s">
        <v>1078</v>
      </c>
      <c r="B463" t="s">
        <v>1333</v>
      </c>
      <c r="C463" t="s">
        <v>781</v>
      </c>
      <c r="D463" t="s">
        <v>1336</v>
      </c>
      <c r="E463" s="6">
        <v>18974</v>
      </c>
      <c r="F463">
        <f>COUNTIF(Tbl_MissionCrew[Crew Name],Tbl_People[[#This Row],[Name]])</f>
        <v>5</v>
      </c>
      <c r="G463" s="2">
        <f ca="1">SUMIFS(Tbl_MissionCrew[Duration (days)],Tbl_MissionCrew[Crew Name],Tbl_People[[#This Row],[Name]])</f>
        <v>32.115972222225537</v>
      </c>
      <c r="H463">
        <f>COUNTIF(Tbl_EVA[Name],Tbl_People[[#This Row],[Name]])</f>
        <v>0</v>
      </c>
      <c r="I463" s="2">
        <f>SUMIFS(Tbl_EVA[Duration],Tbl_EVA[Name],Tbl_People[[#This Row],[Name]])*24</f>
        <v>0</v>
      </c>
      <c r="J463">
        <f>COUNTIFS(Tbl_MissionCrew[Destination],"Moon",Tbl_MissionCrew[Crew Name],Tbl_People[[#This Row],[Name]])</f>
        <v>0</v>
      </c>
      <c r="K463">
        <f>COUNTIFS(Tbl_EVA[Moonwalk],TRUE,Tbl_EVA[Name],Tbl_People[[#This Row],[Name]])</f>
        <v>0</v>
      </c>
      <c r="L463" s="2">
        <f ca="1">_xlfn.MAXIFS(Tbl_MissionCrew[Duration (days)],Tbl_MissionCrew[Crew Name],Tbl_People[[#This Row],[Name]])</f>
        <v>9.984722222223354</v>
      </c>
      <c r="M463" s="2">
        <f ca="1">_xlfn.MINIFS(Tbl_MissionCrew[Duration (days)],Tbl_MissionCrew[Crew Name],Tbl_People[[#This Row],[Name]])</f>
        <v>4.9513888888905058</v>
      </c>
    </row>
    <row r="464" spans="1:13">
      <c r="A464" t="s">
        <v>1221</v>
      </c>
      <c r="B464" t="s">
        <v>1333</v>
      </c>
      <c r="C464" t="s">
        <v>781</v>
      </c>
      <c r="D464" t="s">
        <v>1336</v>
      </c>
      <c r="E464" s="6">
        <v>22152</v>
      </c>
      <c r="F464">
        <f>COUNTIF(Tbl_MissionCrew[Crew Name],Tbl_People[[#This Row],[Name]])</f>
        <v>5</v>
      </c>
      <c r="G464" s="2">
        <f ca="1">SUMIFS(Tbl_MissionCrew[Duration (days)],Tbl_MissionCrew[Crew Name],Tbl_People[[#This Row],[Name]])</f>
        <v>62.943749999991269</v>
      </c>
      <c r="H464">
        <f>COUNTIF(Tbl_EVA[Name],Tbl_People[[#This Row],[Name]])</f>
        <v>0</v>
      </c>
      <c r="I464" s="2">
        <f>SUMIFS(Tbl_EVA[Duration],Tbl_EVA[Name],Tbl_People[[#This Row],[Name]])*24</f>
        <v>0</v>
      </c>
      <c r="J464">
        <f>COUNTIFS(Tbl_MissionCrew[Destination],"Moon",Tbl_MissionCrew[Crew Name],Tbl_People[[#This Row],[Name]])</f>
        <v>0</v>
      </c>
      <c r="K464">
        <f>COUNTIFS(Tbl_EVA[Moonwalk],TRUE,Tbl_EVA[Name],Tbl_People[[#This Row],[Name]])</f>
        <v>0</v>
      </c>
      <c r="L464" s="2">
        <f ca="1">_xlfn.MAXIFS(Tbl_MissionCrew[Duration (days)],Tbl_MissionCrew[Crew Name],Tbl_People[[#This Row],[Name]])</f>
        <v>15.690972222218988</v>
      </c>
      <c r="M464" s="2">
        <f ca="1">_xlfn.MINIFS(Tbl_MissionCrew[Duration (days)],Tbl_MissionCrew[Crew Name],Tbl_People[[#This Row],[Name]])</f>
        <v>8.90625</v>
      </c>
    </row>
    <row r="465" spans="1:13">
      <c r="A465" t="s">
        <v>632</v>
      </c>
      <c r="B465" t="s">
        <v>1333</v>
      </c>
      <c r="C465" t="s">
        <v>1348</v>
      </c>
      <c r="D465" t="s">
        <v>1336</v>
      </c>
      <c r="E465" s="6">
        <v>20072</v>
      </c>
      <c r="F465">
        <f>COUNTIF(Tbl_MissionCrew[Crew Name],Tbl_People[[#This Row],[Name]])</f>
        <v>2</v>
      </c>
      <c r="G465" s="2">
        <f ca="1">SUMIFS(Tbl_MissionCrew[Duration (days)],Tbl_MissionCrew[Crew Name],Tbl_People[[#This Row],[Name]])</f>
        <v>21.669444444443798</v>
      </c>
      <c r="H465">
        <f>COUNTIF(Tbl_EVA[Name],Tbl_People[[#This Row],[Name]])</f>
        <v>1</v>
      </c>
      <c r="I465" s="2">
        <f>SUMIFS(Tbl_EVA[Duration],Tbl_EVA[Name],Tbl_People[[#This Row],[Name]])*24</f>
        <v>7.1833333333488554</v>
      </c>
      <c r="J465">
        <f>COUNTIFS(Tbl_MissionCrew[Destination],"Moon",Tbl_MissionCrew[Crew Name],Tbl_People[[#This Row],[Name]])</f>
        <v>0</v>
      </c>
      <c r="K465">
        <f>COUNTIFS(Tbl_EVA[Moonwalk],TRUE,Tbl_EVA[Name],Tbl_People[[#This Row],[Name]])</f>
        <v>0</v>
      </c>
      <c r="L465" s="2">
        <f ca="1">_xlfn.MAXIFS(Tbl_MissionCrew[Duration (days)],Tbl_MissionCrew[Crew Name],Tbl_People[[#This Row],[Name]])</f>
        <v>11.796527777776646</v>
      </c>
      <c r="M465" s="2">
        <f ca="1">_xlfn.MINIFS(Tbl_MissionCrew[Duration (days)],Tbl_MissionCrew[Crew Name],Tbl_People[[#This Row],[Name]])</f>
        <v>9.8729166666671517</v>
      </c>
    </row>
    <row r="466" spans="1:13">
      <c r="A466" t="s">
        <v>1098</v>
      </c>
      <c r="B466" t="s">
        <v>1333</v>
      </c>
      <c r="C466" t="s">
        <v>781</v>
      </c>
      <c r="D466" t="s">
        <v>1336</v>
      </c>
      <c r="E466" s="6">
        <v>17102</v>
      </c>
      <c r="F466">
        <f>COUNTIF(Tbl_MissionCrew[Crew Name],Tbl_People[[#This Row],[Name]])</f>
        <v>4</v>
      </c>
      <c r="G466" s="2">
        <f ca="1">SUMIFS(Tbl_MissionCrew[Duration (days)],Tbl_MissionCrew[Crew Name],Tbl_People[[#This Row],[Name]])</f>
        <v>30.070138888888323</v>
      </c>
      <c r="H466">
        <f>COUNTIF(Tbl_EVA[Name],Tbl_People[[#This Row],[Name]])</f>
        <v>0</v>
      </c>
      <c r="I466" s="2">
        <f>SUMIFS(Tbl_EVA[Duration],Tbl_EVA[Name],Tbl_People[[#This Row],[Name]])*24</f>
        <v>0</v>
      </c>
      <c r="J466">
        <f>COUNTIFS(Tbl_MissionCrew[Destination],"Moon",Tbl_MissionCrew[Crew Name],Tbl_People[[#This Row],[Name]])</f>
        <v>0</v>
      </c>
      <c r="K466">
        <f>COUNTIFS(Tbl_EVA[Moonwalk],TRUE,Tbl_EVA[Name],Tbl_People[[#This Row],[Name]])</f>
        <v>0</v>
      </c>
      <c r="L466" s="2">
        <f ca="1">_xlfn.MAXIFS(Tbl_MissionCrew[Duration (days)],Tbl_MissionCrew[Crew Name],Tbl_People[[#This Row],[Name]])</f>
        <v>9.9868055555562023</v>
      </c>
      <c r="M466" s="2">
        <f ca="1">_xlfn.MINIFS(Tbl_MissionCrew[Duration (days)],Tbl_MissionCrew[Crew Name],Tbl_People[[#This Row],[Name]])</f>
        <v>5.9819444444437977</v>
      </c>
    </row>
    <row r="467" spans="1:13">
      <c r="A467" t="s">
        <v>541</v>
      </c>
      <c r="B467" t="s">
        <v>1333</v>
      </c>
      <c r="C467" t="s">
        <v>781</v>
      </c>
      <c r="D467" t="s">
        <v>1336</v>
      </c>
      <c r="E467" s="6">
        <v>21549</v>
      </c>
      <c r="F467">
        <f>COUNTIF(Tbl_MissionCrew[Crew Name],Tbl_People[[#This Row],[Name]])</f>
        <v>4</v>
      </c>
      <c r="G467" s="2">
        <f ca="1">SUMIFS(Tbl_MissionCrew[Duration (days)],Tbl_MissionCrew[Crew Name],Tbl_People[[#This Row],[Name]])</f>
        <v>40.014583333337214</v>
      </c>
      <c r="H467">
        <f>COUNTIF(Tbl_EVA[Name],Tbl_People[[#This Row],[Name]])</f>
        <v>7</v>
      </c>
      <c r="I467" s="2">
        <f>SUMIFS(Tbl_EVA[Duration],Tbl_EVA[Name],Tbl_People[[#This Row],[Name]])*24</f>
        <v>49.800000000279397</v>
      </c>
      <c r="J467">
        <f>COUNTIFS(Tbl_MissionCrew[Destination],"Moon",Tbl_MissionCrew[Crew Name],Tbl_People[[#This Row],[Name]])</f>
        <v>0</v>
      </c>
      <c r="K467">
        <f>COUNTIFS(Tbl_EVA[Moonwalk],TRUE,Tbl_EVA[Name],Tbl_People[[#This Row],[Name]])</f>
        <v>0</v>
      </c>
      <c r="L467" s="2">
        <f ca="1">_xlfn.MAXIFS(Tbl_MissionCrew[Duration (days)],Tbl_MissionCrew[Crew Name],Tbl_People[[#This Row],[Name]])</f>
        <v>11.240972222221899</v>
      </c>
      <c r="M467" s="2">
        <f ca="1">_xlfn.MINIFS(Tbl_MissionCrew[Duration (days)],Tbl_MissionCrew[Crew Name],Tbl_People[[#This Row],[Name]])</f>
        <v>7.9666666666671517</v>
      </c>
    </row>
    <row r="468" spans="1:13">
      <c r="A468" t="s">
        <v>642</v>
      </c>
      <c r="B468" t="s">
        <v>1333</v>
      </c>
      <c r="C468" t="s">
        <v>781</v>
      </c>
      <c r="D468" t="s">
        <v>1336</v>
      </c>
      <c r="E468" s="6">
        <v>22253</v>
      </c>
      <c r="F468">
        <f>COUNTIF(Tbl_MissionCrew[Crew Name],Tbl_People[[#This Row],[Name]])</f>
        <v>3</v>
      </c>
      <c r="G468" s="2">
        <f ca="1">SUMIFS(Tbl_MissionCrew[Duration (days)],Tbl_MissionCrew[Crew Name],Tbl_People[[#This Row],[Name]])</f>
        <v>195.86666666666861</v>
      </c>
      <c r="H468">
        <f>COUNTIF(Tbl_EVA[Name],Tbl_People[[#This Row],[Name]])</f>
        <v>5</v>
      </c>
      <c r="I468" s="2">
        <f>SUMIFS(Tbl_EVA[Duration],Tbl_EVA[Name],Tbl_People[[#This Row],[Name]])*24</f>
        <v>27.966666666849051</v>
      </c>
      <c r="J468">
        <f>COUNTIFS(Tbl_MissionCrew[Destination],"Moon",Tbl_MissionCrew[Crew Name],Tbl_People[[#This Row],[Name]])</f>
        <v>0</v>
      </c>
      <c r="K468">
        <f>COUNTIFS(Tbl_EVA[Moonwalk],TRUE,Tbl_EVA[Name],Tbl_People[[#This Row],[Name]])</f>
        <v>0</v>
      </c>
      <c r="L468" s="2">
        <f ca="1">_xlfn.MAXIFS(Tbl_MissionCrew[Duration (days)],Tbl_MissionCrew[Crew Name],Tbl_People[[#This Row],[Name]])</f>
        <v>169.21250000000146</v>
      </c>
      <c r="M468" s="2">
        <f ca="1">_xlfn.MINIFS(Tbl_MissionCrew[Duration (days)],Tbl_MissionCrew[Crew Name],Tbl_People[[#This Row],[Name]])</f>
        <v>12.8125</v>
      </c>
    </row>
    <row r="469" spans="1:13">
      <c r="A469" t="s">
        <v>429</v>
      </c>
      <c r="B469" t="s">
        <v>1333</v>
      </c>
      <c r="C469" t="s">
        <v>781</v>
      </c>
      <c r="D469" t="s">
        <v>1336</v>
      </c>
      <c r="E469" s="6">
        <v>13015</v>
      </c>
      <c r="F469">
        <f>COUNTIF(Tbl_MissionCrew[Crew Name],Tbl_People[[#This Row],[Name]])</f>
        <v>6</v>
      </c>
      <c r="G469" s="2">
        <f ca="1">SUMIFS(Tbl_MissionCrew[Duration (days)],Tbl_MissionCrew[Crew Name],Tbl_People[[#This Row],[Name]])</f>
        <v>53.419444444443798</v>
      </c>
      <c r="H469">
        <f>COUNTIF(Tbl_EVA[Name],Tbl_People[[#This Row],[Name]])</f>
        <v>4</v>
      </c>
      <c r="I469" s="2">
        <f>SUMIFS(Tbl_EVA[Duration],Tbl_EVA[Name],Tbl_People[[#This Row],[Name]])*24</f>
        <v>26.199999999837019</v>
      </c>
      <c r="J469">
        <f>COUNTIFS(Tbl_MissionCrew[Destination],"Moon",Tbl_MissionCrew[Crew Name],Tbl_People[[#This Row],[Name]])</f>
        <v>0</v>
      </c>
      <c r="K469">
        <f>COUNTIFS(Tbl_EVA[Moonwalk],TRUE,Tbl_EVA[Name],Tbl_People[[#This Row],[Name]])</f>
        <v>0</v>
      </c>
      <c r="L469" s="2">
        <f ca="1">_xlfn.MAXIFS(Tbl_MissionCrew[Duration (days)],Tbl_MissionCrew[Crew Name],Tbl_People[[#This Row],[Name]])</f>
        <v>17.662499999998545</v>
      </c>
      <c r="M469" s="2">
        <f ca="1">_xlfn.MINIFS(Tbl_MissionCrew[Duration (days)],Tbl_MissionCrew[Crew Name],Tbl_People[[#This Row],[Name]])</f>
        <v>5.0055555555591127</v>
      </c>
    </row>
    <row r="470" spans="1:13">
      <c r="A470" t="s">
        <v>1019</v>
      </c>
      <c r="B470" t="s">
        <v>1333</v>
      </c>
      <c r="C470" t="s">
        <v>781</v>
      </c>
      <c r="D470" t="s">
        <v>1336</v>
      </c>
      <c r="E470" s="6">
        <v>12282</v>
      </c>
      <c r="F470">
        <f>COUNTIF(Tbl_MissionCrew[Crew Name],Tbl_People[[#This Row],[Name]])</f>
        <v>1</v>
      </c>
      <c r="G470" s="2">
        <f ca="1">SUMIFS(Tbl_MissionCrew[Duration (days)],Tbl_MissionCrew[Crew Name],Tbl_People[[#This Row],[Name]])</f>
        <v>9.0013888888897782</v>
      </c>
      <c r="H470">
        <f>COUNTIF(Tbl_EVA[Name],Tbl_People[[#This Row],[Name]])</f>
        <v>0</v>
      </c>
      <c r="I470" s="2">
        <f>SUMIFS(Tbl_EVA[Duration],Tbl_EVA[Name],Tbl_People[[#This Row],[Name]])*24</f>
        <v>0</v>
      </c>
      <c r="J470">
        <f>COUNTIFS(Tbl_MissionCrew[Destination],"Moon",Tbl_MissionCrew[Crew Name],Tbl_People[[#This Row],[Name]])</f>
        <v>1</v>
      </c>
      <c r="K470">
        <f>COUNTIFS(Tbl_EVA[Moonwalk],TRUE,Tbl_EVA[Name],Tbl_People[[#This Row],[Name]])</f>
        <v>0</v>
      </c>
      <c r="L470" s="2">
        <f ca="1">_xlfn.MAXIFS(Tbl_MissionCrew[Duration (days)],Tbl_MissionCrew[Crew Name],Tbl_People[[#This Row],[Name]])</f>
        <v>9.0013888888897782</v>
      </c>
      <c r="M470" s="2">
        <f ca="1">_xlfn.MINIFS(Tbl_MissionCrew[Duration (days)],Tbl_MissionCrew[Crew Name],Tbl_People[[#This Row],[Name]])</f>
        <v>9.0013888888897782</v>
      </c>
    </row>
    <row r="471" spans="1:13">
      <c r="A471" t="s">
        <v>1099</v>
      </c>
      <c r="B471" t="s">
        <v>1333</v>
      </c>
      <c r="C471" t="s">
        <v>1369</v>
      </c>
      <c r="D471" t="s">
        <v>1335</v>
      </c>
      <c r="E471" s="6">
        <v>20633</v>
      </c>
      <c r="F471">
        <f>COUNTIF(Tbl_MissionCrew[Crew Name],Tbl_People[[#This Row],[Name]])</f>
        <v>1</v>
      </c>
      <c r="G471" s="2">
        <f ca="1">SUMIFS(Tbl_MissionCrew[Duration (days)],Tbl_MissionCrew[Crew Name],Tbl_People[[#This Row],[Name]])</f>
        <v>7.0694444444452529</v>
      </c>
      <c r="H471">
        <f>COUNTIF(Tbl_EVA[Name],Tbl_People[[#This Row],[Name]])</f>
        <v>0</v>
      </c>
      <c r="I471" s="2">
        <f>SUMIFS(Tbl_EVA[Duration],Tbl_EVA[Name],Tbl_People[[#This Row],[Name]])*24</f>
        <v>0</v>
      </c>
      <c r="J471">
        <f>COUNTIFS(Tbl_MissionCrew[Destination],"Moon",Tbl_MissionCrew[Crew Name],Tbl_People[[#This Row],[Name]])</f>
        <v>0</v>
      </c>
      <c r="K471">
        <f>COUNTIFS(Tbl_EVA[Moonwalk],TRUE,Tbl_EVA[Name],Tbl_People[[#This Row],[Name]])</f>
        <v>0</v>
      </c>
      <c r="L471" s="2">
        <f ca="1">_xlfn.MAXIFS(Tbl_MissionCrew[Duration (days)],Tbl_MissionCrew[Crew Name],Tbl_People[[#This Row],[Name]])</f>
        <v>7.0694444444452529</v>
      </c>
      <c r="M471" s="2">
        <f ca="1">_xlfn.MINIFS(Tbl_MissionCrew[Duration (days)],Tbl_MissionCrew[Crew Name],Tbl_People[[#This Row],[Name]])</f>
        <v>7.0694444444452529</v>
      </c>
    </row>
    <row r="472" spans="1:13">
      <c r="A472" t="s">
        <v>636</v>
      </c>
      <c r="B472" t="s">
        <v>1343</v>
      </c>
      <c r="C472" t="s">
        <v>781</v>
      </c>
      <c r="D472" t="s">
        <v>1335</v>
      </c>
      <c r="E472" s="6">
        <v>24004</v>
      </c>
      <c r="F472">
        <f>COUNTIF(Tbl_MissionCrew[Crew Name],Tbl_People[[#This Row],[Name]])</f>
        <v>2</v>
      </c>
      <c r="G472" s="2">
        <f ca="1">SUMIFS(Tbl_MissionCrew[Duration (days)],Tbl_MissionCrew[Crew Name],Tbl_People[[#This Row],[Name]])</f>
        <v>322.76075231481809</v>
      </c>
      <c r="H472">
        <f>COUNTIF(Tbl_EVA[Name],Tbl_People[[#This Row],[Name]])</f>
        <v>7</v>
      </c>
      <c r="I472" s="2">
        <f>SUMIFS(Tbl_EVA[Duration],Tbl_EVA[Name],Tbl_People[[#This Row],[Name]])*24</f>
        <v>50.683333332999609</v>
      </c>
      <c r="J472">
        <f>COUNTIFS(Tbl_MissionCrew[Destination],"Moon",Tbl_MissionCrew[Crew Name],Tbl_People[[#This Row],[Name]])</f>
        <v>0</v>
      </c>
      <c r="K472">
        <f>COUNTIFS(Tbl_EVA[Moonwalk],TRUE,Tbl_EVA[Name],Tbl_People[[#This Row],[Name]])</f>
        <v>0</v>
      </c>
      <c r="L472" s="2">
        <f ca="1">_xlfn.MAXIFS(Tbl_MissionCrew[Duration (days)],Tbl_MissionCrew[Crew Name],Tbl_People[[#This Row],[Name]])</f>
        <v>195.79339120370423</v>
      </c>
      <c r="M472" s="2">
        <f ca="1">_xlfn.MINIFS(Tbl_MissionCrew[Duration (days)],Tbl_MissionCrew[Crew Name],Tbl_People[[#This Row],[Name]])</f>
        <v>126.96736111111386</v>
      </c>
    </row>
    <row r="473" spans="1:13">
      <c r="A473" t="s">
        <v>578</v>
      </c>
      <c r="B473" t="s">
        <v>1343</v>
      </c>
      <c r="C473" t="s">
        <v>781</v>
      </c>
      <c r="D473" t="s">
        <v>1336</v>
      </c>
      <c r="E473" s="6">
        <v>21242</v>
      </c>
      <c r="F473">
        <f>COUNTIF(Tbl_MissionCrew[Crew Name],Tbl_People[[#This Row],[Name]])</f>
        <v>5</v>
      </c>
      <c r="G473" s="2">
        <f ca="1">SUMIFS(Tbl_MissionCrew[Duration (days)],Tbl_MissionCrew[Crew Name],Tbl_People[[#This Row],[Name]])</f>
        <v>210.96603009260434</v>
      </c>
      <c r="H473">
        <f>COUNTIF(Tbl_EVA[Name],Tbl_People[[#This Row],[Name]])</f>
        <v>1</v>
      </c>
      <c r="I473" s="2">
        <f>SUMIFS(Tbl_EVA[Duration],Tbl_EVA[Name],Tbl_People[[#This Row],[Name]])*24</f>
        <v>8.9333333332906477</v>
      </c>
      <c r="J473">
        <f>COUNTIFS(Tbl_MissionCrew[Destination],"Moon",Tbl_MissionCrew[Crew Name],Tbl_People[[#This Row],[Name]])</f>
        <v>0</v>
      </c>
      <c r="K473">
        <f>COUNTIFS(Tbl_EVA[Moonwalk],TRUE,Tbl_EVA[Name],Tbl_People[[#This Row],[Name]])</f>
        <v>0</v>
      </c>
      <c r="L473" s="2">
        <f ca="1">_xlfn.MAXIFS(Tbl_MissionCrew[Duration (days)],Tbl_MissionCrew[Crew Name],Tbl_People[[#This Row],[Name]])</f>
        <v>167.27922453704377</v>
      </c>
      <c r="M473" s="2">
        <f ca="1">_xlfn.MINIFS(Tbl_MissionCrew[Duration (days)],Tbl_MissionCrew[Crew Name],Tbl_People[[#This Row],[Name]])</f>
        <v>5.9854166666700621</v>
      </c>
    </row>
    <row r="474" spans="1:13">
      <c r="A474" t="s">
        <v>1216</v>
      </c>
      <c r="B474" t="s">
        <v>1343</v>
      </c>
      <c r="C474" t="s">
        <v>781</v>
      </c>
      <c r="D474" t="s">
        <v>1336</v>
      </c>
      <c r="E474" s="6">
        <v>22578</v>
      </c>
      <c r="F474">
        <f>COUNTIF(Tbl_MissionCrew[Crew Name],Tbl_People[[#This Row],[Name]])</f>
        <v>2</v>
      </c>
      <c r="G474" s="2">
        <f ca="1">SUMIFS(Tbl_MissionCrew[Duration (days)],Tbl_MissionCrew[Crew Name],Tbl_People[[#This Row],[Name]])</f>
        <v>19.666666666664241</v>
      </c>
      <c r="H474">
        <f>COUNTIF(Tbl_EVA[Name],Tbl_People[[#This Row],[Name]])</f>
        <v>0</v>
      </c>
      <c r="I474" s="2">
        <f>SUMIFS(Tbl_EVA[Duration],Tbl_EVA[Name],Tbl_People[[#This Row],[Name]])*24</f>
        <v>0</v>
      </c>
      <c r="J474">
        <f>COUNTIFS(Tbl_MissionCrew[Destination],"Moon",Tbl_MissionCrew[Crew Name],Tbl_People[[#This Row],[Name]])</f>
        <v>0</v>
      </c>
      <c r="K474">
        <f>COUNTIFS(Tbl_EVA[Moonwalk],TRUE,Tbl_EVA[Name],Tbl_People[[#This Row],[Name]])</f>
        <v>0</v>
      </c>
      <c r="L474" s="2">
        <f ca="1">_xlfn.MAXIFS(Tbl_MissionCrew[Duration (days)],Tbl_MissionCrew[Crew Name],Tbl_People[[#This Row],[Name]])</f>
        <v>15.698611111110949</v>
      </c>
      <c r="M474" s="2">
        <f ca="1">_xlfn.MINIFS(Tbl_MissionCrew[Duration (days)],Tbl_MissionCrew[Crew Name],Tbl_People[[#This Row],[Name]])</f>
        <v>3.9680555555532919</v>
      </c>
    </row>
    <row r="475" spans="1:13">
      <c r="A475" t="s">
        <v>443</v>
      </c>
      <c r="B475" t="s">
        <v>1343</v>
      </c>
      <c r="C475" t="s">
        <v>777</v>
      </c>
      <c r="D475" t="s">
        <v>787</v>
      </c>
      <c r="E475" s="6">
        <v>17753</v>
      </c>
      <c r="F475">
        <f>COUNTIF(Tbl_MissionCrew[Crew Name],Tbl_People[[#This Row],[Name]])</f>
        <v>2</v>
      </c>
      <c r="G475" s="2">
        <f ca="1">SUMIFS(Tbl_MissionCrew[Duration (days)],Tbl_MissionCrew[Crew Name],Tbl_People[[#This Row],[Name]])</f>
        <v>19.713888888891233</v>
      </c>
      <c r="H475">
        <f>COUNTIF(Tbl_EVA[Name],Tbl_People[[#This Row],[Name]])</f>
        <v>1</v>
      </c>
      <c r="I475" s="2">
        <f>SUMIFS(Tbl_EVA[Duration],Tbl_EVA[Name],Tbl_People[[#This Row],[Name]])*24</f>
        <v>3.5666666666802485</v>
      </c>
      <c r="J475">
        <f>COUNTIFS(Tbl_MissionCrew[Destination],"Moon",Tbl_MissionCrew[Crew Name],Tbl_People[[#This Row],[Name]])</f>
        <v>0</v>
      </c>
      <c r="K475">
        <f>COUNTIFS(Tbl_EVA[Moonwalk],TRUE,Tbl_EVA[Name],Tbl_People[[#This Row],[Name]])</f>
        <v>0</v>
      </c>
      <c r="L475" s="2">
        <f ca="1">_xlfn.MAXIFS(Tbl_MissionCrew[Duration (days)],Tbl_MissionCrew[Crew Name],Tbl_People[[#This Row],[Name]])</f>
        <v>11.802083333332121</v>
      </c>
      <c r="M475" s="2">
        <f ca="1">_xlfn.MINIFS(Tbl_MissionCrew[Duration (days)],Tbl_MissionCrew[Crew Name],Tbl_People[[#This Row],[Name]])</f>
        <v>7.9118055555591127</v>
      </c>
    </row>
    <row r="476" spans="1:13">
      <c r="A476" t="s">
        <v>550</v>
      </c>
      <c r="B476" t="s">
        <v>1333</v>
      </c>
      <c r="C476" t="s">
        <v>850</v>
      </c>
      <c r="D476" t="s">
        <v>1335</v>
      </c>
      <c r="E476" s="6">
        <v>19985</v>
      </c>
      <c r="F476">
        <f>COUNTIF(Tbl_MissionCrew[Crew Name],Tbl_People[[#This Row],[Name]])</f>
        <v>2</v>
      </c>
      <c r="G476" s="2">
        <f ca="1">SUMIFS(Tbl_MissionCrew[Duration (days)],Tbl_MissionCrew[Crew Name],Tbl_People[[#This Row],[Name]])</f>
        <v>31.449305555550382</v>
      </c>
      <c r="H476">
        <f>COUNTIF(Tbl_EVA[Name],Tbl_People[[#This Row],[Name]])</f>
        <v>2</v>
      </c>
      <c r="I476" s="2">
        <f>SUMIFS(Tbl_EVA[Duration],Tbl_EVA[Name],Tbl_People[[#This Row],[Name]])*24</f>
        <v>12.700000000007762</v>
      </c>
      <c r="J476">
        <f>COUNTIFS(Tbl_MissionCrew[Destination],"Moon",Tbl_MissionCrew[Crew Name],Tbl_People[[#This Row],[Name]])</f>
        <v>0</v>
      </c>
      <c r="K476">
        <f>COUNTIFS(Tbl_EVA[Moonwalk],TRUE,Tbl_EVA[Name],Tbl_People[[#This Row],[Name]])</f>
        <v>0</v>
      </c>
      <c r="L476" s="2">
        <f ca="1">_xlfn.MAXIFS(Tbl_MissionCrew[Duration (days)],Tbl_MissionCrew[Crew Name],Tbl_People[[#This Row],[Name]])</f>
        <v>15.758333333331393</v>
      </c>
      <c r="M476" s="2">
        <f ca="1">_xlfn.MINIFS(Tbl_MissionCrew[Duration (days)],Tbl_MissionCrew[Crew Name],Tbl_People[[#This Row],[Name]])</f>
        <v>15.690972222218988</v>
      </c>
    </row>
    <row r="477" spans="1:13">
      <c r="A477" t="s">
        <v>1316</v>
      </c>
      <c r="B477" t="s">
        <v>1333</v>
      </c>
      <c r="C477" t="s">
        <v>850</v>
      </c>
      <c r="D477" t="s">
        <v>1335</v>
      </c>
      <c r="E477" s="6">
        <v>27395</v>
      </c>
      <c r="F477">
        <f>COUNTIF(Tbl_MissionCrew[Crew Name],Tbl_People[[#This Row],[Name]])</f>
        <v>1</v>
      </c>
      <c r="G477" s="2">
        <f ca="1">SUMIFS(Tbl_MissionCrew[Duration (days)],Tbl_MissionCrew[Crew Name],Tbl_People[[#This Row],[Name]])</f>
        <v>115.0986111111124</v>
      </c>
      <c r="H477">
        <f>COUNTIF(Tbl_EVA[Name],Tbl_People[[#This Row],[Name]])</f>
        <v>0</v>
      </c>
      <c r="I477" s="2">
        <f>SUMIFS(Tbl_EVA[Duration],Tbl_EVA[Name],Tbl_People[[#This Row],[Name]])*24</f>
        <v>0</v>
      </c>
      <c r="J477">
        <f>COUNTIFS(Tbl_MissionCrew[Destination],"Moon",Tbl_MissionCrew[Crew Name],Tbl_People[[#This Row],[Name]])</f>
        <v>0</v>
      </c>
      <c r="K477">
        <f>COUNTIFS(Tbl_EVA[Moonwalk],TRUE,Tbl_EVA[Name],Tbl_People[[#This Row],[Name]])</f>
        <v>0</v>
      </c>
      <c r="L477" s="2">
        <f ca="1">_xlfn.MAXIFS(Tbl_MissionCrew[Duration (days)],Tbl_MissionCrew[Crew Name],Tbl_People[[#This Row],[Name]])</f>
        <v>115.0986111111124</v>
      </c>
      <c r="M477" s="2">
        <f ca="1">_xlfn.MINIFS(Tbl_MissionCrew[Duration (days)],Tbl_MissionCrew[Crew Name],Tbl_People[[#This Row],[Name]])</f>
        <v>115.0986111111124</v>
      </c>
    </row>
    <row r="478" spans="1:13">
      <c r="A478" t="s">
        <v>513</v>
      </c>
      <c r="B478" t="s">
        <v>1333</v>
      </c>
      <c r="C478" t="s">
        <v>1345</v>
      </c>
      <c r="D478" t="s">
        <v>1335</v>
      </c>
      <c r="E478" s="6">
        <v>18635</v>
      </c>
      <c r="F478">
        <f>COUNTIF(Tbl_MissionCrew[Crew Name],Tbl_People[[#This Row],[Name]])</f>
        <v>3</v>
      </c>
      <c r="G478" s="2">
        <f ca="1">SUMIFS(Tbl_MissionCrew[Duration (days)],Tbl_MissionCrew[Crew Name],Tbl_People[[#This Row],[Name]])</f>
        <v>341.40902777777956</v>
      </c>
      <c r="H478">
        <f>COUNTIF(Tbl_EVA[Name],Tbl_People[[#This Row],[Name]])</f>
        <v>7</v>
      </c>
      <c r="I478" s="2">
        <f>SUMIFS(Tbl_EVA[Duration],Tbl_EVA[Name],Tbl_People[[#This Row],[Name]])*24</f>
        <v>41.31666666690338</v>
      </c>
      <c r="J478">
        <f>COUNTIFS(Tbl_MissionCrew[Destination],"Moon",Tbl_MissionCrew[Crew Name],Tbl_People[[#This Row],[Name]])</f>
        <v>0</v>
      </c>
      <c r="K478">
        <f>COUNTIFS(Tbl_EVA[Moonwalk],TRUE,Tbl_EVA[Name],Tbl_People[[#This Row],[Name]])</f>
        <v>0</v>
      </c>
      <c r="L478" s="2">
        <f ca="1">_xlfn.MAXIFS(Tbl_MissionCrew[Duration (days)],Tbl_MissionCrew[Crew Name],Tbl_People[[#This Row],[Name]])</f>
        <v>207.5354166666657</v>
      </c>
      <c r="M478" s="2">
        <f ca="1">_xlfn.MINIFS(Tbl_MissionCrew[Duration (days)],Tbl_MissionCrew[Crew Name],Tbl_People[[#This Row],[Name]])</f>
        <v>7.9194444444437977</v>
      </c>
    </row>
    <row r="479" spans="1:13">
      <c r="A479" t="s">
        <v>559</v>
      </c>
      <c r="B479" t="s">
        <v>1343</v>
      </c>
      <c r="C479" t="s">
        <v>781</v>
      </c>
      <c r="D479" t="s">
        <v>1336</v>
      </c>
      <c r="E479" s="6">
        <v>21677</v>
      </c>
      <c r="F479">
        <f>COUNTIF(Tbl_MissionCrew[Crew Name],Tbl_People[[#This Row],[Name]])</f>
        <v>5</v>
      </c>
      <c r="G479" s="2">
        <f ca="1">SUMIFS(Tbl_MissionCrew[Duration (days)],Tbl_MissionCrew[Crew Name],Tbl_People[[#This Row],[Name]])</f>
        <v>63.0625</v>
      </c>
      <c r="H479">
        <f>COUNTIF(Tbl_EVA[Name],Tbl_People[[#This Row],[Name]])</f>
        <v>1</v>
      </c>
      <c r="I479" s="2">
        <f>SUMIFS(Tbl_EVA[Duration],Tbl_EVA[Name],Tbl_People[[#This Row],[Name]])*24</f>
        <v>7.9166666666278616</v>
      </c>
      <c r="J479">
        <f>COUNTIFS(Tbl_MissionCrew[Destination],"Moon",Tbl_MissionCrew[Crew Name],Tbl_People[[#This Row],[Name]])</f>
        <v>0</v>
      </c>
      <c r="K479">
        <f>COUNTIFS(Tbl_EVA[Moonwalk],TRUE,Tbl_EVA[Name],Tbl_People[[#This Row],[Name]])</f>
        <v>0</v>
      </c>
      <c r="L479" s="2">
        <f ca="1">_xlfn.MAXIFS(Tbl_MissionCrew[Duration (days)],Tbl_MissionCrew[Crew Name],Tbl_People[[#This Row],[Name]])</f>
        <v>17.662499999998545</v>
      </c>
      <c r="M479" s="2">
        <f ca="1">_xlfn.MINIFS(Tbl_MissionCrew[Duration (days)],Tbl_MissionCrew[Crew Name],Tbl_People[[#This Row],[Name]])</f>
        <v>9.09375</v>
      </c>
    </row>
    <row r="480" spans="1:13">
      <c r="A480" t="s">
        <v>1094</v>
      </c>
      <c r="B480" t="s">
        <v>1333</v>
      </c>
      <c r="C480" t="s">
        <v>781</v>
      </c>
      <c r="D480" t="s">
        <v>1336</v>
      </c>
      <c r="E480" s="6">
        <v>14778</v>
      </c>
      <c r="F480">
        <f>COUNTIF(Tbl_MissionCrew[Crew Name],Tbl_People[[#This Row],[Name]])</f>
        <v>1</v>
      </c>
      <c r="G480" s="2">
        <f ca="1">SUMIFS(Tbl_MissionCrew[Duration (days)],Tbl_MissionCrew[Crew Name],Tbl_People[[#This Row],[Name]])</f>
        <v>7.0069444444452529</v>
      </c>
      <c r="H480">
        <f>COUNTIF(Tbl_EVA[Name],Tbl_People[[#This Row],[Name]])</f>
        <v>0</v>
      </c>
      <c r="I480" s="2">
        <f>SUMIFS(Tbl_EVA[Duration],Tbl_EVA[Name],Tbl_People[[#This Row],[Name]])*24</f>
        <v>0</v>
      </c>
      <c r="J480">
        <f>COUNTIFS(Tbl_MissionCrew[Destination],"Moon",Tbl_MissionCrew[Crew Name],Tbl_People[[#This Row],[Name]])</f>
        <v>0</v>
      </c>
      <c r="K480">
        <f>COUNTIFS(Tbl_EVA[Moonwalk],TRUE,Tbl_EVA[Name],Tbl_People[[#This Row],[Name]])</f>
        <v>0</v>
      </c>
      <c r="L480" s="2">
        <f ca="1">_xlfn.MAXIFS(Tbl_MissionCrew[Duration (days)],Tbl_MissionCrew[Crew Name],Tbl_People[[#This Row],[Name]])</f>
        <v>7.0069444444452529</v>
      </c>
      <c r="M480" s="2">
        <f ca="1">_xlfn.MINIFS(Tbl_MissionCrew[Duration (days)],Tbl_MissionCrew[Crew Name],Tbl_People[[#This Row],[Name]])</f>
        <v>7.0069444444452529</v>
      </c>
    </row>
    <row r="481" spans="1:13">
      <c r="A481" t="s">
        <v>1161</v>
      </c>
      <c r="B481" t="s">
        <v>1333</v>
      </c>
      <c r="C481" t="s">
        <v>781</v>
      </c>
      <c r="D481" t="s">
        <v>1336</v>
      </c>
      <c r="E481" s="6">
        <v>19180</v>
      </c>
      <c r="F481">
        <f>COUNTIF(Tbl_MissionCrew[Crew Name],Tbl_People[[#This Row],[Name]])</f>
        <v>4</v>
      </c>
      <c r="G481" s="2">
        <f ca="1">SUMIFS(Tbl_MissionCrew[Duration (days)],Tbl_MissionCrew[Crew Name],Tbl_People[[#This Row],[Name]])</f>
        <v>42.77986111111386</v>
      </c>
      <c r="H481">
        <f>COUNTIF(Tbl_EVA[Name],Tbl_People[[#This Row],[Name]])</f>
        <v>0</v>
      </c>
      <c r="I481" s="2">
        <f>SUMIFS(Tbl_EVA[Duration],Tbl_EVA[Name],Tbl_People[[#This Row],[Name]])*24</f>
        <v>0</v>
      </c>
      <c r="J481">
        <f>COUNTIFS(Tbl_MissionCrew[Destination],"Moon",Tbl_MissionCrew[Crew Name],Tbl_People[[#This Row],[Name]])</f>
        <v>0</v>
      </c>
      <c r="K481">
        <f>COUNTIFS(Tbl_EVA[Moonwalk],TRUE,Tbl_EVA[Name],Tbl_People[[#This Row],[Name]])</f>
        <v>0</v>
      </c>
      <c r="L481" s="2">
        <f ca="1">_xlfn.MAXIFS(Tbl_MissionCrew[Duration (days)],Tbl_MissionCrew[Crew Name],Tbl_People[[#This Row],[Name]])</f>
        <v>16.909027777779556</v>
      </c>
      <c r="M481" s="2">
        <f ca="1">_xlfn.MINIFS(Tbl_MissionCrew[Duration (days)],Tbl_MissionCrew[Crew Name],Tbl_People[[#This Row],[Name]])</f>
        <v>6.952777777776646</v>
      </c>
    </row>
    <row r="482" spans="1:13">
      <c r="A482" t="s">
        <v>1191</v>
      </c>
      <c r="B482" t="s">
        <v>1333</v>
      </c>
      <c r="C482" t="s">
        <v>781</v>
      </c>
      <c r="D482" t="s">
        <v>1336</v>
      </c>
      <c r="E482" s="6">
        <v>18202</v>
      </c>
      <c r="F482">
        <f>COUNTIF(Tbl_MissionCrew[Crew Name],Tbl_People[[#This Row],[Name]])</f>
        <v>4</v>
      </c>
      <c r="G482" s="2">
        <f ca="1">SUMIFS(Tbl_MissionCrew[Duration (days)],Tbl_MissionCrew[Crew Name],Tbl_People[[#This Row],[Name]])</f>
        <v>42.004861111112405</v>
      </c>
      <c r="H482">
        <f>COUNTIF(Tbl_EVA[Name],Tbl_People[[#This Row],[Name]])</f>
        <v>0</v>
      </c>
      <c r="I482" s="2">
        <f>SUMIFS(Tbl_EVA[Duration],Tbl_EVA[Name],Tbl_People[[#This Row],[Name]])*24</f>
        <v>0</v>
      </c>
      <c r="J482">
        <f>COUNTIFS(Tbl_MissionCrew[Destination],"Moon",Tbl_MissionCrew[Crew Name],Tbl_People[[#This Row],[Name]])</f>
        <v>0</v>
      </c>
      <c r="K482">
        <f>COUNTIFS(Tbl_EVA[Moonwalk],TRUE,Tbl_EVA[Name],Tbl_People[[#This Row],[Name]])</f>
        <v>0</v>
      </c>
      <c r="L482" s="2">
        <f ca="1">_xlfn.MAXIFS(Tbl_MissionCrew[Duration (days)],Tbl_MissionCrew[Crew Name],Tbl_People[[#This Row],[Name]])</f>
        <v>11.80000000000291</v>
      </c>
      <c r="M482" s="2">
        <f ca="1">_xlfn.MINIFS(Tbl_MissionCrew[Duration (days)],Tbl_MissionCrew[Crew Name],Tbl_People[[#This Row],[Name]])</f>
        <v>8.8249999999970896</v>
      </c>
    </row>
    <row r="483" spans="1:13">
      <c r="A483" t="s">
        <v>1072</v>
      </c>
      <c r="B483" t="s">
        <v>1333</v>
      </c>
      <c r="C483" t="s">
        <v>781</v>
      </c>
      <c r="D483" t="s">
        <v>1336</v>
      </c>
      <c r="E483" s="6">
        <v>17102</v>
      </c>
      <c r="F483">
        <f>COUNTIF(Tbl_MissionCrew[Crew Name],Tbl_People[[#This Row],[Name]])</f>
        <v>1</v>
      </c>
      <c r="G483" s="2">
        <f ca="1">SUMIFS(Tbl_MissionCrew[Duration (days)],Tbl_MissionCrew[Crew Name],Tbl_People[[#This Row],[Name]])</f>
        <v>6.9868055555562023</v>
      </c>
      <c r="H483">
        <f>COUNTIF(Tbl_EVA[Name],Tbl_People[[#This Row],[Name]])</f>
        <v>0</v>
      </c>
      <c r="I483" s="2">
        <f>SUMIFS(Tbl_EVA[Duration],Tbl_EVA[Name],Tbl_People[[#This Row],[Name]])*24</f>
        <v>0</v>
      </c>
      <c r="J483">
        <f>COUNTIFS(Tbl_MissionCrew[Destination],"Moon",Tbl_MissionCrew[Crew Name],Tbl_People[[#This Row],[Name]])</f>
        <v>0</v>
      </c>
      <c r="K483">
        <f>COUNTIFS(Tbl_EVA[Moonwalk],TRUE,Tbl_EVA[Name],Tbl_People[[#This Row],[Name]])</f>
        <v>0</v>
      </c>
      <c r="L483" s="2">
        <f ca="1">_xlfn.MAXIFS(Tbl_MissionCrew[Duration (days)],Tbl_MissionCrew[Crew Name],Tbl_People[[#This Row],[Name]])</f>
        <v>6.9868055555562023</v>
      </c>
      <c r="M483" s="2">
        <f ca="1">_xlfn.MINIFS(Tbl_MissionCrew[Duration (days)],Tbl_MissionCrew[Crew Name],Tbl_People[[#This Row],[Name]])</f>
        <v>6.9868055555562023</v>
      </c>
    </row>
    <row r="484" spans="1:13">
      <c r="A484" t="s">
        <v>728</v>
      </c>
      <c r="B484" t="s">
        <v>1333</v>
      </c>
      <c r="C484" t="s">
        <v>781</v>
      </c>
      <c r="D484" t="s">
        <v>1336</v>
      </c>
      <c r="E484" s="6">
        <v>24807</v>
      </c>
      <c r="F484">
        <f>COUNTIF(Tbl_MissionCrew[Crew Name],Tbl_People[[#This Row],[Name]])</f>
        <v>2</v>
      </c>
      <c r="G484" s="2">
        <f ca="1">SUMIFS(Tbl_MissionCrew[Duration (days)],Tbl_MissionCrew[Crew Name],Tbl_People[[#This Row],[Name]])</f>
        <v>213.45208333333721</v>
      </c>
      <c r="H484">
        <f>COUNTIF(Tbl_EVA[Name],Tbl_People[[#This Row],[Name]])</f>
        <v>3</v>
      </c>
      <c r="I484" s="2">
        <f>SUMIFS(Tbl_EVA[Duration],Tbl_EVA[Name],Tbl_People[[#This Row],[Name]])*24</f>
        <v>19.033333333209157</v>
      </c>
      <c r="J484">
        <f>COUNTIFS(Tbl_MissionCrew[Destination],"Moon",Tbl_MissionCrew[Crew Name],Tbl_People[[#This Row],[Name]])</f>
        <v>0</v>
      </c>
      <c r="K484">
        <f>COUNTIFS(Tbl_EVA[Moonwalk],TRUE,Tbl_EVA[Name],Tbl_People[[#This Row],[Name]])</f>
        <v>0</v>
      </c>
      <c r="L484" s="2">
        <f ca="1">_xlfn.MAXIFS(Tbl_MissionCrew[Duration (days)],Tbl_MissionCrew[Crew Name],Tbl_People[[#This Row],[Name]])</f>
        <v>199.6965277777781</v>
      </c>
      <c r="M484" s="2">
        <f ca="1">_xlfn.MINIFS(Tbl_MissionCrew[Duration (days)],Tbl_MissionCrew[Crew Name],Tbl_People[[#This Row],[Name]])</f>
        <v>13.755555555559113</v>
      </c>
    </row>
    <row r="485" spans="1:13">
      <c r="A485" t="s">
        <v>489</v>
      </c>
      <c r="B485" t="s">
        <v>1333</v>
      </c>
      <c r="C485" t="s">
        <v>781</v>
      </c>
      <c r="D485" t="s">
        <v>1336</v>
      </c>
      <c r="E485" s="6">
        <v>18768</v>
      </c>
      <c r="F485">
        <f>COUNTIF(Tbl_MissionCrew[Crew Name],Tbl_People[[#This Row],[Name]])</f>
        <v>4</v>
      </c>
      <c r="G485" s="2">
        <f ca="1">SUMIFS(Tbl_MissionCrew[Duration (days)],Tbl_MissionCrew[Crew Name],Tbl_People[[#This Row],[Name]])</f>
        <v>33.950694444443798</v>
      </c>
      <c r="H485">
        <f>COUNTIF(Tbl_EVA[Name],Tbl_People[[#This Row],[Name]])</f>
        <v>4</v>
      </c>
      <c r="I485" s="2">
        <f>SUMIFS(Tbl_EVA[Duration],Tbl_EVA[Name],Tbl_People[[#This Row],[Name]])*24</f>
        <v>29.666666666453239</v>
      </c>
      <c r="J485">
        <f>COUNTIFS(Tbl_MissionCrew[Destination],"Moon",Tbl_MissionCrew[Crew Name],Tbl_People[[#This Row],[Name]])</f>
        <v>0</v>
      </c>
      <c r="K485">
        <f>COUNTIFS(Tbl_EVA[Moonwalk],TRUE,Tbl_EVA[Name],Tbl_People[[#This Row],[Name]])</f>
        <v>0</v>
      </c>
      <c r="L485" s="2">
        <f ca="1">_xlfn.MAXIFS(Tbl_MissionCrew[Duration (days)],Tbl_MissionCrew[Crew Name],Tbl_People[[#This Row],[Name]])</f>
        <v>10.832638888889051</v>
      </c>
      <c r="M485" s="2">
        <f ca="1">_xlfn.MINIFS(Tbl_MissionCrew[Duration (days)],Tbl_MissionCrew[Crew Name],Tbl_People[[#This Row],[Name]])</f>
        <v>4.0909722222204437</v>
      </c>
    </row>
    <row r="486" spans="1:13">
      <c r="A486" t="s">
        <v>575</v>
      </c>
      <c r="B486" t="s">
        <v>1333</v>
      </c>
      <c r="C486" t="s">
        <v>781</v>
      </c>
      <c r="D486" t="s">
        <v>1336</v>
      </c>
      <c r="E486" s="6">
        <v>20111</v>
      </c>
      <c r="F486">
        <f>COUNTIF(Tbl_MissionCrew[Crew Name],Tbl_People[[#This Row],[Name]])</f>
        <v>4</v>
      </c>
      <c r="G486" s="2">
        <f ca="1">SUMIFS(Tbl_MissionCrew[Duration (days)],Tbl_MissionCrew[Crew Name],Tbl_People[[#This Row],[Name]])</f>
        <v>53.036111111105129</v>
      </c>
      <c r="H486">
        <f>COUNTIF(Tbl_EVA[Name],Tbl_People[[#This Row],[Name]])</f>
        <v>3</v>
      </c>
      <c r="I486" s="2">
        <f>SUMIFS(Tbl_EVA[Duration],Tbl_EVA[Name],Tbl_People[[#This Row],[Name]])*24</f>
        <v>19.816666666651145</v>
      </c>
      <c r="J486">
        <f>COUNTIFS(Tbl_MissionCrew[Destination],"Moon",Tbl_MissionCrew[Crew Name],Tbl_People[[#This Row],[Name]])</f>
        <v>0</v>
      </c>
      <c r="K486">
        <f>COUNTIFS(Tbl_EVA[Moonwalk],TRUE,Tbl_EVA[Name],Tbl_People[[#This Row],[Name]])</f>
        <v>0</v>
      </c>
      <c r="L486" s="2">
        <f ca="1">_xlfn.MAXIFS(Tbl_MissionCrew[Duration (days)],Tbl_MissionCrew[Crew Name],Tbl_People[[#This Row],[Name]])</f>
        <v>17.662499999998545</v>
      </c>
      <c r="M486" s="2">
        <f ca="1">_xlfn.MINIFS(Tbl_MissionCrew[Duration (days)],Tbl_MissionCrew[Crew Name],Tbl_People[[#This Row],[Name]])</f>
        <v>11.240972222221899</v>
      </c>
    </row>
    <row r="487" spans="1:13">
      <c r="A487" t="s">
        <v>679</v>
      </c>
      <c r="B487" t="s">
        <v>1333</v>
      </c>
      <c r="C487" t="s">
        <v>781</v>
      </c>
      <c r="D487" t="s">
        <v>1336</v>
      </c>
      <c r="E487" s="6">
        <v>22157</v>
      </c>
      <c r="F487">
        <f>COUNTIF(Tbl_MissionCrew[Crew Name],Tbl_People[[#This Row],[Name]])</f>
        <v>2</v>
      </c>
      <c r="G487" s="2">
        <f ca="1">SUMIFS(Tbl_MissionCrew[Duration (days)],Tbl_MissionCrew[Crew Name],Tbl_People[[#This Row],[Name]])</f>
        <v>161.29374999999709</v>
      </c>
      <c r="H487">
        <f>COUNTIF(Tbl_EVA[Name],Tbl_People[[#This Row],[Name]])</f>
        <v>4</v>
      </c>
      <c r="I487" s="2">
        <f>SUMIFS(Tbl_EVA[Duration],Tbl_EVA[Name],Tbl_People[[#This Row],[Name]])*24</f>
        <v>24.483333333337214</v>
      </c>
      <c r="J487">
        <f>COUNTIFS(Tbl_MissionCrew[Destination],"Moon",Tbl_MissionCrew[Crew Name],Tbl_People[[#This Row],[Name]])</f>
        <v>0</v>
      </c>
      <c r="K487">
        <f>COUNTIFS(Tbl_EVA[Moonwalk],TRUE,Tbl_EVA[Name],Tbl_People[[#This Row],[Name]])</f>
        <v>0</v>
      </c>
      <c r="L487" s="2">
        <f ca="1">_xlfn.MAXIFS(Tbl_MissionCrew[Duration (days)],Tbl_MissionCrew[Crew Name],Tbl_People[[#This Row],[Name]])</f>
        <v>145.59583333333285</v>
      </c>
      <c r="M487" s="2">
        <f ca="1">_xlfn.MINIFS(Tbl_MissionCrew[Duration (days)],Tbl_MissionCrew[Crew Name],Tbl_People[[#This Row],[Name]])</f>
        <v>15.697916666664241</v>
      </c>
    </row>
    <row r="488" spans="1:13">
      <c r="A488" t="s">
        <v>1162</v>
      </c>
      <c r="B488" t="s">
        <v>1333</v>
      </c>
      <c r="C488" t="s">
        <v>781</v>
      </c>
      <c r="D488" t="s">
        <v>1336</v>
      </c>
      <c r="E488" s="6">
        <v>19223</v>
      </c>
      <c r="F488">
        <f>COUNTIF(Tbl_MissionCrew[Crew Name],Tbl_People[[#This Row],[Name]])</f>
        <v>1</v>
      </c>
      <c r="G488" s="2">
        <f ca="1">SUMIFS(Tbl_MissionCrew[Duration (days)],Tbl_MissionCrew[Crew Name],Tbl_People[[#This Row],[Name]])</f>
        <v>6.952777777776646</v>
      </c>
      <c r="H488">
        <f>COUNTIF(Tbl_EVA[Name],Tbl_People[[#This Row],[Name]])</f>
        <v>0</v>
      </c>
      <c r="I488" s="2">
        <f>SUMIFS(Tbl_EVA[Duration],Tbl_EVA[Name],Tbl_People[[#This Row],[Name]])*24</f>
        <v>0</v>
      </c>
      <c r="J488">
        <f>COUNTIFS(Tbl_MissionCrew[Destination],"Moon",Tbl_MissionCrew[Crew Name],Tbl_People[[#This Row],[Name]])</f>
        <v>0</v>
      </c>
      <c r="K488">
        <f>COUNTIFS(Tbl_EVA[Moonwalk],TRUE,Tbl_EVA[Name],Tbl_People[[#This Row],[Name]])</f>
        <v>0</v>
      </c>
      <c r="L488" s="2">
        <f ca="1">_xlfn.MAXIFS(Tbl_MissionCrew[Duration (days)],Tbl_MissionCrew[Crew Name],Tbl_People[[#This Row],[Name]])</f>
        <v>6.952777777776646</v>
      </c>
      <c r="M488" s="2">
        <f ca="1">_xlfn.MINIFS(Tbl_MissionCrew[Duration (days)],Tbl_MissionCrew[Crew Name],Tbl_People[[#This Row],[Name]])</f>
        <v>6.952777777776646</v>
      </c>
    </row>
    <row r="489" spans="1:13">
      <c r="A489" t="s">
        <v>403</v>
      </c>
      <c r="B489" t="s">
        <v>1333</v>
      </c>
      <c r="C489" t="s">
        <v>781</v>
      </c>
      <c r="D489" t="s">
        <v>1336</v>
      </c>
      <c r="E489" s="6">
        <v>13226</v>
      </c>
      <c r="F489">
        <f>COUNTIF(Tbl_MissionCrew[Crew Name],Tbl_People[[#This Row],[Name]])</f>
        <v>3</v>
      </c>
      <c r="G489" s="2">
        <f ca="1">SUMIFS(Tbl_MissionCrew[Duration (days)],Tbl_MissionCrew[Crew Name],Tbl_People[[#This Row],[Name]])</f>
        <v>21.191666666669335</v>
      </c>
      <c r="H489">
        <f>COUNTIF(Tbl_EVA[Name],Tbl_People[[#This Row],[Name]])</f>
        <v>1</v>
      </c>
      <c r="I489" s="2">
        <f>SUMIFS(Tbl_EVA[Duration],Tbl_EVA[Name],Tbl_People[[#This Row],[Name]])*24</f>
        <v>1.3949999999895226</v>
      </c>
      <c r="J489">
        <f>COUNTIFS(Tbl_MissionCrew[Destination],"Moon",Tbl_MissionCrew[Crew Name],Tbl_People[[#This Row],[Name]])</f>
        <v>1</v>
      </c>
      <c r="K489">
        <f>COUNTIFS(Tbl_EVA[Moonwalk],TRUE,Tbl_EVA[Name],Tbl_People[[#This Row],[Name]])</f>
        <v>0</v>
      </c>
      <c r="L489" s="2">
        <f ca="1">_xlfn.MAXIFS(Tbl_MissionCrew[Duration (days)],Tbl_MissionCrew[Crew Name],Tbl_People[[#This Row],[Name]])</f>
        <v>11.077083333333576</v>
      </c>
      <c r="M489" s="2">
        <f ca="1">_xlfn.MINIFS(Tbl_MissionCrew[Duration (days)],Tbl_MissionCrew[Crew Name],Tbl_People[[#This Row],[Name]])</f>
        <v>3.0652777777795563</v>
      </c>
    </row>
    <row r="490" spans="1:13">
      <c r="A490" t="s">
        <v>1004</v>
      </c>
      <c r="B490" t="s">
        <v>1333</v>
      </c>
      <c r="C490" t="s">
        <v>781</v>
      </c>
      <c r="D490" t="s">
        <v>1336</v>
      </c>
      <c r="E490" s="6">
        <v>11218</v>
      </c>
      <c r="F490">
        <f>COUNTIF(Tbl_MissionCrew[Crew Name],Tbl_People[[#This Row],[Name]])</f>
        <v>4</v>
      </c>
      <c r="G490" s="2">
        <f ca="1">SUMIFS(Tbl_MissionCrew[Duration (days)],Tbl_MissionCrew[Crew Name],Tbl_People[[#This Row],[Name]])</f>
        <v>21.154861111110222</v>
      </c>
      <c r="H490">
        <f>COUNTIF(Tbl_EVA[Name],Tbl_People[[#This Row],[Name]])</f>
        <v>0</v>
      </c>
      <c r="I490" s="2">
        <f>SUMIFS(Tbl_EVA[Duration],Tbl_EVA[Name],Tbl_People[[#This Row],[Name]])*24</f>
        <v>0</v>
      </c>
      <c r="J490">
        <f>COUNTIFS(Tbl_MissionCrew[Destination],"Moon",Tbl_MissionCrew[Crew Name],Tbl_People[[#This Row],[Name]])</f>
        <v>1</v>
      </c>
      <c r="K490">
        <f>COUNTIFS(Tbl_EVA[Moonwalk],TRUE,Tbl_EVA[Name],Tbl_People[[#This Row],[Name]])</f>
        <v>0</v>
      </c>
      <c r="L490" s="2">
        <f ca="1">_xlfn.MAXIFS(Tbl_MissionCrew[Duration (days)],Tbl_MissionCrew[Crew Name],Tbl_People[[#This Row],[Name]])</f>
        <v>9.0611111111102218</v>
      </c>
      <c r="M490" s="2">
        <f ca="1">_xlfn.MINIFS(Tbl_MissionCrew[Duration (days)],Tbl_MissionCrew[Crew Name],Tbl_People[[#This Row],[Name]])</f>
        <v>1.0770833333335759</v>
      </c>
    </row>
    <row r="491" spans="1:13">
      <c r="A491" t="s">
        <v>738</v>
      </c>
      <c r="B491" t="s">
        <v>1333</v>
      </c>
      <c r="C491" t="s">
        <v>843</v>
      </c>
      <c r="D491" t="s">
        <v>787</v>
      </c>
      <c r="E491" s="6">
        <v>28548</v>
      </c>
      <c r="F491">
        <f>COUNTIF(Tbl_MissionCrew[Crew Name],Tbl_People[[#This Row],[Name]])</f>
        <v>1</v>
      </c>
      <c r="G491" s="2">
        <f ca="1">SUMIFS(Tbl_MissionCrew[Duration (days)],Tbl_MissionCrew[Crew Name],Tbl_People[[#This Row],[Name]])</f>
        <v>196.74513888889487</v>
      </c>
      <c r="H491">
        <f>COUNTIF(Tbl_EVA[Name],Tbl_People[[#This Row],[Name]])</f>
        <v>2</v>
      </c>
      <c r="I491" s="2">
        <f>SUMIFS(Tbl_EVA[Duration],Tbl_EVA[Name],Tbl_People[[#This Row],[Name]])*24</f>
        <v>12.533333333325572</v>
      </c>
      <c r="J491">
        <f>COUNTIFS(Tbl_MissionCrew[Destination],"Moon",Tbl_MissionCrew[Crew Name],Tbl_People[[#This Row],[Name]])</f>
        <v>0</v>
      </c>
      <c r="K491">
        <f>COUNTIFS(Tbl_EVA[Moonwalk],TRUE,Tbl_EVA[Name],Tbl_People[[#This Row],[Name]])</f>
        <v>0</v>
      </c>
      <c r="L491" s="2">
        <f ca="1">_xlfn.MAXIFS(Tbl_MissionCrew[Duration (days)],Tbl_MissionCrew[Crew Name],Tbl_People[[#This Row],[Name]])</f>
        <v>196.74513888889487</v>
      </c>
      <c r="M491" s="2">
        <f ca="1">_xlfn.MINIFS(Tbl_MissionCrew[Duration (days)],Tbl_MissionCrew[Crew Name],Tbl_People[[#This Row],[Name]])</f>
        <v>196.74513888889487</v>
      </c>
    </row>
    <row r="492" spans="1:13">
      <c r="A492" t="s">
        <v>526</v>
      </c>
      <c r="B492" t="s">
        <v>1333</v>
      </c>
      <c r="C492" t="s">
        <v>1338</v>
      </c>
      <c r="D492" t="s">
        <v>787</v>
      </c>
      <c r="E492" s="6">
        <v>21328</v>
      </c>
      <c r="F492">
        <f>COUNTIF(Tbl_MissionCrew[Crew Name],Tbl_People[[#This Row],[Name]])</f>
        <v>2</v>
      </c>
      <c r="G492" s="2">
        <f ca="1">SUMIFS(Tbl_MissionCrew[Duration (days)],Tbl_MissionCrew[Crew Name],Tbl_People[[#This Row],[Name]])</f>
        <v>349.19212962962774</v>
      </c>
      <c r="H492">
        <f>COUNTIF(Tbl_EVA[Name],Tbl_People[[#This Row],[Name]])</f>
        <v>3</v>
      </c>
      <c r="I492" s="2">
        <f>SUMIFS(Tbl_EVA[Duration],Tbl_EVA[Name],Tbl_People[[#This Row],[Name]])*24</f>
        <v>14.25</v>
      </c>
      <c r="J492">
        <f>COUNTIFS(Tbl_MissionCrew[Destination],"Moon",Tbl_MissionCrew[Crew Name],Tbl_People[[#This Row],[Name]])</f>
        <v>0</v>
      </c>
      <c r="K492">
        <f>COUNTIFS(Tbl_EVA[Moonwalk],TRUE,Tbl_EVA[Name],Tbl_People[[#This Row],[Name]])</f>
        <v>0</v>
      </c>
      <c r="L492" s="2">
        <f ca="1">_xlfn.MAXIFS(Tbl_MissionCrew[Duration (days)],Tbl_MissionCrew[Crew Name],Tbl_People[[#This Row],[Name]])</f>
        <v>179.07083333333139</v>
      </c>
      <c r="M492" s="2">
        <f ca="1">_xlfn.MINIFS(Tbl_MissionCrew[Duration (days)],Tbl_MissionCrew[Crew Name],Tbl_People[[#This Row],[Name]])</f>
        <v>170.12129629629635</v>
      </c>
    </row>
    <row r="493" spans="1:13">
      <c r="A493" t="s">
        <v>734</v>
      </c>
      <c r="B493" t="s">
        <v>1333</v>
      </c>
      <c r="C493" t="s">
        <v>825</v>
      </c>
      <c r="D493" t="s">
        <v>787</v>
      </c>
      <c r="E493" s="6">
        <v>26396</v>
      </c>
      <c r="F493">
        <f>COUNTIF(Tbl_MissionCrew[Crew Name],Tbl_People[[#This Row],[Name]])</f>
        <v>1</v>
      </c>
      <c r="G493" s="2">
        <f ca="1">SUMIFS(Tbl_MissionCrew[Duration (days)],Tbl_MissionCrew[Crew Name],Tbl_People[[#This Row],[Name]])</f>
        <v>185.92489583333372</v>
      </c>
      <c r="H493">
        <f>COUNTIF(Tbl_EVA[Name],Tbl_People[[#This Row],[Name]])</f>
        <v>1</v>
      </c>
      <c r="I493" s="2">
        <f>SUMIFS(Tbl_EVA[Duration],Tbl_EVA[Name],Tbl_People[[#This Row],[Name]])*24</f>
        <v>4.7166666666744277</v>
      </c>
      <c r="J493">
        <f>COUNTIFS(Tbl_MissionCrew[Destination],"Moon",Tbl_MissionCrew[Crew Name],Tbl_People[[#This Row],[Name]])</f>
        <v>0</v>
      </c>
      <c r="K493">
        <f>COUNTIFS(Tbl_EVA[Moonwalk],TRUE,Tbl_EVA[Name],Tbl_People[[#This Row],[Name]])</f>
        <v>0</v>
      </c>
      <c r="L493" s="2">
        <f ca="1">_xlfn.MAXIFS(Tbl_MissionCrew[Duration (days)],Tbl_MissionCrew[Crew Name],Tbl_People[[#This Row],[Name]])</f>
        <v>185.92489583333372</v>
      </c>
      <c r="M493" s="2">
        <f ca="1">_xlfn.MINIFS(Tbl_MissionCrew[Duration (days)],Tbl_MissionCrew[Crew Name],Tbl_People[[#This Row],[Name]])</f>
        <v>185.92489583333372</v>
      </c>
    </row>
    <row r="494" spans="1:13">
      <c r="A494" t="s">
        <v>1296</v>
      </c>
      <c r="B494" t="s">
        <v>1333</v>
      </c>
      <c r="C494" t="s">
        <v>781</v>
      </c>
      <c r="D494" t="s">
        <v>1336</v>
      </c>
      <c r="E494" s="6">
        <v>21869</v>
      </c>
      <c r="F494">
        <f>COUNTIF(Tbl_MissionCrew[Crew Name],Tbl_People[[#This Row],[Name]])</f>
        <v>1</v>
      </c>
      <c r="G494" s="2">
        <f ca="1">SUMIFS(Tbl_MissionCrew[Duration (days)],Tbl_MissionCrew[Crew Name],Tbl_People[[#This Row],[Name]])</f>
        <v>163.23055555555766</v>
      </c>
      <c r="H494">
        <f>COUNTIF(Tbl_EVA[Name],Tbl_People[[#This Row],[Name]])</f>
        <v>0</v>
      </c>
      <c r="I494" s="2">
        <f>SUMIFS(Tbl_EVA[Duration],Tbl_EVA[Name],Tbl_People[[#This Row],[Name]])*24</f>
        <v>0</v>
      </c>
      <c r="J494">
        <f>COUNTIFS(Tbl_MissionCrew[Destination],"Moon",Tbl_MissionCrew[Crew Name],Tbl_People[[#This Row],[Name]])</f>
        <v>0</v>
      </c>
      <c r="K494">
        <f>COUNTIFS(Tbl_EVA[Moonwalk],TRUE,Tbl_EVA[Name],Tbl_People[[#This Row],[Name]])</f>
        <v>0</v>
      </c>
      <c r="L494" s="2">
        <f ca="1">_xlfn.MAXIFS(Tbl_MissionCrew[Duration (days)],Tbl_MissionCrew[Crew Name],Tbl_People[[#This Row],[Name]])</f>
        <v>163.23055555555766</v>
      </c>
      <c r="M494" s="2">
        <f ca="1">_xlfn.MINIFS(Tbl_MissionCrew[Duration (days)],Tbl_MissionCrew[Crew Name],Tbl_People[[#This Row],[Name]])</f>
        <v>163.23055555555766</v>
      </c>
    </row>
    <row r="495" spans="1:13">
      <c r="A495" t="s">
        <v>678</v>
      </c>
      <c r="B495" t="s">
        <v>1333</v>
      </c>
      <c r="C495" t="s">
        <v>781</v>
      </c>
      <c r="D495" t="s">
        <v>1336</v>
      </c>
      <c r="E495" s="6">
        <v>23110</v>
      </c>
      <c r="F495">
        <f>COUNTIF(Tbl_MissionCrew[Crew Name],Tbl_People[[#This Row],[Name]])</f>
        <v>2</v>
      </c>
      <c r="G495" s="2">
        <f ca="1">SUMIFS(Tbl_MissionCrew[Duration (days)],Tbl_MissionCrew[Crew Name],Tbl_People[[#This Row],[Name]])</f>
        <v>244.04326388888876</v>
      </c>
      <c r="H495">
        <f>COUNTIF(Tbl_EVA[Name],Tbl_People[[#This Row],[Name]])</f>
        <v>3</v>
      </c>
      <c r="I495" s="2">
        <f>SUMIFS(Tbl_EVA[Duration],Tbl_EVA[Name],Tbl_People[[#This Row],[Name]])*24</f>
        <v>13.516666666720994</v>
      </c>
      <c r="J495">
        <f>COUNTIFS(Tbl_MissionCrew[Destination],"Moon",Tbl_MissionCrew[Crew Name],Tbl_People[[#This Row],[Name]])</f>
        <v>0</v>
      </c>
      <c r="K495">
        <f>COUNTIFS(Tbl_EVA[Moonwalk],TRUE,Tbl_EVA[Name],Tbl_People[[#This Row],[Name]])</f>
        <v>0</v>
      </c>
      <c r="L495" s="2">
        <f ca="1">_xlfn.MAXIFS(Tbl_MissionCrew[Duration (days)],Tbl_MissionCrew[Crew Name],Tbl_People[[#This Row],[Name]])</f>
        <v>185.92489583333372</v>
      </c>
      <c r="M495" s="2">
        <f ca="1">_xlfn.MINIFS(Tbl_MissionCrew[Duration (days)],Tbl_MissionCrew[Crew Name],Tbl_People[[#This Row],[Name]])</f>
        <v>58.118368055555038</v>
      </c>
    </row>
    <row r="496" spans="1:13">
      <c r="A496" t="s">
        <v>1160</v>
      </c>
      <c r="B496" t="s">
        <v>1333</v>
      </c>
      <c r="C496" t="s">
        <v>777</v>
      </c>
      <c r="D496" t="s">
        <v>787</v>
      </c>
      <c r="E496" s="6">
        <v>17010</v>
      </c>
      <c r="F496">
        <f>COUNTIF(Tbl_MissionCrew[Crew Name],Tbl_People[[#This Row],[Name]])</f>
        <v>1</v>
      </c>
      <c r="G496" s="2">
        <f ca="1">SUMIFS(Tbl_MissionCrew[Duration (days)],Tbl_MissionCrew[Crew Name],Tbl_People[[#This Row],[Name]])</f>
        <v>7.9254629629649571</v>
      </c>
      <c r="H496">
        <f>COUNTIF(Tbl_EVA[Name],Tbl_People[[#This Row],[Name]])</f>
        <v>0</v>
      </c>
      <c r="I496" s="2">
        <f>SUMIFS(Tbl_EVA[Duration],Tbl_EVA[Name],Tbl_People[[#This Row],[Name]])*24</f>
        <v>0</v>
      </c>
      <c r="J496">
        <f>COUNTIFS(Tbl_MissionCrew[Destination],"Moon",Tbl_MissionCrew[Crew Name],Tbl_People[[#This Row],[Name]])</f>
        <v>0</v>
      </c>
      <c r="K496">
        <f>COUNTIFS(Tbl_EVA[Moonwalk],TRUE,Tbl_EVA[Name],Tbl_People[[#This Row],[Name]])</f>
        <v>0</v>
      </c>
      <c r="L496" s="2">
        <f ca="1">_xlfn.MAXIFS(Tbl_MissionCrew[Duration (days)],Tbl_MissionCrew[Crew Name],Tbl_People[[#This Row],[Name]])</f>
        <v>7.9254629629649571</v>
      </c>
      <c r="M496" s="2">
        <f ca="1">_xlfn.MINIFS(Tbl_MissionCrew[Duration (days)],Tbl_MissionCrew[Crew Name],Tbl_People[[#This Row],[Name]])</f>
        <v>7.9254629629649571</v>
      </c>
    </row>
    <row r="497" spans="1:13">
      <c r="A497" t="s">
        <v>1148</v>
      </c>
      <c r="B497" t="s">
        <v>1333</v>
      </c>
      <c r="C497" t="s">
        <v>850</v>
      </c>
      <c r="D497" t="s">
        <v>1335</v>
      </c>
      <c r="E497" s="6">
        <v>15514</v>
      </c>
      <c r="F497">
        <f>COUNTIF(Tbl_MissionCrew[Crew Name],Tbl_People[[#This Row],[Name]])</f>
        <v>1</v>
      </c>
      <c r="G497" s="2">
        <f ca="1">SUMIFS(Tbl_MissionCrew[Duration (days)],Tbl_MissionCrew[Crew Name],Tbl_People[[#This Row],[Name]])</f>
        <v>7.9131944444379769</v>
      </c>
      <c r="H497">
        <f>COUNTIF(Tbl_EVA[Name],Tbl_People[[#This Row],[Name]])</f>
        <v>0</v>
      </c>
      <c r="I497" s="2">
        <f>SUMIFS(Tbl_EVA[Duration],Tbl_EVA[Name],Tbl_People[[#This Row],[Name]])*24</f>
        <v>0</v>
      </c>
      <c r="J497">
        <f>COUNTIFS(Tbl_MissionCrew[Destination],"Moon",Tbl_MissionCrew[Crew Name],Tbl_People[[#This Row],[Name]])</f>
        <v>0</v>
      </c>
      <c r="K497">
        <f>COUNTIFS(Tbl_EVA[Moonwalk],TRUE,Tbl_EVA[Name],Tbl_People[[#This Row],[Name]])</f>
        <v>0</v>
      </c>
      <c r="L497" s="2">
        <f ca="1">_xlfn.MAXIFS(Tbl_MissionCrew[Duration (days)],Tbl_MissionCrew[Crew Name],Tbl_People[[#This Row],[Name]])</f>
        <v>7.9131944444379769</v>
      </c>
      <c r="M497" s="2">
        <f ca="1">_xlfn.MINIFS(Tbl_MissionCrew[Duration (days)],Tbl_MissionCrew[Crew Name],Tbl_People[[#This Row],[Name]])</f>
        <v>7.9131944444379769</v>
      </c>
    </row>
    <row r="498" spans="1:13">
      <c r="A498" t="s">
        <v>694</v>
      </c>
      <c r="B498" t="s">
        <v>1343</v>
      </c>
      <c r="C498" t="s">
        <v>781</v>
      </c>
      <c r="D498" t="s">
        <v>1336</v>
      </c>
      <c r="E498" s="6">
        <v>25429</v>
      </c>
      <c r="F498">
        <f>COUNTIF(Tbl_MissionCrew[Crew Name],Tbl_People[[#This Row],[Name]])</f>
        <v>2</v>
      </c>
      <c r="G498" s="2">
        <f ca="1">SUMIFS(Tbl_MissionCrew[Duration (days)],Tbl_MissionCrew[Crew Name],Tbl_People[[#This Row],[Name]])</f>
        <v>188.80208333332848</v>
      </c>
      <c r="H498">
        <f>COUNTIF(Tbl_EVA[Name],Tbl_People[[#This Row],[Name]])</f>
        <v>3</v>
      </c>
      <c r="I498" s="2">
        <f>SUMIFS(Tbl_EVA[Duration],Tbl_EVA[Name],Tbl_People[[#This Row],[Name]])*24</f>
        <v>22.816666666476522</v>
      </c>
      <c r="J498">
        <f>COUNTIFS(Tbl_MissionCrew[Destination],"Moon",Tbl_MissionCrew[Crew Name],Tbl_People[[#This Row],[Name]])</f>
        <v>0</v>
      </c>
      <c r="K498">
        <f>COUNTIFS(Tbl_EVA[Moonwalk],TRUE,Tbl_EVA[Name],Tbl_People[[#This Row],[Name]])</f>
        <v>0</v>
      </c>
      <c r="L498" s="2">
        <f ca="1">_xlfn.MAXIFS(Tbl_MissionCrew[Duration (days)],Tbl_MissionCrew[Crew Name],Tbl_People[[#This Row],[Name]])</f>
        <v>176.05486111110804</v>
      </c>
      <c r="M498" s="2">
        <f ca="1">_xlfn.MINIFS(Tbl_MissionCrew[Duration (days)],Tbl_MissionCrew[Crew Name],Tbl_People[[#This Row],[Name]])</f>
        <v>12.747222222220444</v>
      </c>
    </row>
    <row r="499" spans="1:13">
      <c r="A499" t="s">
        <v>1066</v>
      </c>
      <c r="B499" t="s">
        <v>1333</v>
      </c>
      <c r="C499" t="s">
        <v>1338</v>
      </c>
      <c r="D499" t="s">
        <v>787</v>
      </c>
      <c r="E499" s="6">
        <v>15147</v>
      </c>
      <c r="F499">
        <f>COUNTIF(Tbl_MissionCrew[Crew Name],Tbl_People[[#This Row],[Name]])</f>
        <v>3</v>
      </c>
      <c r="G499" s="2">
        <f ca="1">SUMIFS(Tbl_MissionCrew[Duration (days)],Tbl_MissionCrew[Crew Name],Tbl_People[[#This Row],[Name]])</f>
        <v>49.90277777778465</v>
      </c>
      <c r="H499">
        <f>COUNTIF(Tbl_EVA[Name],Tbl_People[[#This Row],[Name]])</f>
        <v>0</v>
      </c>
      <c r="I499" s="2">
        <f>SUMIFS(Tbl_EVA[Duration],Tbl_EVA[Name],Tbl_People[[#This Row],[Name]])*24</f>
        <v>0</v>
      </c>
      <c r="J499">
        <f>COUNTIFS(Tbl_MissionCrew[Destination],"Moon",Tbl_MissionCrew[Crew Name],Tbl_People[[#This Row],[Name]])</f>
        <v>0</v>
      </c>
      <c r="K499">
        <f>COUNTIFS(Tbl_EVA[Moonwalk],TRUE,Tbl_EVA[Name],Tbl_People[[#This Row],[Name]])</f>
        <v>0</v>
      </c>
      <c r="L499" s="2">
        <f ca="1">_xlfn.MAXIFS(Tbl_MissionCrew[Duration (days)],Tbl_MissionCrew[Crew Name],Tbl_People[[#This Row],[Name]])</f>
        <v>31.525000000008731</v>
      </c>
      <c r="M499" s="2">
        <f ca="1">_xlfn.MINIFS(Tbl_MissionCrew[Duration (days)],Tbl_MissionCrew[Crew Name],Tbl_People[[#This Row],[Name]])</f>
        <v>8.0527777777751908</v>
      </c>
    </row>
    <row r="500" spans="1:13">
      <c r="A500" t="s">
        <v>1182</v>
      </c>
      <c r="B500" t="s">
        <v>1333</v>
      </c>
      <c r="C500" t="s">
        <v>1338</v>
      </c>
      <c r="D500" t="s">
        <v>787</v>
      </c>
      <c r="E500" s="6">
        <v>19764</v>
      </c>
      <c r="F500">
        <f>COUNTIF(Tbl_MissionCrew[Crew Name],Tbl_People[[#This Row],[Name]])</f>
        <v>1</v>
      </c>
      <c r="G500" s="2">
        <f ca="1">SUMIFS(Tbl_MissionCrew[Duration (days)],Tbl_MissionCrew[Crew Name],Tbl_People[[#This Row],[Name]])</f>
        <v>9.9868055555562023</v>
      </c>
      <c r="H500">
        <f>COUNTIF(Tbl_EVA[Name],Tbl_People[[#This Row],[Name]])</f>
        <v>0</v>
      </c>
      <c r="I500" s="2">
        <f>SUMIFS(Tbl_EVA[Duration],Tbl_EVA[Name],Tbl_People[[#This Row],[Name]])*24</f>
        <v>0</v>
      </c>
      <c r="J500">
        <f>COUNTIFS(Tbl_MissionCrew[Destination],"Moon",Tbl_MissionCrew[Crew Name],Tbl_People[[#This Row],[Name]])</f>
        <v>0</v>
      </c>
      <c r="K500">
        <f>COUNTIFS(Tbl_EVA[Moonwalk],TRUE,Tbl_EVA[Name],Tbl_People[[#This Row],[Name]])</f>
        <v>0</v>
      </c>
      <c r="L500" s="2">
        <f ca="1">_xlfn.MAXIFS(Tbl_MissionCrew[Duration (days)],Tbl_MissionCrew[Crew Name],Tbl_People[[#This Row],[Name]])</f>
        <v>9.9868055555562023</v>
      </c>
      <c r="M500" s="2">
        <f ca="1">_xlfn.MINIFS(Tbl_MissionCrew[Duration (days)],Tbl_MissionCrew[Crew Name],Tbl_People[[#This Row],[Name]])</f>
        <v>9.9868055555562023</v>
      </c>
    </row>
    <row r="501" spans="1:13">
      <c r="A501" t="s">
        <v>1207</v>
      </c>
      <c r="B501" t="s">
        <v>1333</v>
      </c>
      <c r="C501" t="s">
        <v>1353</v>
      </c>
      <c r="D501" t="s">
        <v>787</v>
      </c>
      <c r="E501" s="6">
        <v>19954</v>
      </c>
      <c r="F501">
        <f>COUNTIF(Tbl_MissionCrew[Crew Name],Tbl_People[[#This Row],[Name]])</f>
        <v>2</v>
      </c>
      <c r="G501" s="2">
        <f ca="1">SUMIFS(Tbl_MissionCrew[Duration (days)],Tbl_MissionCrew[Crew Name],Tbl_People[[#This Row],[Name]])</f>
        <v>27.633333333331393</v>
      </c>
      <c r="H501">
        <f>COUNTIF(Tbl_EVA[Name],Tbl_People[[#This Row],[Name]])</f>
        <v>0</v>
      </c>
      <c r="I501" s="2">
        <f>SUMIFS(Tbl_EVA[Duration],Tbl_EVA[Name],Tbl_People[[#This Row],[Name]])*24</f>
        <v>0</v>
      </c>
      <c r="J501">
        <f>COUNTIFS(Tbl_MissionCrew[Destination],"Moon",Tbl_MissionCrew[Crew Name],Tbl_People[[#This Row],[Name]])</f>
        <v>0</v>
      </c>
      <c r="K501">
        <f>COUNTIFS(Tbl_EVA[Moonwalk],TRUE,Tbl_EVA[Name],Tbl_People[[#This Row],[Name]])</f>
        <v>0</v>
      </c>
      <c r="L501" s="2">
        <f ca="1">_xlfn.MAXIFS(Tbl_MissionCrew[Duration (days)],Tbl_MissionCrew[Crew Name],Tbl_People[[#This Row],[Name]])</f>
        <v>15.736805555556202</v>
      </c>
      <c r="M501" s="2">
        <f ca="1">_xlfn.MINIFS(Tbl_MissionCrew[Duration (days)],Tbl_MissionCrew[Crew Name],Tbl_People[[#This Row],[Name]])</f>
        <v>11.896527777775191</v>
      </c>
    </row>
    <row r="502" spans="1:13">
      <c r="A502" t="s">
        <v>427</v>
      </c>
      <c r="B502" t="s">
        <v>1333</v>
      </c>
      <c r="C502" t="s">
        <v>777</v>
      </c>
      <c r="D502" t="s">
        <v>787</v>
      </c>
      <c r="E502" s="6">
        <v>15445</v>
      </c>
      <c r="F502">
        <f>COUNTIF(Tbl_MissionCrew[Crew Name],Tbl_People[[#This Row],[Name]])</f>
        <v>2</v>
      </c>
      <c r="G502" s="2">
        <f ca="1">SUMIFS(Tbl_MissionCrew[Duration (days)],Tbl_MissionCrew[Crew Name],Tbl_People[[#This Row],[Name]])</f>
        <v>219.24999999999636</v>
      </c>
      <c r="H502">
        <f>COUNTIF(Tbl_EVA[Name],Tbl_People[[#This Row],[Name]])</f>
        <v>1</v>
      </c>
      <c r="I502" s="2">
        <f>SUMIFS(Tbl_EVA[Duration],Tbl_EVA[Name],Tbl_People[[#This Row],[Name]])*24</f>
        <v>2.5500000000174623</v>
      </c>
      <c r="J502">
        <f>COUNTIFS(Tbl_MissionCrew[Destination],"Moon",Tbl_MissionCrew[Crew Name],Tbl_People[[#This Row],[Name]])</f>
        <v>0</v>
      </c>
      <c r="K502">
        <f>COUNTIFS(Tbl_EVA[Moonwalk],TRUE,Tbl_EVA[Name],Tbl_People[[#This Row],[Name]])</f>
        <v>0</v>
      </c>
      <c r="L502" s="2">
        <f ca="1">_xlfn.MAXIFS(Tbl_MissionCrew[Duration (days)],Tbl_MissionCrew[Crew Name],Tbl_People[[#This Row],[Name]])</f>
        <v>211.37777777777592</v>
      </c>
      <c r="M502" s="2">
        <f ca="1">_xlfn.MINIFS(Tbl_MissionCrew[Duration (days)],Tbl_MissionCrew[Crew Name],Tbl_People[[#This Row],[Name]])</f>
        <v>7.8722222222204437</v>
      </c>
    </row>
    <row r="503" spans="1:13">
      <c r="A503" t="s">
        <v>995</v>
      </c>
      <c r="B503" t="s">
        <v>1343</v>
      </c>
      <c r="C503" t="s">
        <v>777</v>
      </c>
      <c r="D503" t="s">
        <v>787</v>
      </c>
      <c r="E503" s="6">
        <v>13580</v>
      </c>
      <c r="F503">
        <f>COUNTIF(Tbl_MissionCrew[Crew Name],Tbl_People[[#This Row],[Name]])</f>
        <v>1</v>
      </c>
      <c r="G503" s="2">
        <f ca="1">SUMIFS(Tbl_MissionCrew[Duration (days)],Tbl_MissionCrew[Crew Name],Tbl_People[[#This Row],[Name]])</f>
        <v>2.9514814814829151</v>
      </c>
      <c r="H503">
        <f>COUNTIF(Tbl_EVA[Name],Tbl_People[[#This Row],[Name]])</f>
        <v>0</v>
      </c>
      <c r="I503" s="2">
        <f>SUMIFS(Tbl_EVA[Duration],Tbl_EVA[Name],Tbl_People[[#This Row],[Name]])*24</f>
        <v>0</v>
      </c>
      <c r="J503">
        <f>COUNTIFS(Tbl_MissionCrew[Destination],"Moon",Tbl_MissionCrew[Crew Name],Tbl_People[[#This Row],[Name]])</f>
        <v>0</v>
      </c>
      <c r="K503">
        <f>COUNTIFS(Tbl_EVA[Moonwalk],TRUE,Tbl_EVA[Name],Tbl_People[[#This Row],[Name]])</f>
        <v>0</v>
      </c>
      <c r="L503" s="2">
        <f ca="1">_xlfn.MAXIFS(Tbl_MissionCrew[Duration (days)],Tbl_MissionCrew[Crew Name],Tbl_People[[#This Row],[Name]])</f>
        <v>2.9514814814829151</v>
      </c>
      <c r="M503" s="2">
        <f ca="1">_xlfn.MINIFS(Tbl_MissionCrew[Duration (days)],Tbl_MissionCrew[Crew Name],Tbl_People[[#This Row],[Name]])</f>
        <v>2.9514814814829151</v>
      </c>
    </row>
    <row r="504" spans="1:13">
      <c r="A504" t="s">
        <v>1012</v>
      </c>
      <c r="B504" t="s">
        <v>1333</v>
      </c>
      <c r="C504" t="s">
        <v>777</v>
      </c>
      <c r="D504" t="s">
        <v>787</v>
      </c>
      <c r="E504" s="6">
        <v>12791</v>
      </c>
      <c r="F504">
        <f>COUNTIF(Tbl_MissionCrew[Crew Name],Tbl_People[[#This Row],[Name]])</f>
        <v>3</v>
      </c>
      <c r="G504" s="2">
        <f ca="1">SUMIFS(Tbl_MissionCrew[Duration (days)],Tbl_MissionCrew[Crew Name],Tbl_People[[#This Row],[Name]])</f>
        <v>19.235231481477967</v>
      </c>
      <c r="H504">
        <f>COUNTIF(Tbl_EVA[Name],Tbl_People[[#This Row],[Name]])</f>
        <v>0</v>
      </c>
      <c r="I504" s="2">
        <f>SUMIFS(Tbl_EVA[Duration],Tbl_EVA[Name],Tbl_People[[#This Row],[Name]])*24</f>
        <v>0</v>
      </c>
      <c r="J504">
        <f>COUNTIFS(Tbl_MissionCrew[Destination],"Moon",Tbl_MissionCrew[Crew Name],Tbl_People[[#This Row],[Name]])</f>
        <v>0</v>
      </c>
      <c r="K504">
        <f>COUNTIFS(Tbl_EVA[Moonwalk],TRUE,Tbl_EVA[Name],Tbl_People[[#This Row],[Name]])</f>
        <v>0</v>
      </c>
      <c r="L504" s="2">
        <f ca="1">_xlfn.MAXIFS(Tbl_MissionCrew[Duration (days)],Tbl_MissionCrew[Crew Name],Tbl_People[[#This Row],[Name]])</f>
        <v>8.3505092592567962</v>
      </c>
      <c r="M504" s="2">
        <f ca="1">_xlfn.MINIFS(Tbl_MissionCrew[Duration (days)],Tbl_MissionCrew[Crew Name],Tbl_People[[#This Row],[Name]])</f>
        <v>4.9465277777781012</v>
      </c>
    </row>
    <row r="505" spans="1:13">
      <c r="A505" t="s">
        <v>1128</v>
      </c>
      <c r="B505" t="s">
        <v>1333</v>
      </c>
      <c r="C505" t="s">
        <v>777</v>
      </c>
      <c r="D505" t="s">
        <v>787</v>
      </c>
      <c r="E505" s="6">
        <v>15458</v>
      </c>
      <c r="F505">
        <f>COUNTIF(Tbl_MissionCrew[Crew Name],Tbl_People[[#This Row],[Name]])</f>
        <v>2</v>
      </c>
      <c r="G505" s="2">
        <f ca="1">SUMIFS(Tbl_MissionCrew[Duration (days)],Tbl_MissionCrew[Crew Name],Tbl_People[[#This Row],[Name]])</f>
        <v>678.64778935185313</v>
      </c>
      <c r="H505">
        <f>COUNTIF(Tbl_EVA[Name],Tbl_People[[#This Row],[Name]])</f>
        <v>0</v>
      </c>
      <c r="I505" s="2">
        <f>SUMIFS(Tbl_EVA[Duration],Tbl_EVA[Name],Tbl_People[[#This Row],[Name]])*24</f>
        <v>0</v>
      </c>
      <c r="J505">
        <f>COUNTIFS(Tbl_MissionCrew[Destination],"Moon",Tbl_MissionCrew[Crew Name],Tbl_People[[#This Row],[Name]])</f>
        <v>0</v>
      </c>
      <c r="K505">
        <f>COUNTIFS(Tbl_EVA[Moonwalk],TRUE,Tbl_EVA[Name],Tbl_People[[#This Row],[Name]])</f>
        <v>0</v>
      </c>
      <c r="L505" s="2">
        <f ca="1">_xlfn.MAXIFS(Tbl_MissionCrew[Duration (days)],Tbl_MissionCrew[Crew Name],Tbl_People[[#This Row],[Name]])</f>
        <v>437.74891203703737</v>
      </c>
      <c r="M505" s="2">
        <f ca="1">_xlfn.MINIFS(Tbl_MissionCrew[Duration (days)],Tbl_MissionCrew[Crew Name],Tbl_People[[#This Row],[Name]])</f>
        <v>240.89887731481576</v>
      </c>
    </row>
    <row r="506" spans="1:13">
      <c r="A506" t="s">
        <v>625</v>
      </c>
      <c r="B506" t="s">
        <v>1333</v>
      </c>
      <c r="C506" t="s">
        <v>777</v>
      </c>
      <c r="D506" t="s">
        <v>787</v>
      </c>
      <c r="E506" s="6">
        <v>19296</v>
      </c>
      <c r="F506">
        <f>COUNTIF(Tbl_MissionCrew[Crew Name],Tbl_People[[#This Row],[Name]])</f>
        <v>2</v>
      </c>
      <c r="G506" s="2">
        <f ca="1">SUMIFS(Tbl_MissionCrew[Duration (days)],Tbl_MissionCrew[Crew Name],Tbl_People[[#This Row],[Name]])</f>
        <v>199.6298611111124</v>
      </c>
      <c r="H506">
        <f>COUNTIF(Tbl_EVA[Name],Tbl_People[[#This Row],[Name]])</f>
        <v>2</v>
      </c>
      <c r="I506" s="2">
        <f>SUMIFS(Tbl_EVA[Duration],Tbl_EVA[Name],Tbl_People[[#This Row],[Name]])*24</f>
        <v>11.083333333313931</v>
      </c>
      <c r="J506">
        <f>COUNTIFS(Tbl_MissionCrew[Destination],"Moon",Tbl_MissionCrew[Crew Name],Tbl_People[[#This Row],[Name]])</f>
        <v>0</v>
      </c>
      <c r="K506">
        <f>COUNTIFS(Tbl_EVA[Moonwalk],TRUE,Tbl_EVA[Name],Tbl_People[[#This Row],[Name]])</f>
        <v>0</v>
      </c>
      <c r="L506" s="2">
        <f ca="1">_xlfn.MAXIFS(Tbl_MissionCrew[Duration (days)],Tbl_MissionCrew[Crew Name],Tbl_People[[#This Row],[Name]])</f>
        <v>189.82847222222335</v>
      </c>
      <c r="M506" s="2">
        <f ca="1">_xlfn.MINIFS(Tbl_MissionCrew[Duration (days)],Tbl_MissionCrew[Crew Name],Tbl_People[[#This Row],[Name]])</f>
        <v>9.8013888888890506</v>
      </c>
    </row>
    <row r="507" spans="1:13">
      <c r="A507" t="s">
        <v>994</v>
      </c>
      <c r="B507" t="s">
        <v>1333</v>
      </c>
      <c r="C507" t="s">
        <v>777</v>
      </c>
      <c r="D507" t="s">
        <v>787</v>
      </c>
      <c r="E507" s="6">
        <v>12633</v>
      </c>
      <c r="F507">
        <f>COUNTIF(Tbl_MissionCrew[Crew Name],Tbl_People[[#This Row],[Name]])</f>
        <v>3</v>
      </c>
      <c r="G507" s="2">
        <f ca="1">SUMIFS(Tbl_MissionCrew[Duration (days)],Tbl_MissionCrew[Crew Name],Tbl_People[[#This Row],[Name]])</f>
        <v>20.741863425930205</v>
      </c>
      <c r="H507">
        <f>COUNTIF(Tbl_EVA[Name],Tbl_People[[#This Row],[Name]])</f>
        <v>0</v>
      </c>
      <c r="I507" s="2">
        <f>SUMIFS(Tbl_EVA[Duration],Tbl_EVA[Name],Tbl_People[[#This Row],[Name]])*24</f>
        <v>0</v>
      </c>
      <c r="J507">
        <f>COUNTIFS(Tbl_MissionCrew[Destination],"Moon",Tbl_MissionCrew[Crew Name],Tbl_People[[#This Row],[Name]])</f>
        <v>0</v>
      </c>
      <c r="K507">
        <f>COUNTIFS(Tbl_EVA[Moonwalk],TRUE,Tbl_EVA[Name],Tbl_People[[#This Row],[Name]])</f>
        <v>0</v>
      </c>
      <c r="L507" s="2">
        <f ca="1">_xlfn.MAXIFS(Tbl_MissionCrew[Duration (days)],Tbl_MissionCrew[Crew Name],Tbl_People[[#This Row],[Name]])</f>
        <v>7.9111111111124046</v>
      </c>
      <c r="M507" s="2">
        <f ca="1">_xlfn.MINIFS(Tbl_MissionCrew[Duration (days)],Tbl_MissionCrew[Crew Name],Tbl_People[[#This Row],[Name]])</f>
        <v>4.9632175925944466</v>
      </c>
    </row>
    <row r="508" spans="1:13">
      <c r="A508" t="s">
        <v>539</v>
      </c>
      <c r="B508" t="s">
        <v>1333</v>
      </c>
      <c r="C508" t="s">
        <v>777</v>
      </c>
      <c r="D508" t="s">
        <v>787</v>
      </c>
      <c r="E508" s="6">
        <v>19423</v>
      </c>
      <c r="F508">
        <f>COUNTIF(Tbl_MissionCrew[Crew Name],Tbl_People[[#This Row],[Name]])</f>
        <v>2</v>
      </c>
      <c r="G508" s="2">
        <f ca="1">SUMIFS(Tbl_MissionCrew[Duration (days)],Tbl_MissionCrew[Crew Name],Tbl_People[[#This Row],[Name]])</f>
        <v>381.65414351852087</v>
      </c>
      <c r="H508">
        <f>COUNTIF(Tbl_EVA[Name],Tbl_People[[#This Row],[Name]])</f>
        <v>4</v>
      </c>
      <c r="I508" s="2">
        <f>SUMIFS(Tbl_EVA[Duration],Tbl_EVA[Name],Tbl_People[[#This Row],[Name]])*24</f>
        <v>22.283333333356616</v>
      </c>
      <c r="J508">
        <f>COUNTIFS(Tbl_MissionCrew[Destination],"Moon",Tbl_MissionCrew[Crew Name],Tbl_People[[#This Row],[Name]])</f>
        <v>0</v>
      </c>
      <c r="K508">
        <f>COUNTIFS(Tbl_EVA[Moonwalk],TRUE,Tbl_EVA[Name],Tbl_People[[#This Row],[Name]])</f>
        <v>0</v>
      </c>
      <c r="L508" s="2">
        <f ca="1">_xlfn.MAXIFS(Tbl_MissionCrew[Duration (days)],Tbl_MissionCrew[Crew Name],Tbl_People[[#This Row],[Name]])</f>
        <v>196.72638888889196</v>
      </c>
      <c r="M508" s="2">
        <f ca="1">_xlfn.MINIFS(Tbl_MissionCrew[Duration (days)],Tbl_MissionCrew[Crew Name],Tbl_People[[#This Row],[Name]])</f>
        <v>184.92775462962891</v>
      </c>
    </row>
    <row r="509" spans="1:13">
      <c r="A509" t="s">
        <v>1034</v>
      </c>
      <c r="B509" t="s">
        <v>1333</v>
      </c>
      <c r="C509" t="s">
        <v>777</v>
      </c>
      <c r="D509" t="s">
        <v>787</v>
      </c>
      <c r="E509" s="6">
        <v>14289</v>
      </c>
      <c r="F509">
        <f>COUNTIF(Tbl_MissionCrew[Crew Name],Tbl_People[[#This Row],[Name]])</f>
        <v>1</v>
      </c>
      <c r="G509" s="2">
        <f ca="1">SUMIFS(Tbl_MissionCrew[Duration (days)],Tbl_MissionCrew[Crew Name],Tbl_People[[#This Row],[Name]])</f>
        <v>2.0048611111124046</v>
      </c>
      <c r="H509">
        <f>COUNTIF(Tbl_EVA[Name],Tbl_People[[#This Row],[Name]])</f>
        <v>0</v>
      </c>
      <c r="I509" s="2">
        <f>SUMIFS(Tbl_EVA[Duration],Tbl_EVA[Name],Tbl_People[[#This Row],[Name]])*24</f>
        <v>0</v>
      </c>
      <c r="J509">
        <f>COUNTIFS(Tbl_MissionCrew[Destination],"Moon",Tbl_MissionCrew[Crew Name],Tbl_People[[#This Row],[Name]])</f>
        <v>0</v>
      </c>
      <c r="K509">
        <f>COUNTIFS(Tbl_EVA[Moonwalk],TRUE,Tbl_EVA[Name],Tbl_People[[#This Row],[Name]])</f>
        <v>0</v>
      </c>
      <c r="L509" s="2">
        <f ca="1">_xlfn.MAXIFS(Tbl_MissionCrew[Duration (days)],Tbl_MissionCrew[Crew Name],Tbl_People[[#This Row],[Name]])</f>
        <v>2.0048611111124046</v>
      </c>
      <c r="M509" s="2">
        <f ca="1">_xlfn.MINIFS(Tbl_MissionCrew[Duration (days)],Tbl_MissionCrew[Crew Name],Tbl_People[[#This Row],[Name]])</f>
        <v>2.0048611111124046</v>
      </c>
    </row>
    <row r="510" spans="1:13">
      <c r="A510" t="s">
        <v>423</v>
      </c>
      <c r="B510" t="s">
        <v>1333</v>
      </c>
      <c r="C510" t="s">
        <v>777</v>
      </c>
      <c r="D510" t="s">
        <v>787</v>
      </c>
      <c r="E510" s="6">
        <v>14473</v>
      </c>
      <c r="F510">
        <f>COUNTIF(Tbl_MissionCrew[Crew Name],Tbl_People[[#This Row],[Name]])</f>
        <v>4</v>
      </c>
      <c r="G510" s="2">
        <f ca="1">SUMIFS(Tbl_MissionCrew[Duration (days)],Tbl_MissionCrew[Crew Name],Tbl_People[[#This Row],[Name]])</f>
        <v>371.24231481481183</v>
      </c>
      <c r="H510">
        <f>COUNTIF(Tbl_EVA[Name],Tbl_People[[#This Row],[Name]])</f>
        <v>1</v>
      </c>
      <c r="I510" s="2">
        <f>SUMIFS(Tbl_EVA[Duration],Tbl_EVA[Name],Tbl_People[[#This Row],[Name]])*24</f>
        <v>1.3833333333896007</v>
      </c>
      <c r="J510">
        <f>COUNTIFS(Tbl_MissionCrew[Destination],"Moon",Tbl_MissionCrew[Crew Name],Tbl_People[[#This Row],[Name]])</f>
        <v>0</v>
      </c>
      <c r="K510">
        <f>COUNTIFS(Tbl_EVA[Moonwalk],TRUE,Tbl_EVA[Name],Tbl_People[[#This Row],[Name]])</f>
        <v>0</v>
      </c>
      <c r="L510" s="2">
        <f ca="1">_xlfn.MAXIFS(Tbl_MissionCrew[Duration (days)],Tbl_MissionCrew[Crew Name],Tbl_People[[#This Row],[Name]])</f>
        <v>184.35646990740497</v>
      </c>
      <c r="M510" s="2">
        <f ca="1">_xlfn.MINIFS(Tbl_MissionCrew[Duration (days)],Tbl_MissionCrew[Crew Name],Tbl_People[[#This Row],[Name]])</f>
        <v>2.031076388891961</v>
      </c>
    </row>
    <row r="511" spans="1:13">
      <c r="A511" t="s">
        <v>1031</v>
      </c>
      <c r="B511" t="s">
        <v>1333</v>
      </c>
      <c r="C511" t="s">
        <v>781</v>
      </c>
      <c r="D511" t="s">
        <v>1336</v>
      </c>
      <c r="E511" s="6">
        <v>11452</v>
      </c>
      <c r="F511">
        <f>COUNTIF(Tbl_MissionCrew[Crew Name],Tbl_People[[#This Row],[Name]])</f>
        <v>4</v>
      </c>
      <c r="G511" s="2">
        <f ca="1">SUMIFS(Tbl_MissionCrew[Duration (days)],Tbl_MissionCrew[Crew Name],Tbl_People[[#This Row],[Name]])</f>
        <v>31.087500000001455</v>
      </c>
      <c r="H511">
        <f>COUNTIF(Tbl_EVA[Name],Tbl_People[[#This Row],[Name]])</f>
        <v>0</v>
      </c>
      <c r="I511" s="2">
        <f>SUMIFS(Tbl_EVA[Duration],Tbl_EVA[Name],Tbl_People[[#This Row],[Name]])*24</f>
        <v>0</v>
      </c>
      <c r="J511">
        <f>COUNTIFS(Tbl_MissionCrew[Destination],"Moon",Tbl_MissionCrew[Crew Name],Tbl_People[[#This Row],[Name]])</f>
        <v>0</v>
      </c>
      <c r="K511">
        <f>COUNTIFS(Tbl_EVA[Moonwalk],TRUE,Tbl_EVA[Name],Tbl_People[[#This Row],[Name]])</f>
        <v>0</v>
      </c>
      <c r="L511" s="2">
        <f ca="1">_xlfn.MAXIFS(Tbl_MissionCrew[Duration (days)],Tbl_MissionCrew[Crew Name],Tbl_People[[#This Row],[Name]])</f>
        <v>9.0611111111102218</v>
      </c>
      <c r="M511" s="2">
        <f ca="1">_xlfn.MINIFS(Tbl_MissionCrew[Duration (days)],Tbl_MissionCrew[Crew Name],Tbl_People[[#This Row],[Name]])</f>
        <v>5.09375</v>
      </c>
    </row>
    <row r="512" spans="1:13">
      <c r="A512" t="s">
        <v>1024</v>
      </c>
      <c r="B512" t="s">
        <v>1333</v>
      </c>
      <c r="C512" t="s">
        <v>777</v>
      </c>
      <c r="D512" t="s">
        <v>787</v>
      </c>
      <c r="E512" s="6">
        <v>10281</v>
      </c>
      <c r="F512">
        <f>COUNTIF(Tbl_MissionCrew[Crew Name],Tbl_People[[#This Row],[Name]])</f>
        <v>2</v>
      </c>
      <c r="G512" s="2">
        <f ca="1">SUMIFS(Tbl_MissionCrew[Duration (days)],Tbl_MissionCrew[Crew Name],Tbl_People[[#This Row],[Name]])</f>
        <v>1.9837037037032133</v>
      </c>
      <c r="H512">
        <f>COUNTIF(Tbl_EVA[Name],Tbl_People[[#This Row],[Name]])</f>
        <v>0</v>
      </c>
      <c r="I512" s="2">
        <f>SUMIFS(Tbl_EVA[Duration],Tbl_EVA[Name],Tbl_People[[#This Row],[Name]])*24</f>
        <v>0</v>
      </c>
      <c r="J512">
        <f>COUNTIFS(Tbl_MissionCrew[Destination],"Moon",Tbl_MissionCrew[Crew Name],Tbl_People[[#This Row],[Name]])</f>
        <v>0</v>
      </c>
      <c r="K512">
        <f>COUNTIFS(Tbl_EVA[Moonwalk],TRUE,Tbl_EVA[Name],Tbl_People[[#This Row],[Name]])</f>
        <v>0</v>
      </c>
      <c r="L512" s="2">
        <f ca="1">_xlfn.MAXIFS(Tbl_MissionCrew[Duration (days)],Tbl_MissionCrew[Crew Name],Tbl_People[[#This Row],[Name]])</f>
        <v>1.9691203703696374</v>
      </c>
      <c r="M512" s="2">
        <f ca="1">_xlfn.MINIFS(Tbl_MissionCrew[Duration (days)],Tbl_MissionCrew[Crew Name],Tbl_People[[#This Row],[Name]])</f>
        <v>1.4583333333575865E-2</v>
      </c>
    </row>
    <row r="513" spans="1:13">
      <c r="A513" t="s">
        <v>504</v>
      </c>
      <c r="B513" t="s">
        <v>1333</v>
      </c>
      <c r="C513" t="s">
        <v>777</v>
      </c>
      <c r="D513" t="s">
        <v>787</v>
      </c>
      <c r="E513" s="6">
        <v>19775</v>
      </c>
      <c r="F513">
        <f>COUNTIF(Tbl_MissionCrew[Crew Name],Tbl_People[[#This Row],[Name]])</f>
        <v>2</v>
      </c>
      <c r="G513" s="2">
        <f ca="1">SUMIFS(Tbl_MissionCrew[Duration (days)],Tbl_MissionCrew[Crew Name],Tbl_People[[#This Row],[Name]])</f>
        <v>381.66180555555911</v>
      </c>
      <c r="H513">
        <f>COUNTIF(Tbl_EVA[Name],Tbl_People[[#This Row],[Name]])</f>
        <v>6</v>
      </c>
      <c r="I513" s="2">
        <f>SUMIFS(Tbl_EVA[Duration],Tbl_EVA[Name],Tbl_People[[#This Row],[Name]])*24</f>
        <v>19.213888888887595</v>
      </c>
      <c r="J513">
        <f>COUNTIFS(Tbl_MissionCrew[Destination],"Moon",Tbl_MissionCrew[Crew Name],Tbl_People[[#This Row],[Name]])</f>
        <v>0</v>
      </c>
      <c r="K513">
        <f>COUNTIFS(Tbl_EVA[Moonwalk],TRUE,Tbl_EVA[Name],Tbl_People[[#This Row],[Name]])</f>
        <v>0</v>
      </c>
      <c r="L513" s="2">
        <f ca="1">_xlfn.MAXIFS(Tbl_MissionCrew[Duration (days)],Tbl_MissionCrew[Crew Name],Tbl_People[[#This Row],[Name]])</f>
        <v>196.73958333333576</v>
      </c>
      <c r="M513" s="2">
        <f ca="1">_xlfn.MINIFS(Tbl_MissionCrew[Duration (days)],Tbl_MissionCrew[Crew Name],Tbl_People[[#This Row],[Name]])</f>
        <v>184.92222222222335</v>
      </c>
    </row>
    <row r="514" spans="1:13">
      <c r="A514" t="s">
        <v>1014</v>
      </c>
      <c r="B514" t="s">
        <v>1333</v>
      </c>
      <c r="C514" t="s">
        <v>777</v>
      </c>
      <c r="D514" t="s">
        <v>787</v>
      </c>
      <c r="E514" s="6">
        <v>12756</v>
      </c>
      <c r="F514">
        <f>COUNTIF(Tbl_MissionCrew[Crew Name],Tbl_People[[#This Row],[Name]])</f>
        <v>3</v>
      </c>
      <c r="G514" s="2">
        <f ca="1">SUMIFS(Tbl_MissionCrew[Duration (days)],Tbl_MissionCrew[Crew Name],Tbl_People[[#This Row],[Name]])</f>
        <v>30.533298611113423</v>
      </c>
      <c r="H514">
        <f>COUNTIF(Tbl_EVA[Name],Tbl_People[[#This Row],[Name]])</f>
        <v>0</v>
      </c>
      <c r="I514" s="2">
        <f>SUMIFS(Tbl_EVA[Duration],Tbl_EVA[Name],Tbl_People[[#This Row],[Name]])*24</f>
        <v>0</v>
      </c>
      <c r="J514">
        <f>COUNTIFS(Tbl_MissionCrew[Destination],"Moon",Tbl_MissionCrew[Crew Name],Tbl_People[[#This Row],[Name]])</f>
        <v>0</v>
      </c>
      <c r="K514">
        <f>COUNTIFS(Tbl_EVA[Moonwalk],TRUE,Tbl_EVA[Name],Tbl_People[[#This Row],[Name]])</f>
        <v>0</v>
      </c>
      <c r="L514" s="2">
        <f ca="1">_xlfn.MAXIFS(Tbl_MissionCrew[Duration (days)],Tbl_MissionCrew[Crew Name],Tbl_People[[#This Row],[Name]])</f>
        <v>17.727083333331393</v>
      </c>
      <c r="M514" s="2">
        <f ca="1">_xlfn.MINIFS(Tbl_MissionCrew[Duration (days)],Tbl_MissionCrew[Crew Name],Tbl_People[[#This Row],[Name]])</f>
        <v>4.9444444444452529</v>
      </c>
    </row>
    <row r="515" spans="1:13">
      <c r="A515" t="s">
        <v>479</v>
      </c>
      <c r="B515" t="s">
        <v>1333</v>
      </c>
      <c r="C515" t="s">
        <v>777</v>
      </c>
      <c r="D515" t="s">
        <v>787</v>
      </c>
      <c r="E515" s="6">
        <v>17898</v>
      </c>
      <c r="F515">
        <f>COUNTIF(Tbl_MissionCrew[Crew Name],Tbl_People[[#This Row],[Name]])</f>
        <v>4</v>
      </c>
      <c r="G515" s="2">
        <f ca="1">SUMIFS(Tbl_MissionCrew[Duration (days)],Tbl_MissionCrew[Crew Name],Tbl_People[[#This Row],[Name]])</f>
        <v>555.77430555556202</v>
      </c>
      <c r="H515">
        <f>COUNTIF(Tbl_EVA[Name],Tbl_People[[#This Row],[Name]])</f>
        <v>7</v>
      </c>
      <c r="I515" s="2">
        <f>SUMIFS(Tbl_EVA[Duration],Tbl_EVA[Name],Tbl_People[[#This Row],[Name]])*24</f>
        <v>38.549999999930151</v>
      </c>
      <c r="J515">
        <f>COUNTIFS(Tbl_MissionCrew[Destination],"Moon",Tbl_MissionCrew[Crew Name],Tbl_People[[#This Row],[Name]])</f>
        <v>0</v>
      </c>
      <c r="K515">
        <f>COUNTIFS(Tbl_EVA[Moonwalk],TRUE,Tbl_EVA[Name],Tbl_People[[#This Row],[Name]])</f>
        <v>0</v>
      </c>
      <c r="L515" s="2">
        <f ca="1">_xlfn.MAXIFS(Tbl_MissionCrew[Duration (days)],Tbl_MissionCrew[Crew Name],Tbl_People[[#This Row],[Name]])</f>
        <v>188.84444444444671</v>
      </c>
      <c r="M515" s="2">
        <f ca="1">_xlfn.MINIFS(Tbl_MissionCrew[Duration (days)],Tbl_MissionCrew[Crew Name],Tbl_People[[#This Row],[Name]])</f>
        <v>9.8340277777824667</v>
      </c>
    </row>
    <row r="516" spans="1:13">
      <c r="A516" t="s">
        <v>1022</v>
      </c>
      <c r="B516" t="s">
        <v>1333</v>
      </c>
      <c r="C516" t="s">
        <v>777</v>
      </c>
      <c r="D516" t="s">
        <v>787</v>
      </c>
      <c r="E516" s="6">
        <v>12224</v>
      </c>
      <c r="F516">
        <f>COUNTIF(Tbl_MissionCrew[Crew Name],Tbl_People[[#This Row],[Name]])</f>
        <v>1</v>
      </c>
      <c r="G516" s="2">
        <f ca="1">SUMIFS(Tbl_MissionCrew[Duration (days)],Tbl_MissionCrew[Crew Name],Tbl_People[[#This Row],[Name]])</f>
        <v>23.765081018518686</v>
      </c>
      <c r="H516">
        <f>COUNTIF(Tbl_EVA[Name],Tbl_People[[#This Row],[Name]])</f>
        <v>0</v>
      </c>
      <c r="I516" s="2">
        <f>SUMIFS(Tbl_EVA[Duration],Tbl_EVA[Name],Tbl_People[[#This Row],[Name]])*24</f>
        <v>0</v>
      </c>
      <c r="J516">
        <f>COUNTIFS(Tbl_MissionCrew[Destination],"Moon",Tbl_MissionCrew[Crew Name],Tbl_People[[#This Row],[Name]])</f>
        <v>0</v>
      </c>
      <c r="K516">
        <f>COUNTIFS(Tbl_EVA[Moonwalk],TRUE,Tbl_EVA[Name],Tbl_People[[#This Row],[Name]])</f>
        <v>0</v>
      </c>
      <c r="L516" s="2">
        <f ca="1">_xlfn.MAXIFS(Tbl_MissionCrew[Duration (days)],Tbl_MissionCrew[Crew Name],Tbl_People[[#This Row],[Name]])</f>
        <v>23.765081018518686</v>
      </c>
      <c r="M516" s="2">
        <f ca="1">_xlfn.MINIFS(Tbl_MissionCrew[Duration (days)],Tbl_MissionCrew[Crew Name],Tbl_People[[#This Row],[Name]])</f>
        <v>23.765081018518686</v>
      </c>
    </row>
    <row r="517" spans="1:13">
      <c r="A517" t="s">
        <v>454</v>
      </c>
      <c r="B517" t="s">
        <v>1333</v>
      </c>
      <c r="C517" t="s">
        <v>777</v>
      </c>
      <c r="D517" t="s">
        <v>787</v>
      </c>
      <c r="E517" s="6">
        <v>14677</v>
      </c>
      <c r="F517">
        <f>COUNTIF(Tbl_MissionCrew[Crew Name],Tbl_People[[#This Row],[Name]])</f>
        <v>3</v>
      </c>
      <c r="G517" s="2">
        <f ca="1">SUMIFS(Tbl_MissionCrew[Duration (days)],Tbl_MissionCrew[Crew Name],Tbl_People[[#This Row],[Name]])</f>
        <v>252.4173032407416</v>
      </c>
      <c r="H517">
        <f>COUNTIF(Tbl_EVA[Name],Tbl_People[[#This Row],[Name]])</f>
        <v>1</v>
      </c>
      <c r="I517" s="2">
        <f>SUMIFS(Tbl_EVA[Duration],Tbl_EVA[Name],Tbl_People[[#This Row],[Name]])*24</f>
        <v>5.0000000000582077</v>
      </c>
      <c r="J517">
        <f>COUNTIFS(Tbl_MissionCrew[Destination],"Moon",Tbl_MissionCrew[Crew Name],Tbl_People[[#This Row],[Name]])</f>
        <v>0</v>
      </c>
      <c r="K517">
        <f>COUNTIFS(Tbl_EVA[Moonwalk],TRUE,Tbl_EVA[Name],Tbl_People[[#This Row],[Name]])</f>
        <v>0</v>
      </c>
      <c r="L517" s="2">
        <f ca="1">_xlfn.MAXIFS(Tbl_MissionCrew[Duration (days)],Tbl_MissionCrew[Crew Name],Tbl_People[[#This Row],[Name]])</f>
        <v>168.15981481481504</v>
      </c>
      <c r="M517" s="2">
        <f ca="1">_xlfn.MINIFS(Tbl_MissionCrew[Duration (days)],Tbl_MissionCrew[Crew Name],Tbl_People[[#This Row],[Name]])</f>
        <v>9.5234606481499213</v>
      </c>
    </row>
    <row r="518" spans="1:13">
      <c r="A518" t="s">
        <v>986</v>
      </c>
      <c r="B518" t="s">
        <v>1333</v>
      </c>
      <c r="C518" t="s">
        <v>781</v>
      </c>
      <c r="D518" t="s">
        <v>1336</v>
      </c>
      <c r="E518" s="6">
        <v>9590</v>
      </c>
      <c r="F518">
        <f>COUNTIF(Tbl_MissionCrew[Crew Name],Tbl_People[[#This Row],[Name]])</f>
        <v>2</v>
      </c>
      <c r="G518" s="2">
        <f ca="1">SUMIFS(Tbl_MissionCrew[Duration (days)],Tbl_MissionCrew[Crew Name],Tbl_People[[#This Row],[Name]])</f>
        <v>0.2143171296302171</v>
      </c>
      <c r="H518">
        <f>COUNTIF(Tbl_EVA[Name],Tbl_People[[#This Row],[Name]])</f>
        <v>0</v>
      </c>
      <c r="I518" s="2">
        <f>SUMIFS(Tbl_EVA[Duration],Tbl_EVA[Name],Tbl_People[[#This Row],[Name]])*24</f>
        <v>0</v>
      </c>
      <c r="J518">
        <f>COUNTIFS(Tbl_MissionCrew[Destination],"Moon",Tbl_MissionCrew[Crew Name],Tbl_People[[#This Row],[Name]])</f>
        <v>0</v>
      </c>
      <c r="K518">
        <f>COUNTIFS(Tbl_EVA[Moonwalk],TRUE,Tbl_EVA[Name],Tbl_People[[#This Row],[Name]])</f>
        <v>0</v>
      </c>
      <c r="L518" s="2">
        <f ca="1">_xlfn.MAXIFS(Tbl_MissionCrew[Duration (days)],Tbl_MissionCrew[Crew Name],Tbl_People[[#This Row],[Name]])</f>
        <v>0.20347222222335404</v>
      </c>
      <c r="M518" s="2">
        <f ca="1">_xlfn.MINIFS(Tbl_MissionCrew[Duration (days)],Tbl_MissionCrew[Crew Name],Tbl_People[[#This Row],[Name]])</f>
        <v>1.0844907406863058E-2</v>
      </c>
    </row>
    <row r="519" spans="1:13">
      <c r="A519" t="s">
        <v>1018</v>
      </c>
      <c r="B519" t="s">
        <v>1333</v>
      </c>
      <c r="C519" t="s">
        <v>777</v>
      </c>
      <c r="D519" t="s">
        <v>787</v>
      </c>
      <c r="E519" s="6">
        <v>12973</v>
      </c>
      <c r="F519">
        <f>COUNTIF(Tbl_MissionCrew[Crew Name],Tbl_People[[#This Row],[Name]])</f>
        <v>2</v>
      </c>
      <c r="G519" s="2">
        <f ca="1">SUMIFS(Tbl_MissionCrew[Duration (days)],Tbl_MissionCrew[Crew Name],Tbl_People[[#This Row],[Name]])</f>
        <v>80.679861111111677</v>
      </c>
      <c r="H519">
        <f>COUNTIF(Tbl_EVA[Name],Tbl_People[[#This Row],[Name]])</f>
        <v>0</v>
      </c>
      <c r="I519" s="2">
        <f>SUMIFS(Tbl_EVA[Duration],Tbl_EVA[Name],Tbl_People[[#This Row],[Name]])*24</f>
        <v>0</v>
      </c>
      <c r="J519">
        <f>COUNTIFS(Tbl_MissionCrew[Destination],"Moon",Tbl_MissionCrew[Crew Name],Tbl_People[[#This Row],[Name]])</f>
        <v>0</v>
      </c>
      <c r="K519">
        <f>COUNTIFS(Tbl_EVA[Moonwalk],TRUE,Tbl_EVA[Name],Tbl_People[[#This Row],[Name]])</f>
        <v>0</v>
      </c>
      <c r="L519" s="2">
        <f ca="1">_xlfn.MAXIFS(Tbl_MissionCrew[Duration (days)],Tbl_MissionCrew[Crew Name],Tbl_People[[#This Row],[Name]])</f>
        <v>62.972222222222626</v>
      </c>
      <c r="M519" s="2">
        <f ca="1">_xlfn.MINIFS(Tbl_MissionCrew[Duration (days)],Tbl_MissionCrew[Crew Name],Tbl_People[[#This Row],[Name]])</f>
        <v>17.707638888889051</v>
      </c>
    </row>
    <row r="520" spans="1:13">
      <c r="A520" t="s">
        <v>1032</v>
      </c>
      <c r="B520" t="s">
        <v>1333</v>
      </c>
      <c r="C520" t="s">
        <v>777</v>
      </c>
      <c r="D520" t="s">
        <v>787</v>
      </c>
      <c r="E520" s="6">
        <v>13684</v>
      </c>
      <c r="F520">
        <f>COUNTIF(Tbl_MissionCrew[Crew Name],Tbl_People[[#This Row],[Name]])</f>
        <v>1</v>
      </c>
      <c r="G520" s="2">
        <f ca="1">SUMIFS(Tbl_MissionCrew[Duration (days)],Tbl_MissionCrew[Crew Name],Tbl_People[[#This Row],[Name]])</f>
        <v>49.266666666666424</v>
      </c>
      <c r="H520">
        <f>COUNTIF(Tbl_EVA[Name],Tbl_People[[#This Row],[Name]])</f>
        <v>0</v>
      </c>
      <c r="I520" s="2">
        <f>SUMIFS(Tbl_EVA[Duration],Tbl_EVA[Name],Tbl_People[[#This Row],[Name]])*24</f>
        <v>0</v>
      </c>
      <c r="J520">
        <f>COUNTIFS(Tbl_MissionCrew[Destination],"Moon",Tbl_MissionCrew[Crew Name],Tbl_People[[#This Row],[Name]])</f>
        <v>0</v>
      </c>
      <c r="K520">
        <f>COUNTIFS(Tbl_EVA[Moonwalk],TRUE,Tbl_EVA[Name],Tbl_People[[#This Row],[Name]])</f>
        <v>0</v>
      </c>
      <c r="L520" s="2">
        <f ca="1">_xlfn.MAXIFS(Tbl_MissionCrew[Duration (days)],Tbl_MissionCrew[Crew Name],Tbl_People[[#This Row],[Name]])</f>
        <v>49.266666666666424</v>
      </c>
      <c r="M520" s="2">
        <f ca="1">_xlfn.MINIFS(Tbl_MissionCrew[Duration (days)],Tbl_MissionCrew[Crew Name],Tbl_People[[#This Row],[Name]])</f>
        <v>49.266666666666424</v>
      </c>
    </row>
    <row r="521" spans="1:13">
      <c r="A521" t="s">
        <v>1033</v>
      </c>
      <c r="B521" t="s">
        <v>1333</v>
      </c>
      <c r="C521" t="s">
        <v>777</v>
      </c>
      <c r="D521" t="s">
        <v>787</v>
      </c>
      <c r="E521" s="6">
        <v>12816</v>
      </c>
      <c r="F521">
        <f>COUNTIF(Tbl_MissionCrew[Crew Name],Tbl_People[[#This Row],[Name]])</f>
        <v>2</v>
      </c>
      <c r="G521" s="2">
        <f ca="1">SUMIFS(Tbl_MissionCrew[Duration (days)],Tbl_MissionCrew[Crew Name],Tbl_People[[#This Row],[Name]])</f>
        <v>11.841666666667152</v>
      </c>
      <c r="H521">
        <f>COUNTIF(Tbl_EVA[Name],Tbl_People[[#This Row],[Name]])</f>
        <v>0</v>
      </c>
      <c r="I521" s="2">
        <f>SUMIFS(Tbl_EVA[Duration],Tbl_EVA[Name],Tbl_People[[#This Row],[Name]])*24</f>
        <v>0</v>
      </c>
      <c r="J521">
        <f>COUNTIFS(Tbl_MissionCrew[Destination],"Moon",Tbl_MissionCrew[Crew Name],Tbl_People[[#This Row],[Name]])</f>
        <v>0</v>
      </c>
      <c r="K521">
        <f>COUNTIFS(Tbl_EVA[Moonwalk],TRUE,Tbl_EVA[Name],Tbl_People[[#This Row],[Name]])</f>
        <v>0</v>
      </c>
      <c r="L521" s="2">
        <f ca="1">_xlfn.MAXIFS(Tbl_MissionCrew[Duration (days)],Tbl_MissionCrew[Crew Name],Tbl_People[[#This Row],[Name]])</f>
        <v>7.9111111111124046</v>
      </c>
      <c r="M521" s="2">
        <f ca="1">_xlfn.MINIFS(Tbl_MissionCrew[Duration (days)],Tbl_MissionCrew[Crew Name],Tbl_People[[#This Row],[Name]])</f>
        <v>3.9305555555547471</v>
      </c>
    </row>
    <row r="522" spans="1:13">
      <c r="A522" t="s">
        <v>444</v>
      </c>
      <c r="B522" t="s">
        <v>1333</v>
      </c>
      <c r="C522" t="s">
        <v>777</v>
      </c>
      <c r="D522" t="s">
        <v>787</v>
      </c>
      <c r="E522" s="6">
        <v>15474</v>
      </c>
      <c r="F522">
        <f>COUNTIF(Tbl_MissionCrew[Crew Name],Tbl_People[[#This Row],[Name]])</f>
        <v>5</v>
      </c>
      <c r="G522" s="2">
        <f ca="1">SUMIFS(Tbl_MissionCrew[Duration (days)],Tbl_MissionCrew[Crew Name],Tbl_People[[#This Row],[Name]])</f>
        <v>145.66594907407125</v>
      </c>
      <c r="H522">
        <f>COUNTIF(Tbl_EVA[Name],Tbl_People[[#This Row],[Name]])</f>
        <v>2</v>
      </c>
      <c r="I522" s="2">
        <f>SUMIFS(Tbl_EVA[Duration],Tbl_EVA[Name],Tbl_People[[#This Row],[Name]])*24</f>
        <v>8.5666666667384561</v>
      </c>
      <c r="J522">
        <f>COUNTIFS(Tbl_MissionCrew[Destination],"Moon",Tbl_MissionCrew[Crew Name],Tbl_People[[#This Row],[Name]])</f>
        <v>0</v>
      </c>
      <c r="K522">
        <f>COUNTIFS(Tbl_EVA[Moonwalk],TRUE,Tbl_EVA[Name],Tbl_People[[#This Row],[Name]])</f>
        <v>0</v>
      </c>
      <c r="L522" s="2">
        <f ca="1">_xlfn.MAXIFS(Tbl_MissionCrew[Duration (days)],Tbl_MissionCrew[Crew Name],Tbl_People[[#This Row],[Name]])</f>
        <v>112.13333333333503</v>
      </c>
      <c r="M522" s="2">
        <f ca="1">_xlfn.MINIFS(Tbl_MissionCrew[Duration (days)],Tbl_MissionCrew[Crew Name],Tbl_People[[#This Row],[Name]])</f>
        <v>5.9576157407391293</v>
      </c>
    </row>
    <row r="523" spans="1:13">
      <c r="A523" t="s">
        <v>999</v>
      </c>
      <c r="B523" t="s">
        <v>1333</v>
      </c>
      <c r="C523" t="s">
        <v>777</v>
      </c>
      <c r="D523" t="s">
        <v>787</v>
      </c>
      <c r="E523" s="6">
        <v>9937</v>
      </c>
      <c r="F523">
        <f>COUNTIF(Tbl_MissionCrew[Crew Name],Tbl_People[[#This Row],[Name]])</f>
        <v>2</v>
      </c>
      <c r="G523" s="2">
        <f ca="1">SUMIFS(Tbl_MissionCrew[Duration (days)],Tbl_MissionCrew[Crew Name],Tbl_People[[#This Row],[Name]])</f>
        <v>2.1284143518532801</v>
      </c>
      <c r="H523">
        <f>COUNTIF(Tbl_EVA[Name],Tbl_People[[#This Row],[Name]])</f>
        <v>0</v>
      </c>
      <c r="I523" s="2">
        <f>SUMIFS(Tbl_EVA[Duration],Tbl_EVA[Name],Tbl_People[[#This Row],[Name]])*24</f>
        <v>0</v>
      </c>
      <c r="J523">
        <f>COUNTIFS(Tbl_MissionCrew[Destination],"Moon",Tbl_MissionCrew[Crew Name],Tbl_People[[#This Row],[Name]])</f>
        <v>0</v>
      </c>
      <c r="K523">
        <f>COUNTIFS(Tbl_EVA[Moonwalk],TRUE,Tbl_EVA[Name],Tbl_People[[#This Row],[Name]])</f>
        <v>0</v>
      </c>
      <c r="L523" s="2">
        <f ca="1">_xlfn.MAXIFS(Tbl_MissionCrew[Duration (days)],Tbl_MissionCrew[Crew Name],Tbl_People[[#This Row],[Name]])</f>
        <v>1.1165740740761976</v>
      </c>
      <c r="M523" s="2">
        <f ca="1">_xlfn.MINIFS(Tbl_MissionCrew[Duration (days)],Tbl_MissionCrew[Crew Name],Tbl_People[[#This Row],[Name]])</f>
        <v>1.0118402777770825</v>
      </c>
    </row>
    <row r="524" spans="1:13">
      <c r="A524" t="s">
        <v>420</v>
      </c>
      <c r="B524" t="s">
        <v>1333</v>
      </c>
      <c r="C524" t="s">
        <v>777</v>
      </c>
      <c r="D524" t="s">
        <v>787</v>
      </c>
      <c r="E524" s="6">
        <v>15403</v>
      </c>
      <c r="F524">
        <f>COUNTIF(Tbl_MissionCrew[Crew Name],Tbl_People[[#This Row],[Name]])</f>
        <v>3</v>
      </c>
      <c r="G524" s="2">
        <f ca="1">SUMIFS(Tbl_MissionCrew[Duration (days)],Tbl_MissionCrew[Crew Name],Tbl_People[[#This Row],[Name]])</f>
        <v>216.3815972222219</v>
      </c>
      <c r="H524">
        <f>COUNTIF(Tbl_EVA[Name],Tbl_People[[#This Row],[Name]])</f>
        <v>1</v>
      </c>
      <c r="I524" s="2">
        <f>SUMIFS(Tbl_EVA[Duration],Tbl_EVA[Name],Tbl_People[[#This Row],[Name]])*24</f>
        <v>2.3333333333430346</v>
      </c>
      <c r="J524">
        <f>COUNTIFS(Tbl_MissionCrew[Destination],"Moon",Tbl_MissionCrew[Crew Name],Tbl_People[[#This Row],[Name]])</f>
        <v>0</v>
      </c>
      <c r="K524">
        <f>COUNTIFS(Tbl_EVA[Moonwalk],TRUE,Tbl_EVA[Name],Tbl_People[[#This Row],[Name]])</f>
        <v>0</v>
      </c>
      <c r="L524" s="2">
        <f ca="1">_xlfn.MAXIFS(Tbl_MissionCrew[Duration (days)],Tbl_MissionCrew[Crew Name],Tbl_People[[#This Row],[Name]])</f>
        <v>139.61649305555329</v>
      </c>
      <c r="M524" s="2">
        <f ca="1">_xlfn.MINIFS(Tbl_MissionCrew[Duration (days)],Tbl_MissionCrew[Crew Name],Tbl_People[[#This Row],[Name]])</f>
        <v>2.031076388891961</v>
      </c>
    </row>
    <row r="525" spans="1:13">
      <c r="A525" t="s">
        <v>424</v>
      </c>
      <c r="B525" t="s">
        <v>1333</v>
      </c>
      <c r="C525" t="s">
        <v>777</v>
      </c>
      <c r="D525" t="s">
        <v>787</v>
      </c>
      <c r="E525" s="6">
        <v>15177</v>
      </c>
      <c r="F525">
        <f>COUNTIF(Tbl_MissionCrew[Crew Name],Tbl_People[[#This Row],[Name]])</f>
        <v>3</v>
      </c>
      <c r="G525" s="2">
        <f ca="1">SUMIFS(Tbl_MissionCrew[Duration (days)],Tbl_MissionCrew[Crew Name],Tbl_People[[#This Row],[Name]])</f>
        <v>333.64093749999665</v>
      </c>
      <c r="H525">
        <f>COUNTIF(Tbl_EVA[Name],Tbl_People[[#This Row],[Name]])</f>
        <v>3</v>
      </c>
      <c r="I525" s="2">
        <f>SUMIFS(Tbl_EVA[Duration],Tbl_EVA[Name],Tbl_People[[#This Row],[Name]])*24</f>
        <v>7.1166666667268146</v>
      </c>
      <c r="J525">
        <f>COUNTIFS(Tbl_MissionCrew[Destination],"Moon",Tbl_MissionCrew[Crew Name],Tbl_People[[#This Row],[Name]])</f>
        <v>0</v>
      </c>
      <c r="K525">
        <f>COUNTIFS(Tbl_EVA[Moonwalk],TRUE,Tbl_EVA[Name],Tbl_People[[#This Row],[Name]])</f>
        <v>0</v>
      </c>
      <c r="L525" s="2">
        <f ca="1">_xlfn.MAXIFS(Tbl_MissionCrew[Duration (days)],Tbl_MissionCrew[Crew Name],Tbl_People[[#This Row],[Name]])</f>
        <v>175.02490740740541</v>
      </c>
      <c r="M525" s="2">
        <f ca="1">_xlfn.MINIFS(Tbl_MissionCrew[Duration (days)],Tbl_MissionCrew[Crew Name],Tbl_People[[#This Row],[Name]])</f>
        <v>9.1674189814802958</v>
      </c>
    </row>
    <row r="526" spans="1:13">
      <c r="A526" t="s">
        <v>519</v>
      </c>
      <c r="B526" t="s">
        <v>1333</v>
      </c>
      <c r="C526" t="s">
        <v>777</v>
      </c>
      <c r="D526" t="s">
        <v>787</v>
      </c>
      <c r="E526" s="6">
        <v>22857</v>
      </c>
      <c r="F526">
        <f>COUNTIF(Tbl_MissionCrew[Crew Name],Tbl_People[[#This Row],[Name]])</f>
        <v>2</v>
      </c>
      <c r="G526" s="2">
        <f ca="1">SUMIFS(Tbl_MissionCrew[Duration (days)],Tbl_MissionCrew[Crew Name],Tbl_People[[#This Row],[Name]])</f>
        <v>244.22954861110338</v>
      </c>
      <c r="H526">
        <f>COUNTIF(Tbl_EVA[Name],Tbl_People[[#This Row],[Name]])</f>
        <v>9</v>
      </c>
      <c r="I526" s="2">
        <f>SUMIFS(Tbl_EVA[Duration],Tbl_EVA[Name],Tbl_People[[#This Row],[Name]])*24</f>
        <v>37.58694444433786</v>
      </c>
      <c r="J526">
        <f>COUNTIFS(Tbl_MissionCrew[Destination],"Moon",Tbl_MissionCrew[Crew Name],Tbl_People[[#This Row],[Name]])</f>
        <v>0</v>
      </c>
      <c r="K526">
        <f>COUNTIFS(Tbl_EVA[Moonwalk],TRUE,Tbl_EVA[Name],Tbl_People[[#This Row],[Name]])</f>
        <v>0</v>
      </c>
      <c r="L526" s="2">
        <f ca="1">_xlfn.MAXIFS(Tbl_MissionCrew[Duration (days)],Tbl_MissionCrew[Crew Name],Tbl_People[[#This Row],[Name]])</f>
        <v>128.86543981481373</v>
      </c>
      <c r="M526" s="2">
        <f ca="1">_xlfn.MINIFS(Tbl_MissionCrew[Duration (days)],Tbl_MissionCrew[Crew Name],Tbl_People[[#This Row],[Name]])</f>
        <v>115.36410879628966</v>
      </c>
    </row>
    <row r="527" spans="1:13">
      <c r="A527" t="s">
        <v>1037</v>
      </c>
      <c r="B527" t="s">
        <v>1333</v>
      </c>
      <c r="C527" t="s">
        <v>1370</v>
      </c>
      <c r="D527" t="s">
        <v>787</v>
      </c>
      <c r="E527" s="6">
        <v>17802</v>
      </c>
      <c r="F527">
        <f>COUNTIF(Tbl_MissionCrew[Crew Name],Tbl_People[[#This Row],[Name]])</f>
        <v>1</v>
      </c>
      <c r="G527" s="2">
        <f ca="1">SUMIFS(Tbl_MissionCrew[Duration (days)],Tbl_MissionCrew[Crew Name],Tbl_People[[#This Row],[Name]])</f>
        <v>7.9277777777788287</v>
      </c>
      <c r="H527">
        <f>COUNTIF(Tbl_EVA[Name],Tbl_People[[#This Row],[Name]])</f>
        <v>0</v>
      </c>
      <c r="I527" s="2">
        <f>SUMIFS(Tbl_EVA[Duration],Tbl_EVA[Name],Tbl_People[[#This Row],[Name]])*24</f>
        <v>0</v>
      </c>
      <c r="J527">
        <f>COUNTIFS(Tbl_MissionCrew[Destination],"Moon",Tbl_MissionCrew[Crew Name],Tbl_People[[#This Row],[Name]])</f>
        <v>0</v>
      </c>
      <c r="K527">
        <f>COUNTIFS(Tbl_EVA[Moonwalk],TRUE,Tbl_EVA[Name],Tbl_People[[#This Row],[Name]])</f>
        <v>0</v>
      </c>
      <c r="L527" s="2">
        <f ca="1">_xlfn.MAXIFS(Tbl_MissionCrew[Duration (days)],Tbl_MissionCrew[Crew Name],Tbl_People[[#This Row],[Name]])</f>
        <v>7.9277777777788287</v>
      </c>
      <c r="M527" s="2">
        <f ca="1">_xlfn.MINIFS(Tbl_MissionCrew[Duration (days)],Tbl_MissionCrew[Crew Name],Tbl_People[[#This Row],[Name]])</f>
        <v>7.9277777777788287</v>
      </c>
    </row>
    <row r="528" spans="1:13">
      <c r="A528" t="s">
        <v>1009</v>
      </c>
      <c r="B528" t="s">
        <v>1333</v>
      </c>
      <c r="C528" t="s">
        <v>777</v>
      </c>
      <c r="D528" t="s">
        <v>787</v>
      </c>
      <c r="E528" s="6">
        <v>10204</v>
      </c>
      <c r="F528">
        <f>COUNTIF(Tbl_MissionCrew[Crew Name],Tbl_People[[#This Row],[Name]])</f>
        <v>3</v>
      </c>
      <c r="G528" s="2">
        <f ca="1">SUMIFS(Tbl_MissionCrew[Duration (days)],Tbl_MissionCrew[Crew Name],Tbl_People[[#This Row],[Name]])</f>
        <v>9.9152083333319752</v>
      </c>
      <c r="H528">
        <f>COUNTIF(Tbl_EVA[Name],Tbl_People[[#This Row],[Name]])</f>
        <v>0</v>
      </c>
      <c r="I528" s="2">
        <f>SUMIFS(Tbl_EVA[Duration],Tbl_EVA[Name],Tbl_People[[#This Row],[Name]])*24</f>
        <v>0</v>
      </c>
      <c r="J528">
        <f>COUNTIFS(Tbl_MissionCrew[Destination],"Moon",Tbl_MissionCrew[Crew Name],Tbl_People[[#This Row],[Name]])</f>
        <v>0</v>
      </c>
      <c r="K528">
        <f>COUNTIFS(Tbl_EVA[Moonwalk],TRUE,Tbl_EVA[Name],Tbl_People[[#This Row],[Name]])</f>
        <v>0</v>
      </c>
      <c r="L528" s="2">
        <f ca="1">_xlfn.MAXIFS(Tbl_MissionCrew[Duration (days)],Tbl_MissionCrew[Crew Name],Tbl_People[[#This Row],[Name]])</f>
        <v>4.9520833333335759</v>
      </c>
      <c r="M528" s="2">
        <f ca="1">_xlfn.MINIFS(Tbl_MissionCrew[Duration (days)],Tbl_MissionCrew[Crew Name],Tbl_People[[#This Row],[Name]])</f>
        <v>1.9902083333327028</v>
      </c>
    </row>
    <row r="529" spans="1:13">
      <c r="A529" t="s">
        <v>441</v>
      </c>
      <c r="B529" t="s">
        <v>1333</v>
      </c>
      <c r="C529" t="s">
        <v>777</v>
      </c>
      <c r="D529" t="s">
        <v>787</v>
      </c>
      <c r="E529" s="6">
        <v>17117</v>
      </c>
      <c r="F529">
        <f>COUNTIF(Tbl_MissionCrew[Crew Name],Tbl_People[[#This Row],[Name]])</f>
        <v>2</v>
      </c>
      <c r="G529" s="2">
        <f ca="1">SUMIFS(Tbl_MissionCrew[Duration (days)],Tbl_MissionCrew[Crew Name],Tbl_People[[#This Row],[Name]])</f>
        <v>361.95208333333358</v>
      </c>
      <c r="H529">
        <f>COUNTIF(Tbl_EVA[Name],Tbl_People[[#This Row],[Name]])</f>
        <v>8</v>
      </c>
      <c r="I529" s="2">
        <f>SUMIFS(Tbl_EVA[Duration],Tbl_EVA[Name],Tbl_People[[#This Row],[Name]])*24</f>
        <v>31.666666666686069</v>
      </c>
      <c r="J529">
        <f>COUNTIFS(Tbl_MissionCrew[Destination],"Moon",Tbl_MissionCrew[Crew Name],Tbl_People[[#This Row],[Name]])</f>
        <v>0</v>
      </c>
      <c r="K529">
        <f>COUNTIFS(Tbl_EVA[Moonwalk],TRUE,Tbl_EVA[Name],Tbl_People[[#This Row],[Name]])</f>
        <v>0</v>
      </c>
      <c r="L529" s="2">
        <f ca="1">_xlfn.MAXIFS(Tbl_MissionCrew[Duration (days)],Tbl_MissionCrew[Crew Name],Tbl_People[[#This Row],[Name]])</f>
        <v>236.95138888889051</v>
      </c>
      <c r="M529" s="2">
        <f ca="1">_xlfn.MINIFS(Tbl_MissionCrew[Duration (days)],Tbl_MissionCrew[Crew Name],Tbl_People[[#This Row],[Name]])</f>
        <v>125.00069444444307</v>
      </c>
    </row>
    <row r="530" spans="1:13">
      <c r="A530" t="s">
        <v>464</v>
      </c>
      <c r="B530" t="s">
        <v>1333</v>
      </c>
      <c r="C530" t="s">
        <v>777</v>
      </c>
      <c r="D530" t="s">
        <v>787</v>
      </c>
      <c r="E530" s="6">
        <v>17168</v>
      </c>
      <c r="F530">
        <f>COUNTIF(Tbl_MissionCrew[Crew Name],Tbl_People[[#This Row],[Name]])</f>
        <v>4</v>
      </c>
      <c r="G530" s="2">
        <f ca="1">SUMIFS(Tbl_MissionCrew[Duration (days)],Tbl_MissionCrew[Crew Name],Tbl_People[[#This Row],[Name]])</f>
        <v>387.03412037036833</v>
      </c>
      <c r="H530">
        <f>COUNTIF(Tbl_EVA[Name],Tbl_People[[#This Row],[Name]])</f>
        <v>4</v>
      </c>
      <c r="I530" s="2">
        <f>SUMIFS(Tbl_EVA[Duration],Tbl_EVA[Name],Tbl_People[[#This Row],[Name]])*24</f>
        <v>18.799999999972837</v>
      </c>
      <c r="J530">
        <f>COUNTIFS(Tbl_MissionCrew[Destination],"Moon",Tbl_MissionCrew[Crew Name],Tbl_People[[#This Row],[Name]])</f>
        <v>0</v>
      </c>
      <c r="K530">
        <f>COUNTIFS(Tbl_EVA[Moonwalk],TRUE,Tbl_EVA[Name],Tbl_People[[#This Row],[Name]])</f>
        <v>0</v>
      </c>
      <c r="L530" s="2">
        <f ca="1">_xlfn.MAXIFS(Tbl_MissionCrew[Duration (days)],Tbl_MissionCrew[Crew Name],Tbl_People[[#This Row],[Name]])</f>
        <v>365.94384259259095</v>
      </c>
      <c r="M530" s="2">
        <f ca="1">_xlfn.MINIFS(Tbl_MissionCrew[Duration (days)],Tbl_MissionCrew[Crew Name],Tbl_People[[#This Row],[Name]])</f>
        <v>2.0125000000007276</v>
      </c>
    </row>
    <row r="531" spans="1:13">
      <c r="A531" t="s">
        <v>1107</v>
      </c>
      <c r="B531" t="s">
        <v>1333</v>
      </c>
      <c r="C531" t="s">
        <v>777</v>
      </c>
      <c r="D531" t="s">
        <v>787</v>
      </c>
      <c r="E531" s="6">
        <v>19061</v>
      </c>
      <c r="F531">
        <f>COUNTIF(Tbl_MissionCrew[Crew Name],Tbl_People[[#This Row],[Name]])</f>
        <v>1</v>
      </c>
      <c r="G531" s="2">
        <f ca="1">SUMIFS(Tbl_MissionCrew[Duration (days)],Tbl_MissionCrew[Crew Name],Tbl_People[[#This Row],[Name]])</f>
        <v>64.911111111112405</v>
      </c>
      <c r="H531">
        <f>COUNTIF(Tbl_EVA[Name],Tbl_People[[#This Row],[Name]])</f>
        <v>0</v>
      </c>
      <c r="I531" s="2">
        <f>SUMIFS(Tbl_EVA[Duration],Tbl_EVA[Name],Tbl_People[[#This Row],[Name]])*24</f>
        <v>0</v>
      </c>
      <c r="J531">
        <f>COUNTIFS(Tbl_MissionCrew[Destination],"Moon",Tbl_MissionCrew[Crew Name],Tbl_People[[#This Row],[Name]])</f>
        <v>0</v>
      </c>
      <c r="K531">
        <f>COUNTIFS(Tbl_EVA[Moonwalk],TRUE,Tbl_EVA[Name],Tbl_People[[#This Row],[Name]])</f>
        <v>0</v>
      </c>
      <c r="L531" s="2">
        <f ca="1">_xlfn.MAXIFS(Tbl_MissionCrew[Duration (days)],Tbl_MissionCrew[Crew Name],Tbl_People[[#This Row],[Name]])</f>
        <v>64.911111111112405</v>
      </c>
      <c r="M531" s="2">
        <f ca="1">_xlfn.MINIFS(Tbl_MissionCrew[Duration (days)],Tbl_MissionCrew[Crew Name],Tbl_People[[#This Row],[Name]])</f>
        <v>64.911111111112405</v>
      </c>
    </row>
    <row r="532" spans="1:13">
      <c r="A532" t="s">
        <v>1015</v>
      </c>
      <c r="B532" t="s">
        <v>1333</v>
      </c>
      <c r="C532" t="s">
        <v>777</v>
      </c>
      <c r="D532" t="s">
        <v>787</v>
      </c>
      <c r="E532" s="6">
        <v>13111</v>
      </c>
      <c r="F532">
        <f>COUNTIF(Tbl_MissionCrew[Crew Name],Tbl_People[[#This Row],[Name]])</f>
        <v>2</v>
      </c>
      <c r="G532" s="2">
        <f ca="1">SUMIFS(Tbl_MissionCrew[Duration (days)],Tbl_MissionCrew[Crew Name],Tbl_People[[#This Row],[Name]])</f>
        <v>28.709525462963938</v>
      </c>
      <c r="H532">
        <f>COUNTIF(Tbl_EVA[Name],Tbl_People[[#This Row],[Name]])</f>
        <v>0</v>
      </c>
      <c r="I532" s="2">
        <f>SUMIFS(Tbl_EVA[Duration],Tbl_EVA[Name],Tbl_People[[#This Row],[Name]])*24</f>
        <v>0</v>
      </c>
      <c r="J532">
        <f>COUNTIFS(Tbl_MissionCrew[Destination],"Moon",Tbl_MissionCrew[Crew Name],Tbl_People[[#This Row],[Name]])</f>
        <v>0</v>
      </c>
      <c r="K532">
        <f>COUNTIFS(Tbl_EVA[Moonwalk],TRUE,Tbl_EVA[Name],Tbl_People[[#This Row],[Name]])</f>
        <v>0</v>
      </c>
      <c r="L532" s="2">
        <f ca="1">_xlfn.MAXIFS(Tbl_MissionCrew[Duration (days)],Tbl_MissionCrew[Crew Name],Tbl_People[[#This Row],[Name]])</f>
        <v>23.765081018518686</v>
      </c>
      <c r="M532" s="2">
        <f ca="1">_xlfn.MINIFS(Tbl_MissionCrew[Duration (days)],Tbl_MissionCrew[Crew Name],Tbl_People[[#This Row],[Name]])</f>
        <v>4.9444444444452529</v>
      </c>
    </row>
    <row r="533" spans="1:13">
      <c r="A533" t="s">
        <v>1035</v>
      </c>
      <c r="B533" t="s">
        <v>1333</v>
      </c>
      <c r="C533" t="s">
        <v>777</v>
      </c>
      <c r="D533" t="s">
        <v>787</v>
      </c>
      <c r="E533" s="6">
        <v>15349</v>
      </c>
      <c r="F533">
        <f>COUNTIF(Tbl_MissionCrew[Crew Name],Tbl_People[[#This Row],[Name]])</f>
        <v>1</v>
      </c>
      <c r="G533" s="2">
        <f ca="1">SUMIFS(Tbl_MissionCrew[Duration (days)],Tbl_MissionCrew[Crew Name],Tbl_People[[#This Row],[Name]])</f>
        <v>2.0048611111124046</v>
      </c>
      <c r="H533">
        <f>COUNTIF(Tbl_EVA[Name],Tbl_People[[#This Row],[Name]])</f>
        <v>0</v>
      </c>
      <c r="I533" s="2">
        <f>SUMIFS(Tbl_EVA[Duration],Tbl_EVA[Name],Tbl_People[[#This Row],[Name]])*24</f>
        <v>0</v>
      </c>
      <c r="J533">
        <f>COUNTIFS(Tbl_MissionCrew[Destination],"Moon",Tbl_MissionCrew[Crew Name],Tbl_People[[#This Row],[Name]])</f>
        <v>0</v>
      </c>
      <c r="K533">
        <f>COUNTIFS(Tbl_EVA[Moonwalk],TRUE,Tbl_EVA[Name],Tbl_People[[#This Row],[Name]])</f>
        <v>0</v>
      </c>
      <c r="L533" s="2">
        <f ca="1">_xlfn.MAXIFS(Tbl_MissionCrew[Duration (days)],Tbl_MissionCrew[Crew Name],Tbl_People[[#This Row],[Name]])</f>
        <v>2.0048611111124046</v>
      </c>
      <c r="M533" s="2">
        <f ca="1">_xlfn.MINIFS(Tbl_MissionCrew[Duration (days)],Tbl_MissionCrew[Crew Name],Tbl_People[[#This Row],[Name]])</f>
        <v>2.0048611111124046</v>
      </c>
    </row>
    <row r="534" spans="1:13">
      <c r="A534" t="s">
        <v>992</v>
      </c>
      <c r="B534" t="s">
        <v>1333</v>
      </c>
      <c r="C534" t="s">
        <v>781</v>
      </c>
      <c r="D534" t="s">
        <v>1336</v>
      </c>
      <c r="E534" s="6">
        <v>8472</v>
      </c>
      <c r="F534">
        <f>COUNTIF(Tbl_MissionCrew[Crew Name],Tbl_People[[#This Row],[Name]])</f>
        <v>3</v>
      </c>
      <c r="G534" s="2">
        <f ca="1">SUMIFS(Tbl_MissionCrew[Duration (days)],Tbl_MissionCrew[Crew Name],Tbl_People[[#This Row],[Name]])</f>
        <v>12.300810185184673</v>
      </c>
      <c r="H534">
        <f>COUNTIF(Tbl_EVA[Name],Tbl_People[[#This Row],[Name]])</f>
        <v>0</v>
      </c>
      <c r="I534" s="2">
        <f>SUMIFS(Tbl_EVA[Duration],Tbl_EVA[Name],Tbl_People[[#This Row],[Name]])*24</f>
        <v>0</v>
      </c>
      <c r="J534">
        <f>COUNTIFS(Tbl_MissionCrew[Destination],"Moon",Tbl_MissionCrew[Crew Name],Tbl_People[[#This Row],[Name]])</f>
        <v>0</v>
      </c>
      <c r="K534">
        <f>COUNTIFS(Tbl_EVA[Moonwalk],TRUE,Tbl_EVA[Name],Tbl_People[[#This Row],[Name]])</f>
        <v>0</v>
      </c>
      <c r="L534" s="2">
        <f ca="1">_xlfn.MAXIFS(Tbl_MissionCrew[Duration (days)],Tbl_MissionCrew[Crew Name],Tbl_People[[#This Row],[Name]])</f>
        <v>10.839583333334303</v>
      </c>
      <c r="M534" s="2">
        <f ca="1">_xlfn.MINIFS(Tbl_MissionCrew[Duration (days)],Tbl_MissionCrew[Crew Name],Tbl_People[[#This Row],[Name]])</f>
        <v>0.38414351851679385</v>
      </c>
    </row>
    <row r="535" spans="1:13">
      <c r="A535" t="s">
        <v>1006</v>
      </c>
      <c r="B535" t="s">
        <v>1333</v>
      </c>
      <c r="C535" t="s">
        <v>781</v>
      </c>
      <c r="D535" t="s">
        <v>1336</v>
      </c>
      <c r="E535" s="6">
        <v>11764</v>
      </c>
      <c r="F535">
        <f>COUNTIF(Tbl_MissionCrew[Crew Name],Tbl_People[[#This Row],[Name]])</f>
        <v>1</v>
      </c>
      <c r="G535" s="2">
        <f ca="1">SUMIFS(Tbl_MissionCrew[Duration (days)],Tbl_MissionCrew[Crew Name],Tbl_People[[#This Row],[Name]])</f>
        <v>10.839583333334303</v>
      </c>
      <c r="H535">
        <f>COUNTIF(Tbl_EVA[Name],Tbl_People[[#This Row],[Name]])</f>
        <v>0</v>
      </c>
      <c r="I535" s="2">
        <f>SUMIFS(Tbl_EVA[Duration],Tbl_EVA[Name],Tbl_People[[#This Row],[Name]])*24</f>
        <v>0</v>
      </c>
      <c r="J535">
        <f>COUNTIFS(Tbl_MissionCrew[Destination],"Moon",Tbl_MissionCrew[Crew Name],Tbl_People[[#This Row],[Name]])</f>
        <v>0</v>
      </c>
      <c r="K535">
        <f>COUNTIFS(Tbl_EVA[Moonwalk],TRUE,Tbl_EVA[Name],Tbl_People[[#This Row],[Name]])</f>
        <v>0</v>
      </c>
      <c r="L535" s="2">
        <f ca="1">_xlfn.MAXIFS(Tbl_MissionCrew[Duration (days)],Tbl_MissionCrew[Crew Name],Tbl_People[[#This Row],[Name]])</f>
        <v>10.839583333334303</v>
      </c>
      <c r="M535" s="2">
        <f ca="1">_xlfn.MINIFS(Tbl_MissionCrew[Duration (days)],Tbl_MissionCrew[Crew Name],Tbl_People[[#This Row],[Name]])</f>
        <v>10.839583333334303</v>
      </c>
    </row>
    <row r="536" spans="1:13">
      <c r="A536" t="s">
        <v>1309</v>
      </c>
      <c r="B536" t="s">
        <v>1343</v>
      </c>
      <c r="C536" t="s">
        <v>856</v>
      </c>
      <c r="D536" t="s">
        <v>1335</v>
      </c>
      <c r="E536" s="6">
        <v>29247</v>
      </c>
      <c r="F536">
        <f>COUNTIF(Tbl_MissionCrew[Crew Name],Tbl_People[[#This Row],[Name]])</f>
        <v>1</v>
      </c>
      <c r="G536" s="2">
        <f ca="1">SUMIFS(Tbl_MissionCrew[Duration (days)],Tbl_MissionCrew[Crew Name],Tbl_People[[#This Row],[Name]])</f>
        <v>14.603449074078526</v>
      </c>
      <c r="H536">
        <f>COUNTIF(Tbl_EVA[Name],Tbl_People[[#This Row],[Name]])</f>
        <v>0</v>
      </c>
      <c r="I536" s="2">
        <f>SUMIFS(Tbl_EVA[Duration],Tbl_EVA[Name],Tbl_People[[#This Row],[Name]])*24</f>
        <v>0</v>
      </c>
      <c r="J536">
        <f>COUNTIFS(Tbl_MissionCrew[Destination],"Moon",Tbl_MissionCrew[Crew Name],Tbl_People[[#This Row],[Name]])</f>
        <v>0</v>
      </c>
      <c r="K536">
        <f>COUNTIFS(Tbl_EVA[Moonwalk],TRUE,Tbl_EVA[Name],Tbl_People[[#This Row],[Name]])</f>
        <v>0</v>
      </c>
      <c r="L536" s="2">
        <f ca="1">_xlfn.MAXIFS(Tbl_MissionCrew[Duration (days)],Tbl_MissionCrew[Crew Name],Tbl_People[[#This Row],[Name]])</f>
        <v>14.603449074078526</v>
      </c>
      <c r="M536" s="2">
        <f ca="1">_xlfn.MINIFS(Tbl_MissionCrew[Duration (days)],Tbl_MissionCrew[Crew Name],Tbl_People[[#This Row],[Name]])</f>
        <v>14.603449074078526</v>
      </c>
    </row>
    <row r="537" spans="1:13">
      <c r="A537" t="s">
        <v>1195</v>
      </c>
      <c r="B537" t="s">
        <v>1343</v>
      </c>
      <c r="C537" t="s">
        <v>781</v>
      </c>
      <c r="D537" t="s">
        <v>1336</v>
      </c>
      <c r="E537" s="6">
        <v>21733</v>
      </c>
      <c r="F537">
        <f>COUNTIF(Tbl_MissionCrew[Crew Name],Tbl_People[[#This Row],[Name]])</f>
        <v>4</v>
      </c>
      <c r="G537" s="2">
        <f ca="1">SUMIFS(Tbl_MissionCrew[Duration (days)],Tbl_MissionCrew[Crew Name],Tbl_People[[#This Row],[Name]])</f>
        <v>51.166666666664241</v>
      </c>
      <c r="H537">
        <f>COUNTIF(Tbl_EVA[Name],Tbl_People[[#This Row],[Name]])</f>
        <v>0</v>
      </c>
      <c r="I537" s="2">
        <f>SUMIFS(Tbl_EVA[Duration],Tbl_EVA[Name],Tbl_People[[#This Row],[Name]])*24</f>
        <v>0</v>
      </c>
      <c r="J537">
        <f>COUNTIFS(Tbl_MissionCrew[Destination],"Moon",Tbl_MissionCrew[Crew Name],Tbl_People[[#This Row],[Name]])</f>
        <v>0</v>
      </c>
      <c r="K537">
        <f>COUNTIFS(Tbl_EVA[Moonwalk],TRUE,Tbl_EVA[Name],Tbl_People[[#This Row],[Name]])</f>
        <v>0</v>
      </c>
      <c r="L537" s="2">
        <f ca="1">_xlfn.MAXIFS(Tbl_MissionCrew[Duration (days)],Tbl_MissionCrew[Crew Name],Tbl_People[[#This Row],[Name]])</f>
        <v>16.631944444445253</v>
      </c>
      <c r="M537" s="2">
        <f ca="1">_xlfn.MINIFS(Tbl_MissionCrew[Duration (days)],Tbl_MissionCrew[Crew Name],Tbl_People[[#This Row],[Name]])</f>
        <v>9.8298611111094942</v>
      </c>
    </row>
    <row r="538" spans="1:13">
      <c r="A538" t="s">
        <v>1008</v>
      </c>
      <c r="B538" t="s">
        <v>1333</v>
      </c>
      <c r="C538" t="s">
        <v>781</v>
      </c>
      <c r="D538" t="s">
        <v>1336</v>
      </c>
      <c r="E538" s="6">
        <v>12344</v>
      </c>
      <c r="F538">
        <f>COUNTIF(Tbl_MissionCrew[Crew Name],Tbl_People[[#This Row],[Name]])</f>
        <v>1</v>
      </c>
      <c r="G538" s="2">
        <f ca="1">SUMIFS(Tbl_MissionCrew[Duration (days)],Tbl_MissionCrew[Crew Name],Tbl_People[[#This Row],[Name]])</f>
        <v>6.1256944444430701</v>
      </c>
      <c r="H538">
        <f>COUNTIF(Tbl_EVA[Name],Tbl_People[[#This Row],[Name]])</f>
        <v>0</v>
      </c>
      <c r="I538" s="2">
        <f>SUMIFS(Tbl_EVA[Duration],Tbl_EVA[Name],Tbl_People[[#This Row],[Name]])*24</f>
        <v>0</v>
      </c>
      <c r="J538">
        <f>COUNTIFS(Tbl_MissionCrew[Destination],"Moon",Tbl_MissionCrew[Crew Name],Tbl_People[[#This Row],[Name]])</f>
        <v>1</v>
      </c>
      <c r="K538">
        <f>COUNTIFS(Tbl_EVA[Moonwalk],TRUE,Tbl_EVA[Name],Tbl_People[[#This Row],[Name]])</f>
        <v>0</v>
      </c>
      <c r="L538" s="2">
        <f ca="1">_xlfn.MAXIFS(Tbl_MissionCrew[Duration (days)],Tbl_MissionCrew[Crew Name],Tbl_People[[#This Row],[Name]])</f>
        <v>6.1256944444430701</v>
      </c>
      <c r="M538" s="2">
        <f ca="1">_xlfn.MINIFS(Tbl_MissionCrew[Duration (days)],Tbl_MissionCrew[Crew Name],Tbl_People[[#This Row],[Name]])</f>
        <v>6.1256944444430701</v>
      </c>
    </row>
    <row r="539" spans="1:13">
      <c r="A539" t="s">
        <v>1054</v>
      </c>
      <c r="B539" t="s">
        <v>1333</v>
      </c>
      <c r="C539" t="s">
        <v>781</v>
      </c>
      <c r="D539" t="s">
        <v>1336</v>
      </c>
      <c r="E539" s="6">
        <v>14318</v>
      </c>
      <c r="F539">
        <f>COUNTIF(Tbl_MissionCrew[Crew Name],Tbl_People[[#This Row],[Name]])</f>
        <v>1</v>
      </c>
      <c r="G539" s="2">
        <f ca="1">SUMIFS(Tbl_MissionCrew[Duration (days)],Tbl_MissionCrew[Crew Name],Tbl_People[[#This Row],[Name]])</f>
        <v>5.09375</v>
      </c>
      <c r="H539">
        <f>COUNTIF(Tbl_EVA[Name],Tbl_People[[#This Row],[Name]])</f>
        <v>0</v>
      </c>
      <c r="I539" s="2">
        <f>SUMIFS(Tbl_EVA[Duration],Tbl_EVA[Name],Tbl_People[[#This Row],[Name]])*24</f>
        <v>0</v>
      </c>
      <c r="J539">
        <f>COUNTIFS(Tbl_MissionCrew[Destination],"Moon",Tbl_MissionCrew[Crew Name],Tbl_People[[#This Row],[Name]])</f>
        <v>0</v>
      </c>
      <c r="K539">
        <f>COUNTIFS(Tbl_EVA[Moonwalk],TRUE,Tbl_EVA[Name],Tbl_People[[#This Row],[Name]])</f>
        <v>0</v>
      </c>
      <c r="L539" s="2">
        <f ca="1">_xlfn.MAXIFS(Tbl_MissionCrew[Duration (days)],Tbl_MissionCrew[Crew Name],Tbl_People[[#This Row],[Name]])</f>
        <v>5.09375</v>
      </c>
      <c r="M539" s="2">
        <f ca="1">_xlfn.MINIFS(Tbl_MissionCrew[Duration (days)],Tbl_MissionCrew[Crew Name],Tbl_People[[#This Row],[Name]])</f>
        <v>5.09375</v>
      </c>
    </row>
    <row r="540" spans="1:13">
      <c r="A540" t="s">
        <v>1257</v>
      </c>
      <c r="B540" t="s">
        <v>1333</v>
      </c>
      <c r="C540" t="s">
        <v>781</v>
      </c>
      <c r="D540" t="s">
        <v>1336</v>
      </c>
      <c r="E540" s="6">
        <v>22547</v>
      </c>
      <c r="F540">
        <f>COUNTIF(Tbl_MissionCrew[Crew Name],Tbl_People[[#This Row],[Name]])</f>
        <v>1</v>
      </c>
      <c r="G540" s="2">
        <f ca="1">SUMIFS(Tbl_MissionCrew[Duration (days)],Tbl_MissionCrew[Crew Name],Tbl_People[[#This Row],[Name]])</f>
        <v>15.930555555554747</v>
      </c>
      <c r="H540">
        <f>COUNTIF(Tbl_EVA[Name],Tbl_People[[#This Row],[Name]])</f>
        <v>0</v>
      </c>
      <c r="I540" s="2">
        <f>SUMIFS(Tbl_EVA[Duration],Tbl_EVA[Name],Tbl_People[[#This Row],[Name]])*24</f>
        <v>0</v>
      </c>
      <c r="J540">
        <f>COUNTIFS(Tbl_MissionCrew[Destination],"Moon",Tbl_MissionCrew[Crew Name],Tbl_People[[#This Row],[Name]])</f>
        <v>0</v>
      </c>
      <c r="K540">
        <f>COUNTIFS(Tbl_EVA[Moonwalk],TRUE,Tbl_EVA[Name],Tbl_People[[#This Row],[Name]])</f>
        <v>0</v>
      </c>
      <c r="L540" s="2">
        <f ca="1">_xlfn.MAXIFS(Tbl_MissionCrew[Duration (days)],Tbl_MissionCrew[Crew Name],Tbl_People[[#This Row],[Name]])</f>
        <v>15.930555555554747</v>
      </c>
      <c r="M540" s="2">
        <f ca="1">_xlfn.MINIFS(Tbl_MissionCrew[Duration (days)],Tbl_MissionCrew[Crew Name],Tbl_People[[#This Row],[Name]])</f>
        <v>15.930555555554747</v>
      </c>
    </row>
    <row r="541" spans="1:13">
      <c r="A541" t="s">
        <v>456</v>
      </c>
      <c r="B541" t="s">
        <v>1333</v>
      </c>
      <c r="C541" t="s">
        <v>781</v>
      </c>
      <c r="D541" t="s">
        <v>1336</v>
      </c>
      <c r="E541" s="6">
        <v>16893</v>
      </c>
      <c r="F541">
        <f>COUNTIF(Tbl_MissionCrew[Crew Name],Tbl_People[[#This Row],[Name]])</f>
        <v>1</v>
      </c>
      <c r="G541" s="2">
        <f ca="1">SUMIFS(Tbl_MissionCrew[Duration (days)],Tbl_MissionCrew[Crew Name],Tbl_People[[#This Row],[Name]])</f>
        <v>7.0958333333328483</v>
      </c>
      <c r="H541">
        <f>COUNTIF(Tbl_EVA[Name],Tbl_People[[#This Row],[Name]])</f>
        <v>2</v>
      </c>
      <c r="I541" s="2">
        <f>SUMIFS(Tbl_EVA[Duration],Tbl_EVA[Name],Tbl_People[[#This Row],[Name]])*24</f>
        <v>11.766666666666666</v>
      </c>
      <c r="J541">
        <f>COUNTIFS(Tbl_MissionCrew[Destination],"Moon",Tbl_MissionCrew[Crew Name],Tbl_People[[#This Row],[Name]])</f>
        <v>0</v>
      </c>
      <c r="K541">
        <f>COUNTIFS(Tbl_EVA[Moonwalk],TRUE,Tbl_EVA[Name],Tbl_People[[#This Row],[Name]])</f>
        <v>0</v>
      </c>
      <c r="L541" s="2">
        <f ca="1">_xlfn.MAXIFS(Tbl_MissionCrew[Duration (days)],Tbl_MissionCrew[Crew Name],Tbl_People[[#This Row],[Name]])</f>
        <v>7.0958333333328483</v>
      </c>
      <c r="M541" s="2">
        <f ca="1">_xlfn.MINIFS(Tbl_MissionCrew[Duration (days)],Tbl_MissionCrew[Crew Name],Tbl_People[[#This Row],[Name]])</f>
        <v>7.0958333333328483</v>
      </c>
    </row>
    <row r="542" spans="1:13">
      <c r="A542" t="s">
        <v>1196</v>
      </c>
      <c r="B542" t="s">
        <v>1333</v>
      </c>
      <c r="C542" t="s">
        <v>781</v>
      </c>
      <c r="D542" t="s">
        <v>1336</v>
      </c>
      <c r="E542" s="6">
        <v>20954</v>
      </c>
      <c r="F542">
        <f>COUNTIF(Tbl_MissionCrew[Crew Name],Tbl_People[[#This Row],[Name]])</f>
        <v>1</v>
      </c>
      <c r="G542" s="2">
        <f ca="1">SUMIFS(Tbl_MissionCrew[Duration (days)],Tbl_MissionCrew[Crew Name],Tbl_People[[#This Row],[Name]])</f>
        <v>16.631944444445253</v>
      </c>
      <c r="H542">
        <f>COUNTIF(Tbl_EVA[Name],Tbl_People[[#This Row],[Name]])</f>
        <v>0</v>
      </c>
      <c r="I542" s="2">
        <f>SUMIFS(Tbl_EVA[Duration],Tbl_EVA[Name],Tbl_People[[#This Row],[Name]])*24</f>
        <v>0</v>
      </c>
      <c r="J542">
        <f>COUNTIFS(Tbl_MissionCrew[Destination],"Moon",Tbl_MissionCrew[Crew Name],Tbl_People[[#This Row],[Name]])</f>
        <v>0</v>
      </c>
      <c r="K542">
        <f>COUNTIFS(Tbl_EVA[Moonwalk],TRUE,Tbl_EVA[Name],Tbl_People[[#This Row],[Name]])</f>
        <v>0</v>
      </c>
      <c r="L542" s="2">
        <f ca="1">_xlfn.MAXIFS(Tbl_MissionCrew[Duration (days)],Tbl_MissionCrew[Crew Name],Tbl_People[[#This Row],[Name]])</f>
        <v>16.631944444445253</v>
      </c>
      <c r="M542" s="2">
        <f ca="1">_xlfn.MINIFS(Tbl_MissionCrew[Duration (days)],Tbl_MissionCrew[Crew Name],Tbl_People[[#This Row],[Name]])</f>
        <v>16.631944444445253</v>
      </c>
    </row>
    <row r="543" spans="1:13">
      <c r="A543" t="s">
        <v>1273</v>
      </c>
      <c r="B543" t="s">
        <v>1333</v>
      </c>
      <c r="C543" t="s">
        <v>781</v>
      </c>
      <c r="D543" t="s">
        <v>1336</v>
      </c>
      <c r="E543" s="6">
        <v>23830</v>
      </c>
      <c r="F543">
        <f>COUNTIF(Tbl_MissionCrew[Crew Name],Tbl_People[[#This Row],[Name]])</f>
        <v>1</v>
      </c>
      <c r="G543" s="2">
        <f ca="1">SUMIFS(Tbl_MissionCrew[Duration (days)],Tbl_MissionCrew[Crew Name],Tbl_People[[#This Row],[Name]])</f>
        <v>12.864583333335759</v>
      </c>
      <c r="H543">
        <f>COUNTIF(Tbl_EVA[Name],Tbl_People[[#This Row],[Name]])</f>
        <v>0</v>
      </c>
      <c r="I543" s="2">
        <f>SUMIFS(Tbl_EVA[Duration],Tbl_EVA[Name],Tbl_People[[#This Row],[Name]])*24</f>
        <v>0</v>
      </c>
      <c r="J543">
        <f>COUNTIFS(Tbl_MissionCrew[Destination],"Moon",Tbl_MissionCrew[Crew Name],Tbl_People[[#This Row],[Name]])</f>
        <v>0</v>
      </c>
      <c r="K543">
        <f>COUNTIFS(Tbl_EVA[Moonwalk],TRUE,Tbl_EVA[Name],Tbl_People[[#This Row],[Name]])</f>
        <v>0</v>
      </c>
      <c r="L543" s="2">
        <f ca="1">_xlfn.MAXIFS(Tbl_MissionCrew[Duration (days)],Tbl_MissionCrew[Crew Name],Tbl_People[[#This Row],[Name]])</f>
        <v>12.864583333335759</v>
      </c>
      <c r="M543" s="2">
        <f ca="1">_xlfn.MINIFS(Tbl_MissionCrew[Duration (days)],Tbl_MissionCrew[Crew Name],Tbl_People[[#This Row],[Name]])</f>
        <v>12.864583333335759</v>
      </c>
    </row>
    <row r="544" spans="1:13">
      <c r="A544" t="s">
        <v>1110</v>
      </c>
      <c r="B544" t="s">
        <v>1333</v>
      </c>
      <c r="C544" t="s">
        <v>781</v>
      </c>
      <c r="D544" t="s">
        <v>1336</v>
      </c>
      <c r="E544" s="6">
        <v>19171</v>
      </c>
      <c r="F544">
        <f>COUNTIF(Tbl_MissionCrew[Crew Name],Tbl_People[[#This Row],[Name]])</f>
        <v>1</v>
      </c>
      <c r="G544" s="2">
        <f ca="1">SUMIFS(Tbl_MissionCrew[Duration (days)],Tbl_MissionCrew[Crew Name],Tbl_People[[#This Row],[Name]])</f>
        <v>4.0736111111109494</v>
      </c>
      <c r="H544">
        <f>COUNTIF(Tbl_EVA[Name],Tbl_People[[#This Row],[Name]])</f>
        <v>0</v>
      </c>
      <c r="I544" s="2">
        <f>SUMIFS(Tbl_EVA[Duration],Tbl_EVA[Name],Tbl_People[[#This Row],[Name]])*24</f>
        <v>0</v>
      </c>
      <c r="J544">
        <f>COUNTIFS(Tbl_MissionCrew[Destination],"Moon",Tbl_MissionCrew[Crew Name],Tbl_People[[#This Row],[Name]])</f>
        <v>0</v>
      </c>
      <c r="K544">
        <f>COUNTIFS(Tbl_EVA[Moonwalk],TRUE,Tbl_EVA[Name],Tbl_People[[#This Row],[Name]])</f>
        <v>0</v>
      </c>
      <c r="L544" s="2">
        <f ca="1">_xlfn.MAXIFS(Tbl_MissionCrew[Duration (days)],Tbl_MissionCrew[Crew Name],Tbl_People[[#This Row],[Name]])</f>
        <v>4.0736111111109494</v>
      </c>
      <c r="M544" s="2">
        <f ca="1">_xlfn.MINIFS(Tbl_MissionCrew[Duration (days)],Tbl_MissionCrew[Crew Name],Tbl_People[[#This Row],[Name]])</f>
        <v>4.0736111111109494</v>
      </c>
    </row>
    <row r="545" spans="1:13">
      <c r="A545" t="s">
        <v>414</v>
      </c>
      <c r="B545" t="s">
        <v>1333</v>
      </c>
      <c r="C545" t="s">
        <v>781</v>
      </c>
      <c r="D545" t="s">
        <v>1336</v>
      </c>
      <c r="E545" s="6">
        <v>10981</v>
      </c>
      <c r="F545">
        <f>COUNTIF(Tbl_MissionCrew[Crew Name],Tbl_People[[#This Row],[Name]])</f>
        <v>1</v>
      </c>
      <c r="G545" s="2">
        <f ca="1">SUMIFS(Tbl_MissionCrew[Duration (days)],Tbl_MissionCrew[Crew Name],Tbl_People[[#This Row],[Name]])</f>
        <v>84.052083333332121</v>
      </c>
      <c r="H545">
        <f>COUNTIF(Tbl_EVA[Name],Tbl_People[[#This Row],[Name]])</f>
        <v>2</v>
      </c>
      <c r="I545" s="2">
        <f>SUMIFS(Tbl_EVA[Duration],Tbl_EVA[Name],Tbl_People[[#This Row],[Name]])*24</f>
        <v>13.566666666709352</v>
      </c>
      <c r="J545">
        <f>COUNTIFS(Tbl_MissionCrew[Destination],"Moon",Tbl_MissionCrew[Crew Name],Tbl_People[[#This Row],[Name]])</f>
        <v>0</v>
      </c>
      <c r="K545">
        <f>COUNTIFS(Tbl_EVA[Moonwalk],TRUE,Tbl_EVA[Name],Tbl_People[[#This Row],[Name]])</f>
        <v>0</v>
      </c>
      <c r="L545" s="2">
        <f ca="1">_xlfn.MAXIFS(Tbl_MissionCrew[Duration (days)],Tbl_MissionCrew[Crew Name],Tbl_People[[#This Row],[Name]])</f>
        <v>84.052083333332121</v>
      </c>
      <c r="M545" s="2">
        <f ca="1">_xlfn.MINIFS(Tbl_MissionCrew[Duration (days)],Tbl_MissionCrew[Crew Name],Tbl_People[[#This Row],[Name]])</f>
        <v>84.052083333332121</v>
      </c>
    </row>
    <row r="546" spans="1:13">
      <c r="A546" t="s">
        <v>1165</v>
      </c>
      <c r="B546" t="s">
        <v>1333</v>
      </c>
      <c r="C546" t="s">
        <v>781</v>
      </c>
      <c r="D546" t="s">
        <v>1336</v>
      </c>
      <c r="E546" s="6">
        <v>19017</v>
      </c>
      <c r="F546">
        <f>COUNTIF(Tbl_MissionCrew[Crew Name],Tbl_People[[#This Row],[Name]])</f>
        <v>3</v>
      </c>
      <c r="G546" s="2">
        <f ca="1">SUMIFS(Tbl_MissionCrew[Duration (days)],Tbl_MissionCrew[Crew Name],Tbl_People[[#This Row],[Name]])</f>
        <v>28.033333333332848</v>
      </c>
      <c r="H546">
        <f>COUNTIF(Tbl_EVA[Name],Tbl_People[[#This Row],[Name]])</f>
        <v>0</v>
      </c>
      <c r="I546" s="2">
        <f>SUMIFS(Tbl_EVA[Duration],Tbl_EVA[Name],Tbl_People[[#This Row],[Name]])*24</f>
        <v>0</v>
      </c>
      <c r="J546">
        <f>COUNTIFS(Tbl_MissionCrew[Destination],"Moon",Tbl_MissionCrew[Crew Name],Tbl_People[[#This Row],[Name]])</f>
        <v>0</v>
      </c>
      <c r="K546">
        <f>COUNTIFS(Tbl_EVA[Moonwalk],TRUE,Tbl_EVA[Name],Tbl_People[[#This Row],[Name]])</f>
        <v>0</v>
      </c>
      <c r="L546" s="2">
        <f ca="1">_xlfn.MAXIFS(Tbl_MissionCrew[Duration (days)],Tbl_MissionCrew[Crew Name],Tbl_People[[#This Row],[Name]])</f>
        <v>10.138888888890506</v>
      </c>
      <c r="M546" s="2">
        <f ca="1">_xlfn.MINIFS(Tbl_MissionCrew[Duration (days)],Tbl_MissionCrew[Crew Name],Tbl_People[[#This Row],[Name]])</f>
        <v>8.0527777777751908</v>
      </c>
    </row>
    <row r="547" spans="1:13">
      <c r="A547" t="s">
        <v>570</v>
      </c>
      <c r="B547" t="s">
        <v>1333</v>
      </c>
      <c r="C547" t="s">
        <v>781</v>
      </c>
      <c r="D547" t="s">
        <v>1336</v>
      </c>
      <c r="E547" s="6">
        <v>18835</v>
      </c>
      <c r="F547">
        <f>COUNTIF(Tbl_MissionCrew[Crew Name],Tbl_People[[#This Row],[Name]])</f>
        <v>4</v>
      </c>
      <c r="G547" s="2">
        <f ca="1">SUMIFS(Tbl_MissionCrew[Duration (days)],Tbl_MissionCrew[Crew Name],Tbl_People[[#This Row],[Name]])</f>
        <v>224.9326388888876</v>
      </c>
      <c r="H547">
        <f>COUNTIF(Tbl_EVA[Name],Tbl_People[[#This Row],[Name]])</f>
        <v>4</v>
      </c>
      <c r="I547" s="2">
        <f>SUMIFS(Tbl_EVA[Duration],Tbl_EVA[Name],Tbl_People[[#This Row],[Name]])*24</f>
        <v>24.350000000093132</v>
      </c>
      <c r="J547">
        <f>COUNTIFS(Tbl_MissionCrew[Destination],"Moon",Tbl_MissionCrew[Crew Name],Tbl_People[[#This Row],[Name]])</f>
        <v>0</v>
      </c>
      <c r="K547">
        <f>COUNTIFS(Tbl_EVA[Moonwalk],TRUE,Tbl_EVA[Name],Tbl_People[[#This Row],[Name]])</f>
        <v>0</v>
      </c>
      <c r="L547" s="2">
        <f ca="1">_xlfn.MAXIFS(Tbl_MissionCrew[Duration (days)],Tbl_MissionCrew[Crew Name],Tbl_People[[#This Row],[Name]])</f>
        <v>189.82847222222335</v>
      </c>
      <c r="M547" s="2">
        <f ca="1">_xlfn.MINIFS(Tbl_MissionCrew[Duration (days)],Tbl_MissionCrew[Crew Name],Tbl_People[[#This Row],[Name]])</f>
        <v>8.1888888888861402</v>
      </c>
    </row>
    <row r="548" spans="1:13">
      <c r="A548" t="s">
        <v>1130</v>
      </c>
      <c r="B548" t="s">
        <v>1333</v>
      </c>
      <c r="C548" t="s">
        <v>781</v>
      </c>
      <c r="D548" t="s">
        <v>1336</v>
      </c>
      <c r="E548" s="6">
        <v>18105</v>
      </c>
      <c r="F548">
        <f>COUNTIF(Tbl_MissionCrew[Crew Name],Tbl_People[[#This Row],[Name]])</f>
        <v>4</v>
      </c>
      <c r="G548" s="2">
        <f ca="1">SUMIFS(Tbl_MissionCrew[Duration (days)],Tbl_MissionCrew[Crew Name],Tbl_People[[#This Row],[Name]])</f>
        <v>159.32996527777141</v>
      </c>
      <c r="H548">
        <f>COUNTIF(Tbl_EVA[Name],Tbl_People[[#This Row],[Name]])</f>
        <v>0</v>
      </c>
      <c r="I548" s="2">
        <f>SUMIFS(Tbl_EVA[Duration],Tbl_EVA[Name],Tbl_People[[#This Row],[Name]])*24</f>
        <v>0</v>
      </c>
      <c r="J548">
        <f>COUNTIFS(Tbl_MissionCrew[Destination],"Moon",Tbl_MissionCrew[Crew Name],Tbl_People[[#This Row],[Name]])</f>
        <v>0</v>
      </c>
      <c r="K548">
        <f>COUNTIFS(Tbl_EVA[Moonwalk],TRUE,Tbl_EVA[Name],Tbl_People[[#This Row],[Name]])</f>
        <v>0</v>
      </c>
      <c r="L548" s="2">
        <f ca="1">_xlfn.MAXIFS(Tbl_MissionCrew[Duration (days)],Tbl_MissionCrew[Crew Name],Tbl_People[[#This Row],[Name]])</f>
        <v>140.98690972221812</v>
      </c>
      <c r="M548" s="2">
        <f ca="1">_xlfn.MINIFS(Tbl_MissionCrew[Duration (days)],Tbl_MissionCrew[Crew Name],Tbl_People[[#This Row],[Name]])</f>
        <v>4.0909722222204437</v>
      </c>
    </row>
    <row r="549" spans="1:13">
      <c r="A549" t="s">
        <v>1062</v>
      </c>
      <c r="B549" t="s">
        <v>1333</v>
      </c>
      <c r="C549" t="s">
        <v>781</v>
      </c>
      <c r="D549" t="s">
        <v>1336</v>
      </c>
      <c r="E549" s="6">
        <v>10697</v>
      </c>
      <c r="F549">
        <f>COUNTIF(Tbl_MissionCrew[Crew Name],Tbl_People[[#This Row],[Name]])</f>
        <v>2</v>
      </c>
      <c r="G549" s="2">
        <f ca="1">SUMIFS(Tbl_MissionCrew[Duration (days)],Tbl_MissionCrew[Crew Name],Tbl_People[[#This Row],[Name]])</f>
        <v>13.055555555554747</v>
      </c>
      <c r="H549">
        <f>COUNTIF(Tbl_EVA[Name],Tbl_People[[#This Row],[Name]])</f>
        <v>0</v>
      </c>
      <c r="I549" s="2">
        <f>SUMIFS(Tbl_EVA[Duration],Tbl_EVA[Name],Tbl_People[[#This Row],[Name]])*24</f>
        <v>0</v>
      </c>
      <c r="J549">
        <f>COUNTIFS(Tbl_MissionCrew[Destination],"Moon",Tbl_MissionCrew[Crew Name],Tbl_People[[#This Row],[Name]])</f>
        <v>0</v>
      </c>
      <c r="K549">
        <f>COUNTIFS(Tbl_EVA[Moonwalk],TRUE,Tbl_EVA[Name],Tbl_People[[#This Row],[Name]])</f>
        <v>0</v>
      </c>
      <c r="L549" s="2">
        <f ca="1">_xlfn.MAXIFS(Tbl_MissionCrew[Duration (days)],Tbl_MissionCrew[Crew Name],Tbl_People[[#This Row],[Name]])</f>
        <v>7.0069444444452529</v>
      </c>
      <c r="M549" s="2">
        <f ca="1">_xlfn.MINIFS(Tbl_MissionCrew[Duration (days)],Tbl_MissionCrew[Crew Name],Tbl_People[[#This Row],[Name]])</f>
        <v>6.0486111111094942</v>
      </c>
    </row>
    <row r="550" spans="1:13">
      <c r="A550" t="s">
        <v>531</v>
      </c>
      <c r="B550" t="s">
        <v>1333</v>
      </c>
      <c r="C550" t="s">
        <v>781</v>
      </c>
      <c r="D550" t="s">
        <v>1336</v>
      </c>
      <c r="E550" s="6">
        <v>18481</v>
      </c>
      <c r="F550">
        <f>COUNTIF(Tbl_MissionCrew[Crew Name],Tbl_People[[#This Row],[Name]])</f>
        <v>2</v>
      </c>
      <c r="G550" s="2">
        <f ca="1">SUMIFS(Tbl_MissionCrew[Duration (days)],Tbl_MissionCrew[Crew Name],Tbl_People[[#This Row],[Name]])</f>
        <v>24.609027777776646</v>
      </c>
      <c r="H550">
        <f>COUNTIF(Tbl_EVA[Name],Tbl_People[[#This Row],[Name]])</f>
        <v>3</v>
      </c>
      <c r="I550" s="2">
        <f>SUMIFS(Tbl_EVA[Duration],Tbl_EVA[Name],Tbl_People[[#This Row],[Name]])*24</f>
        <v>19.599999999972837</v>
      </c>
      <c r="J550">
        <f>COUNTIFS(Tbl_MissionCrew[Destination],"Moon",Tbl_MissionCrew[Crew Name],Tbl_People[[#This Row],[Name]])</f>
        <v>0</v>
      </c>
      <c r="K550">
        <f>COUNTIFS(Tbl_EVA[Moonwalk],TRUE,Tbl_EVA[Name],Tbl_People[[#This Row],[Name]])</f>
        <v>0</v>
      </c>
      <c r="L550" s="2">
        <f ca="1">_xlfn.MAXIFS(Tbl_MissionCrew[Duration (days)],Tbl_MissionCrew[Crew Name],Tbl_People[[#This Row],[Name]])</f>
        <v>15.690972222218988</v>
      </c>
      <c r="M550" s="2">
        <f ca="1">_xlfn.MINIFS(Tbl_MissionCrew[Duration (days)],Tbl_MissionCrew[Crew Name],Tbl_People[[#This Row],[Name]])</f>
        <v>8.9180555555576575</v>
      </c>
    </row>
    <row r="551" spans="1:13">
      <c r="A551" t="s">
        <v>1114</v>
      </c>
      <c r="B551" t="s">
        <v>1333</v>
      </c>
      <c r="C551" t="s">
        <v>1339</v>
      </c>
      <c r="D551" t="s">
        <v>787</v>
      </c>
      <c r="E551" s="6">
        <v>16889</v>
      </c>
      <c r="F551">
        <f>COUNTIF(Tbl_MissionCrew[Crew Name],Tbl_People[[#This Row],[Name]])</f>
        <v>1</v>
      </c>
      <c r="G551" s="2">
        <f ca="1">SUMIFS(Tbl_MissionCrew[Duration (days)],Tbl_MissionCrew[Crew Name],Tbl_People[[#This Row],[Name]])</f>
        <v>7.0319444444430701</v>
      </c>
      <c r="H551">
        <f>COUNTIF(Tbl_EVA[Name],Tbl_People[[#This Row],[Name]])</f>
        <v>0</v>
      </c>
      <c r="I551" s="2">
        <f>SUMIFS(Tbl_EVA[Duration],Tbl_EVA[Name],Tbl_People[[#This Row],[Name]])*24</f>
        <v>0</v>
      </c>
      <c r="J551">
        <f>COUNTIFS(Tbl_MissionCrew[Destination],"Moon",Tbl_MissionCrew[Crew Name],Tbl_People[[#This Row],[Name]])</f>
        <v>0</v>
      </c>
      <c r="K551">
        <f>COUNTIFS(Tbl_EVA[Moonwalk],TRUE,Tbl_EVA[Name],Tbl_People[[#This Row],[Name]])</f>
        <v>0</v>
      </c>
      <c r="L551" s="2">
        <f ca="1">_xlfn.MAXIFS(Tbl_MissionCrew[Duration (days)],Tbl_MissionCrew[Crew Name],Tbl_People[[#This Row],[Name]])</f>
        <v>7.0319444444430701</v>
      </c>
      <c r="M551" s="2">
        <f ca="1">_xlfn.MINIFS(Tbl_MissionCrew[Duration (days)],Tbl_MissionCrew[Crew Name],Tbl_People[[#This Row],[Name]])</f>
        <v>7.0319444444430701</v>
      </c>
    </row>
    <row r="552" spans="1:13">
      <c r="A552" t="s">
        <v>1258</v>
      </c>
      <c r="B552" t="s">
        <v>1333</v>
      </c>
      <c r="C552" t="s">
        <v>856</v>
      </c>
      <c r="D552" t="s">
        <v>1335</v>
      </c>
      <c r="E552" s="6">
        <v>23914</v>
      </c>
      <c r="F552">
        <f>COUNTIF(Tbl_MissionCrew[Crew Name],Tbl_People[[#This Row],[Name]])</f>
        <v>1</v>
      </c>
      <c r="G552" s="2">
        <f ca="1">SUMIFS(Tbl_MissionCrew[Duration (days)],Tbl_MissionCrew[Crew Name],Tbl_People[[#This Row],[Name]])</f>
        <v>0.890798611115315</v>
      </c>
      <c r="H552">
        <f>COUNTIF(Tbl_EVA[Name],Tbl_People[[#This Row],[Name]])</f>
        <v>0</v>
      </c>
      <c r="I552" s="2">
        <f>SUMIFS(Tbl_EVA[Duration],Tbl_EVA[Name],Tbl_People[[#This Row],[Name]])*24</f>
        <v>0</v>
      </c>
      <c r="J552">
        <f>COUNTIFS(Tbl_MissionCrew[Destination],"Moon",Tbl_MissionCrew[Crew Name],Tbl_People[[#This Row],[Name]])</f>
        <v>0</v>
      </c>
      <c r="K552">
        <f>COUNTIFS(Tbl_EVA[Moonwalk],TRUE,Tbl_EVA[Name],Tbl_People[[#This Row],[Name]])</f>
        <v>0</v>
      </c>
      <c r="L552" s="2">
        <f ca="1">_xlfn.MAXIFS(Tbl_MissionCrew[Duration (days)],Tbl_MissionCrew[Crew Name],Tbl_People[[#This Row],[Name]])</f>
        <v>0.890798611115315</v>
      </c>
      <c r="M552" s="2">
        <f ca="1">_xlfn.MINIFS(Tbl_MissionCrew[Duration (days)],Tbl_MissionCrew[Crew Name],Tbl_People[[#This Row],[Name]])</f>
        <v>0.890798611115315</v>
      </c>
    </row>
    <row r="553" spans="1:13">
      <c r="A553" t="s">
        <v>1192</v>
      </c>
      <c r="B553" t="s">
        <v>1343</v>
      </c>
      <c r="C553" t="s">
        <v>777</v>
      </c>
      <c r="D553" t="s">
        <v>787</v>
      </c>
      <c r="E553" s="6">
        <v>20909</v>
      </c>
      <c r="F553">
        <f>COUNTIF(Tbl_MissionCrew[Crew Name],Tbl_People[[#This Row],[Name]])</f>
        <v>2</v>
      </c>
      <c r="G553" s="2">
        <f ca="1">SUMIFS(Tbl_MissionCrew[Duration (days)],Tbl_MissionCrew[Crew Name],Tbl_People[[#This Row],[Name]])</f>
        <v>178.4465277777781</v>
      </c>
      <c r="H553">
        <f>COUNTIF(Tbl_EVA[Name],Tbl_People[[#This Row],[Name]])</f>
        <v>0</v>
      </c>
      <c r="I553" s="2">
        <f>SUMIFS(Tbl_EVA[Duration],Tbl_EVA[Name],Tbl_People[[#This Row],[Name]])*24</f>
        <v>0</v>
      </c>
      <c r="J553">
        <f>COUNTIFS(Tbl_MissionCrew[Destination],"Moon",Tbl_MissionCrew[Crew Name],Tbl_People[[#This Row],[Name]])</f>
        <v>0</v>
      </c>
      <c r="K553">
        <f>COUNTIFS(Tbl_EVA[Moonwalk],TRUE,Tbl_EVA[Name],Tbl_People[[#This Row],[Name]])</f>
        <v>0</v>
      </c>
      <c r="L553" s="2">
        <f ca="1">_xlfn.MAXIFS(Tbl_MissionCrew[Duration (days)],Tbl_MissionCrew[Crew Name],Tbl_People[[#This Row],[Name]])</f>
        <v>169.2236111111124</v>
      </c>
      <c r="M553" s="2">
        <f ca="1">_xlfn.MINIFS(Tbl_MissionCrew[Duration (days)],Tbl_MissionCrew[Crew Name],Tbl_People[[#This Row],[Name]])</f>
        <v>9.2229166666656965</v>
      </c>
    </row>
    <row r="554" spans="1:13">
      <c r="A554" t="s">
        <v>1311</v>
      </c>
      <c r="B554" t="s">
        <v>1343</v>
      </c>
      <c r="C554" t="s">
        <v>777</v>
      </c>
      <c r="D554" t="s">
        <v>787</v>
      </c>
      <c r="E554" s="6">
        <v>27872</v>
      </c>
      <c r="F554">
        <f>COUNTIF(Tbl_MissionCrew[Crew Name],Tbl_People[[#This Row],[Name]])</f>
        <v>1</v>
      </c>
      <c r="G554" s="2">
        <f ca="1">SUMIFS(Tbl_MissionCrew[Duration (days)],Tbl_MissionCrew[Crew Name],Tbl_People[[#This Row],[Name]])</f>
        <v>167.23750000000291</v>
      </c>
      <c r="H554">
        <f>COUNTIF(Tbl_EVA[Name],Tbl_People[[#This Row],[Name]])</f>
        <v>0</v>
      </c>
      <c r="I554" s="2">
        <f>SUMIFS(Tbl_EVA[Duration],Tbl_EVA[Name],Tbl_People[[#This Row],[Name]])*24</f>
        <v>0</v>
      </c>
      <c r="J554">
        <f>COUNTIFS(Tbl_MissionCrew[Destination],"Moon",Tbl_MissionCrew[Crew Name],Tbl_People[[#This Row],[Name]])</f>
        <v>0</v>
      </c>
      <c r="K554">
        <f>COUNTIFS(Tbl_EVA[Moonwalk],TRUE,Tbl_EVA[Name],Tbl_People[[#This Row],[Name]])</f>
        <v>0</v>
      </c>
      <c r="L554" s="2">
        <f ca="1">_xlfn.MAXIFS(Tbl_MissionCrew[Duration (days)],Tbl_MissionCrew[Crew Name],Tbl_People[[#This Row],[Name]])</f>
        <v>167.23750000000291</v>
      </c>
      <c r="M554" s="2">
        <f ca="1">_xlfn.MINIFS(Tbl_MissionCrew[Duration (days)],Tbl_MissionCrew[Crew Name],Tbl_People[[#This Row],[Name]])</f>
        <v>167.23750000000291</v>
      </c>
    </row>
    <row r="555" spans="1:13">
      <c r="A555" t="s">
        <v>390</v>
      </c>
      <c r="B555" t="s">
        <v>1333</v>
      </c>
      <c r="C555" t="s">
        <v>777</v>
      </c>
      <c r="D555" t="s">
        <v>787</v>
      </c>
      <c r="E555" s="6">
        <v>12307</v>
      </c>
      <c r="F555">
        <f>COUNTIF(Tbl_MissionCrew[Crew Name],Tbl_People[[#This Row],[Name]])</f>
        <v>1</v>
      </c>
      <c r="G555" s="2">
        <f ca="1">SUMIFS(Tbl_MissionCrew[Duration (days)],Tbl_MissionCrew[Crew Name],Tbl_People[[#This Row],[Name]])</f>
        <v>1.9909722222218988</v>
      </c>
      <c r="H555">
        <f>COUNTIF(Tbl_EVA[Name],Tbl_People[[#This Row],[Name]])</f>
        <v>1</v>
      </c>
      <c r="I555" s="2">
        <f>SUMIFS(Tbl_EVA[Duration],Tbl_EVA[Name],Tbl_People[[#This Row],[Name]])*24</f>
        <v>0.53333333332557231</v>
      </c>
      <c r="J555">
        <f>COUNTIFS(Tbl_MissionCrew[Destination],"Moon",Tbl_MissionCrew[Crew Name],Tbl_People[[#This Row],[Name]])</f>
        <v>0</v>
      </c>
      <c r="K555">
        <f>COUNTIFS(Tbl_EVA[Moonwalk],TRUE,Tbl_EVA[Name],Tbl_People[[#This Row],[Name]])</f>
        <v>0</v>
      </c>
      <c r="L555" s="2">
        <f ca="1">_xlfn.MAXIFS(Tbl_MissionCrew[Duration (days)],Tbl_MissionCrew[Crew Name],Tbl_People[[#This Row],[Name]])</f>
        <v>1.9909722222218988</v>
      </c>
      <c r="M555" s="2">
        <f ca="1">_xlfn.MINIFS(Tbl_MissionCrew[Duration (days)],Tbl_MissionCrew[Crew Name],Tbl_People[[#This Row],[Name]])</f>
        <v>1.9909722222218988</v>
      </c>
    </row>
    <row r="556" spans="1:13">
      <c r="A556" t="s">
        <v>1283</v>
      </c>
      <c r="B556" t="s">
        <v>1343</v>
      </c>
      <c r="C556" t="s">
        <v>911</v>
      </c>
      <c r="D556" t="s">
        <v>1335</v>
      </c>
      <c r="E556" s="6">
        <v>28643</v>
      </c>
      <c r="F556">
        <f>COUNTIF(Tbl_MissionCrew[Crew Name],Tbl_People[[#This Row],[Name]])</f>
        <v>1</v>
      </c>
      <c r="G556" s="2">
        <f ca="1">SUMIFS(Tbl_MissionCrew[Duration (days)],Tbl_MissionCrew[Crew Name],Tbl_People[[#This Row],[Name]])</f>
        <v>10.884027777778101</v>
      </c>
      <c r="H556">
        <f>COUNTIF(Tbl_EVA[Name],Tbl_People[[#This Row],[Name]])</f>
        <v>0</v>
      </c>
      <c r="I556" s="2">
        <f>SUMIFS(Tbl_EVA[Duration],Tbl_EVA[Name],Tbl_People[[#This Row],[Name]])*24</f>
        <v>0</v>
      </c>
      <c r="J556">
        <f>COUNTIFS(Tbl_MissionCrew[Destination],"Moon",Tbl_MissionCrew[Crew Name],Tbl_People[[#This Row],[Name]])</f>
        <v>0</v>
      </c>
      <c r="K556">
        <f>COUNTIFS(Tbl_EVA[Moonwalk],TRUE,Tbl_EVA[Name],Tbl_People[[#This Row],[Name]])</f>
        <v>0</v>
      </c>
      <c r="L556" s="2">
        <f ca="1">_xlfn.MAXIFS(Tbl_MissionCrew[Duration (days)],Tbl_MissionCrew[Crew Name],Tbl_People[[#This Row],[Name]])</f>
        <v>10.884027777778101</v>
      </c>
      <c r="M556" s="2">
        <f ca="1">_xlfn.MINIFS(Tbl_MissionCrew[Duration (days)],Tbl_MissionCrew[Crew Name],Tbl_People[[#This Row],[Name]])</f>
        <v>10.884027777778101</v>
      </c>
    </row>
    <row r="557" spans="1:13">
      <c r="A557" t="s">
        <v>1026</v>
      </c>
      <c r="B557" t="s">
        <v>1333</v>
      </c>
      <c r="C557" t="s">
        <v>777</v>
      </c>
      <c r="D557" t="s">
        <v>787</v>
      </c>
      <c r="E557" s="6">
        <v>11131</v>
      </c>
      <c r="F557">
        <f>COUNTIF(Tbl_MissionCrew[Crew Name],Tbl_People[[#This Row],[Name]])</f>
        <v>1</v>
      </c>
      <c r="G557" s="2">
        <f ca="1">SUMIFS(Tbl_MissionCrew[Duration (days)],Tbl_MissionCrew[Crew Name],Tbl_People[[#This Row],[Name]])</f>
        <v>15.729490740741312</v>
      </c>
      <c r="H557">
        <f>COUNTIF(Tbl_EVA[Name],Tbl_People[[#This Row],[Name]])</f>
        <v>0</v>
      </c>
      <c r="I557" s="2">
        <f>SUMIFS(Tbl_EVA[Duration],Tbl_EVA[Name],Tbl_People[[#This Row],[Name]])*24</f>
        <v>0</v>
      </c>
      <c r="J557">
        <f>COUNTIFS(Tbl_MissionCrew[Destination],"Moon",Tbl_MissionCrew[Crew Name],Tbl_People[[#This Row],[Name]])</f>
        <v>0</v>
      </c>
      <c r="K557">
        <f>COUNTIFS(Tbl_EVA[Moonwalk],TRUE,Tbl_EVA[Name],Tbl_People[[#This Row],[Name]])</f>
        <v>0</v>
      </c>
      <c r="L557" s="2">
        <f ca="1">_xlfn.MAXIFS(Tbl_MissionCrew[Duration (days)],Tbl_MissionCrew[Crew Name],Tbl_People[[#This Row],[Name]])</f>
        <v>15.729490740741312</v>
      </c>
      <c r="M557" s="2">
        <f ca="1">_xlfn.MINIFS(Tbl_MissionCrew[Duration (days)],Tbl_MissionCrew[Crew Name],Tbl_People[[#This Row],[Name]])</f>
        <v>15.729490740741312</v>
      </c>
    </row>
    <row r="558" spans="1:13">
      <c r="A558" t="s">
        <v>1231</v>
      </c>
      <c r="B558" t="s">
        <v>1333</v>
      </c>
      <c r="C558" t="s">
        <v>777</v>
      </c>
      <c r="D558" t="s">
        <v>787</v>
      </c>
      <c r="E558" s="6">
        <v>18061</v>
      </c>
      <c r="F558">
        <f>COUNTIF(Tbl_MissionCrew[Crew Name],Tbl_People[[#This Row],[Name]])</f>
        <v>2</v>
      </c>
      <c r="G558" s="2">
        <f ca="1">SUMIFS(Tbl_MissionCrew[Duration (days)],Tbl_MissionCrew[Crew Name],Tbl_People[[#This Row],[Name]])</f>
        <v>19.739583333328483</v>
      </c>
      <c r="H558">
        <f>COUNTIF(Tbl_EVA[Name],Tbl_People[[#This Row],[Name]])</f>
        <v>0</v>
      </c>
      <c r="I558" s="2">
        <f>SUMIFS(Tbl_EVA[Duration],Tbl_EVA[Name],Tbl_People[[#This Row],[Name]])*24</f>
        <v>0</v>
      </c>
      <c r="J558">
        <f>COUNTIFS(Tbl_MissionCrew[Destination],"Moon",Tbl_MissionCrew[Crew Name],Tbl_People[[#This Row],[Name]])</f>
        <v>0</v>
      </c>
      <c r="K558">
        <f>COUNTIFS(Tbl_EVA[Moonwalk],TRUE,Tbl_EVA[Name],Tbl_People[[#This Row],[Name]])</f>
        <v>0</v>
      </c>
      <c r="L558" s="2">
        <f ca="1">_xlfn.MAXIFS(Tbl_MissionCrew[Duration (days)],Tbl_MissionCrew[Crew Name],Tbl_People[[#This Row],[Name]])</f>
        <v>11.820138888884685</v>
      </c>
      <c r="M558" s="2">
        <f ca="1">_xlfn.MINIFS(Tbl_MissionCrew[Duration (days)],Tbl_MissionCrew[Crew Name],Tbl_People[[#This Row],[Name]])</f>
        <v>7.9194444444437977</v>
      </c>
    </row>
    <row r="559" spans="1:13">
      <c r="A559" t="s">
        <v>985</v>
      </c>
      <c r="B559" t="s">
        <v>1333</v>
      </c>
      <c r="C559" t="s">
        <v>777</v>
      </c>
      <c r="D559" t="s">
        <v>787</v>
      </c>
      <c r="E559" s="6">
        <v>12487</v>
      </c>
      <c r="F559">
        <f>COUNTIF(Tbl_MissionCrew[Crew Name],Tbl_People[[#This Row],[Name]])</f>
        <v>1</v>
      </c>
      <c r="G559" s="2">
        <f ca="1">SUMIFS(Tbl_MissionCrew[Duration (days)],Tbl_MissionCrew[Crew Name],Tbl_People[[#This Row],[Name]])</f>
        <v>7.4999999997089617E-2</v>
      </c>
      <c r="H559">
        <f>COUNTIF(Tbl_EVA[Name],Tbl_People[[#This Row],[Name]])</f>
        <v>0</v>
      </c>
      <c r="I559" s="2">
        <f>SUMIFS(Tbl_EVA[Duration],Tbl_EVA[Name],Tbl_People[[#This Row],[Name]])*24</f>
        <v>0</v>
      </c>
      <c r="J559">
        <f>COUNTIFS(Tbl_MissionCrew[Destination],"Moon",Tbl_MissionCrew[Crew Name],Tbl_People[[#This Row],[Name]])</f>
        <v>0</v>
      </c>
      <c r="K559">
        <f>COUNTIFS(Tbl_EVA[Moonwalk],TRUE,Tbl_EVA[Name],Tbl_People[[#This Row],[Name]])</f>
        <v>0</v>
      </c>
      <c r="L559" s="2">
        <f ca="1">_xlfn.MAXIFS(Tbl_MissionCrew[Duration (days)],Tbl_MissionCrew[Crew Name],Tbl_People[[#This Row],[Name]])</f>
        <v>7.4999999997089617E-2</v>
      </c>
      <c r="M559" s="2">
        <f ca="1">_xlfn.MINIFS(Tbl_MissionCrew[Duration (days)],Tbl_MissionCrew[Crew Name],Tbl_People[[#This Row],[Name]])</f>
        <v>7.4999999997089617E-2</v>
      </c>
    </row>
    <row r="560" spans="1:13">
      <c r="A560" t="s">
        <v>527</v>
      </c>
      <c r="B560" t="s">
        <v>1333</v>
      </c>
      <c r="C560" t="s">
        <v>777</v>
      </c>
      <c r="D560" t="s">
        <v>787</v>
      </c>
      <c r="E560" s="6">
        <v>22731</v>
      </c>
      <c r="F560">
        <f>COUNTIF(Tbl_MissionCrew[Crew Name],Tbl_People[[#This Row],[Name]])</f>
        <v>3</v>
      </c>
      <c r="G560" s="2">
        <f ca="1">SUMIFS(Tbl_MissionCrew[Duration (days)],Tbl_MissionCrew[Crew Name],Tbl_People[[#This Row],[Name]])</f>
        <v>329.950104166659</v>
      </c>
      <c r="H560">
        <f>COUNTIF(Tbl_EVA[Name],Tbl_People[[#This Row],[Name]])</f>
        <v>2</v>
      </c>
      <c r="I560" s="2">
        <f>SUMIFS(Tbl_EVA[Duration],Tbl_EVA[Name],Tbl_People[[#This Row],[Name]])*24</f>
        <v>3.566666666592937</v>
      </c>
      <c r="J560">
        <f>COUNTIFS(Tbl_MissionCrew[Destination],"Moon",Tbl_MissionCrew[Crew Name],Tbl_People[[#This Row],[Name]])</f>
        <v>0</v>
      </c>
      <c r="K560">
        <f>COUNTIFS(Tbl_EVA[Moonwalk],TRUE,Tbl_EVA[Name],Tbl_People[[#This Row],[Name]])</f>
        <v>0</v>
      </c>
      <c r="L560" s="2">
        <f ca="1">_xlfn.MAXIFS(Tbl_MissionCrew[Duration (days)],Tbl_MissionCrew[Crew Name],Tbl_People[[#This Row],[Name]])</f>
        <v>179.07083333333139</v>
      </c>
      <c r="M560" s="2">
        <f ca="1">_xlfn.MINIFS(Tbl_MissionCrew[Duration (days)],Tbl_MissionCrew[Crew Name],Tbl_People[[#This Row],[Name]])</f>
        <v>9.8923611111094942</v>
      </c>
    </row>
    <row r="561" spans="1:13">
      <c r="A561" t="s">
        <v>1036</v>
      </c>
      <c r="B561" t="s">
        <v>1333</v>
      </c>
      <c r="C561" t="s">
        <v>777</v>
      </c>
      <c r="D561" t="s">
        <v>787</v>
      </c>
      <c r="E561" s="6">
        <v>14520</v>
      </c>
      <c r="F561">
        <f>COUNTIF(Tbl_MissionCrew[Crew Name],Tbl_People[[#This Row],[Name]])</f>
        <v>1</v>
      </c>
      <c r="G561" s="2">
        <f ca="1">SUMIFS(Tbl_MissionCrew[Duration (days)],Tbl_MissionCrew[Crew Name],Tbl_People[[#This Row],[Name]])</f>
        <v>17.727083333331393</v>
      </c>
      <c r="H561">
        <f>COUNTIF(Tbl_EVA[Name],Tbl_People[[#This Row],[Name]])</f>
        <v>0</v>
      </c>
      <c r="I561" s="2">
        <f>SUMIFS(Tbl_EVA[Duration],Tbl_EVA[Name],Tbl_People[[#This Row],[Name]])*24</f>
        <v>0</v>
      </c>
      <c r="J561">
        <f>COUNTIFS(Tbl_MissionCrew[Destination],"Moon",Tbl_MissionCrew[Crew Name],Tbl_People[[#This Row],[Name]])</f>
        <v>0</v>
      </c>
      <c r="K561">
        <f>COUNTIFS(Tbl_EVA[Moonwalk],TRUE,Tbl_EVA[Name],Tbl_People[[#This Row],[Name]])</f>
        <v>0</v>
      </c>
      <c r="L561" s="2">
        <f ca="1">_xlfn.MAXIFS(Tbl_MissionCrew[Duration (days)],Tbl_MissionCrew[Crew Name],Tbl_People[[#This Row],[Name]])</f>
        <v>17.727083333331393</v>
      </c>
      <c r="M561" s="2">
        <f ca="1">_xlfn.MINIFS(Tbl_MissionCrew[Duration (days)],Tbl_MissionCrew[Crew Name],Tbl_People[[#This Row],[Name]])</f>
        <v>17.727083333331393</v>
      </c>
    </row>
    <row r="562" spans="1:13">
      <c r="A562" t="s">
        <v>668</v>
      </c>
      <c r="B562" t="s">
        <v>1333</v>
      </c>
      <c r="C562" t="s">
        <v>777</v>
      </c>
      <c r="D562" t="s">
        <v>787</v>
      </c>
      <c r="E562" s="6">
        <v>23805</v>
      </c>
      <c r="F562">
        <f>COUNTIF(Tbl_MissionCrew[Crew Name],Tbl_People[[#This Row],[Name]])</f>
        <v>3</v>
      </c>
      <c r="G562" s="2">
        <f ca="1">SUMIFS(Tbl_MissionCrew[Duration (days)],Tbl_MissionCrew[Crew Name],Tbl_People[[#This Row],[Name]])</f>
        <v>200.7763888888876</v>
      </c>
      <c r="H562">
        <f>COUNTIF(Tbl_EVA[Name],Tbl_People[[#This Row],[Name]])</f>
        <v>2</v>
      </c>
      <c r="I562" s="2">
        <f>SUMIFS(Tbl_EVA[Duration],Tbl_EVA[Name],Tbl_People[[#This Row],[Name]])*24</f>
        <v>10.450000000186265</v>
      </c>
      <c r="J562">
        <f>COUNTIFS(Tbl_MissionCrew[Destination],"Moon",Tbl_MissionCrew[Crew Name],Tbl_People[[#This Row],[Name]])</f>
        <v>0</v>
      </c>
      <c r="K562">
        <f>COUNTIFS(Tbl_EVA[Moonwalk],TRUE,Tbl_EVA[Name],Tbl_People[[#This Row],[Name]])</f>
        <v>0</v>
      </c>
      <c r="L562" s="2">
        <f ca="1">_xlfn.MAXIFS(Tbl_MissionCrew[Duration (days)],Tbl_MissionCrew[Crew Name],Tbl_People[[#This Row],[Name]])</f>
        <v>178.00972222222481</v>
      </c>
      <c r="M562" s="2">
        <f ca="1">_xlfn.MINIFS(Tbl_MissionCrew[Duration (days)],Tbl_MissionCrew[Crew Name],Tbl_People[[#This Row],[Name]])</f>
        <v>10.870138888887595</v>
      </c>
    </row>
    <row r="563" spans="1:13">
      <c r="A563" t="s">
        <v>510</v>
      </c>
      <c r="B563" t="s">
        <v>1333</v>
      </c>
      <c r="C563" t="s">
        <v>777</v>
      </c>
      <c r="D563" t="s">
        <v>787</v>
      </c>
      <c r="E563" s="6">
        <v>22637</v>
      </c>
      <c r="F563">
        <f>COUNTIF(Tbl_MissionCrew[Crew Name],Tbl_People[[#This Row],[Name]])</f>
        <v>6</v>
      </c>
      <c r="G563" s="2">
        <f ca="1">SUMIFS(Tbl_MissionCrew[Duration (days)],Tbl_MissionCrew[Crew Name],Tbl_People[[#This Row],[Name]])</f>
        <v>826.39156250000815</v>
      </c>
      <c r="H563">
        <f>COUNTIF(Tbl_EVA[Name],Tbl_People[[#This Row],[Name]])</f>
        <v>6</v>
      </c>
      <c r="I563" s="2">
        <f>SUMIFS(Tbl_EVA[Duration],Tbl_EVA[Name],Tbl_People[[#This Row],[Name]])*24</f>
        <v>34.83333333321692</v>
      </c>
      <c r="J563">
        <f>COUNTIFS(Tbl_MissionCrew[Destination],"Moon",Tbl_MissionCrew[Crew Name],Tbl_People[[#This Row],[Name]])</f>
        <v>0</v>
      </c>
      <c r="K563">
        <f>COUNTIFS(Tbl_EVA[Moonwalk],TRUE,Tbl_EVA[Name],Tbl_People[[#This Row],[Name]])</f>
        <v>0</v>
      </c>
      <c r="L563" s="2">
        <f ca="1">_xlfn.MAXIFS(Tbl_MissionCrew[Duration (days)],Tbl_MissionCrew[Crew Name],Tbl_People[[#This Row],[Name]])</f>
        <v>191.79652777777665</v>
      </c>
      <c r="M563" s="2">
        <f ca="1">_xlfn.MINIFS(Tbl_MissionCrew[Duration (days)],Tbl_MissionCrew[Crew Name],Tbl_People[[#This Row],[Name]])</f>
        <v>11.80000000000291</v>
      </c>
    </row>
    <row r="564" spans="1:13">
      <c r="A564" t="s">
        <v>1043</v>
      </c>
      <c r="B564" t="s">
        <v>1333</v>
      </c>
      <c r="C564" t="s">
        <v>777</v>
      </c>
      <c r="D564" t="s">
        <v>787</v>
      </c>
      <c r="E564" s="6">
        <v>15215</v>
      </c>
      <c r="F564">
        <f>COUNTIF(Tbl_MissionCrew[Crew Name],Tbl_People[[#This Row],[Name]])</f>
        <v>2</v>
      </c>
      <c r="G564" s="2">
        <f ca="1">SUMIFS(Tbl_MissionCrew[Duration (days)],Tbl_MissionCrew[Crew Name],Tbl_People[[#This Row],[Name]])</f>
        <v>11.833333333332121</v>
      </c>
      <c r="H564">
        <f>COUNTIF(Tbl_EVA[Name],Tbl_People[[#This Row],[Name]])</f>
        <v>0</v>
      </c>
      <c r="I564" s="2">
        <f>SUMIFS(Tbl_EVA[Duration],Tbl_EVA[Name],Tbl_People[[#This Row],[Name]])*24</f>
        <v>0</v>
      </c>
      <c r="J564">
        <f>COUNTIFS(Tbl_MissionCrew[Destination],"Moon",Tbl_MissionCrew[Crew Name],Tbl_People[[#This Row],[Name]])</f>
        <v>0</v>
      </c>
      <c r="K564">
        <f>COUNTIFS(Tbl_EVA[Moonwalk],TRUE,Tbl_EVA[Name],Tbl_People[[#This Row],[Name]])</f>
        <v>0</v>
      </c>
      <c r="L564" s="2">
        <f ca="1">_xlfn.MAXIFS(Tbl_MissionCrew[Duration (days)],Tbl_MissionCrew[Crew Name],Tbl_People[[#This Row],[Name]])</f>
        <v>7.9027777777773736</v>
      </c>
      <c r="M564" s="2">
        <f ca="1">_xlfn.MINIFS(Tbl_MissionCrew[Duration (days)],Tbl_MissionCrew[Crew Name],Tbl_People[[#This Row],[Name]])</f>
        <v>3.9305555555547471</v>
      </c>
    </row>
    <row r="565" spans="1:13">
      <c r="A565" t="s">
        <v>533</v>
      </c>
      <c r="B565" t="s">
        <v>1333</v>
      </c>
      <c r="C565" t="s">
        <v>777</v>
      </c>
      <c r="D565" t="s">
        <v>787</v>
      </c>
      <c r="E565" s="6">
        <v>22318</v>
      </c>
      <c r="F565">
        <f>COUNTIF(Tbl_MissionCrew[Crew Name],Tbl_People[[#This Row],[Name]])</f>
        <v>2</v>
      </c>
      <c r="G565" s="2">
        <f ca="1">SUMIFS(Tbl_MissionCrew[Duration (days)],Tbl_MissionCrew[Crew Name],Tbl_People[[#This Row],[Name]])</f>
        <v>389.61621527777606</v>
      </c>
      <c r="H565">
        <f>COUNTIF(Tbl_EVA[Name],Tbl_People[[#This Row],[Name]])</f>
        <v>8</v>
      </c>
      <c r="I565" s="2">
        <f>SUMIFS(Tbl_EVA[Duration],Tbl_EVA[Name],Tbl_People[[#This Row],[Name]])*24</f>
        <v>42.533333333150949</v>
      </c>
      <c r="J565">
        <f>COUNTIFS(Tbl_MissionCrew[Destination],"Moon",Tbl_MissionCrew[Crew Name],Tbl_People[[#This Row],[Name]])</f>
        <v>0</v>
      </c>
      <c r="K565">
        <f>COUNTIFS(Tbl_EVA[Moonwalk],TRUE,Tbl_EVA[Name],Tbl_People[[#This Row],[Name]])</f>
        <v>0</v>
      </c>
      <c r="L565" s="2">
        <f ca="1">_xlfn.MAXIFS(Tbl_MissionCrew[Duration (days)],Tbl_MissionCrew[Crew Name],Tbl_People[[#This Row],[Name]])</f>
        <v>195.81899305555271</v>
      </c>
      <c r="M565" s="2">
        <f ca="1">_xlfn.MINIFS(Tbl_MissionCrew[Duration (days)],Tbl_MissionCrew[Crew Name],Tbl_People[[#This Row],[Name]])</f>
        <v>193.79722222222335</v>
      </c>
    </row>
    <row r="566" spans="1:13">
      <c r="A566" t="s">
        <v>417</v>
      </c>
      <c r="B566" t="s">
        <v>1333</v>
      </c>
      <c r="C566" t="s">
        <v>777</v>
      </c>
      <c r="D566" t="s">
        <v>787</v>
      </c>
      <c r="E566" s="6">
        <v>15261</v>
      </c>
      <c r="F566">
        <f>COUNTIF(Tbl_MissionCrew[Crew Name],Tbl_People[[#This Row],[Name]])</f>
        <v>3</v>
      </c>
      <c r="G566" s="2">
        <f ca="1">SUMIFS(Tbl_MissionCrew[Duration (days)],Tbl_MissionCrew[Crew Name],Tbl_People[[#This Row],[Name]])</f>
        <v>430.76482638889138</v>
      </c>
      <c r="H566">
        <f>COUNTIF(Tbl_EVA[Name],Tbl_People[[#This Row],[Name]])</f>
        <v>4</v>
      </c>
      <c r="I566" s="2">
        <f>SUMIFS(Tbl_EVA[Duration],Tbl_EVA[Name],Tbl_People[[#This Row],[Name]])*24</f>
        <v>10.26666666669189</v>
      </c>
      <c r="J566">
        <f>COUNTIFS(Tbl_MissionCrew[Destination],"Moon",Tbl_MissionCrew[Crew Name],Tbl_People[[#This Row],[Name]])</f>
        <v>0</v>
      </c>
      <c r="K566">
        <f>COUNTIFS(Tbl_EVA[Moonwalk],TRUE,Tbl_EVA[Name],Tbl_People[[#This Row],[Name]])</f>
        <v>0</v>
      </c>
      <c r="L566" s="2">
        <f ca="1">_xlfn.MAXIFS(Tbl_MissionCrew[Duration (days)],Tbl_MissionCrew[Crew Name],Tbl_People[[#This Row],[Name]])</f>
        <v>326.4847337962965</v>
      </c>
      <c r="M566" s="2">
        <f ca="1">_xlfn.MINIFS(Tbl_MissionCrew[Duration (days)],Tbl_MissionCrew[Crew Name],Tbl_People[[#This Row],[Name]])</f>
        <v>7.8631944444459805</v>
      </c>
    </row>
    <row r="567" spans="1:13">
      <c r="A567" t="s">
        <v>1262</v>
      </c>
      <c r="B567" t="s">
        <v>1333</v>
      </c>
      <c r="C567" t="s">
        <v>777</v>
      </c>
      <c r="D567" t="s">
        <v>787</v>
      </c>
      <c r="E567" s="6">
        <v>21995</v>
      </c>
      <c r="F567">
        <f>COUNTIF(Tbl_MissionCrew[Crew Name],Tbl_People[[#This Row],[Name]])</f>
        <v>1</v>
      </c>
      <c r="G567" s="2">
        <f ca="1">SUMIFS(Tbl_MissionCrew[Duration (days)],Tbl_MissionCrew[Crew Name],Tbl_People[[#This Row],[Name]])</f>
        <v>9.8951388888890506</v>
      </c>
      <c r="H567">
        <f>COUNTIF(Tbl_EVA[Name],Tbl_People[[#This Row],[Name]])</f>
        <v>0</v>
      </c>
      <c r="I567" s="2">
        <f>SUMIFS(Tbl_EVA[Duration],Tbl_EVA[Name],Tbl_People[[#This Row],[Name]])*24</f>
        <v>0</v>
      </c>
      <c r="J567">
        <f>COUNTIFS(Tbl_MissionCrew[Destination],"Moon",Tbl_MissionCrew[Crew Name],Tbl_People[[#This Row],[Name]])</f>
        <v>0</v>
      </c>
      <c r="K567">
        <f>COUNTIFS(Tbl_EVA[Moonwalk],TRUE,Tbl_EVA[Name],Tbl_People[[#This Row],[Name]])</f>
        <v>0</v>
      </c>
      <c r="L567" s="2">
        <f ca="1">_xlfn.MAXIFS(Tbl_MissionCrew[Duration (days)],Tbl_MissionCrew[Crew Name],Tbl_People[[#This Row],[Name]])</f>
        <v>9.8951388888890506</v>
      </c>
      <c r="M567" s="2">
        <f ca="1">_xlfn.MINIFS(Tbl_MissionCrew[Duration (days)],Tbl_MissionCrew[Crew Name],Tbl_People[[#This Row],[Name]])</f>
        <v>9.8951388888890506</v>
      </c>
    </row>
    <row r="568" spans="1:13">
      <c r="A568" t="s">
        <v>534</v>
      </c>
      <c r="B568" t="s">
        <v>1333</v>
      </c>
      <c r="C568" t="s">
        <v>777</v>
      </c>
      <c r="D568" t="s">
        <v>787</v>
      </c>
      <c r="E568" s="6">
        <v>21102</v>
      </c>
      <c r="F568">
        <f>COUNTIF(Tbl_MissionCrew[Crew Name],Tbl_People[[#This Row],[Name]])</f>
        <v>4</v>
      </c>
      <c r="G568" s="2">
        <f ca="1">SUMIFS(Tbl_MissionCrew[Duration (days)],Tbl_MissionCrew[Crew Name],Tbl_People[[#This Row],[Name]])</f>
        <v>552.93547453705105</v>
      </c>
      <c r="H568">
        <f>COUNTIF(Tbl_EVA[Name],Tbl_People[[#This Row],[Name]])</f>
        <v>7</v>
      </c>
      <c r="I568" s="2">
        <f>SUMIFS(Tbl_EVA[Duration],Tbl_EVA[Name],Tbl_People[[#This Row],[Name]])*24</f>
        <v>30.816666666534729</v>
      </c>
      <c r="J568">
        <f>COUNTIFS(Tbl_MissionCrew[Destination],"Moon",Tbl_MissionCrew[Crew Name],Tbl_People[[#This Row],[Name]])</f>
        <v>0</v>
      </c>
      <c r="K568">
        <f>COUNTIFS(Tbl_EVA[Moonwalk],TRUE,Tbl_EVA[Name],Tbl_People[[#This Row],[Name]])</f>
        <v>0</v>
      </c>
      <c r="L568" s="2">
        <f ca="1">_xlfn.MAXIFS(Tbl_MissionCrew[Duration (days)],Tbl_MissionCrew[Crew Name],Tbl_People[[#This Row],[Name]])</f>
        <v>193.79722222222335</v>
      </c>
      <c r="M568" s="2">
        <f ca="1">_xlfn.MINIFS(Tbl_MissionCrew[Duration (days)],Tbl_MissionCrew[Crew Name],Tbl_People[[#This Row],[Name]])</f>
        <v>9.8402777777810115</v>
      </c>
    </row>
    <row r="569" spans="1:13">
      <c r="A569" t="s">
        <v>662</v>
      </c>
      <c r="B569" t="s">
        <v>1333</v>
      </c>
      <c r="C569" t="s">
        <v>856</v>
      </c>
      <c r="D569" t="s">
        <v>1335</v>
      </c>
      <c r="E569" s="6">
        <v>24390</v>
      </c>
      <c r="F569">
        <f>COUNTIF(Tbl_MissionCrew[Crew Name],Tbl_People[[#This Row],[Name]])</f>
        <v>1</v>
      </c>
      <c r="G569" s="2">
        <f ca="1">SUMIFS(Tbl_MissionCrew[Duration (days)],Tbl_MissionCrew[Crew Name],Tbl_People[[#This Row],[Name]])</f>
        <v>2.8520256018455257</v>
      </c>
      <c r="H569">
        <f>COUNTIF(Tbl_EVA[Name],Tbl_People[[#This Row],[Name]])</f>
        <v>1</v>
      </c>
      <c r="I569" s="2">
        <f>SUMIFS(Tbl_EVA[Duration],Tbl_EVA[Name],Tbl_People[[#This Row],[Name]])*24</f>
        <v>0.36666666663950309</v>
      </c>
      <c r="J569">
        <f>COUNTIFS(Tbl_MissionCrew[Destination],"Moon",Tbl_MissionCrew[Crew Name],Tbl_People[[#This Row],[Name]])</f>
        <v>0</v>
      </c>
      <c r="K569">
        <f>COUNTIFS(Tbl_EVA[Moonwalk],TRUE,Tbl_EVA[Name],Tbl_People[[#This Row],[Name]])</f>
        <v>0</v>
      </c>
      <c r="L569" s="2">
        <f ca="1">_xlfn.MAXIFS(Tbl_MissionCrew[Duration (days)],Tbl_MissionCrew[Crew Name],Tbl_People[[#This Row],[Name]])</f>
        <v>2.8520256018455257</v>
      </c>
      <c r="M569" s="2">
        <f ca="1">_xlfn.MINIFS(Tbl_MissionCrew[Duration (days)],Tbl_MissionCrew[Crew Name],Tbl_People[[#This Row],[Name]])</f>
        <v>2.8520256018455257</v>
      </c>
    </row>
    <row r="570" spans="1:13">
      <c r="A570" t="s">
        <v>1310</v>
      </c>
      <c r="B570" t="s">
        <v>1333</v>
      </c>
      <c r="C570" t="s">
        <v>856</v>
      </c>
      <c r="D570" t="s">
        <v>1335</v>
      </c>
      <c r="E570" s="6">
        <v>24228</v>
      </c>
      <c r="F570">
        <f>COUNTIF(Tbl_MissionCrew[Crew Name],Tbl_People[[#This Row],[Name]])</f>
        <v>1</v>
      </c>
      <c r="G570" s="2">
        <f ca="1">SUMIFS(Tbl_MissionCrew[Duration (days)],Tbl_MissionCrew[Crew Name],Tbl_People[[#This Row],[Name]])</f>
        <v>14.603449074078526</v>
      </c>
      <c r="H570">
        <f>COUNTIF(Tbl_EVA[Name],Tbl_People[[#This Row],[Name]])</f>
        <v>0</v>
      </c>
      <c r="I570" s="2">
        <f>SUMIFS(Tbl_EVA[Duration],Tbl_EVA[Name],Tbl_People[[#This Row],[Name]])*24</f>
        <v>0</v>
      </c>
      <c r="J570">
        <f>COUNTIFS(Tbl_MissionCrew[Destination],"Moon",Tbl_MissionCrew[Crew Name],Tbl_People[[#This Row],[Name]])</f>
        <v>0</v>
      </c>
      <c r="K570">
        <f>COUNTIFS(Tbl_EVA[Moonwalk],TRUE,Tbl_EVA[Name],Tbl_People[[#This Row],[Name]])</f>
        <v>0</v>
      </c>
      <c r="L570" s="2">
        <f ca="1">_xlfn.MAXIFS(Tbl_MissionCrew[Duration (days)],Tbl_MissionCrew[Crew Name],Tbl_People[[#This Row],[Name]])</f>
        <v>14.603449074078526</v>
      </c>
      <c r="M570" s="2">
        <f ca="1">_xlfn.MINIFS(Tbl_MissionCrew[Duration (days)],Tbl_MissionCrew[Crew Name],Tbl_People[[#This Row],[Name]])</f>
        <v>14.603449074078526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Colman</dc:creator>
  <cp:keywords/>
  <dc:description/>
  <cp:lastModifiedBy>Jeffrey Colman (Allovus Design Inc)</cp:lastModifiedBy>
  <cp:revision/>
  <dcterms:created xsi:type="dcterms:W3CDTF">2020-09-30T15:03:23Z</dcterms:created>
  <dcterms:modified xsi:type="dcterms:W3CDTF">2021-01-05T11:06:44Z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2020-09-30T15:03:24Z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52cee005-48ed-46ee-bf2d-d077d208bd12</vt:lpwstr>
  </property>
  <property fmtid="{D5CDD505-2E9C-101B-9397-08002B2CF9AE}" pid="8" name="MSIP_Label_f42aa342-8706-4288-bd11-ebb85995028c_ContentBits">
    <vt:lpwstr>0</vt:lpwstr>
  </property>
</Properties>
</file>