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H:\Mi unidad\ULL v1\Curso 22_23\Organizaciones Empresariales_ Ingeniería Informática\TEMARIO y presentaciones\Tema 4\"/>
    </mc:Choice>
  </mc:AlternateContent>
  <xr:revisionPtr revIDLastSave="0" documentId="8_{951A56D7-26F8-4E71-9D6D-0839A385348A}" xr6:coauthVersionLast="36" xr6:coauthVersionMax="36" xr10:uidLastSave="{00000000-0000-0000-0000-000000000000}"/>
  <bookViews>
    <workbookView xWindow="0" yWindow="0" windowWidth="23040" windowHeight="8940" activeTab="1" xr2:uid="{FE7E5FCC-3BBD-4366-9509-4FCD0166CA37}"/>
  </bookViews>
  <sheets>
    <sheet name="Balance situación inicial" sheetId="1" r:id="rId1"/>
    <sheet name="PyG" sheetId="2" r:id="rId2"/>
    <sheet name="Tesorería" sheetId="3" r:id="rId3"/>
  </sheets>
  <externalReferences>
    <externalReference r:id="rId4"/>
  </externalReferences>
  <definedNames>
    <definedName name="Acreedores_CP_Financieros">'[1]3.Pasivos de Partida'!$B$24</definedName>
    <definedName name="Año_Com_Ejerc_0">'[1]1.Datos Básicos'!$Q$8</definedName>
    <definedName name="Año_comienzo_Plan">'[1]1.Datos Básicos'!$B$7</definedName>
    <definedName name="Consolidación?">'[1]1.Datos Básicos'!$I$11</definedName>
    <definedName name="Salarios_a_Pagar">'[1]3.Pasivos de Partida'!$B$27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7" i="3" l="1"/>
  <c r="L57" i="3"/>
  <c r="K57" i="3"/>
  <c r="J57" i="3"/>
  <c r="I57" i="3"/>
  <c r="H57" i="3"/>
  <c r="G57" i="3"/>
  <c r="F57" i="3"/>
  <c r="E57" i="3"/>
  <c r="D57" i="3"/>
  <c r="C57" i="3"/>
  <c r="B57" i="3"/>
  <c r="N57" i="3" s="1"/>
  <c r="N55" i="3"/>
  <c r="M53" i="3"/>
  <c r="L53" i="3"/>
  <c r="K53" i="3"/>
  <c r="J53" i="3"/>
  <c r="I53" i="3"/>
  <c r="H53" i="3"/>
  <c r="G53" i="3"/>
  <c r="F53" i="3"/>
  <c r="E53" i="3"/>
  <c r="D53" i="3"/>
  <c r="C53" i="3"/>
  <c r="B53" i="3"/>
  <c r="D51" i="3"/>
  <c r="B56" i="3" s="1"/>
  <c r="C56" i="3" s="1"/>
  <c r="D56" i="3" s="1"/>
  <c r="E56" i="3" s="1"/>
  <c r="F56" i="3" s="1"/>
  <c r="G56" i="3" s="1"/>
  <c r="H56" i="3" s="1"/>
  <c r="I56" i="3" s="1"/>
  <c r="J56" i="3" s="1"/>
  <c r="K56" i="3" s="1"/>
  <c r="L56" i="3" s="1"/>
  <c r="M56" i="3" s="1"/>
  <c r="M40" i="3"/>
  <c r="L40" i="3"/>
  <c r="K40" i="3"/>
  <c r="J40" i="3"/>
  <c r="I40" i="3"/>
  <c r="H40" i="3"/>
  <c r="G40" i="3"/>
  <c r="F40" i="3"/>
  <c r="E40" i="3"/>
  <c r="D40" i="3"/>
  <c r="C40" i="3"/>
  <c r="B40" i="3"/>
  <c r="N40" i="3" s="1"/>
  <c r="N39" i="3"/>
  <c r="O10" i="3" s="1"/>
  <c r="N38" i="3"/>
  <c r="O37" i="3"/>
  <c r="N37" i="3"/>
  <c r="O36" i="3"/>
  <c r="N36" i="3"/>
  <c r="M35" i="3"/>
  <c r="L35" i="3"/>
  <c r="K35" i="3"/>
  <c r="J35" i="3"/>
  <c r="I35" i="3"/>
  <c r="H35" i="3"/>
  <c r="G35" i="3"/>
  <c r="F35" i="3"/>
  <c r="E35" i="3"/>
  <c r="D35" i="3"/>
  <c r="N35" i="3" s="1"/>
  <c r="C35" i="3"/>
  <c r="B35" i="3"/>
  <c r="M34" i="3"/>
  <c r="L34" i="3"/>
  <c r="K34" i="3"/>
  <c r="J34" i="3"/>
  <c r="I34" i="3"/>
  <c r="H34" i="3"/>
  <c r="G34" i="3"/>
  <c r="F34" i="3"/>
  <c r="E34" i="3"/>
  <c r="D34" i="3"/>
  <c r="C34" i="3"/>
  <c r="B34" i="3"/>
  <c r="N34" i="3" s="1"/>
  <c r="M33" i="3"/>
  <c r="L33" i="3"/>
  <c r="K33" i="3"/>
  <c r="J33" i="3"/>
  <c r="I33" i="3"/>
  <c r="H33" i="3"/>
  <c r="G33" i="3"/>
  <c r="F33" i="3"/>
  <c r="N33" i="3" s="1"/>
  <c r="E33" i="3"/>
  <c r="D33" i="3"/>
  <c r="C33" i="3"/>
  <c r="B33" i="3"/>
  <c r="M32" i="3"/>
  <c r="L32" i="3"/>
  <c r="K32" i="3"/>
  <c r="J32" i="3"/>
  <c r="I32" i="3"/>
  <c r="H32" i="3"/>
  <c r="G32" i="3"/>
  <c r="F32" i="3"/>
  <c r="E32" i="3"/>
  <c r="D32" i="3"/>
  <c r="C32" i="3"/>
  <c r="B32" i="3"/>
  <c r="N32" i="3" s="1"/>
  <c r="M31" i="3"/>
  <c r="L31" i="3"/>
  <c r="K31" i="3"/>
  <c r="J31" i="3"/>
  <c r="I31" i="3"/>
  <c r="H31" i="3"/>
  <c r="G31" i="3"/>
  <c r="F31" i="3"/>
  <c r="E31" i="3"/>
  <c r="D31" i="3"/>
  <c r="C31" i="3"/>
  <c r="B31" i="3"/>
  <c r="N31" i="3" s="1"/>
  <c r="M30" i="3"/>
  <c r="L30" i="3"/>
  <c r="K30" i="3"/>
  <c r="J30" i="3"/>
  <c r="I30" i="3"/>
  <c r="H30" i="3"/>
  <c r="G30" i="3"/>
  <c r="F30" i="3"/>
  <c r="E30" i="3"/>
  <c r="D30" i="3"/>
  <c r="C30" i="3"/>
  <c r="B30" i="3"/>
  <c r="N30" i="3" s="1"/>
  <c r="A30" i="3"/>
  <c r="M29" i="3"/>
  <c r="L29" i="3"/>
  <c r="K29" i="3"/>
  <c r="J29" i="3"/>
  <c r="I29" i="3"/>
  <c r="H29" i="3"/>
  <c r="G29" i="3"/>
  <c r="F29" i="3"/>
  <c r="E29" i="3"/>
  <c r="D29" i="3"/>
  <c r="C29" i="3"/>
  <c r="B29" i="3"/>
  <c r="N29" i="3" s="1"/>
  <c r="A29" i="3"/>
  <c r="M28" i="3"/>
  <c r="L28" i="3"/>
  <c r="K28" i="3"/>
  <c r="J28" i="3"/>
  <c r="I28" i="3"/>
  <c r="H28" i="3"/>
  <c r="G28" i="3"/>
  <c r="F28" i="3"/>
  <c r="E28" i="3"/>
  <c r="D28" i="3"/>
  <c r="C28" i="3"/>
  <c r="B28" i="3"/>
  <c r="N28" i="3" s="1"/>
  <c r="A28" i="3"/>
  <c r="O27" i="3"/>
  <c r="M27" i="3"/>
  <c r="L27" i="3"/>
  <c r="K27" i="3"/>
  <c r="J27" i="3"/>
  <c r="I27" i="3"/>
  <c r="H27" i="3"/>
  <c r="G27" i="3"/>
  <c r="F27" i="3"/>
  <c r="E27" i="3"/>
  <c r="D27" i="3"/>
  <c r="C27" i="3"/>
  <c r="B27" i="3"/>
  <c r="N27" i="3" s="1"/>
  <c r="A27" i="3"/>
  <c r="M26" i="3"/>
  <c r="L26" i="3"/>
  <c r="K26" i="3"/>
  <c r="J26" i="3"/>
  <c r="I26" i="3"/>
  <c r="H26" i="3"/>
  <c r="G26" i="3"/>
  <c r="F26" i="3"/>
  <c r="N26" i="3" s="1"/>
  <c r="E26" i="3"/>
  <c r="D26" i="3"/>
  <c r="C26" i="3"/>
  <c r="B26" i="3"/>
  <c r="A26" i="3"/>
  <c r="M25" i="3"/>
  <c r="L25" i="3"/>
  <c r="K25" i="3"/>
  <c r="J25" i="3"/>
  <c r="I25" i="3"/>
  <c r="H25" i="3"/>
  <c r="G25" i="3"/>
  <c r="F25" i="3"/>
  <c r="E25" i="3"/>
  <c r="D25" i="3"/>
  <c r="N25" i="3" s="1"/>
  <c r="C25" i="3"/>
  <c r="B25" i="3"/>
  <c r="A25" i="3"/>
  <c r="M24" i="3"/>
  <c r="L24" i="3"/>
  <c r="K24" i="3"/>
  <c r="J24" i="3"/>
  <c r="I24" i="3"/>
  <c r="H24" i="3"/>
  <c r="G24" i="3"/>
  <c r="F24" i="3"/>
  <c r="E24" i="3"/>
  <c r="D24" i="3"/>
  <c r="C24" i="3"/>
  <c r="B24" i="3"/>
  <c r="N24" i="3" s="1"/>
  <c r="A24" i="3"/>
  <c r="M23" i="3"/>
  <c r="L23" i="3"/>
  <c r="K23" i="3"/>
  <c r="J23" i="3"/>
  <c r="I23" i="3"/>
  <c r="H23" i="3"/>
  <c r="G23" i="3"/>
  <c r="F23" i="3"/>
  <c r="E23" i="3"/>
  <c r="D23" i="3"/>
  <c r="C23" i="3"/>
  <c r="B23" i="3"/>
  <c r="N23" i="3" s="1"/>
  <c r="A23" i="3"/>
  <c r="N22" i="3"/>
  <c r="M22" i="3"/>
  <c r="L22" i="3"/>
  <c r="K22" i="3"/>
  <c r="J22" i="3"/>
  <c r="I22" i="3"/>
  <c r="H22" i="3"/>
  <c r="G22" i="3"/>
  <c r="F22" i="3"/>
  <c r="E22" i="3"/>
  <c r="D22" i="3"/>
  <c r="C22" i="3"/>
  <c r="B22" i="3"/>
  <c r="A22" i="3"/>
  <c r="M21" i="3"/>
  <c r="L21" i="3"/>
  <c r="L41" i="3" s="1"/>
  <c r="K21" i="3"/>
  <c r="J21" i="3"/>
  <c r="I21" i="3"/>
  <c r="H21" i="3"/>
  <c r="G21" i="3"/>
  <c r="F21" i="3"/>
  <c r="E21" i="3"/>
  <c r="D21" i="3"/>
  <c r="D41" i="3" s="1"/>
  <c r="C21" i="3"/>
  <c r="N21" i="3" s="1"/>
  <c r="B21" i="3"/>
  <c r="A21" i="3"/>
  <c r="M20" i="3"/>
  <c r="M41" i="3" s="1"/>
  <c r="L20" i="3"/>
  <c r="K20" i="3"/>
  <c r="K41" i="3" s="1"/>
  <c r="J20" i="3"/>
  <c r="J41" i="3" s="1"/>
  <c r="I20" i="3"/>
  <c r="I41" i="3" s="1"/>
  <c r="H20" i="3"/>
  <c r="H41" i="3" s="1"/>
  <c r="G20" i="3"/>
  <c r="G41" i="3" s="1"/>
  <c r="G42" i="3" s="1"/>
  <c r="F20" i="3"/>
  <c r="F41" i="3" s="1"/>
  <c r="E20" i="3"/>
  <c r="E41" i="3" s="1"/>
  <c r="D20" i="3"/>
  <c r="C20" i="3"/>
  <c r="C41" i="3" s="1"/>
  <c r="B20" i="3"/>
  <c r="B41" i="3" s="1"/>
  <c r="A20" i="3"/>
  <c r="M19" i="3"/>
  <c r="L19" i="3"/>
  <c r="K19" i="3"/>
  <c r="J19" i="3"/>
  <c r="I19" i="3"/>
  <c r="H19" i="3"/>
  <c r="G19" i="3"/>
  <c r="F19" i="3"/>
  <c r="E19" i="3"/>
  <c r="D19" i="3"/>
  <c r="C19" i="3"/>
  <c r="B19" i="3"/>
  <c r="N19" i="3" s="1"/>
  <c r="A19" i="3"/>
  <c r="N18" i="3"/>
  <c r="M18" i="3"/>
  <c r="L18" i="3"/>
  <c r="K18" i="3"/>
  <c r="J18" i="3"/>
  <c r="I18" i="3"/>
  <c r="H18" i="3"/>
  <c r="G18" i="3"/>
  <c r="F18" i="3"/>
  <c r="E18" i="3"/>
  <c r="D18" i="3"/>
  <c r="C18" i="3"/>
  <c r="B18" i="3"/>
  <c r="A18" i="3"/>
  <c r="O17" i="3"/>
  <c r="M17" i="3"/>
  <c r="L17" i="3"/>
  <c r="K17" i="3"/>
  <c r="J17" i="3"/>
  <c r="I17" i="3"/>
  <c r="H17" i="3"/>
  <c r="G17" i="3"/>
  <c r="F17" i="3"/>
  <c r="E17" i="3"/>
  <c r="D17" i="3"/>
  <c r="N17" i="3" s="1"/>
  <c r="C17" i="3"/>
  <c r="B17" i="3"/>
  <c r="M16" i="3"/>
  <c r="L16" i="3"/>
  <c r="K16" i="3"/>
  <c r="J16" i="3"/>
  <c r="I16" i="3"/>
  <c r="H16" i="3"/>
  <c r="G16" i="3"/>
  <c r="F16" i="3"/>
  <c r="E16" i="3"/>
  <c r="D16" i="3"/>
  <c r="C16" i="3"/>
  <c r="B16" i="3"/>
  <c r="N16" i="3" s="1"/>
  <c r="M15" i="3"/>
  <c r="L15" i="3"/>
  <c r="K15" i="3"/>
  <c r="J15" i="3"/>
  <c r="I15" i="3"/>
  <c r="H15" i="3"/>
  <c r="G15" i="3"/>
  <c r="F15" i="3"/>
  <c r="E15" i="3"/>
  <c r="D15" i="3"/>
  <c r="C15" i="3"/>
  <c r="B15" i="3"/>
  <c r="N15" i="3" s="1"/>
  <c r="O15" i="3" s="1"/>
  <c r="M14" i="3"/>
  <c r="L14" i="3"/>
  <c r="K14" i="3"/>
  <c r="J14" i="3"/>
  <c r="I14" i="3"/>
  <c r="H14" i="3"/>
  <c r="G14" i="3"/>
  <c r="F14" i="3"/>
  <c r="E14" i="3"/>
  <c r="D14" i="3"/>
  <c r="C14" i="3"/>
  <c r="B14" i="3"/>
  <c r="N14" i="3" s="1"/>
  <c r="M13" i="3"/>
  <c r="M42" i="3" s="1"/>
  <c r="L13" i="3"/>
  <c r="L42" i="3" s="1"/>
  <c r="K13" i="3"/>
  <c r="K42" i="3" s="1"/>
  <c r="J13" i="3"/>
  <c r="I13" i="3"/>
  <c r="I42" i="3" s="1"/>
  <c r="H13" i="3"/>
  <c r="G13" i="3"/>
  <c r="F13" i="3"/>
  <c r="E13" i="3"/>
  <c r="E42" i="3" s="1"/>
  <c r="D13" i="3"/>
  <c r="D42" i="3" s="1"/>
  <c r="C13" i="3"/>
  <c r="C42" i="3" s="1"/>
  <c r="B13" i="3"/>
  <c r="N13" i="3" s="1"/>
  <c r="B11" i="3"/>
  <c r="C11" i="3" s="1"/>
  <c r="N10" i="3"/>
  <c r="N9" i="3"/>
  <c r="M8" i="3"/>
  <c r="L8" i="3"/>
  <c r="K8" i="3"/>
  <c r="J8" i="3"/>
  <c r="I8" i="3"/>
  <c r="H8" i="3"/>
  <c r="G8" i="3"/>
  <c r="F8" i="3"/>
  <c r="E8" i="3"/>
  <c r="D8" i="3"/>
  <c r="N8" i="3" s="1"/>
  <c r="C8" i="3"/>
  <c r="B8" i="3"/>
  <c r="M7" i="3"/>
  <c r="L7" i="3"/>
  <c r="K7" i="3"/>
  <c r="J7" i="3"/>
  <c r="I7" i="3"/>
  <c r="H7" i="3"/>
  <c r="G7" i="3"/>
  <c r="F7" i="3"/>
  <c r="E7" i="3"/>
  <c r="D7" i="3"/>
  <c r="C7" i="3"/>
  <c r="N7" i="3" s="1"/>
  <c r="B7" i="3"/>
  <c r="M6" i="3"/>
  <c r="L6" i="3"/>
  <c r="K6" i="3"/>
  <c r="J6" i="3"/>
  <c r="I6" i="3"/>
  <c r="H6" i="3"/>
  <c r="G6" i="3"/>
  <c r="F6" i="3"/>
  <c r="N6" i="3" s="1"/>
  <c r="E6" i="3"/>
  <c r="D6" i="3"/>
  <c r="C6" i="3"/>
  <c r="B6" i="3"/>
  <c r="M5" i="3"/>
  <c r="L5" i="3"/>
  <c r="K5" i="3"/>
  <c r="J5" i="3"/>
  <c r="I5" i="3"/>
  <c r="H5" i="3"/>
  <c r="G5" i="3"/>
  <c r="F5" i="3"/>
  <c r="E5" i="3"/>
  <c r="D5" i="3"/>
  <c r="C5" i="3"/>
  <c r="B5" i="3"/>
  <c r="B12" i="3" s="1"/>
  <c r="B4" i="3"/>
  <c r="M3" i="3"/>
  <c r="L3" i="3"/>
  <c r="K3" i="3"/>
  <c r="J3" i="3"/>
  <c r="I3" i="3"/>
  <c r="H3" i="3"/>
  <c r="G3" i="3"/>
  <c r="F3" i="3"/>
  <c r="E3" i="3"/>
  <c r="D3" i="3"/>
  <c r="C3" i="3"/>
  <c r="B3" i="3"/>
  <c r="B43" i="2"/>
  <c r="B46" i="2" s="1"/>
  <c r="N34" i="2"/>
  <c r="M31" i="2"/>
  <c r="M32" i="2" s="1"/>
  <c r="L31" i="2"/>
  <c r="L32" i="2" s="1"/>
  <c r="K31" i="2"/>
  <c r="K32" i="2" s="1"/>
  <c r="J31" i="2"/>
  <c r="J32" i="2" s="1"/>
  <c r="I31" i="2"/>
  <c r="I32" i="2" s="1"/>
  <c r="H31" i="2"/>
  <c r="H32" i="2" s="1"/>
  <c r="G31" i="2"/>
  <c r="G32" i="2" s="1"/>
  <c r="F31" i="2"/>
  <c r="F32" i="2" s="1"/>
  <c r="E31" i="2"/>
  <c r="E32" i="2" s="1"/>
  <c r="D31" i="2"/>
  <c r="D32" i="2" s="1"/>
  <c r="C31" i="2"/>
  <c r="C32" i="2" s="1"/>
  <c r="B31" i="2"/>
  <c r="B32" i="2" s="1"/>
  <c r="N32" i="2" s="1"/>
  <c r="N30" i="2"/>
  <c r="N27" i="2"/>
  <c r="M26" i="2"/>
  <c r="L26" i="2"/>
  <c r="K26" i="2"/>
  <c r="J26" i="2"/>
  <c r="I26" i="2"/>
  <c r="H26" i="2"/>
  <c r="G26" i="2"/>
  <c r="F26" i="2"/>
  <c r="E26" i="2"/>
  <c r="D26" i="2"/>
  <c r="C26" i="2"/>
  <c r="C28" i="2" s="1"/>
  <c r="B26" i="2"/>
  <c r="B28" i="2" s="1"/>
  <c r="E24" i="2"/>
  <c r="F24" i="2" s="1"/>
  <c r="G24" i="2" s="1"/>
  <c r="H24" i="2" s="1"/>
  <c r="I24" i="2" s="1"/>
  <c r="J24" i="2" s="1"/>
  <c r="K24" i="2" s="1"/>
  <c r="L24" i="2" s="1"/>
  <c r="M24" i="2" s="1"/>
  <c r="B24" i="2"/>
  <c r="N24" i="2" s="1"/>
  <c r="H23" i="2"/>
  <c r="I23" i="2" s="1"/>
  <c r="J23" i="2" s="1"/>
  <c r="K23" i="2" s="1"/>
  <c r="L23" i="2" s="1"/>
  <c r="M23" i="2" s="1"/>
  <c r="E23" i="2"/>
  <c r="N23" i="2" s="1"/>
  <c r="H22" i="2"/>
  <c r="I22" i="2" s="1"/>
  <c r="N22" i="2" s="1"/>
  <c r="C21" i="2"/>
  <c r="C20" i="2"/>
  <c r="D20" i="2" s="1"/>
  <c r="C19" i="2"/>
  <c r="C18" i="2"/>
  <c r="D18" i="2" s="1"/>
  <c r="K17" i="2"/>
  <c r="L17" i="2" s="1"/>
  <c r="M17" i="2" s="1"/>
  <c r="J17" i="2"/>
  <c r="I17" i="2"/>
  <c r="D17" i="2"/>
  <c r="E17" i="2" s="1"/>
  <c r="F17" i="2" s="1"/>
  <c r="L16" i="2"/>
  <c r="M16" i="2" s="1"/>
  <c r="K16" i="2"/>
  <c r="J16" i="2"/>
  <c r="I16" i="2"/>
  <c r="D16" i="2"/>
  <c r="E15" i="2"/>
  <c r="F15" i="2" s="1"/>
  <c r="G15" i="2" s="1"/>
  <c r="H15" i="2" s="1"/>
  <c r="I15" i="2" s="1"/>
  <c r="J15" i="2" s="1"/>
  <c r="K15" i="2" s="1"/>
  <c r="L15" i="2" s="1"/>
  <c r="M15" i="2" s="1"/>
  <c r="D15" i="2"/>
  <c r="C15" i="2"/>
  <c r="C14" i="2"/>
  <c r="E13" i="2"/>
  <c r="F13" i="2" s="1"/>
  <c r="G13" i="2" s="1"/>
  <c r="D13" i="2"/>
  <c r="C13" i="2"/>
  <c r="N12" i="2"/>
  <c r="M11" i="2"/>
  <c r="L11" i="2"/>
  <c r="K11" i="2"/>
  <c r="J11" i="2"/>
  <c r="I11" i="2"/>
  <c r="H11" i="2"/>
  <c r="G11" i="2"/>
  <c r="F11" i="2"/>
  <c r="E11" i="2"/>
  <c r="D11" i="2"/>
  <c r="C11" i="2"/>
  <c r="B11" i="2"/>
  <c r="N11" i="2" s="1"/>
  <c r="M10" i="2"/>
  <c r="L10" i="2"/>
  <c r="K10" i="2"/>
  <c r="J10" i="2"/>
  <c r="I10" i="2"/>
  <c r="H10" i="2"/>
  <c r="G10" i="2"/>
  <c r="F10" i="2"/>
  <c r="E10" i="2"/>
  <c r="D10" i="2"/>
  <c r="C10" i="2"/>
  <c r="B10" i="2"/>
  <c r="N10" i="2" s="1"/>
  <c r="M9" i="2"/>
  <c r="L9" i="2"/>
  <c r="K9" i="2"/>
  <c r="J9" i="2"/>
  <c r="I9" i="2"/>
  <c r="H9" i="2"/>
  <c r="G9" i="2"/>
  <c r="F9" i="2"/>
  <c r="N9" i="2" s="1"/>
  <c r="E9" i="2"/>
  <c r="D9" i="2"/>
  <c r="C9" i="2"/>
  <c r="B9" i="2"/>
  <c r="K8" i="2"/>
  <c r="I8" i="2"/>
  <c r="C8" i="2"/>
  <c r="C29" i="2" s="1"/>
  <c r="C33" i="2" s="1"/>
  <c r="C35" i="2" s="1"/>
  <c r="M7" i="2"/>
  <c r="L7" i="2"/>
  <c r="K7" i="2"/>
  <c r="J7" i="2"/>
  <c r="I7" i="2"/>
  <c r="H7" i="2"/>
  <c r="G7" i="2"/>
  <c r="F7" i="2"/>
  <c r="N7" i="2" s="1"/>
  <c r="E7" i="2"/>
  <c r="D7" i="2"/>
  <c r="C7" i="2"/>
  <c r="B7" i="2"/>
  <c r="M6" i="2"/>
  <c r="N6" i="2" s="1"/>
  <c r="M5" i="2"/>
  <c r="M8" i="2" s="1"/>
  <c r="L5" i="2"/>
  <c r="L8" i="2" s="1"/>
  <c r="K5" i="2"/>
  <c r="J5" i="2"/>
  <c r="J8" i="2" s="1"/>
  <c r="I5" i="2"/>
  <c r="H5" i="2"/>
  <c r="H8" i="2" s="1"/>
  <c r="G5" i="2"/>
  <c r="G8" i="2" s="1"/>
  <c r="F5" i="2"/>
  <c r="F8" i="2" s="1"/>
  <c r="E5" i="2"/>
  <c r="E8" i="2" s="1"/>
  <c r="D5" i="2"/>
  <c r="D8" i="2" s="1"/>
  <c r="C5" i="2"/>
  <c r="B5" i="2"/>
  <c r="B8" i="2" s="1"/>
  <c r="M4" i="2"/>
  <c r="L4" i="2"/>
  <c r="K4" i="2"/>
  <c r="J4" i="2"/>
  <c r="I4" i="2"/>
  <c r="F4" i="2"/>
  <c r="E4" i="2"/>
  <c r="D4" i="2"/>
  <c r="E28" i="1"/>
  <c r="D3" i="1"/>
  <c r="D2" i="1" s="1"/>
  <c r="E3" i="1"/>
  <c r="E2" i="1"/>
  <c r="B32" i="1"/>
  <c r="B31" i="1"/>
  <c r="B30" i="1"/>
  <c r="B25" i="1"/>
  <c r="B23" i="1"/>
  <c r="B20" i="1"/>
  <c r="B13" i="1"/>
  <c r="N41" i="3" l="1"/>
  <c r="E43" i="3"/>
  <c r="F42" i="3"/>
  <c r="C12" i="3"/>
  <c r="C45" i="3" s="1"/>
  <c r="H42" i="3"/>
  <c r="D11" i="3"/>
  <c r="E11" i="3" s="1"/>
  <c r="J42" i="3"/>
  <c r="N5" i="3"/>
  <c r="B42" i="3"/>
  <c r="N20" i="3"/>
  <c r="N54" i="3"/>
  <c r="N8" i="2"/>
  <c r="B29" i="2"/>
  <c r="B25" i="2"/>
  <c r="F28" i="2"/>
  <c r="F29" i="2" s="1"/>
  <c r="F33" i="2" s="1"/>
  <c r="F35" i="2" s="1"/>
  <c r="N13" i="2"/>
  <c r="E18" i="2"/>
  <c r="F18" i="2" s="1"/>
  <c r="G18" i="2" s="1"/>
  <c r="H18" i="2" s="1"/>
  <c r="I18" i="2" s="1"/>
  <c r="J18" i="2" s="1"/>
  <c r="K18" i="2" s="1"/>
  <c r="L18" i="2" s="1"/>
  <c r="M18" i="2" s="1"/>
  <c r="M29" i="2"/>
  <c r="M33" i="2" s="1"/>
  <c r="M35" i="2" s="1"/>
  <c r="H13" i="2"/>
  <c r="I13" i="2" s="1"/>
  <c r="J13" i="2" s="1"/>
  <c r="K13" i="2" s="1"/>
  <c r="L13" i="2" s="1"/>
  <c r="M13" i="2" s="1"/>
  <c r="G28" i="2"/>
  <c r="E20" i="2"/>
  <c r="F20" i="2" s="1"/>
  <c r="G20" i="2" s="1"/>
  <c r="H20" i="2" s="1"/>
  <c r="I20" i="2" s="1"/>
  <c r="J20" i="2" s="1"/>
  <c r="K20" i="2" s="1"/>
  <c r="L20" i="2" s="1"/>
  <c r="M20" i="2" s="1"/>
  <c r="N14" i="2"/>
  <c r="N21" i="2"/>
  <c r="G29" i="2"/>
  <c r="G33" i="2" s="1"/>
  <c r="G35" i="2" s="1"/>
  <c r="N15" i="2"/>
  <c r="M28" i="2"/>
  <c r="N5" i="2"/>
  <c r="D19" i="2"/>
  <c r="E19" i="2" s="1"/>
  <c r="F19" i="2" s="1"/>
  <c r="G19" i="2" s="1"/>
  <c r="H19" i="2" s="1"/>
  <c r="I19" i="2" s="1"/>
  <c r="J19" i="2" s="1"/>
  <c r="K19" i="2" s="1"/>
  <c r="L19" i="2" s="1"/>
  <c r="M19" i="2" s="1"/>
  <c r="D21" i="2"/>
  <c r="E21" i="2" s="1"/>
  <c r="F21" i="2" s="1"/>
  <c r="G21" i="2" s="1"/>
  <c r="H21" i="2" s="1"/>
  <c r="I21" i="2" s="1"/>
  <c r="J21" i="2" s="1"/>
  <c r="K21" i="2" s="1"/>
  <c r="L21" i="2" s="1"/>
  <c r="M21" i="2" s="1"/>
  <c r="I25" i="2"/>
  <c r="D14" i="2"/>
  <c r="E14" i="2" s="1"/>
  <c r="F14" i="2" s="1"/>
  <c r="G14" i="2" s="1"/>
  <c r="H14" i="2" s="1"/>
  <c r="I14" i="2" s="1"/>
  <c r="J14" i="2" s="1"/>
  <c r="K14" i="2" s="1"/>
  <c r="L14" i="2" s="1"/>
  <c r="M14" i="2" s="1"/>
  <c r="M25" i="2" s="1"/>
  <c r="E16" i="2"/>
  <c r="F16" i="2" s="1"/>
  <c r="N17" i="2"/>
  <c r="C25" i="2"/>
  <c r="N26" i="2"/>
  <c r="N31" i="2"/>
  <c r="B29" i="1"/>
  <c r="D28" i="1"/>
  <c r="B3" i="1"/>
  <c r="B14" i="1"/>
  <c r="B35" i="1"/>
  <c r="E44" i="3" l="1"/>
  <c r="F11" i="3"/>
  <c r="N42" i="3"/>
  <c r="D12" i="3"/>
  <c r="H43" i="3"/>
  <c r="E12" i="3"/>
  <c r="E45" i="3" s="1"/>
  <c r="B45" i="3"/>
  <c r="B46" i="3" s="1"/>
  <c r="C4" i="3" s="1"/>
  <c r="C46" i="3" s="1"/>
  <c r="D4" i="3" s="1"/>
  <c r="L28" i="2"/>
  <c r="L29" i="2" s="1"/>
  <c r="L33" i="2" s="1"/>
  <c r="L35" i="2" s="1"/>
  <c r="K28" i="2"/>
  <c r="K29" i="2" s="1"/>
  <c r="K33" i="2" s="1"/>
  <c r="K35" i="2" s="1"/>
  <c r="E25" i="2"/>
  <c r="D25" i="2"/>
  <c r="N25" i="2" s="1"/>
  <c r="H28" i="2"/>
  <c r="H29" i="2" s="1"/>
  <c r="H33" i="2" s="1"/>
  <c r="H35" i="2" s="1"/>
  <c r="D28" i="2"/>
  <c r="N20" i="2"/>
  <c r="N16" i="2"/>
  <c r="K25" i="2"/>
  <c r="J28" i="2"/>
  <c r="J29" i="2" s="1"/>
  <c r="J33" i="2" s="1"/>
  <c r="J35" i="2" s="1"/>
  <c r="N18" i="2"/>
  <c r="J25" i="2"/>
  <c r="E28" i="2"/>
  <c r="E29" i="2" s="1"/>
  <c r="E33" i="2" s="1"/>
  <c r="E35" i="2" s="1"/>
  <c r="F25" i="2"/>
  <c r="N19" i="2"/>
  <c r="I28" i="2"/>
  <c r="I29" i="2" s="1"/>
  <c r="I33" i="2" s="1"/>
  <c r="I35" i="2" s="1"/>
  <c r="B33" i="2"/>
  <c r="G25" i="2"/>
  <c r="H25" i="2"/>
  <c r="L25" i="2"/>
  <c r="B2" i="1"/>
  <c r="K43" i="3" l="1"/>
  <c r="D45" i="3"/>
  <c r="G11" i="3"/>
  <c r="F12" i="3"/>
  <c r="F45" i="3" s="1"/>
  <c r="D46" i="3"/>
  <c r="E4" i="3" s="1"/>
  <c r="E46" i="3" s="1"/>
  <c r="F4" i="3" s="1"/>
  <c r="F46" i="3" s="1"/>
  <c r="G4" i="3" s="1"/>
  <c r="N28" i="2"/>
  <c r="B40" i="2" s="1"/>
  <c r="D29" i="2"/>
  <c r="N33" i="2"/>
  <c r="B35" i="2"/>
  <c r="B28" i="1"/>
  <c r="B40" i="1" s="1"/>
  <c r="H11" i="3" l="1"/>
  <c r="G12" i="3"/>
  <c r="G45" i="3" s="1"/>
  <c r="G46" i="3" s="1"/>
  <c r="H4" i="3" s="1"/>
  <c r="H44" i="3"/>
  <c r="O43" i="3"/>
  <c r="D33" i="2"/>
  <c r="D35" i="2" s="1"/>
  <c r="N29" i="2"/>
  <c r="B36" i="2"/>
  <c r="C36" i="2" s="1"/>
  <c r="N35" i="2"/>
  <c r="I11" i="3" l="1"/>
  <c r="H12" i="3"/>
  <c r="D36" i="2"/>
  <c r="E36" i="2" s="1"/>
  <c r="F36" i="2" s="1"/>
  <c r="G36" i="2" s="1"/>
  <c r="H36" i="2" s="1"/>
  <c r="I36" i="2" s="1"/>
  <c r="J36" i="2" s="1"/>
  <c r="K36" i="2" s="1"/>
  <c r="L36" i="2" s="1"/>
  <c r="M36" i="2" s="1"/>
  <c r="B38" i="2" s="1"/>
  <c r="H45" i="3" l="1"/>
  <c r="H46" i="3" s="1"/>
  <c r="I4" i="3" s="1"/>
  <c r="I46" i="3" s="1"/>
  <c r="J4" i="3" s="1"/>
  <c r="J11" i="3"/>
  <c r="I12" i="3"/>
  <c r="I45" i="3" s="1"/>
  <c r="K44" i="3"/>
  <c r="K38" i="2"/>
  <c r="G38" i="2"/>
  <c r="K11" i="3" l="1"/>
  <c r="J12" i="3"/>
  <c r="J45" i="3" s="1"/>
  <c r="J46" i="3" s="1"/>
  <c r="K4" i="3" s="1"/>
  <c r="L11" i="3" l="1"/>
  <c r="K12" i="3"/>
  <c r="K45" i="3" s="1"/>
  <c r="K46" i="3" s="1"/>
  <c r="L4" i="3" s="1"/>
  <c r="M11" i="3" l="1"/>
  <c r="L12" i="3"/>
  <c r="L45" i="3" s="1"/>
  <c r="L46" i="3" s="1"/>
  <c r="M4" i="3" s="1"/>
  <c r="O44" i="3"/>
  <c r="M12" i="3" l="1"/>
  <c r="N11" i="3"/>
  <c r="M45" i="3" l="1"/>
  <c r="M46" i="3" s="1"/>
  <c r="N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Vicenta Perez</author>
    <author>senta</author>
    <author>Manuel Núñez Bonilla</author>
    <author>M Vicenta Perez Silvestre</author>
  </authors>
  <commentList>
    <comment ref="E1" authorId="0" shapeId="0" xr:uid="{C318CF5E-7993-489D-8694-DD78ADEDA664}">
      <text>
        <r>
          <rPr>
            <sz val="10"/>
            <color indexed="81"/>
            <rFont val="Tahoma"/>
            <family val="2"/>
          </rPr>
          <t>Contribución de cada cuenta respecto al total del Patrimonio Neto mas Pasivo (=100%).</t>
        </r>
      </text>
    </comment>
    <comment ref="B4" authorId="1" shapeId="0" xr:uid="{7A69BE51-9B7A-42D4-8A7B-D85EA5F50DF9}">
      <text>
        <r>
          <rPr>
            <sz val="11"/>
            <color indexed="81"/>
            <rFont val="Tahoma"/>
            <family val="2"/>
          </rPr>
          <t>Incluye el valor de los Solares de Naturaleza Urbana, Fincas Rústicas, además de Otros Terrenos No Urbanos.
En esta celda sólo reflejaremos los importes de esta cuenta que no deban amortizarse. Los que sí deban amortizarse, por cuestiones operativas de esta hoja de cálculo, deben reflejarse en la celda de "Otro Inmovilizado Material".</t>
        </r>
      </text>
    </comment>
    <comment ref="C4" authorId="2" shapeId="0" xr:uid="{3EB3C8D3-508C-4715-B46F-E5F81369D004}">
      <text>
        <r>
          <rPr>
            <sz val="10"/>
            <color indexed="81"/>
            <rFont val="Tahoma"/>
            <family val="2"/>
          </rPr>
          <t>Aportaciones efectuadas en dinero, por los propietarios y/o socios de la empresa y/o Inversores Internos.</t>
        </r>
      </text>
    </comment>
    <comment ref="B5" authorId="1" shapeId="0" xr:uid="{2451F8A7-8716-4CC1-8962-C00A5857A3F2}">
      <text>
        <r>
          <rPr>
            <sz val="11"/>
            <color indexed="81"/>
            <rFont val="Tahoma"/>
            <family val="2"/>
          </rPr>
          <t>Incluye las Edificaciones en general. 
Es decir, aquellas Instalaciones y Elementos que tengan carácter de permanencia, así como las Tasas y Honorarios a profesionales como: arquitectos, ingenieros, aparejadores (por la realización del proyecto y dirección de obra).</t>
        </r>
      </text>
    </comment>
    <comment ref="C5" authorId="2" shapeId="0" xr:uid="{7F2C667C-957F-4365-9955-0FE73F458CEE}">
      <text>
        <r>
          <rPr>
            <sz val="10"/>
            <color indexed="81"/>
            <rFont val="Tahoma"/>
            <family val="2"/>
          </rPr>
          <t>Aportaciones efectuadas en dinero, por los  Inversores Externos.</t>
        </r>
      </text>
    </comment>
    <comment ref="B6" authorId="1" shapeId="0" xr:uid="{19CBBC61-B13D-489A-913F-FF9DD6BB9F69}">
      <text>
        <r>
          <rPr>
            <sz val="10"/>
            <color indexed="81"/>
            <rFont val="Tahoma"/>
            <family val="2"/>
          </rPr>
          <t>I</t>
        </r>
        <r>
          <rPr>
            <sz val="11"/>
            <color indexed="81"/>
            <rFont val="Tahoma"/>
            <family val="2"/>
          </rPr>
          <t xml:space="preserve">ncluye las Reformas de los Locales de Alquiler, que supongan: cambiar suelos, tirar tabiques, reformar baños, realizar instalaciones eléctricas, instalar aire acondicionado, etc, así como los Honorarios y Tasas a profesionales por realizar el proyecto de reforma.
</t>
        </r>
      </text>
    </comment>
    <comment ref="C6" authorId="2" shapeId="0" xr:uid="{71FC29BC-47A9-45F0-93D4-0030C10DBA51}">
      <text>
        <r>
          <rPr>
            <sz val="10"/>
            <color indexed="81"/>
            <rFont val="Tahoma"/>
            <family val="2"/>
          </rPr>
          <t>Aportaciones efectuadas por los propietarios y/o socios de la empresa, en forma de bienes.
Si ha reflejado dato alguno en las celdas de la columna H de la hoja "2.Activos de Partida", se copiarán aquí.</t>
        </r>
      </text>
    </comment>
    <comment ref="B7" authorId="1" shapeId="0" xr:uid="{FB7BAF58-B9C8-48B3-8E9A-5D69A28E9FF5}">
      <text>
        <r>
          <rPr>
            <sz val="11"/>
            <color indexed="81"/>
            <rFont val="Tahoma"/>
            <family val="2"/>
          </rPr>
          <t>Incluye las Máquinas mediante las cuales se realiza la extracción o elaboración de productos, y los Elementos de Transporte utilizados en Exclusiva para el Traslado de personas y materiales en el Interior de la empresa.</t>
        </r>
      </text>
    </comment>
    <comment ref="C7" authorId="2" shapeId="0" xr:uid="{F148FF1B-39CD-4C49-B750-D872A18A9C30}">
      <text>
        <r>
          <rPr>
            <sz val="10"/>
            <color indexed="81"/>
            <rFont val="Tahoma"/>
            <family val="2"/>
          </rPr>
          <t>Formado por los Beneficios generados por la empresa y que, por imperativo legal, no han sido repartidos entre los propietarios y/o socios de la misma.</t>
        </r>
      </text>
    </comment>
    <comment ref="B8" authorId="1" shapeId="0" xr:uid="{F44D7D62-0773-4176-B2A8-3BB0F2876D01}">
      <text>
        <r>
          <rPr>
            <sz val="11"/>
            <color indexed="81"/>
            <rFont val="Tahoma"/>
            <family val="2"/>
          </rPr>
          <t>Incluye el valor de los Utensilios, Herramientas y Menaje, que se puede utilizar autónoma o conjuntamente con la maquinaria.</t>
        </r>
      </text>
    </comment>
    <comment ref="C8" authorId="2" shapeId="0" xr:uid="{AF92AD06-3CF2-4E26-99E9-76F58BFD8837}">
      <text>
        <r>
          <rPr>
            <sz val="10"/>
            <color indexed="81"/>
            <rFont val="Tahoma"/>
            <family val="2"/>
          </rPr>
          <t>Formado por los Beneficios generados por la empresa y que, voluntariamente, no han sido repartidos entre los propietarios y/o socios de la misma.</t>
        </r>
        <r>
          <rPr>
            <sz val="8"/>
            <color indexed="81"/>
            <rFont val="Tahoma"/>
            <family val="2"/>
          </rPr>
          <t xml:space="preserve">
</t>
        </r>
      </text>
    </comment>
    <comment ref="B9" authorId="1" shapeId="0" xr:uid="{FA18DB23-6DAB-407E-9ED4-0F70D27F817E}">
      <text>
        <r>
          <rPr>
            <sz val="11"/>
            <color indexed="81"/>
            <rFont val="Tahoma"/>
            <family val="2"/>
          </rPr>
          <t>Incluye el valor del Mobiliario, Material y Equipos de Oficina, excluidos los ordenadores y demás conjuntos electrónicos.</t>
        </r>
      </text>
    </comment>
    <comment ref="C9" authorId="2" shapeId="0" xr:uid="{8EBF5860-A5EC-4D70-A37C-B6C7AD73E7F6}">
      <text>
        <r>
          <rPr>
            <sz val="10"/>
            <color indexed="81"/>
            <rFont val="Tahoma"/>
            <family val="2"/>
          </rPr>
          <t>Resultados Pendientes de Aplicación, correspondientes al Remanente, a Resultados Negativos de ejercicios anteriores y a Aportaciones de los socios por compensación de Pérdidas.</t>
        </r>
      </text>
    </comment>
    <comment ref="B10" authorId="1" shapeId="0" xr:uid="{8E4DFCD6-4148-4D8D-BB96-44BE5D86242D}">
      <text>
        <r>
          <rPr>
            <sz val="11"/>
            <color indexed="81"/>
            <rFont val="Tahoma"/>
            <family val="2"/>
          </rPr>
          <t xml:space="preserve">Incluye todos los elementos de Transporte Terrestre, Marítimo o Aéreo, No utilizados, en exclusiva, en el Ámbito Interno de la empresa.
</t>
        </r>
      </text>
    </comment>
    <comment ref="C10" authorId="2" shapeId="0" xr:uid="{FB460769-C02D-4186-999E-82FD55320D61}">
      <text>
        <r>
          <rPr>
            <sz val="10"/>
            <color indexed="81"/>
            <rFont val="Tahoma"/>
            <family val="2"/>
          </rPr>
          <t>Resultado, negativo o positivo, del último ejercicio cerrado.</t>
        </r>
      </text>
    </comment>
    <comment ref="B11" authorId="1" shapeId="0" xr:uid="{42A8C56C-F7F0-4CFD-83B7-39877ED10866}">
      <text>
        <r>
          <rPr>
            <sz val="11"/>
            <color indexed="81"/>
            <rFont val="Tahoma"/>
            <family val="2"/>
          </rPr>
          <t>Incluye los Ordenadores (hardware) y demás Conjuntos Electrónicos.</t>
        </r>
      </text>
    </comment>
    <comment ref="C11" authorId="2" shapeId="0" xr:uid="{F8F2BCCD-FCF7-413F-8514-0A81FDEC8A8C}">
      <text>
        <r>
          <rPr>
            <sz val="10"/>
            <color indexed="81"/>
            <rFont val="Tahoma"/>
            <family val="2"/>
          </rPr>
          <t>Cantidad recibida de un tercero, a quien se le abonarán una parte de intereses a tipo fijo (mensuales, trimestrales o semestrales) y otra a tipo variable (liquidable, normalmente, una vez al año, y está vinculado a la evolución de la actividad de la empresa).
Tiene un rango de exibilidad subordinado a cualquier otro crédito u obligación de la empresa, situándose después de los acreedores comunes en el orden de preferencia de devolución de sus deudas, y sólo delante de los socios de ésta, por lo que lleva al prestamista a asumir un riesgo similar al de los propietarios.
Pasar a la "hoja 6" para reflejar las características.</t>
        </r>
      </text>
    </comment>
    <comment ref="B12" authorId="1" shapeId="0" xr:uid="{9914A6D2-F3B3-44AA-AED5-A6D9ED0DA067}">
      <text>
        <r>
          <rPr>
            <sz val="11"/>
            <color indexed="81"/>
            <rFont val="Tahoma"/>
            <family val="2"/>
          </rPr>
          <t>Incluye:
a. Los importes que corresponden a la cuenta "Terrenos y Bienes Naturales" que, por su naturaleza, deben amortizarse. Por ejemplo: los Costes de Rehabilitación del Solar (movimiento de tierras, obras de saneamiento y drenaje, derribo de construcciones, gastos de inspección, levantamiento de planos, etc.), los Bienes Naturales (animales reproductores, árboles frutales, etc.) así como las Minas y Canteras.
b. Otro Inmovilizado Material, como por ejemplo: Envases, Embalajes y Repuestos, con un ciclo de almacenamiento superior a un año.
c. Los Inmovilizados Materiales en curso, es decir, que aún no estén en condiciones de funcionamiento.</t>
        </r>
      </text>
    </comment>
    <comment ref="C12" authorId="2" shapeId="0" xr:uid="{F893969C-CFDA-4B4E-B64F-78DE15D9456C}">
      <text>
        <r>
          <rPr>
            <sz val="10"/>
            <color indexed="81"/>
            <rFont val="Tahoma"/>
            <family val="2"/>
          </rPr>
          <t>Cantidades recibidas por la empresa, otorgadas por otras empresas, particulares y/o Instituciones públicas, que no sean reintegrables, siempre que se cumplan determinadas condiciones previamente establecidas.</t>
        </r>
      </text>
    </comment>
    <comment ref="B15" authorId="1" shapeId="0" xr:uid="{335A5454-8146-47B3-8C7F-AC76FD268BF5}">
      <text>
        <r>
          <rPr>
            <sz val="11"/>
            <color indexed="81"/>
            <rFont val="Tahoma"/>
            <family val="2"/>
          </rPr>
          <t>Incluye los Gastos derivados de los Proyectos de I+D , incluidos los proyectos encargados a otras empresas o Instituciones de investigación, y que decidan activarse porque existen motivos fundados de éxito técnico y rentabilidad económica.
"Investigar", equivale a la búsqueda de nuevos conocimientos científicos y técnicos, de una forma continua y planificada. Lo cual equivale a adoptar una actitud de descubrir, indagar, aportar nuevas tecnologías, replantear procesos industriales, etc.
"Desarrollo", equivale a la aplicación de los logros conseguidos en la investigación, hasta que se inicie la producción industrial.</t>
        </r>
      </text>
    </comment>
    <comment ref="C15" authorId="2" shapeId="0" xr:uid="{0C2C5A38-7DD6-4590-AF5D-5A58F3F1F01E}">
      <text>
        <r>
          <rPr>
            <sz val="10"/>
            <color indexed="81"/>
            <rFont val="Tahoma"/>
            <family val="2"/>
          </rPr>
          <t>Nominal de la deuda contraida con una entidad de crédito por préstamos recibidos, con vencimiento superior a un año.
Pasar a la "hoja 8" para reflejar las características.</t>
        </r>
      </text>
    </comment>
    <comment ref="B16" authorId="1" shapeId="0" xr:uid="{474B06F3-8D25-4E5D-A77F-D27D862F866A}">
      <text>
        <r>
          <rPr>
            <sz val="11"/>
            <color indexed="81"/>
            <rFont val="Tahoma"/>
            <family val="2"/>
          </rPr>
          <t>Incluye los importes satisfechos por la propiedad o el desarrollo de usar Programas Informáticos (software), así como los gastos del Desarrollo de las Páginas web.</t>
        </r>
      </text>
    </comment>
    <comment ref="C16" authorId="2" shapeId="0" xr:uid="{0AA8EE9C-3C79-4326-9944-A8FCA4C35E4E}">
      <text>
        <r>
          <rPr>
            <sz val="10"/>
            <color indexed="81"/>
            <rFont val="Tahoma"/>
            <family val="2"/>
          </rPr>
          <t>Nominal de la deuda contraida con una entidad de crédito por préstamos recibidos, con vencimiento superior a un año.
Pasar a la "hoja 8" para reflejar las características.</t>
        </r>
      </text>
    </comment>
    <comment ref="B17" authorId="1" shapeId="0" xr:uid="{47201417-717A-41C8-878C-4AF2B3217B16}">
      <text>
        <r>
          <rPr>
            <sz val="11"/>
            <color indexed="81"/>
            <rFont val="Tahoma"/>
            <family val="2"/>
          </rPr>
          <t>Incluye cantidades satisfechas por registrar: Patentes de Invención o de Introducción, Marcas o Signos Distintivos, Modelos y Dibujos Industriales y Artísticos, Nombres Comerciales y Rótulos de Establecimientos, Certificados de Protección de Modelos de Utilidad y Películas Cinematográficas.</t>
        </r>
      </text>
    </comment>
    <comment ref="C17" authorId="2" shapeId="0" xr:uid="{0C6FACCE-7CBD-4BFC-9029-352BBF451A1D}">
      <text>
        <r>
          <rPr>
            <sz val="10"/>
            <color indexed="81"/>
            <rFont val="Tahoma"/>
            <family val="2"/>
          </rPr>
          <t>Nominal de la deuda contraida con una entidad de crédito para financiar algún, o algunos bienes, por medio de leasing, y cuyo vencimiento es superior a un año.
Pasar a la "hoja 7" para reflejar las características.</t>
        </r>
      </text>
    </comment>
    <comment ref="B18" authorId="1" shapeId="0" xr:uid="{D64A1777-EC63-4173-8945-2EED82D08C7B}">
      <text>
        <r>
          <rPr>
            <sz val="11"/>
            <color indexed="81"/>
            <rFont val="Tahoma"/>
            <family val="2"/>
          </rPr>
          <t>Incluye cantidades satisfechas por: el Fondo de Comercio, Derechos de Traspaso, Concesiones Administrativas, así como por: Derechos de Uso, Licencias, Pactos de No Competencia, Derechos de Autor, Derechos de Imagen, Cuotas de Producción, Derechos de Contaminación, Franquicias, Compras de listas de clientes, etc.</t>
        </r>
      </text>
    </comment>
    <comment ref="C18" authorId="2" shapeId="0" xr:uid="{0E0A7CBD-EE62-4C08-9495-C63B2B9D7E92}">
      <text>
        <r>
          <rPr>
            <sz val="10"/>
            <color indexed="81"/>
            <rFont val="Tahoma"/>
            <family val="2"/>
          </rPr>
          <t>Incluye las Deudas con Suministradores de bienes y servicios, con vencimiento superior a un año, así como Aportaciones de Socios que puedan reembolsarse en un periodo superior a un año.
La previsión de pago de esta Deuda, se reflejará en las celdas B a M de la fila 37 de la "hoja 13".</t>
        </r>
      </text>
    </comment>
    <comment ref="C20" authorId="2" shapeId="0" xr:uid="{C931AF1F-CEE1-41E8-BC55-0CE2FBFB0896}">
      <text>
        <r>
          <rPr>
            <sz val="10"/>
            <color indexed="81"/>
            <rFont val="Tahoma"/>
            <family val="2"/>
          </rPr>
          <t>Deuda contraída con una entidad de financiera por disposiciones de créditos concedidos a corto plazo. Como por ejemplo: dispuestos de póliza de crédito, descuento de efectos o anticipos de crédito.
- El importe que escriba en esta celda se considerará como Crédito Dispuesto, pasando a reflejarse, de forma automática, en la celda DE 53, de la hoja "13.Tesorería (Ej. 1º)".</t>
        </r>
      </text>
    </comment>
    <comment ref="B21" authorId="1" shapeId="0" xr:uid="{F9ED79F2-F385-4E46-8B7A-85E9669D1D7E}">
      <text>
        <r>
          <rPr>
            <sz val="11"/>
            <color indexed="81"/>
            <rFont val="Tahoma"/>
            <family val="2"/>
          </rPr>
          <t>Incluye cantidades satisfechas por el Coste de adquisición de los Inmuebles que la empresa No Usa para su actividad de Explotación, sino que los tiene para obtener Rentas o Plusvalías.</t>
        </r>
      </text>
    </comment>
    <comment ref="C21" authorId="2" shapeId="0" xr:uid="{9AB8A697-1353-46E6-84C8-70B855013DEE}">
      <text>
        <r>
          <rPr>
            <sz val="10"/>
            <color indexed="81"/>
            <rFont val="Tahoma"/>
            <family val="2"/>
          </rPr>
          <t>Deudas con:
"Proveedores": suministradores de mercancías y demás bienes reflejados en existencias, así como con los suministradores de servicios.
"Acreedores varios": suministradores de bienes y servicios que no tienen la condición estricta de proveedores.
- La previsión del Pago de esta Deuda, se reflejará en las celdas C a N, fila 57, de la hoja "12. Cobros y Pagos".</t>
        </r>
      </text>
    </comment>
    <comment ref="C22" authorId="2" shapeId="0" xr:uid="{CC38E73E-8860-4459-B5C0-0F2EAC9A9BBC}">
      <text>
        <r>
          <rPr>
            <sz val="10"/>
            <color indexed="81"/>
            <rFont val="Tahoma"/>
            <family val="2"/>
          </rPr>
          <t>Saldo acreedor de Cuentas Corrientes de efectivo con socios, administradores y cualquiera otra persona natural o jurídica que no sea Banco o Institución de crédito, ni cliente o proveedor de la empresa.
- Si se prevé devolver todo, o parte, de esta Deuda durante el 1º ejerc. econ., dicho pago debe reflejarse en las celdas B a M, fila 38, de la hoja "13. Tesorería (Ej. 1º)".</t>
        </r>
      </text>
    </comment>
    <comment ref="C23" authorId="2" shapeId="0" xr:uid="{80660266-F70E-4B89-9EF8-13BA8714EAF4}">
      <text>
        <r>
          <rPr>
            <sz val="10"/>
            <color indexed="81"/>
            <rFont val="Tahoma"/>
            <family val="2"/>
          </rPr>
          <t>Remuneraciones Pendientes de Pago al personal que presta su servicio a la empresa, por Sueldos y Salarios e Indemnizaciones.
- La previsión del Pago de esta Deuda, se reflejará en las celdas C a N, fila 58, de la hoja "12. Cobros y Pagos".</t>
        </r>
      </text>
    </comment>
    <comment ref="B24" authorId="1" shapeId="0" xr:uid="{ADBB313C-4ADD-4288-87C9-42E93802D50A}">
      <text>
        <r>
          <rPr>
            <sz val="11"/>
            <color indexed="81"/>
            <rFont val="Tahoma"/>
            <family val="2"/>
          </rPr>
          <t>Incluye los importes entregados como Garantía del cumplimiento de una Obligación, o en concepto de Depósito Irregular, a plazo Superior a un Año.
También incluye importes por Compra de Acciones y Participaciones de empresas del grupo y vinculadas, Préstamos y Créditos no comerciales concedidos a LP e Imposiciones a LP.</t>
        </r>
      </text>
    </comment>
    <comment ref="C24" authorId="2" shapeId="0" xr:uid="{91BE0E96-598D-47C4-9957-12490B2B8659}">
      <text>
        <r>
          <rPr>
            <sz val="10"/>
            <color indexed="81"/>
            <rFont val="Tahoma"/>
            <family val="2"/>
          </rPr>
          <t xml:space="preserve">Deterioros de Valor de Créditos Comerciales y Provisiones a CP.
- La previsión de incrementos (signo positivo) o cancelaciones (signo negativo)  se reflejará en la fila 27 de la hoja 10, y en las celdas de la fila 58 de la hoja 14. </t>
        </r>
      </text>
    </comment>
    <comment ref="B25" authorId="1" shapeId="0" xr:uid="{C1A64840-FB1A-4EDB-BA2E-16274A320DD1}">
      <text>
        <r>
          <rPr>
            <sz val="11"/>
            <color indexed="81"/>
            <rFont val="Tahoma"/>
            <family val="2"/>
          </rPr>
          <t>Son Gastos para la Puesta en Marcha y Desarrollo de la Actividad de la empresa.
¡¡ Atención ¡¡
Contablemente, a partir del 2008, no deben reflejarse en el Activo del Balance, sino directamente en la Cuenta de Pérdidas y Ganancias  (de 1º Establecimiento) y en el Patrimonio Neto como menos Reservas (de Constitución),  es por lo que aparecen respectivamente como tal en la hoja 11 y en la hoja 14. 
Aunque, para la confección de este Plan Financiero en los proyectos de "Creación de nueva empresa", aparecen en esta columna del Activo del Balance, con el objetivo de que dichos importes hay que pagarlos en el momento inicial y por lo tanto hay que tenerlos en cuenta a la hora de calcular la necesidad inicial de Financiación (que hay que determinar en la hoja "3. Pasivos de Partida").</t>
        </r>
      </text>
    </comment>
    <comment ref="B26" authorId="1" shapeId="0" xr:uid="{5C43D0D6-9428-4A9B-B7A9-EBD8E26C022E}">
      <text>
        <r>
          <rPr>
            <sz val="11"/>
            <color indexed="81"/>
            <rFont val="Tahoma"/>
            <family val="2"/>
          </rPr>
          <t xml:space="preserve">Incluye:
* Gastos de 1º establecimiento, originados por operaciones de naturaleza técnica y económica necesarios para arrancar la actividad de la empresa. 
Por ejemplo: gastos de viaje, estudios técnicos y económicos, publicidad de lanzamiento, captación y adiestramiento del personal, etc.
</t>
        </r>
      </text>
    </comment>
    <comment ref="C26" authorId="2" shapeId="0" xr:uid="{827DA59D-5140-4A58-B4E1-07F2D9118CE1}">
      <text>
        <r>
          <rPr>
            <sz val="10"/>
            <color indexed="81"/>
            <rFont val="Tahoma"/>
            <family val="2"/>
          </rPr>
          <t>Deudas pendientes de pago con Organismos de la Seg. Social, como consecuencia de las prestaciones que éstos realizan.
- La previsión del Pago de esta Deuda, se reflejará en las celdas C a N, fila 59, de la hoja "12. Cobros y Pagos".</t>
        </r>
      </text>
    </comment>
    <comment ref="B27" authorId="1" shapeId="0" xr:uid="{2E5B26DA-B2D6-4E5E-BCFB-DCD84E146F89}">
      <text>
        <r>
          <rPr>
            <sz val="11"/>
            <color indexed="81"/>
            <rFont val="Tahoma"/>
            <family val="2"/>
          </rPr>
          <t>Incluye:
* Gastos necesarios para constituir legalmente la empresa.
Por ejemplo: honorarios de abogados, registradores, notarios, impresión de memorias, boletines y títulos, tributos, etc.</t>
        </r>
      </text>
    </comment>
    <comment ref="C27" authorId="2" shapeId="0" xr:uid="{2298CDCF-B2FC-427D-A862-CFD1A2C8CAD3}">
      <text>
        <r>
          <rPr>
            <sz val="10"/>
            <color indexed="81"/>
            <rFont val="Tahoma"/>
            <family val="2"/>
          </rPr>
          <t>Importe a favor de la Administración Pública, por: tributos pendientes de pago, por exceso de IVA Repercutido, por Retenciones practicadas, por Subvenciones a reintegrar, etc.
- La previsión del Pago de esta Deuda, se reflejará en las celdas C a N, fila 59, de la hoja "12. Cobros y Pagos".</t>
        </r>
      </text>
    </comment>
    <comment ref="B30" authorId="1" shapeId="0" xr:uid="{29D2B0DE-36B6-448C-850B-F0EDD2BDC9B0}">
      <text>
        <r>
          <rPr>
            <sz val="11"/>
            <color indexed="81"/>
            <rFont val="Tahoma"/>
            <family val="2"/>
          </rPr>
          <t>Incluye las"Materias Primas", es decir, las que mediante su elaboración o transformación, se destinan a formar parte de los productos fabricados.</t>
        </r>
      </text>
    </comment>
    <comment ref="B31" authorId="1" shapeId="0" xr:uid="{F44F6A38-ED87-42FD-957A-CC435F4CBC93}">
      <text>
        <r>
          <rPr>
            <sz val="11"/>
            <color indexed="81"/>
            <rFont val="Tahoma"/>
            <family val="2"/>
          </rPr>
          <t>Incluye las "Mercaderías": bienes adquiridos por la empresa y destinados a la venta sin transformación, así como los "Productos Terminados": los fabricados por la empresa y destinados al consumo final o a su utilización por otras empresas.</t>
        </r>
      </text>
    </comment>
    <comment ref="B33" authorId="1" shapeId="0" xr:uid="{9996A0F6-425A-46C9-B6CB-8DB0809BE4E3}">
      <text>
        <r>
          <rPr>
            <sz val="11"/>
            <color indexed="81"/>
            <rFont val="Tahoma"/>
            <family val="2"/>
          </rPr>
          <t>Inlcuye los Derechos de Cobro, por créditos concedidos a los compradores de existencias y a los usuarios de servicios prestados por la empresa, que tengan la condición de clientes usuales de la misma.
- La previsión del Cobro de esta Deuda, se reflejará en las celdas C a N, fila 26, de la hoja "12. Cobros y Pagos".</t>
        </r>
      </text>
    </comment>
    <comment ref="B34" authorId="1" shapeId="0" xr:uid="{26C230A2-27D4-4A24-8C78-F94EE0A8D241}">
      <text>
        <r>
          <rPr>
            <sz val="11"/>
            <color indexed="81"/>
            <rFont val="Tahoma"/>
            <family val="2"/>
          </rPr>
          <t>Inlcuye los Derechos de Cobro, por créditos concedidos a los compradores de existencias y a los usuarios de servicios prestados por la empresa, que no tengan la condición estricta de clientes de la misma.
- La previsión del Cobro de esta Deuda, se reflejará en las celdas C a N, fila 27, de la hoja "12. Cobros y Pagos".</t>
        </r>
      </text>
    </comment>
    <comment ref="B35" authorId="1" shapeId="0" xr:uid="{D703C6BA-40D3-4F91-A914-E84BB31098E8}">
      <text>
        <r>
          <rPr>
            <sz val="11"/>
            <color indexed="81"/>
            <rFont val="Tahoma"/>
            <family val="2"/>
          </rPr>
          <t>Incluye:
a. En "Empresas de Creación": el IVA Soportado pagado por la adquisición de los Activos de Partida.
Dicho importe quedará reflejado en la siguiente celda B41.
b. En "Empresas de Consolidación": el  saldo con "Hacienda Pública Deudora" (Por IVA Soportado, Por Retenciones y Pagos a Cuenta, Crédito por Pérdidas a Compensar (escribirlo con signo negativo), etc.) y "Organismos de la Seguridad Social Deudores", que aparezca reflejado en el Balance de cierre del ejercicio económico anterior al de inicio de la Planificación Financiera.
Dichos importes deben escribirse en las celdas E41 y E42.</t>
        </r>
      </text>
    </comment>
    <comment ref="B38" authorId="3" shapeId="0" xr:uid="{FE2BC11C-FB7F-404B-B10F-52F0E84DFF55}">
      <text>
        <r>
          <rPr>
            <sz val="11"/>
            <color indexed="81"/>
            <rFont val="Tahoma"/>
            <family val="2"/>
          </rPr>
          <t xml:space="preserve">Incluye la Invesión de puntas de tesorería en la adquisición de valores de renta variable (acciones), de renta fija (obligaciones), de imposiciones a plazo, etc, y que representan capacidad para obtener liquidez en un futuro inferior a 1 año, bien en forma de rentabilidad, bien a partir de su enajenación, o bien por ambas vías.
El saldo de dicha Inversión a fecha de confeccionar esta Balance debe escribirse en la celda E43.
</t>
        </r>
      </text>
    </comment>
    <comment ref="B39" authorId="1" shapeId="0" xr:uid="{8104FEF9-28F8-430F-ADBD-4859CFD9963F}">
      <text>
        <r>
          <rPr>
            <sz val="11"/>
            <color indexed="81"/>
            <rFont val="Tahoma"/>
            <family val="2"/>
          </rPr>
          <t>Incluye el Dinero en efectivo y los saldos en Bancos e Instituciones de Crédito.
Por cuestiones de operatividad este importe se va a obtener por diferencia entre el Total del Patrimonio Neto + Pasivo (datos de la hoja 3) menos resto de Activos (datos de la hoja 2). Y sólo será válido si es un número positivo ("número negro"), de lo contrario, si aparece negativo, querrá decir que se necesita más Financiación, a reflejar en la "hoja 3. Pasivos de Partida", para que el Balance de Partida esté equilibrado.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Vicenta Perez Silvestre</author>
    <author>María  Vicenta Pérez Silvestre</author>
    <author>Manuel Núñez Bonilla</author>
    <author>senta</author>
    <author>Maria Vicenta Perez</author>
  </authors>
  <commentList>
    <comment ref="A6" authorId="0" shapeId="0" xr:uid="{F0F0FB5F-750F-4D59-AC4F-DD6E3A64F6E4}">
      <text>
        <r>
          <rPr>
            <sz val="10"/>
            <color indexed="81"/>
            <rFont val="Tahoma"/>
            <family val="2"/>
          </rPr>
          <t>Los Importes de esta fila no afectan a la hoja 12, Tesorería, pero si a los Gastos de I+D del Activo (Inmovilizado Intangible) de final del 1º ejercicio, hoja 14.</t>
        </r>
      </text>
    </comment>
    <comment ref="A12" authorId="1" shapeId="0" xr:uid="{FE1750F9-6D96-4F4B-BE12-5B4E1BDC643F}">
      <text>
        <r>
          <rPr>
            <sz val="10"/>
            <color indexed="81"/>
            <rFont val="Tahoma"/>
            <family val="2"/>
          </rPr>
          <t>In</t>
        </r>
        <r>
          <rPr>
            <sz val="11"/>
            <color indexed="81"/>
            <rFont val="Tahoma"/>
            <family val="2"/>
          </rPr>
          <t>sertar el importe anual  previsto en la celda N. Dicho importe se repartirá en 12 mensualidades iguales.
Incluye: IBI, IAE, Imp. s/ Vehículos, Licencias de Apertura y Obras, Aparcamiento y Locales, Tasas de Aduanas, Imp. Especiales, Cánones de Comercio, Imp. Municipal de Plusvalías por la Enajenación de Inmuebles, etc.</t>
        </r>
      </text>
    </comment>
    <comment ref="A13" authorId="2" shapeId="0" xr:uid="{2D84CCF1-40BF-45DE-94B9-21CFEB3978AC}">
      <text>
        <r>
          <rPr>
            <sz val="10"/>
            <color indexed="81"/>
            <rFont val="Tahoma"/>
            <family val="2"/>
          </rPr>
          <t>Inse</t>
        </r>
        <r>
          <rPr>
            <sz val="11"/>
            <color indexed="81"/>
            <rFont val="Tahoma"/>
            <family val="2"/>
          </rPr>
          <t>rtar el importe mensual previsto en la celda B. Dicho importe se repetirá el resto de meses.
Inlcuye: Consumos de Materias Energéticas y cualquier otro Abastecimiento que no tenga naturaleza de almacenable y sea aplicable al proceso productivo</t>
        </r>
      </text>
    </comment>
    <comment ref="A14" authorId="2" shapeId="0" xr:uid="{35EA93AD-D1F9-4CF9-83CB-C552C08F1E62}">
      <text>
        <r>
          <rPr>
            <sz val="11"/>
            <color indexed="81"/>
            <rFont val="Tahoma"/>
            <family val="2"/>
          </rPr>
          <t>Insertar el importe mensual previsto en la celda B. Dicho importe se repetirá el resto de meses.
Incluye: Importes satisfechos a Profesionales Independientes (abogados, notarios, economistas, agentes mediadores independientes, etc) por los Servicios Prestados a la empresa.</t>
        </r>
      </text>
    </comment>
    <comment ref="A15" authorId="2" shapeId="0" xr:uid="{EFD26AEC-FA29-4960-BAD0-3F6F5A574B83}">
      <text>
        <r>
          <rPr>
            <sz val="11"/>
            <color indexed="81"/>
            <rFont val="Tahoma"/>
            <family val="2"/>
          </rPr>
          <t>Insertar el importe mensual previsto en la celda B. Dicho importe se repetirá el resto de meses.
Incluye: Material Fungible utilizado para la la administración de la empresa.</t>
        </r>
      </text>
    </comment>
    <comment ref="A16" authorId="2" shapeId="0" xr:uid="{AA123997-3E1A-43D9-BB1F-D0655E7072A6}">
      <text>
        <r>
          <rPr>
            <sz val="11"/>
            <color indexed="81"/>
            <rFont val="Tahoma"/>
            <family val="2"/>
          </rPr>
          <t>Insertar el importe anual  previsto en la celda N. Dicho importe se repartirá en 12 mensualidades iguales.
Incluye: Gastos satisfechos por Campañas Publicitarias, Confección de Catálogos, Objetos de Regalo, Atención a Clientes, etc.</t>
        </r>
      </text>
    </comment>
    <comment ref="A17" authorId="2" shapeId="0" xr:uid="{F2799428-2DD4-4FF3-AB6D-FCBA2991F2DD}">
      <text>
        <r>
          <rPr>
            <sz val="10"/>
            <color indexed="81"/>
            <rFont val="Tahoma"/>
            <family val="2"/>
          </rPr>
          <t>Insert</t>
        </r>
        <r>
          <rPr>
            <sz val="11"/>
            <color indexed="81"/>
            <rFont val="Tahoma"/>
            <family val="2"/>
          </rPr>
          <t>ar el importe anual  previsto en la celda N. Dicho importe se repartirá en 12 mensualidades iguales.
Incluye: Cantidades satisfechas por la cobertura de determinados riesgos sobre los bienes integrantes del patrimonio de la empresa.</t>
        </r>
      </text>
    </comment>
    <comment ref="A18" authorId="2" shapeId="0" xr:uid="{E84F5301-9F92-4883-B112-8528DA33A379}">
      <text>
        <r>
          <rPr>
            <sz val="11"/>
            <color indexed="81"/>
            <rFont val="Tahoma"/>
            <family val="2"/>
          </rPr>
          <t>Insertar el importe mensual previsto en la celda B. Dicho importe se repetirá el resto de meses.
Incluye: Prevención de Riesgos Laborales, Limpieza, Seguridad, etc.</t>
        </r>
        <r>
          <rPr>
            <sz val="10"/>
            <color indexed="81"/>
            <rFont val="Tahoma"/>
            <family val="2"/>
          </rPr>
          <t xml:space="preserve">
</t>
        </r>
      </text>
    </comment>
    <comment ref="A19" authorId="2" shapeId="0" xr:uid="{D5A26A7A-1664-47CA-9EFC-3BA398ACF876}">
      <text>
        <r>
          <rPr>
            <sz val="10"/>
            <color indexed="81"/>
            <rFont val="Tahoma"/>
            <family val="2"/>
          </rPr>
          <t>Inser</t>
        </r>
        <r>
          <rPr>
            <sz val="11"/>
            <color indexed="81"/>
            <rFont val="Tahoma"/>
            <family val="2"/>
          </rPr>
          <t>tar el importe mensual previsto en la celda B. Dicho importe se repetirá el resto de meses.
Incluye: Gastos derivados del Mantenimiento de los elementos de Inmovilizado (subsanar averias, reparaciones, o trabajos destinados a evitarlas).</t>
        </r>
      </text>
    </comment>
    <comment ref="A20" authorId="2" shapeId="0" xr:uid="{93578AD5-B187-4F99-9E44-82BAFD82F17C}">
      <text>
        <r>
          <rPr>
            <sz val="11"/>
            <color indexed="81"/>
            <rFont val="Tahoma"/>
            <family val="2"/>
          </rPr>
          <t>Insertar el importe mensual previsto en la celda B. Dicho importe se repetirá el resto de meses.
Incluye: el Arrendamiento por el Alquiler, cuotas de Renting, Cantidades periódicas a pagar por explotación de una Franquicia, etc.</t>
        </r>
      </text>
    </comment>
    <comment ref="A21" authorId="2" shapeId="0" xr:uid="{8374C2AC-8723-44DE-825B-5DB97E412B4B}">
      <text>
        <r>
          <rPr>
            <sz val="11"/>
            <color indexed="81"/>
            <rFont val="Tahoma"/>
            <family val="2"/>
          </rPr>
          <t>Insertar el importe mensual previsto en la celda B. Dicho importe se repetirá el resto de meses.
Incluye: los Transportes de ventas y Desplazamientos del personal, así comolos envios  de Mensajería.</t>
        </r>
      </text>
    </comment>
    <comment ref="A22" authorId="3" shapeId="0" xr:uid="{969CA95B-0BF1-4FBE-9255-BE050917D3E3}">
      <text>
        <r>
          <rPr>
            <sz val="11"/>
            <color indexed="81"/>
            <rFont val="Tahoma"/>
            <family val="2"/>
          </rPr>
          <t>Insertar el importe mensual previsto en la celda B. Dicho importe se repetirá el resto de meses.
Incluye: Servicios Bancarios y Similares, Gastos de Viaje del personal (manutención, alojamiento y transportes), Servicios de Postventa, Gastos Medioambientales, Gastos de Investigación y Desarrollo no Activados, Cuotas a Colegios Profesionales, etc.</t>
        </r>
      </text>
    </comment>
    <comment ref="A23" authorId="4" shapeId="0" xr:uid="{7A57FCEE-83A0-47BF-AA2A-11644538F3AB}">
      <text>
        <r>
          <rPr>
            <sz val="9"/>
            <color indexed="81"/>
            <rFont val="Tahoma"/>
            <family val="2"/>
          </rPr>
          <t>En esta celda puede sobreescribir el concepto de gasto del que quiera hacer una referencia particular.</t>
        </r>
      </text>
    </comment>
    <comment ref="A25" authorId="3" shapeId="0" xr:uid="{E2A5876A-1297-4F5C-95B2-8E5FABB0568C}">
      <text>
        <r>
          <rPr>
            <sz val="11"/>
            <color indexed="81"/>
            <rFont val="Tahoma"/>
            <family val="2"/>
          </rPr>
          <t>EBITDA: Earns Before Interests, Taxes, Depreciations and Amortizations.
(Beneficio Antes de Intereses, Impuestos y Amortizaciones).</t>
        </r>
      </text>
    </comment>
    <comment ref="A27" authorId="4" shapeId="0" xr:uid="{62CEFE78-EFCD-47A9-AFA1-36666A8D9C1B}">
      <text>
        <r>
          <rPr>
            <sz val="9"/>
            <color indexed="81"/>
            <rFont val="Tahoma"/>
            <family val="2"/>
          </rPr>
          <t>En esta celda puede sobreescribir el concepto de Pérdidas Estimadas por Deterioro y Otras Dotaciones Provisiones de la que quiera hacer una referencia particular.
También podrás reflejar la corrección (reflejarlo con signo negativo) del Deterioro de Valor y Provisión por Operac. Comerc a CP previamente reflejado en la celda A 26 de la hoja 3.</t>
        </r>
      </text>
    </comment>
    <comment ref="A29" authorId="3" shapeId="0" xr:uid="{BD6784F2-0D77-45DD-AEB4-687D5CDC3BE8}">
      <text>
        <r>
          <rPr>
            <sz val="11"/>
            <color indexed="81"/>
            <rFont val="Tahoma"/>
            <family val="2"/>
          </rPr>
          <t>EBIT: Earns Before Interests and Taxes.
BAII: Beneficio Antes de Intereses e Impuestos.</t>
        </r>
      </text>
    </comment>
    <comment ref="A30" authorId="3" shapeId="0" xr:uid="{11CEDFE7-0CB1-4980-80B9-E673D404C1A6}">
      <text>
        <r>
          <rPr>
            <sz val="11"/>
            <color indexed="81"/>
            <rFont val="Tahoma"/>
            <family val="2"/>
          </rPr>
          <t>En las celdas de esta fila, deben insertarse los importes previstos, en los meses que corresponda,  por: Intereses a favor de la empresa, procedentes de Inversiones Financieras en Participaciones y Valores de Renta Fija; así como: Préstamos y Créditos concedidos, a otras entiddes; por Diferencias Positivas de Cambio; etc.</t>
        </r>
      </text>
    </comment>
    <comment ref="A34" authorId="3" shapeId="0" xr:uid="{BBDA6B80-1202-4483-AA7B-6BA335953154}">
      <text>
        <r>
          <rPr>
            <sz val="11"/>
            <color indexed="81"/>
            <rFont val="Tahoma"/>
            <family val="2"/>
          </rPr>
          <t xml:space="preserve">En las celdas de esta fila, deben reflejarse:
a) Los Gastos de carácter excepcional, como por ejemplo: por Inundaciones, Sanciones, Multas, Incendios, etc; así como las Pérdidas producidas en la enajenación de Inmovilizados o de Inversiones Inmobiliarias.
(Los importes por Gastos Excepcionales, deben escribirse con signo negativo).
b) Otros Ingresos de Gestión, como por ejemplo: los devengados por el Alquiler de bienes Muebles o Inmuebles; por la Cesión en explotación o uso de distintas manifestaciones de la Propiedad Industrial;  por Servicios Varios (tales como economatos, comedores, transportes, viviendas, etc.), facilitados por la empresa a su personal; etc; así como los Beneficios producidos en la enajenación de Inmovilizados o de Inversiones Inmobiliarias.
(Los importes por Ingresos Excepcionales, no deben escribirse con signo alguno).
</t>
        </r>
      </text>
    </comment>
    <comment ref="A35" authorId="3" shapeId="0" xr:uid="{D1229638-A26B-400A-93CD-4E3D0BC36129}">
      <text>
        <r>
          <rPr>
            <sz val="11"/>
            <color indexed="81"/>
            <rFont val="Tahoma"/>
            <family val="2"/>
          </rPr>
          <t>EBT: Earns Before Taxes.
BAI: Beneficio Antes de Impuestos.</t>
        </r>
      </text>
    </comment>
    <comment ref="B38" authorId="4" shapeId="0" xr:uid="{F9CCBE28-277C-48B9-901A-B995AEEA24A5}">
      <text>
        <r>
          <rPr>
            <sz val="10"/>
            <color indexed="81"/>
            <rFont val="Tahoma"/>
            <family val="2"/>
          </rPr>
          <t>Corresponde al importe obtenido en la celda M36.</t>
        </r>
      </text>
    </comment>
    <comment ref="G38" authorId="4" shapeId="0" xr:uid="{EE6F26CA-49DD-44DB-91C4-5FFC3D82C9D2}">
      <text>
        <r>
          <rPr>
            <sz val="10"/>
            <color indexed="81"/>
            <rFont val="Tahoma"/>
            <family val="2"/>
          </rPr>
          <t>Si el Beneficio Bruto (celda B38) es positivo, el importe que se obtiene en esta celda es el resultado de aplicar a dicho Beneficio Bruto el Tipo Impositivo Medio (determinado en la celda B15 de la hoja "1. Datos Básicos").</t>
        </r>
      </text>
    </comment>
    <comment ref="K38" authorId="4" shapeId="0" xr:uid="{DB6BE000-0253-4132-9A1A-0D939394F75F}">
      <text>
        <r>
          <rPr>
            <sz val="10"/>
            <color indexed="81"/>
            <rFont val="Tahoma"/>
            <family val="2"/>
          </rPr>
          <t>Diferencia entre el importe de la celda B38 (Beneficio Bruto) y la G38 (Provisión Impuesto sobre Beneficios).</t>
        </r>
      </text>
    </comment>
    <comment ref="B40" authorId="4" shapeId="0" xr:uid="{4BFF0B05-635B-47EB-90D0-9DD493F96E24}">
      <text>
        <r>
          <rPr>
            <sz val="10"/>
            <color indexed="81"/>
            <rFont val="Tahoma"/>
            <family val="2"/>
          </rPr>
          <t>Total Gastos de Explotación más Gastos Financieros.</t>
        </r>
      </text>
    </comment>
    <comment ref="B42" authorId="4" shapeId="0" xr:uid="{5F62DB09-B664-4AE0-BDE9-5768AFD23CCD}">
      <text>
        <r>
          <rPr>
            <sz val="10"/>
            <color indexed="81"/>
            <rFont val="Tahoma"/>
            <family val="2"/>
          </rPr>
          <t>En base a una jornada diaria de 8 hs, se ha tenido en cuenta 1/2 hora de asuntos propios (de pausas).
-  Este dato puede ser modificado, según las características de la empresa -.</t>
        </r>
      </text>
    </comment>
    <comment ref="B43" authorId="4" shapeId="0" xr:uid="{C9C00344-EA8E-4C26-B1E2-52D1225F42BC}">
      <text>
        <r>
          <rPr>
            <sz val="10"/>
            <color indexed="81"/>
            <rFont val="Tahoma"/>
            <family val="2"/>
          </rPr>
          <t xml:space="preserve">
En esta celda se copiará el número de trabajadores (por cuenta propia y ajena) que aparecen en la celda B38 de la hoja "10. RRHH..."; los del 1º año (o ejercicio económico).
Esta Mano de Obra será la considerada directamente productiva. En el supuesto que no sea toda directamente productiva, se puede modificar.</t>
        </r>
      </text>
    </comment>
    <comment ref="B44" authorId="4" shapeId="0" xr:uid="{54562004-0941-4D6D-8577-00FB357BB7B9}">
      <text>
        <r>
          <rPr>
            <sz val="10"/>
            <color indexed="81"/>
            <rFont val="Tahoma"/>
            <family val="2"/>
          </rPr>
          <t>Sobre un jornada mensual de trabajo, se han tenido en cuenta 4,5 fines de semana de descanso.
-  Este dato puede ser modificado, según las características de la empresa -.</t>
        </r>
      </text>
    </comment>
    <comment ref="B45" authorId="4" shapeId="0" xr:uid="{C072087E-7126-4D84-B608-C57016B43B49}">
      <text>
        <r>
          <rPr>
            <sz val="10"/>
            <color indexed="81"/>
            <rFont val="Tahoma"/>
            <family val="2"/>
          </rPr>
          <t>Sobre un año laboral, se ha tenido en cuenta un mes de vacaciones.
-  Este dato puede ser modificado, según las características de la empresa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Manuel Núñez Bonilla</author>
    <author>M Vicenta Perez Silvestre</author>
    <author>senta</author>
    <author>Maria Vicenta Perez</author>
  </authors>
  <commentList>
    <comment ref="A5" authorId="0" shapeId="0" xr:uid="{EEBA122D-6E71-44AE-ABD1-A3946D3B2F36}">
      <text>
        <r>
          <rPr>
            <sz val="11"/>
            <color indexed="81"/>
            <rFont val="Tahoma"/>
            <family val="2"/>
          </rPr>
          <t>El IVA se cobra junto con el importe de las facturas y con las mismas condiciones.</t>
        </r>
      </text>
    </comment>
    <comment ref="A9" authorId="0" shapeId="0" xr:uid="{67B6D8FB-7F67-4B28-B7B2-3B54642B8E21}">
      <text>
        <r>
          <rPr>
            <sz val="10"/>
            <color indexed="81"/>
            <rFont val="Tahoma"/>
            <family val="2"/>
          </rPr>
          <t>Tal como indica el comentario de la celda J2 de esta hoja, las entradas de Tesorería que se produzcan por Variaciones de Capital, por Otras Subvenciones, Donaciones y Legados, y/o por Otras Aportaciones de los Socios a LP, deben reflejarse en esta fila 11, en las celdas de los meses en los que se prevea.</t>
        </r>
      </text>
    </comment>
    <comment ref="A10" authorId="1" shapeId="0" xr:uid="{621E2AE6-5481-4713-B0AA-63846AEFD34D}">
      <text>
        <r>
          <rPr>
            <sz val="10"/>
            <color indexed="81"/>
            <rFont val="Tahoma"/>
            <family val="2"/>
          </rPr>
          <t>El saldo de la celda O12 no puede ser menor que cero, puesto que no se puede recuperar más Inversión Financiera que la que se dispone.</t>
        </r>
      </text>
    </comment>
    <comment ref="A13" authorId="0" shapeId="0" xr:uid="{DD3E4D35-FD40-4124-BDAB-197D7E76FA4B}">
      <text>
        <r>
          <rPr>
            <sz val="11"/>
            <color indexed="81"/>
            <rFont val="Tahoma"/>
            <family val="2"/>
          </rPr>
          <t>El IVA se paga junto con el importe de las facturas y con las mismas condiciones.</t>
        </r>
      </text>
    </comment>
    <comment ref="A15" authorId="2" shapeId="0" xr:uid="{0CA93DC5-2F19-4D0A-960D-D91AFE340B3C}">
      <text>
        <r>
          <rPr>
            <sz val="11"/>
            <color indexed="81"/>
            <rFont val="Tahoma"/>
            <family val="2"/>
          </rPr>
          <t>Si durante algún/os mes/es, de este 1º ejercicio económico, la empresa deja de pagar todo, o parte, de los Sueldos y Salarios de los socios, deberá situarse en la/s celda/s del/os mes/es que corresponda y modificar dicho/s importe/s (bien multiplicando la fórmula por cero o restando una cantidad inferior al importe mensual).</t>
        </r>
      </text>
    </comment>
    <comment ref="A36" authorId="2" shapeId="0" xr:uid="{85480761-5163-4D56-AAE5-53D53AE8A47E}">
      <text>
        <r>
          <rPr>
            <sz val="11"/>
            <color indexed="81"/>
            <rFont val="Tahoma"/>
            <family val="2"/>
          </rPr>
          <t xml:space="preserve">
</t>
        </r>
        <r>
          <rPr>
            <sz val="10"/>
            <color indexed="81"/>
            <rFont val="Tahoma"/>
            <family val="2"/>
          </rPr>
          <t>En las celdas de esta fila 38, deben reflejarse las salidas de Tesorería (si se producen en el 1º ejercicio económico) destinadas a la devolución del importe de las deudas con Otros Acreedores a LP y Aportación de Socios a LP, y cuyo montante ha sido reflejado en la celda B 22 de la hoja "3. Pasivos de Partida".</t>
        </r>
      </text>
    </comment>
    <comment ref="A37" authorId="2" shapeId="0" xr:uid="{E59F1C28-036F-46CA-AF81-1274D1ED6ABE}">
      <text>
        <r>
          <rPr>
            <sz val="11"/>
            <color indexed="81"/>
            <rFont val="Tahoma"/>
            <family val="2"/>
          </rPr>
          <t xml:space="preserve">
</t>
        </r>
        <r>
          <rPr>
            <sz val="10"/>
            <color indexed="81"/>
            <rFont val="Tahoma"/>
            <family val="2"/>
          </rPr>
          <t>En las celdas de esta fila 39, deben reflejarse las salidas de Tesorería (si se producen en el 1º ejercicio económico) destinadas a la devolución del importe de los Préstamos que Socios y Administradores han concedidos a la empresa, y cuyo montante ha sido reflejado en la celda B26 de la hoja "3. Pasivos de Partida".</t>
        </r>
      </text>
    </comment>
    <comment ref="A38" authorId="0" shapeId="0" xr:uid="{A4252B9B-D2A7-4B94-8D73-199154194B13}">
      <text>
        <r>
          <rPr>
            <sz val="10"/>
            <color indexed="81"/>
            <rFont val="Tahoma"/>
            <family val="2"/>
          </rPr>
          <t xml:space="preserve">
Tal como indica el comentario de la celda G2 de esta hoja, en las celdas de esta fila 40, deben reflejarse las salidas de Tesorería por las Inversiones realizadas a lo largo del 1º ejercicio económico (determinadas en la celda B33 de la hoja "4. Plan de Inversiones") y cuya Forma de Financiación es la propia Tesorería de la empresa.
</t>
        </r>
      </text>
    </comment>
    <comment ref="A39" authorId="0" shapeId="0" xr:uid="{61C509A6-E692-4EA1-B248-D24ADF377EF6}">
      <text>
        <r>
          <rPr>
            <sz val="10"/>
            <color indexed="81"/>
            <rFont val="Tahoma"/>
            <family val="2"/>
          </rPr>
          <t xml:space="preserve">
Sólo pueden reflejarse importes en las celdas de esta fila si hay Tesorería suficiente en la fila 48. 
Hay que tener en cuenta que lo reflejado aquí supone Inversiones de Puntas de Tesorería.
</t>
        </r>
      </text>
    </comment>
    <comment ref="A40" authorId="2" shapeId="0" xr:uid="{45D4AE10-4456-4432-9DF1-C43C0F9323BB}">
      <text>
        <r>
          <rPr>
            <sz val="10"/>
            <color indexed="81"/>
            <rFont val="Tahoma"/>
            <family val="2"/>
          </rPr>
          <t>Los importes de las celdas de esta fila, hacen referencia a:
- Otros Ingresos y Gastos Excepcionales (reflejados en la fila 36 de la hoja "11. P y G (Ej. 1º)". 
(Los Ingresos quedarán reflejados con signo negativo y los Gastos sin signo), y
- El Reparto de Beneficios (reflejado en celda J 41).</t>
        </r>
      </text>
    </comment>
    <comment ref="A43" authorId="0" shapeId="0" xr:uid="{B1E63421-2F1F-4FCB-9A68-9FCC544BDE99}">
      <text>
        <r>
          <rPr>
            <sz val="11"/>
            <color indexed="81"/>
            <rFont val="Tahoma"/>
            <family val="2"/>
          </rPr>
          <t>El IVA se liquida de acuerdo a la fecha de emisión de la factura, no cuando se cobra o paga ésta.</t>
        </r>
        <r>
          <rPr>
            <sz val="10"/>
            <color indexed="81"/>
            <rFont val="Tahoma"/>
            <family val="2"/>
          </rPr>
          <t xml:space="preserve">
</t>
        </r>
      </text>
    </comment>
    <comment ref="A46" authorId="1" shapeId="0" xr:uid="{2189F42F-F2AD-4DC4-A68D-ED32E9CF229D}">
      <text>
        <r>
          <rPr>
            <sz val="10"/>
            <color indexed="81"/>
            <rFont val="Tahoma"/>
            <family val="2"/>
          </rPr>
          <t>Si alguno/s importe/s de las celdas de esta fila salen en rojo, quiere decir que ese mes hay problemas de Tesorería.
En este caso habrá que aplicar medidas para solucionarlo, como por ejemplo, prescindir del pago de alguno de los gastos de las celdas coloreadas en verde, durante el mes o meses que lo requiera.</t>
        </r>
      </text>
    </comment>
    <comment ref="D51" authorId="2" shapeId="0" xr:uid="{B1E70B48-DEE7-4F0C-B20D-29270C7FD1BE}">
      <text>
        <r>
          <rPr>
            <sz val="11"/>
            <color indexed="81"/>
            <rFont val="Tahoma"/>
            <family val="2"/>
          </rPr>
          <t>Saldo de Acreedores a CP - Financieros, correspondiente al importe reflejado en la celda B22 de la hoja "3. Pasivos de Partida".</t>
        </r>
      </text>
    </comment>
    <comment ref="H51" authorId="3" shapeId="0" xr:uid="{E2D7A667-8A6B-495D-8A81-DC80665C0D84}">
      <text>
        <r>
          <rPr>
            <sz val="10"/>
            <color indexed="81"/>
            <rFont val="Tahoma"/>
            <family val="2"/>
          </rPr>
          <t>% Anual.
- Este porcentaje predeterminado, puede modificarlo -.</t>
        </r>
      </text>
    </comment>
    <comment ref="D52" authorId="2" shapeId="0" xr:uid="{A0BD4097-1FD3-436E-B71B-56B0348B221A}">
      <text>
        <r>
          <rPr>
            <sz val="11"/>
            <color indexed="81"/>
            <rFont val="Tahoma"/>
            <family val="2"/>
          </rPr>
          <t xml:space="preserve">
Si prevé ampliar el Crédito del saldo Dispuesto que aparece reflejado en la celda anterior (DE 53), el importe de dicha ampliación lo debe reflejar en esta celda. Quedando el total del Nuevo Límite de Crédito el obtenido de la suma del importe de la celdas DE 53 + DE 54.</t>
        </r>
      </text>
    </comment>
    <comment ref="H52" authorId="2" shapeId="0" xr:uid="{8222E635-A16F-41B8-A870-35CD21864763}">
      <text>
        <r>
          <rPr>
            <sz val="10"/>
            <color indexed="81"/>
            <rFont val="Tahoma"/>
            <family val="2"/>
          </rPr>
          <t>% Trimestral
- Este porcentaje predeterminado, puede modificarlo -.</t>
        </r>
      </text>
    </comment>
    <comment ref="A54" authorId="2" shapeId="0" xr:uid="{BBDA25F5-35D6-43B2-8064-16E1D38A1B81}">
      <text>
        <r>
          <rPr>
            <sz val="11"/>
            <color indexed="81"/>
            <rFont val="Tahoma"/>
            <family val="2"/>
          </rPr>
          <t>En las celdas de esta fila, deben reflejarse las Disposiciones del  Nuevo Límite del Crédito a CP - Financieros (celda DE 54). Escribiendo las mismas en los meses que la empresa lo precise, según los Déficits de Tesorería producidos en dichos meses y que quedarán visualizados en las celdas de Saldo Final de Tesorería (B48 a M48).</t>
        </r>
      </text>
    </comment>
    <comment ref="A55" authorId="2" shapeId="0" xr:uid="{ECE599EE-C02C-4F69-B413-0A35F2AE0B04}">
      <text>
        <r>
          <rPr>
            <sz val="11"/>
            <color indexed="81"/>
            <rFont val="Tahoma"/>
            <family val="2"/>
          </rPr>
          <t>En las celdas de esta fila, deben reflejarse los Reembolsos de Crédito a CP - Financieros.
Los saldos positivos de las celdas del Saldo Final de Tesorería (B48 - M48), indicarán cuáles son los importes máximos a Reembolsar.
- La suma de reembolsos anuales, no debe superar el importe reflejado en la celda N 56 -.</t>
        </r>
      </text>
    </comment>
    <comment ref="A56" authorId="2" shapeId="0" xr:uid="{B9D16ACC-E84A-417D-ADFE-E13BF0C7BBA9}">
      <text>
        <r>
          <rPr>
            <sz val="11"/>
            <color indexed="81"/>
            <rFont val="Tahoma"/>
            <family val="2"/>
          </rPr>
          <t>Si el color de relleno de alguna de las celdas de esta fila sale rojo, es porque:
ha dispuesto  (celdas fila 56) mas Límite del Nuevo Crédito a CP (celda DE 54).
Si el color de relleno sale amarillo, es porque:
ha reembolsado (celdas fila 57) mas del Límite del Crédito a CP (suma celdas DE 53 y DE 54).</t>
        </r>
      </text>
    </comment>
  </commentList>
</comments>
</file>

<file path=xl/sharedStrings.xml><?xml version="1.0" encoding="utf-8"?>
<sst xmlns="http://schemas.openxmlformats.org/spreadsheetml/2006/main" count="169" uniqueCount="166">
  <si>
    <t>ACTIVO</t>
  </si>
  <si>
    <t>Importe</t>
  </si>
  <si>
    <t>% sobre el Total</t>
  </si>
  <si>
    <t>ACTIVO NO CORRIENTE ("Inmovilizado")</t>
  </si>
  <si>
    <t xml:space="preserve">Inmovilizado Material </t>
  </si>
  <si>
    <t>Terrenos y Bienes Naturales</t>
  </si>
  <si>
    <t>Edificios y Construcciones</t>
  </si>
  <si>
    <t>Instalaciones/Acondicionamiento</t>
  </si>
  <si>
    <t>Maquinaria</t>
  </si>
  <si>
    <t>Utillaje, Herramientas, Menaje,...</t>
  </si>
  <si>
    <t>Mobiliario</t>
  </si>
  <si>
    <t>Elementos de Transporte</t>
  </si>
  <si>
    <t>Equipos Informáticos</t>
  </si>
  <si>
    <t>Otro Inmovilizado Material</t>
  </si>
  <si>
    <t>(- Amortización Acumulada Inmovilizado Material)</t>
  </si>
  <si>
    <t>Inmovilizado Intangible</t>
  </si>
  <si>
    <t>Gastos de I+D</t>
  </si>
  <si>
    <t>Aplicaciones Informáticas y Páginas Web</t>
  </si>
  <si>
    <t>Propiedad Industrial</t>
  </si>
  <si>
    <t>Otro Inmovilizado Intangible</t>
  </si>
  <si>
    <t>(- Amortización Acumulada Inmovilizado Intangible)</t>
  </si>
  <si>
    <t xml:space="preserve">Inversiones Inmobiliarias </t>
  </si>
  <si>
    <t>Terrenos, Bienes Naturales y Construcciones</t>
  </si>
  <si>
    <t>(- Amortización Acumulada Inversiones Inmobiliarias)</t>
  </si>
  <si>
    <t>Inmovilizado Financiero a LP</t>
  </si>
  <si>
    <t>Fianzas y Depósitos</t>
  </si>
  <si>
    <t>Gastos para la Puesta en Marcha</t>
  </si>
  <si>
    <t>Gastos de 1º Establecimiento y Constitución</t>
  </si>
  <si>
    <t>Gastos de Constitución y Ampliación Capital</t>
  </si>
  <si>
    <t>ACTIVO CORRIENTE ("Circulante")</t>
  </si>
  <si>
    <t>Existencias Iniciales</t>
  </si>
  <si>
    <t>Materias Primas</t>
  </si>
  <si>
    <t>Mercaderías / Productos Terminados</t>
  </si>
  <si>
    <t>Deudores (Realizable)</t>
  </si>
  <si>
    <t>Clientes *</t>
  </si>
  <si>
    <t>Otros Deudores *</t>
  </si>
  <si>
    <t>Hac. Pública y Seg. Social Deudoras (Realizable)</t>
  </si>
  <si>
    <t>Hac. Pública Deudora por IVA Soportado</t>
  </si>
  <si>
    <t>Org. Seg. Social Deudores y Hac. Pública Deudora (Retencines y Otros Conceptos)</t>
  </si>
  <si>
    <t>Inversiones Financieras Temporales (a CP)</t>
  </si>
  <si>
    <t>Tesorería Inicial (Disponible)</t>
  </si>
  <si>
    <t>ACTIVO TOTAL</t>
  </si>
  <si>
    <t>PATRIMONIO NETO y PASIVO</t>
  </si>
  <si>
    <t>PATRIMONIO NETO - Recursos Propios (No Exigible)</t>
  </si>
  <si>
    <t xml:space="preserve">   Capital</t>
  </si>
  <si>
    <t xml:space="preserve">    Aportación en efectivo (Inversores Internos)</t>
  </si>
  <si>
    <t xml:space="preserve">    Aportación en efectivo (Inversores Externos)</t>
  </si>
  <si>
    <t xml:space="preserve">    Aportaciones en especie</t>
  </si>
  <si>
    <t xml:space="preserve">   Reservas Legales Obligatorias *</t>
  </si>
  <si>
    <t xml:space="preserve">   Reservas Voluntarias *</t>
  </si>
  <si>
    <t xml:space="preserve">   Remanente y Resultados Ejerc. Anteriores *</t>
  </si>
  <si>
    <t xml:space="preserve">   Resultado del Ejercicio *</t>
  </si>
  <si>
    <t xml:space="preserve">   Prétamo Participativo</t>
  </si>
  <si>
    <t xml:space="preserve">   Subvenciones, Donaciones y Legados</t>
  </si>
  <si>
    <t>PASIVO - Recursos Ajenos (Exigible)</t>
  </si>
  <si>
    <r>
      <t xml:space="preserve">Deudas a Largo Plazo </t>
    </r>
    <r>
      <rPr>
        <sz val="11"/>
        <color theme="1"/>
        <rFont val="Calibri"/>
        <family val="2"/>
        <scheme val="minor"/>
      </rPr>
      <t xml:space="preserve"> (Pasivo No  Corriente)</t>
    </r>
  </si>
  <si>
    <t xml:space="preserve">   Acreedores L.P. Financieros - Préstamo (1)</t>
  </si>
  <si>
    <t xml:space="preserve">   Acreedores L.P. Financieros - Préstamo (2)</t>
  </si>
  <si>
    <t xml:space="preserve">   Acreedores L.P. Financieros - Leasing</t>
  </si>
  <si>
    <t xml:space="preserve">   Otros Acreedores LP y Aportaciones Socios a LP </t>
  </si>
  <si>
    <r>
      <t xml:space="preserve">Deudas a Corto Plazo  </t>
    </r>
    <r>
      <rPr>
        <sz val="11"/>
        <color theme="1"/>
        <rFont val="Calibri"/>
        <family val="2"/>
        <scheme val="minor"/>
      </rPr>
      <t>(Pasivo Exigible)</t>
    </r>
  </si>
  <si>
    <t xml:space="preserve">   Acreedores C.P. Financieros - Línea de Crédito</t>
  </si>
  <si>
    <t xml:space="preserve">   Acreedores Comerciales a CP (Proveedores y Acreedores Varios) </t>
  </si>
  <si>
    <t xml:space="preserve">   C/c con Socios y Administradores a CP   </t>
  </si>
  <si>
    <t xml:space="preserve">   Salarios a Pagar *   </t>
  </si>
  <si>
    <t xml:space="preserve">   Provisiones por Operaciones  Comerciales a CP *</t>
  </si>
  <si>
    <t xml:space="preserve">   Administraciones Públicas *  </t>
  </si>
  <si>
    <t xml:space="preserve">Organismos Seg. Social Acreedora * </t>
  </si>
  <si>
    <t>Hacienda Pública Acreedora *</t>
  </si>
  <si>
    <t>PATRIMONIO NETO y PASIVO TOTAL</t>
  </si>
  <si>
    <t>Cuenta de Pérdidas y Ganancias, o de Resultados</t>
  </si>
  <si>
    <t>Todos los datos son sin IVA o Impuesto Equivalente</t>
  </si>
  <si>
    <t>Conceptos</t>
  </si>
  <si>
    <t>Total</t>
  </si>
  <si>
    <t>Ventas (Ingresos)</t>
  </si>
  <si>
    <t xml:space="preserve">(*) Trabajos Realizados para Inmovilizado (Act Gastos I+D+i) </t>
  </si>
  <si>
    <t>Coste de Ventas (Costes Variables)</t>
  </si>
  <si>
    <t>Margen Bruto s/Ventas</t>
  </si>
  <si>
    <t>Sueldos y Salarios (Socios)</t>
  </si>
  <si>
    <t>Sueldos y Salarios (Empleados)</t>
  </si>
  <si>
    <t>Cargas Sociales (RETA y Seg Soc a Cargo Emp)</t>
  </si>
  <si>
    <t xml:space="preserve">Tributos y Tasas  </t>
  </si>
  <si>
    <t xml:space="preserve">Suministros (Luz, Agua, Teléfono, Gas) </t>
  </si>
  <si>
    <t xml:space="preserve">Gestoría, Asesoría y Auditoras (Servicios Profesionales Indep.) </t>
  </si>
  <si>
    <t xml:space="preserve">Material de Oficina </t>
  </si>
  <si>
    <r>
      <t xml:space="preserve">Publicidad, Propaganda y Relaciones Públicas </t>
    </r>
    <r>
      <rPr>
        <sz val="11"/>
        <color theme="1"/>
        <rFont val="Calibri"/>
        <family val="2"/>
        <scheme val="minor"/>
      </rPr>
      <t xml:space="preserve"> </t>
    </r>
  </si>
  <si>
    <t xml:space="preserve">Primas de Seguros  </t>
  </si>
  <si>
    <t>Trabajos Realizados por Otras Empresas</t>
  </si>
  <si>
    <r>
      <t xml:space="preserve">Reparaciones, Mantenimiento y Conservación </t>
    </r>
    <r>
      <rPr>
        <sz val="11"/>
        <color theme="1"/>
        <rFont val="Calibri"/>
        <family val="2"/>
        <scheme val="minor"/>
      </rPr>
      <t xml:space="preserve"> </t>
    </r>
  </si>
  <si>
    <t xml:space="preserve">Arrendamientos y Cánones  </t>
  </si>
  <si>
    <t xml:space="preserve">Transportes y Mensajería </t>
  </si>
  <si>
    <t>Gastos de viaje y formación del personal</t>
  </si>
  <si>
    <t>Coste salarial tabajadores de refuerzo eventuales</t>
  </si>
  <si>
    <t xml:space="preserve">Gastos de Establecimiento y Bancarios  </t>
  </si>
  <si>
    <t>Resultado Operativo (EBITDA)</t>
  </si>
  <si>
    <t>Dotación Amortizaciones</t>
  </si>
  <si>
    <t>Dotación Provisiones por Operac. Comerciales a CP</t>
  </si>
  <si>
    <t xml:space="preserve">Total Gastos de Explotación </t>
  </si>
  <si>
    <t>Resultado de Explotación (EBIT) o (BAII)</t>
  </si>
  <si>
    <t>Ingresos Financieros</t>
  </si>
  <si>
    <t>Gastos Financieros</t>
  </si>
  <si>
    <t>Resultado Financiero</t>
  </si>
  <si>
    <t>Resultado Antes de Impuestos y Res. Excepcionales</t>
  </si>
  <si>
    <t xml:space="preserve"> + - Otros Ingresos y Gastos Excepcionales</t>
  </si>
  <si>
    <t>Resultado Antes de Impuestos (EBT) o (BAI)</t>
  </si>
  <si>
    <t>Resultado Acumulado Ejercicio Antes de Impuestos</t>
  </si>
  <si>
    <t>Beneficio Bruto:</t>
  </si>
  <si>
    <t>Provisión Impuesto sobre Beneficios:</t>
  </si>
  <si>
    <t>Beneficio Neto:</t>
  </si>
  <si>
    <t>Costes Fijos (o de Estructura) Anuales (Ejercicio Económico):</t>
  </si>
  <si>
    <t>Hs Trabajo Productivas / Día</t>
  </si>
  <si>
    <t>Nº Trabajadores Productivos</t>
  </si>
  <si>
    <t>Días Productivos / Mes</t>
  </si>
  <si>
    <t>Meses Productivos / Año (Ejercicio Económico)</t>
  </si>
  <si>
    <t>Hs estimadas Trabajo Productivas / Año (Ejercicio Económico)</t>
  </si>
  <si>
    <t xml:space="preserve"> Hs / Año (Ejerc. Ec.)</t>
  </si>
  <si>
    <t>Plan de Tesorería</t>
  </si>
  <si>
    <t>Concepto</t>
  </si>
  <si>
    <t>Saldo Inicial (1)</t>
  </si>
  <si>
    <t>Cobro de Ventas + IVA Repercutido</t>
  </si>
  <si>
    <t>Cobro Deudas Pdtes (de Clientes y Otros Deudores)</t>
  </si>
  <si>
    <t>Disposiciones de Crédito a CP</t>
  </si>
  <si>
    <t>Otras Entradas (sin IVA) (**Control de Financiación)</t>
  </si>
  <si>
    <t>Saldo de Inversiones Financieras a CP</t>
  </si>
  <si>
    <t>Otras Entradas (sin IVA) (Recup Inversión Financiera a CP)</t>
  </si>
  <si>
    <t>Retenciones IRPF</t>
  </si>
  <si>
    <t>Total Entradas (2)</t>
  </si>
  <si>
    <t>Pago de Compras y Otros Costes Variables + IVA Soportado</t>
  </si>
  <si>
    <t>Pago Deudas Pdtes (a Acreedores y Aportaciones de Socios a LP, Proveedores y Adm. Públicas)</t>
  </si>
  <si>
    <t>Sueldos y Salarios de Socios Pdtes Devolución</t>
  </si>
  <si>
    <t>Sueldos y Salarios de Socios (del Periodo en Curso)</t>
  </si>
  <si>
    <t>Sueldos y Salarios de Empleados (del Periodo en Curso)</t>
  </si>
  <si>
    <t>Sueldos y Salarios (del Periodo Anterior)</t>
  </si>
  <si>
    <t>Arrendamiento Pdte de Pago</t>
  </si>
  <si>
    <t>Servicios Bancarios</t>
  </si>
  <si>
    <t>Gastos financieros</t>
  </si>
  <si>
    <t>Devolución del Capital de los Préstamos</t>
  </si>
  <si>
    <t>Recuperación Coste Leasing</t>
  </si>
  <si>
    <t>Reembolsos de Créditos a CP</t>
  </si>
  <si>
    <t>Financiación Pdte Devolver a Otros Acreedores y Socios</t>
  </si>
  <si>
    <t>Devol. Financ. de Otros Acreedores y por Aport de Socios a LP</t>
  </si>
  <si>
    <t>Devol. Financ. Préstamos en C/C con Socios y Admin. a CP</t>
  </si>
  <si>
    <t>Inversiones Realizadas (sin IVA) (* Control de Inversiones)</t>
  </si>
  <si>
    <t>Otras Salidas (Sin IVA) Tesorería destinada a Invers. Financ. Temporales</t>
  </si>
  <si>
    <t>Otras Entradas y Salidas (Sin IVA)</t>
  </si>
  <si>
    <t>IVA Soportado Inversiones y Gastos de Explotación</t>
  </si>
  <si>
    <t>Total Salidas (3)</t>
  </si>
  <si>
    <t>IVA a Liquidar</t>
  </si>
  <si>
    <t>Liquidación Trimestral del I.V.A. (4)</t>
  </si>
  <si>
    <t>Liquidación IRPF (5)</t>
  </si>
  <si>
    <t>Tesorería del Periodo = (2)-(3)-(4)-(5)</t>
  </si>
  <si>
    <t>IRPF a Liquidar</t>
  </si>
  <si>
    <t>Saldo Final = Tesorería Periodo Siguiente</t>
  </si>
  <si>
    <t>(Si prevé ampliar o solicitar alguna Línea de Crédito para solucionar problemas puntuales de Liquidez, inserte dicho Importe en la celda DE 54). (Puedemodificar las características predeterminadas de las celdas H 53 y H 54)</t>
  </si>
  <si>
    <t xml:space="preserve"> Acreedores a CP Financieros - Linea de Crédito</t>
  </si>
  <si>
    <t xml:space="preserve">Saldo Dispuesto de Crédito a CP </t>
  </si>
  <si>
    <t>Interés Cantidades Dispuestas</t>
  </si>
  <si>
    <t>Nuevo Límite de Crédito a CP</t>
  </si>
  <si>
    <t>Comisión No Dispuesto</t>
  </si>
  <si>
    <t>Total Anual</t>
  </si>
  <si>
    <t>Disposiciones Crédito a CP</t>
  </si>
  <si>
    <t>Reembolsos Crédito a CP</t>
  </si>
  <si>
    <t>TOTAL Dispuesto de Crédito</t>
  </si>
  <si>
    <t>Coste Financiero</t>
  </si>
  <si>
    <t>Ene</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</si>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</sst>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0.00\ &quot;€&quot;;[Red]\-#,##0.00\ &quot;€&quot;"/>
    <numFmt numFmtId="43" formatCode="_-* #,##0.00\ _€_-;\-* #,##0.00\ _€_-;_-* &quot;-&quot;??\ _€_-;_-@_-"/>
    <numFmt numFmtId="164" formatCode="#,##0.0_ ;[Red]\-#,##0.0\ "/>
    <numFmt numFmtId="165" formatCode="0.0%"/>
    <numFmt numFmtId="166" formatCode="#,##0.0"/>
    <numFmt numFmtId="169" formatCode="#,##0.0\ _€;[Red]\-#,##0.0\ _€"/>
  </numFmts>
  <fonts count="25" x14ac:knownFonts="1">
    <font>
      <sz val="11"/>
      <color theme="1"/>
      <name val="Calibri"/>
      <family val="2"/>
      <scheme val="minor"/>
    </font>
    <font>
      <sz val="11"/>
      <color theme="1"/>
      <name val="Calibri"/>
      <family val="2"/>
      <scheme val="minor"/>
    </font>
    <font>
      <b/>
      <sz val="18"/>
      <name val="Times New Roman"/>
      <family val="1"/>
    </font>
    <font>
      <sz val="12"/>
      <name val="Times New Roman"/>
      <family val="1"/>
    </font>
    <font>
      <sz val="11"/>
      <color theme="0" tint="-0.34998626667073579"/>
      <name val="Times New Roman"/>
      <family val="1"/>
    </font>
    <font>
      <b/>
      <sz val="20"/>
      <name val="Times New Roman"/>
      <family val="1"/>
    </font>
    <font>
      <b/>
      <sz val="12"/>
      <name val="Times New Roman"/>
      <family val="1"/>
    </font>
    <font>
      <b/>
      <sz val="11"/>
      <name val="Times New Roman"/>
      <family val="1"/>
    </font>
    <font>
      <b/>
      <sz val="10"/>
      <name val="Times New Roman"/>
      <family val="1"/>
    </font>
    <font>
      <sz val="11"/>
      <name val="Times New Roman"/>
      <family val="1"/>
    </font>
    <font>
      <b/>
      <sz val="9"/>
      <color indexed="10"/>
      <name val="Times New Roman"/>
      <family val="1"/>
    </font>
    <font>
      <sz val="10"/>
      <color indexed="81"/>
      <name val="Tahoma"/>
      <family val="2"/>
    </font>
    <font>
      <sz val="11"/>
      <color indexed="81"/>
      <name val="Tahoma"/>
      <family val="2"/>
    </font>
    <font>
      <i/>
      <sz val="11"/>
      <name val="Times New Roman"/>
      <family val="1"/>
    </font>
    <font>
      <sz val="8"/>
      <color indexed="81"/>
      <name val="Tahoma"/>
      <family val="2"/>
    </font>
    <font>
      <sz val="10"/>
      <name val="Times New Roman"/>
      <family val="1"/>
    </font>
    <font>
      <b/>
      <sz val="14"/>
      <name val="Times New Roman"/>
      <family val="1"/>
    </font>
    <font>
      <sz val="9"/>
      <name val="Times New Roman"/>
      <family val="1"/>
    </font>
    <font>
      <sz val="8"/>
      <name val="Times New Roman"/>
      <family val="1"/>
    </font>
    <font>
      <b/>
      <sz val="8"/>
      <name val="Times New Roman"/>
      <family val="1"/>
    </font>
    <font>
      <sz val="11"/>
      <color theme="5" tint="0.39997558519241921"/>
      <name val="Times New Roman"/>
      <family val="1"/>
    </font>
    <font>
      <b/>
      <sz val="11"/>
      <color theme="5" tint="0.39997558519241921"/>
      <name val="Times New Roman"/>
      <family val="1"/>
    </font>
    <font>
      <b/>
      <u/>
      <sz val="10"/>
      <name val="Times New Roman"/>
      <family val="1"/>
    </font>
    <font>
      <u/>
      <sz val="10"/>
      <name val="Times New Roman"/>
      <family val="1"/>
    </font>
    <font>
      <sz val="9"/>
      <color indexed="81"/>
      <name val="Tahoma"/>
      <family val="2"/>
    </font>
  </fonts>
  <fills count="14">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3"/>
        <bgColor indexed="64"/>
      </patternFill>
    </fill>
    <fill>
      <patternFill patternType="solid">
        <fgColor indexed="15"/>
        <bgColor indexed="64"/>
      </patternFill>
    </fill>
    <fill>
      <patternFill patternType="solid">
        <fgColor rgb="FFFFFF99"/>
        <bgColor indexed="64"/>
      </patternFill>
    </fill>
    <fill>
      <patternFill patternType="solid">
        <fgColor rgb="FF00FFFF"/>
        <bgColor indexed="64"/>
      </patternFill>
    </fill>
    <fill>
      <patternFill patternType="solid">
        <fgColor rgb="FFCCFFCC"/>
        <bgColor indexed="64"/>
      </patternFill>
    </fill>
    <fill>
      <patternFill patternType="solid">
        <fgColor indexed="42"/>
        <bgColor indexed="64"/>
      </patternFill>
    </fill>
    <fill>
      <patternFill patternType="solid">
        <fgColor indexed="47"/>
        <bgColor indexed="64"/>
      </patternFill>
    </fill>
    <fill>
      <patternFill patternType="solid">
        <fgColor rgb="FF66FFFF"/>
        <bgColor indexed="64"/>
      </patternFill>
    </fill>
    <fill>
      <patternFill patternType="solid">
        <fgColor indexed="41"/>
        <bgColor indexed="64"/>
      </patternFill>
    </fill>
  </fills>
  <borders count="93">
    <border>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bottom/>
      <diagonal/>
    </border>
    <border>
      <left style="thin">
        <color indexed="64"/>
      </left>
      <right/>
      <top/>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thin">
        <color indexed="64"/>
      </left>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diagonal/>
    </border>
    <border>
      <left style="double">
        <color indexed="64"/>
      </left>
      <right/>
      <top/>
      <bottom/>
      <diagonal/>
    </border>
    <border>
      <left/>
      <right style="thin">
        <color indexed="64"/>
      </right>
      <top/>
      <bottom/>
      <diagonal/>
    </border>
    <border>
      <left style="double">
        <color indexed="64"/>
      </left>
      <right/>
      <top/>
      <bottom style="thin">
        <color indexed="64"/>
      </bottom>
      <diagonal/>
    </border>
    <border>
      <left style="thin">
        <color indexed="64"/>
      </left>
      <right style="thin">
        <color indexed="64"/>
      </right>
      <top style="thin">
        <color indexed="64"/>
      </top>
      <bottom/>
      <diagonal/>
    </border>
    <border>
      <left style="double">
        <color indexed="64"/>
      </left>
      <right/>
      <top style="thin">
        <color indexed="64"/>
      </top>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double">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style="double">
        <color indexed="64"/>
      </right>
      <top style="double">
        <color indexed="64"/>
      </top>
      <bottom style="medium">
        <color indexed="64"/>
      </bottom>
      <diagonal/>
    </border>
    <border>
      <left style="double">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double">
        <color indexed="64"/>
      </right>
      <top/>
      <bottom style="thin">
        <color indexed="64"/>
      </bottom>
      <diagonal/>
    </border>
    <border>
      <left style="double">
        <color indexed="64"/>
      </left>
      <right style="medium">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double">
        <color indexed="64"/>
      </right>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medium">
        <color indexed="64"/>
      </right>
      <top style="double">
        <color indexed="64"/>
      </top>
      <bottom style="double">
        <color indexed="64"/>
      </bottom>
      <diagonal/>
    </border>
    <border>
      <left/>
      <right/>
      <top style="double">
        <color indexed="64"/>
      </top>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style="thin">
        <color indexed="64"/>
      </right>
      <top style="double">
        <color indexed="64"/>
      </top>
      <bottom style="medium">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right style="thin">
        <color indexed="64"/>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diagonal/>
    </border>
    <border>
      <left style="double">
        <color indexed="64"/>
      </left>
      <right style="medium">
        <color indexed="64"/>
      </right>
      <top style="dashed">
        <color indexed="64"/>
      </top>
      <bottom style="medium">
        <color indexed="64"/>
      </bottom>
      <diagonal/>
    </border>
    <border>
      <left style="double">
        <color indexed="64"/>
      </left>
      <right style="medium">
        <color indexed="64"/>
      </right>
      <top style="dotted">
        <color indexed="64"/>
      </top>
      <bottom style="medium">
        <color indexed="64"/>
      </bottom>
      <diagonal/>
    </border>
    <border>
      <left/>
      <right style="thin">
        <color indexed="64"/>
      </right>
      <top/>
      <bottom style="double">
        <color indexed="64"/>
      </bottom>
      <diagonal/>
    </border>
    <border>
      <left/>
      <right style="double">
        <color indexed="64"/>
      </right>
      <top/>
      <bottom style="double">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double">
        <color indexed="64"/>
      </left>
      <right style="double">
        <color indexed="64"/>
      </right>
      <top style="medium">
        <color indexed="64"/>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double">
        <color indexed="64"/>
      </right>
      <top style="hair">
        <color indexed="64"/>
      </top>
      <bottom style="thin">
        <color indexed="64"/>
      </bottom>
      <diagonal/>
    </border>
    <border>
      <left/>
      <right style="double">
        <color indexed="64"/>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0">
    <xf numFmtId="0" fontId="0" fillId="0" borderId="0" xfId="0"/>
    <xf numFmtId="0" fontId="4" fillId="0" borderId="0" xfId="0" applyFont="1" applyFill="1" applyBorder="1" applyProtection="1"/>
    <xf numFmtId="0" fontId="7" fillId="3" borderId="4" xfId="0" applyFont="1" applyFill="1" applyBorder="1" applyAlignment="1" applyProtection="1">
      <alignment horizontal="center" vertical="center" wrapText="1"/>
    </xf>
    <xf numFmtId="8" fontId="7" fillId="3" borderId="5" xfId="0" applyNumberFormat="1" applyFont="1" applyFill="1" applyBorder="1" applyAlignment="1" applyProtection="1">
      <alignment horizontal="center" vertical="center" wrapText="1"/>
    </xf>
    <xf numFmtId="9" fontId="7" fillId="3" borderId="6" xfId="0" applyNumberFormat="1" applyFont="1" applyFill="1" applyBorder="1" applyAlignment="1" applyProtection="1">
      <alignment horizontal="center" vertical="center" wrapText="1"/>
    </xf>
    <xf numFmtId="0" fontId="7" fillId="4" borderId="7" xfId="0" applyFont="1" applyFill="1" applyBorder="1" applyAlignment="1" applyProtection="1">
      <alignment horizontal="left" vertical="center"/>
    </xf>
    <xf numFmtId="164" fontId="7" fillId="4" borderId="8" xfId="0" applyNumberFormat="1" applyFont="1" applyFill="1" applyBorder="1" applyAlignment="1" applyProtection="1">
      <alignment horizontal="right" vertical="center"/>
    </xf>
    <xf numFmtId="0" fontId="7" fillId="5" borderId="9" xfId="0" applyFont="1" applyFill="1" applyBorder="1" applyAlignment="1" applyProtection="1">
      <alignment horizontal="left"/>
    </xf>
    <xf numFmtId="164" fontId="7" fillId="5" borderId="10" xfId="0" applyNumberFormat="1" applyFont="1" applyFill="1" applyBorder="1" applyAlignment="1" applyProtection="1"/>
    <xf numFmtId="0" fontId="9" fillId="3" borderId="15" xfId="0" applyFont="1" applyFill="1" applyBorder="1" applyAlignment="1" applyProtection="1">
      <alignment horizontal="left"/>
    </xf>
    <xf numFmtId="164" fontId="9" fillId="0" borderId="16" xfId="0" applyNumberFormat="1" applyFont="1" applyFill="1" applyBorder="1" applyAlignment="1" applyProtection="1"/>
    <xf numFmtId="166" fontId="9" fillId="0" borderId="13" xfId="0" applyNumberFormat="1" applyFont="1" applyFill="1" applyBorder="1" applyProtection="1"/>
    <xf numFmtId="0" fontId="9" fillId="3" borderId="15" xfId="0" applyFont="1" applyFill="1" applyBorder="1" applyProtection="1"/>
    <xf numFmtId="0" fontId="10" fillId="3" borderId="12" xfId="0" applyFont="1" applyFill="1" applyBorder="1" applyProtection="1"/>
    <xf numFmtId="164" fontId="10" fillId="0" borderId="19" xfId="0" applyNumberFormat="1" applyFont="1" applyFill="1" applyBorder="1" applyAlignment="1" applyProtection="1"/>
    <xf numFmtId="0" fontId="7" fillId="5" borderId="12" xfId="0" applyFont="1" applyFill="1" applyBorder="1" applyProtection="1"/>
    <xf numFmtId="164" fontId="7" fillId="5" borderId="19" xfId="0" applyNumberFormat="1" applyFont="1" applyFill="1" applyBorder="1" applyAlignment="1" applyProtection="1"/>
    <xf numFmtId="0" fontId="9" fillId="3" borderId="22" xfId="0" applyFont="1" applyFill="1" applyBorder="1" applyProtection="1"/>
    <xf numFmtId="0" fontId="7" fillId="5" borderId="20" xfId="0" applyFont="1" applyFill="1" applyBorder="1" applyProtection="1"/>
    <xf numFmtId="0" fontId="7" fillId="4" borderId="7" xfId="0" applyFont="1" applyFill="1" applyBorder="1" applyAlignment="1" applyProtection="1">
      <alignment horizontal="left" vertical="center" wrapText="1"/>
    </xf>
    <xf numFmtId="164" fontId="7" fillId="4" borderId="31" xfId="0" applyNumberFormat="1" applyFont="1" applyFill="1" applyBorder="1" applyAlignment="1" applyProtection="1">
      <alignment horizontal="right" vertical="center"/>
    </xf>
    <xf numFmtId="0" fontId="7" fillId="5" borderId="9" xfId="0" applyFont="1" applyFill="1" applyBorder="1" applyProtection="1"/>
    <xf numFmtId="164" fontId="7" fillId="5" borderId="32" xfId="0" applyNumberFormat="1" applyFont="1" applyFill="1" applyBorder="1" applyAlignment="1" applyProtection="1"/>
    <xf numFmtId="0" fontId="9" fillId="3" borderId="20" xfId="0" applyFont="1" applyFill="1" applyBorder="1" applyProtection="1"/>
    <xf numFmtId="164" fontId="9" fillId="0" borderId="32" xfId="0" applyNumberFormat="1" applyFont="1" applyFill="1" applyBorder="1" applyAlignment="1" applyProtection="1"/>
    <xf numFmtId="3" fontId="3" fillId="0" borderId="0" xfId="0" applyNumberFormat="1" applyFont="1" applyFill="1" applyBorder="1" applyProtection="1"/>
    <xf numFmtId="0" fontId="9" fillId="3" borderId="23" xfId="0" applyFont="1" applyFill="1" applyBorder="1" applyProtection="1"/>
    <xf numFmtId="164" fontId="9" fillId="6" borderId="26" xfId="0" applyNumberFormat="1" applyFont="1" applyFill="1" applyBorder="1" applyAlignment="1" applyProtection="1">
      <protection locked="0"/>
    </xf>
    <xf numFmtId="0" fontId="9" fillId="3" borderId="25" xfId="0" applyFont="1" applyFill="1" applyBorder="1" applyProtection="1"/>
    <xf numFmtId="164" fontId="9" fillId="6" borderId="36" xfId="0" applyNumberFormat="1" applyFont="1" applyFill="1" applyBorder="1" applyAlignment="1" applyProtection="1">
      <protection locked="0"/>
    </xf>
    <xf numFmtId="164" fontId="7" fillId="5" borderId="14" xfId="0" applyNumberFormat="1" applyFont="1" applyFill="1" applyBorder="1" applyAlignment="1" applyProtection="1"/>
    <xf numFmtId="164" fontId="9" fillId="0" borderId="26" xfId="0" applyNumberFormat="1" applyFont="1" applyFill="1" applyBorder="1" applyAlignment="1" applyProtection="1"/>
    <xf numFmtId="164" fontId="9" fillId="0" borderId="36" xfId="0" applyNumberFormat="1" applyFont="1" applyFill="1" applyBorder="1" applyAlignment="1" applyProtection="1"/>
    <xf numFmtId="164" fontId="7" fillId="7" borderId="36" xfId="0" applyNumberFormat="1" applyFont="1" applyFill="1" applyBorder="1" applyAlignment="1" applyProtection="1"/>
    <xf numFmtId="0" fontId="7" fillId="5" borderId="15" xfId="0" applyFont="1" applyFill="1" applyBorder="1" applyProtection="1"/>
    <xf numFmtId="164" fontId="7" fillId="5" borderId="16" xfId="0" applyNumberFormat="1" applyFont="1" applyFill="1" applyBorder="1" applyAlignment="1" applyProtection="1"/>
    <xf numFmtId="0" fontId="7" fillId="4" borderId="39" xfId="0" applyFont="1" applyFill="1" applyBorder="1" applyAlignment="1" applyProtection="1">
      <alignment horizontal="left"/>
    </xf>
    <xf numFmtId="164" fontId="7" fillId="4" borderId="40" xfId="0" applyNumberFormat="1" applyFont="1" applyFill="1" applyBorder="1" applyAlignment="1" applyProtection="1">
      <alignment horizontal="right"/>
    </xf>
    <xf numFmtId="0" fontId="7" fillId="3" borderId="7" xfId="0" applyFont="1" applyFill="1" applyBorder="1" applyAlignment="1" applyProtection="1">
      <alignment horizontal="center" vertical="center"/>
    </xf>
    <xf numFmtId="8" fontId="7" fillId="3" borderId="41" xfId="0" applyNumberFormat="1" applyFont="1" applyFill="1" applyBorder="1" applyAlignment="1" applyProtection="1">
      <alignment horizontal="center" vertical="center"/>
    </xf>
    <xf numFmtId="0" fontId="7" fillId="4" borderId="7" xfId="0" applyFont="1" applyFill="1" applyBorder="1" applyAlignment="1" applyProtection="1">
      <alignment vertical="center"/>
    </xf>
    <xf numFmtId="164" fontId="7" fillId="4" borderId="8" xfId="0" applyNumberFormat="1" applyFont="1" applyFill="1" applyBorder="1" applyAlignment="1" applyProtection="1">
      <alignment vertical="center"/>
    </xf>
    <xf numFmtId="165" fontId="7" fillId="4" borderId="3" xfId="0" applyNumberFormat="1" applyFont="1" applyFill="1" applyBorder="1" applyAlignment="1" applyProtection="1">
      <alignment vertical="center"/>
    </xf>
    <xf numFmtId="0" fontId="9" fillId="5" borderId="20" xfId="0" applyFont="1" applyFill="1" applyBorder="1" applyAlignment="1" applyProtection="1">
      <alignment horizontal="left" vertical="center" indent="1"/>
    </xf>
    <xf numFmtId="164" fontId="7" fillId="5" borderId="33" xfId="0" applyNumberFormat="1" applyFont="1" applyFill="1" applyBorder="1" applyAlignment="1" applyProtection="1">
      <alignment vertical="center"/>
    </xf>
    <xf numFmtId="165" fontId="7" fillId="0" borderId="11" xfId="0" applyNumberFormat="1" applyFont="1" applyFill="1" applyBorder="1" applyAlignment="1" applyProtection="1">
      <alignment vertical="center"/>
    </xf>
    <xf numFmtId="0" fontId="13" fillId="3" borderId="15" xfId="0" applyFont="1" applyFill="1" applyBorder="1" applyAlignment="1" applyProtection="1">
      <alignment horizontal="left" vertical="center" indent="2"/>
    </xf>
    <xf numFmtId="164" fontId="9" fillId="6" borderId="30" xfId="0" applyNumberFormat="1" applyFont="1" applyFill="1" applyBorder="1" applyAlignment="1" applyProtection="1">
      <alignment vertical="center"/>
      <protection locked="0"/>
    </xf>
    <xf numFmtId="165" fontId="9" fillId="0" borderId="18" xfId="0" applyNumberFormat="1" applyFont="1" applyFill="1" applyBorder="1" applyAlignment="1" applyProtection="1">
      <alignment vertical="center"/>
    </xf>
    <xf numFmtId="164" fontId="9" fillId="0" borderId="30" xfId="0" applyNumberFormat="1" applyFont="1" applyFill="1" applyBorder="1" applyAlignment="1" applyProtection="1">
      <alignment horizontal="right" vertical="center"/>
      <protection locked="0"/>
    </xf>
    <xf numFmtId="0" fontId="9" fillId="3" borderId="27" xfId="0" applyFont="1" applyFill="1" applyBorder="1" applyAlignment="1" applyProtection="1">
      <alignment horizontal="left" vertical="center" indent="1"/>
    </xf>
    <xf numFmtId="164" fontId="9" fillId="6" borderId="26" xfId="0" applyNumberFormat="1" applyFont="1" applyFill="1" applyBorder="1" applyProtection="1">
      <protection locked="0"/>
    </xf>
    <xf numFmtId="165" fontId="9" fillId="0" borderId="17" xfId="0" applyNumberFormat="1" applyFont="1" applyFill="1" applyBorder="1" applyAlignment="1" applyProtection="1">
      <alignment vertical="center"/>
    </xf>
    <xf numFmtId="0" fontId="9" fillId="3" borderId="23" xfId="0" applyFont="1" applyFill="1" applyBorder="1" applyAlignment="1" applyProtection="1">
      <alignment horizontal="left" vertical="center" indent="1"/>
    </xf>
    <xf numFmtId="164" fontId="9" fillId="6" borderId="30" xfId="0" applyNumberFormat="1" applyFont="1" applyFill="1" applyBorder="1" applyProtection="1">
      <protection locked="0"/>
    </xf>
    <xf numFmtId="0" fontId="9" fillId="3" borderId="15" xfId="0" applyFont="1" applyFill="1" applyBorder="1" applyAlignment="1" applyProtection="1">
      <alignment horizontal="left" vertical="center" indent="1"/>
    </xf>
    <xf numFmtId="165" fontId="9" fillId="0" borderId="42" xfId="0" applyNumberFormat="1" applyFont="1" applyFill="1" applyBorder="1" applyAlignment="1" applyProtection="1">
      <alignment vertical="center"/>
    </xf>
    <xf numFmtId="165" fontId="7" fillId="4" borderId="6" xfId="0" applyNumberFormat="1" applyFont="1" applyFill="1" applyBorder="1" applyAlignment="1" applyProtection="1">
      <alignment vertical="center"/>
    </xf>
    <xf numFmtId="0" fontId="7" fillId="5" borderId="20" xfId="0" applyFont="1" applyFill="1" applyBorder="1" applyAlignment="1" applyProtection="1">
      <alignment horizontal="left" vertical="center" indent="1"/>
    </xf>
    <xf numFmtId="0" fontId="7" fillId="5" borderId="12" xfId="0" applyFont="1" applyFill="1" applyBorder="1" applyAlignment="1" applyProtection="1">
      <alignment horizontal="left" vertical="center" indent="1"/>
    </xf>
    <xf numFmtId="164" fontId="7" fillId="5" borderId="14" xfId="0" applyNumberFormat="1" applyFont="1" applyFill="1" applyBorder="1" applyAlignment="1" applyProtection="1">
      <alignment vertical="center"/>
    </xf>
    <xf numFmtId="165" fontId="7" fillId="0" borderId="13" xfId="0" applyNumberFormat="1" applyFont="1" applyFill="1" applyBorder="1" applyAlignment="1" applyProtection="1">
      <alignment vertical="center"/>
    </xf>
    <xf numFmtId="3" fontId="9" fillId="3" borderId="23" xfId="0" applyNumberFormat="1" applyFont="1" applyFill="1" applyBorder="1" applyAlignment="1" applyProtection="1">
      <alignment horizontal="left" vertical="center" indent="1"/>
    </xf>
    <xf numFmtId="0" fontId="9" fillId="2" borderId="23" xfId="0" applyFont="1" applyFill="1" applyBorder="1" applyAlignment="1" applyProtection="1">
      <alignment horizontal="left" vertical="center" indent="1"/>
    </xf>
    <xf numFmtId="0" fontId="9" fillId="5" borderId="12" xfId="0" applyFont="1" applyFill="1" applyBorder="1" applyAlignment="1" applyProtection="1">
      <alignment horizontal="left" vertical="center" indent="1"/>
    </xf>
    <xf numFmtId="164" fontId="9" fillId="5" borderId="14" xfId="0" applyNumberFormat="1" applyFont="1" applyFill="1" applyBorder="1" applyAlignment="1" applyProtection="1">
      <alignment vertical="center"/>
    </xf>
    <xf numFmtId="165" fontId="9" fillId="0" borderId="13" xfId="0" applyNumberFormat="1" applyFont="1" applyFill="1" applyBorder="1" applyAlignment="1" applyProtection="1">
      <alignment vertical="center"/>
    </xf>
    <xf numFmtId="3" fontId="13" fillId="3" borderId="23" xfId="0" applyNumberFormat="1" applyFont="1" applyFill="1" applyBorder="1" applyAlignment="1" applyProtection="1">
      <alignment horizontal="left" vertical="center" indent="3"/>
    </xf>
    <xf numFmtId="3" fontId="2" fillId="0" borderId="0" xfId="0" applyNumberFormat="1" applyFont="1" applyFill="1" applyBorder="1" applyAlignment="1" applyProtection="1">
      <alignment horizontal="left"/>
      <protection locked="0"/>
    </xf>
    <xf numFmtId="3" fontId="5" fillId="0" borderId="0" xfId="0" applyNumberFormat="1" applyFont="1" applyFill="1" applyBorder="1" applyAlignment="1" applyProtection="1">
      <alignment horizontal="left"/>
      <protection locked="0"/>
    </xf>
    <xf numFmtId="3" fontId="15" fillId="0" borderId="0" xfId="0" applyNumberFormat="1" applyFont="1" applyBorder="1"/>
    <xf numFmtId="3" fontId="8" fillId="0" borderId="0" xfId="0" applyNumberFormat="1" applyFont="1" applyBorder="1"/>
    <xf numFmtId="3" fontId="2" fillId="0" borderId="0" xfId="0" applyNumberFormat="1" applyFont="1" applyAlignment="1">
      <alignment horizontal="left" vertical="center"/>
    </xf>
    <xf numFmtId="3" fontId="16" fillId="0" borderId="0" xfId="0" applyNumberFormat="1" applyFont="1" applyAlignment="1">
      <alignment horizontal="center"/>
    </xf>
    <xf numFmtId="3" fontId="17" fillId="0" borderId="0" xfId="0" applyNumberFormat="1" applyFont="1" applyBorder="1"/>
    <xf numFmtId="3" fontId="18" fillId="0" borderId="0" xfId="0" applyNumberFormat="1" applyFont="1" applyBorder="1"/>
    <xf numFmtId="3" fontId="19" fillId="0" borderId="0" xfId="0" applyNumberFormat="1" applyFont="1" applyFill="1" applyBorder="1" applyAlignment="1" applyProtection="1">
      <alignment horizontal="left"/>
      <protection locked="0"/>
    </xf>
    <xf numFmtId="3" fontId="19" fillId="0" borderId="0" xfId="0" applyNumberFormat="1" applyFont="1" applyBorder="1"/>
    <xf numFmtId="3" fontId="18" fillId="0" borderId="0" xfId="0" applyNumberFormat="1" applyFont="1" applyFill="1" applyBorder="1"/>
    <xf numFmtId="3" fontId="6" fillId="0" borderId="0" xfId="0" applyNumberFormat="1" applyFont="1" applyFill="1" applyBorder="1" applyProtection="1"/>
    <xf numFmtId="3" fontId="7" fillId="3" borderId="43" xfId="0" applyNumberFormat="1" applyFont="1" applyFill="1" applyBorder="1" applyAlignment="1">
      <alignment horizontal="left" vertical="center"/>
    </xf>
    <xf numFmtId="3" fontId="7" fillId="3" borderId="44" xfId="0" applyNumberFormat="1" applyFont="1" applyFill="1" applyBorder="1" applyAlignment="1">
      <alignment horizontal="center" vertical="center"/>
    </xf>
    <xf numFmtId="3" fontId="7" fillId="3" borderId="45" xfId="0" applyNumberFormat="1" applyFont="1" applyFill="1" applyBorder="1" applyAlignment="1">
      <alignment horizontal="center" vertical="center"/>
    </xf>
    <xf numFmtId="3" fontId="7" fillId="0" borderId="46" xfId="0" applyNumberFormat="1" applyFont="1" applyBorder="1"/>
    <xf numFmtId="164" fontId="7" fillId="0" borderId="47" xfId="0" applyNumberFormat="1" applyFont="1" applyFill="1" applyBorder="1"/>
    <xf numFmtId="164" fontId="7" fillId="0" borderId="48" xfId="0" applyNumberFormat="1" applyFont="1" applyBorder="1"/>
    <xf numFmtId="3" fontId="20" fillId="0" borderId="46" xfId="0" applyNumberFormat="1" applyFont="1" applyFill="1" applyBorder="1" applyProtection="1">
      <protection locked="0"/>
    </xf>
    <xf numFmtId="164" fontId="20" fillId="3" borderId="47" xfId="0" applyNumberFormat="1" applyFont="1" applyFill="1" applyBorder="1" applyProtection="1"/>
    <xf numFmtId="164" fontId="20" fillId="0" borderId="47" xfId="0" applyNumberFormat="1" applyFont="1" applyFill="1" applyBorder="1" applyProtection="1"/>
    <xf numFmtId="164" fontId="21" fillId="0" borderId="48" xfId="0" applyNumberFormat="1" applyFont="1" applyBorder="1"/>
    <xf numFmtId="3" fontId="9" fillId="0" borderId="46" xfId="0" applyNumberFormat="1" applyFont="1" applyBorder="1"/>
    <xf numFmtId="164" fontId="9" fillId="0" borderId="47" xfId="0" applyNumberFormat="1" applyFont="1" applyFill="1" applyBorder="1"/>
    <xf numFmtId="3" fontId="7" fillId="4" borderId="46" xfId="0" applyNumberFormat="1" applyFont="1" applyFill="1" applyBorder="1"/>
    <xf numFmtId="164" fontId="7" fillId="4" borderId="47" xfId="0" applyNumberFormat="1" applyFont="1" applyFill="1" applyBorder="1"/>
    <xf numFmtId="164" fontId="7" fillId="4" borderId="48" xfId="0" applyNumberFormat="1" applyFont="1" applyFill="1" applyBorder="1"/>
    <xf numFmtId="3" fontId="9" fillId="0" borderId="46" xfId="0" applyNumberFormat="1" applyFont="1" applyFill="1" applyBorder="1"/>
    <xf numFmtId="164" fontId="9" fillId="6" borderId="47" xfId="0" applyNumberFormat="1" applyFont="1" applyFill="1" applyBorder="1" applyProtection="1">
      <protection locked="0"/>
    </xf>
    <xf numFmtId="164" fontId="9" fillId="8" borderId="47" xfId="0" applyNumberFormat="1" applyFont="1" applyFill="1" applyBorder="1" applyProtection="1">
      <protection locked="0"/>
    </xf>
    <xf numFmtId="164" fontId="7" fillId="0" borderId="48" xfId="0" applyNumberFormat="1" applyFont="1" applyFill="1" applyBorder="1" applyProtection="1"/>
    <xf numFmtId="3" fontId="9" fillId="9" borderId="46" xfId="0" applyNumberFormat="1" applyFont="1" applyFill="1" applyBorder="1" applyProtection="1">
      <protection locked="0"/>
    </xf>
    <xf numFmtId="3" fontId="9" fillId="0" borderId="46" xfId="0" applyNumberFormat="1" applyFont="1" applyFill="1" applyBorder="1" applyProtection="1">
      <protection locked="0"/>
    </xf>
    <xf numFmtId="164" fontId="9" fillId="0" borderId="47" xfId="0" applyNumberFormat="1" applyFont="1" applyFill="1" applyBorder="1" applyProtection="1"/>
    <xf numFmtId="164" fontId="9" fillId="0" borderId="47" xfId="0" applyNumberFormat="1" applyFont="1" applyBorder="1"/>
    <xf numFmtId="164" fontId="7" fillId="0" borderId="47" xfId="0" applyNumberFormat="1" applyFont="1" applyBorder="1"/>
    <xf numFmtId="3" fontId="7" fillId="4" borderId="49" xfId="0" applyNumberFormat="1" applyFont="1" applyFill="1" applyBorder="1"/>
    <xf numFmtId="164" fontId="7" fillId="4" borderId="50" xfId="0" applyNumberFormat="1" applyFont="1" applyFill="1" applyBorder="1"/>
    <xf numFmtId="164" fontId="7" fillId="0" borderId="51" xfId="0" applyNumberFormat="1" applyFont="1" applyBorder="1"/>
    <xf numFmtId="3" fontId="9" fillId="0" borderId="0" xfId="0" applyNumberFormat="1" applyFont="1" applyBorder="1"/>
    <xf numFmtId="3" fontId="7" fillId="0" borderId="0" xfId="0" applyNumberFormat="1" applyFont="1" applyBorder="1"/>
    <xf numFmtId="0" fontId="7" fillId="3" borderId="52" xfId="0" applyFont="1" applyFill="1" applyBorder="1" applyAlignment="1"/>
    <xf numFmtId="164" fontId="7" fillId="0" borderId="53" xfId="0" applyNumberFormat="1" applyFont="1" applyFill="1" applyBorder="1" applyAlignment="1">
      <alignment horizontal="right"/>
    </xf>
    <xf numFmtId="3" fontId="7" fillId="0" borderId="0" xfId="0" applyNumberFormat="1" applyFont="1" applyFill="1" applyBorder="1" applyAlignment="1">
      <alignment horizontal="left"/>
    </xf>
    <xf numFmtId="0" fontId="7" fillId="3" borderId="1" xfId="0" applyFont="1" applyFill="1" applyBorder="1" applyAlignment="1"/>
    <xf numFmtId="0" fontId="9" fillId="3" borderId="2" xfId="0" applyFont="1" applyFill="1" applyBorder="1" applyAlignment="1"/>
    <xf numFmtId="0" fontId="7" fillId="3" borderId="54" xfId="0" applyFont="1" applyFill="1" applyBorder="1" applyAlignment="1"/>
    <xf numFmtId="164" fontId="7" fillId="0" borderId="3" xfId="0" applyNumberFormat="1" applyFont="1" applyBorder="1" applyAlignment="1">
      <alignment horizontal="right"/>
    </xf>
    <xf numFmtId="0" fontId="9" fillId="0" borderId="0" xfId="0" applyFont="1"/>
    <xf numFmtId="0" fontId="7" fillId="3" borderId="1" xfId="0" applyFont="1" applyFill="1" applyBorder="1" applyAlignment="1">
      <alignment horizontal="left"/>
    </xf>
    <xf numFmtId="3" fontId="7" fillId="3" borderId="54" xfId="0" applyNumberFormat="1" applyFont="1" applyFill="1" applyBorder="1" applyAlignment="1">
      <alignment horizontal="left"/>
    </xf>
    <xf numFmtId="164" fontId="7" fillId="0" borderId="53" xfId="0" applyNumberFormat="1" applyFont="1" applyBorder="1" applyAlignment="1">
      <alignment horizontal="right"/>
    </xf>
    <xf numFmtId="3" fontId="3" fillId="0" borderId="0" xfId="0" applyNumberFormat="1" applyFont="1" applyBorder="1" applyProtection="1">
      <protection locked="0"/>
    </xf>
    <xf numFmtId="3" fontId="3" fillId="0" borderId="0" xfId="0" applyNumberFormat="1" applyFont="1" applyBorder="1"/>
    <xf numFmtId="3" fontId="15" fillId="0" borderId="0" xfId="0" applyNumberFormat="1" applyFont="1" applyBorder="1" applyAlignment="1"/>
    <xf numFmtId="164" fontId="7" fillId="0" borderId="55" xfId="0" applyNumberFormat="1" applyFont="1" applyBorder="1" applyAlignment="1">
      <alignment horizontal="right"/>
    </xf>
    <xf numFmtId="3" fontId="8" fillId="0" borderId="0" xfId="0" applyNumberFormat="1" applyFont="1" applyBorder="1" applyAlignment="1"/>
    <xf numFmtId="3" fontId="7" fillId="0" borderId="56" xfId="0" applyNumberFormat="1" applyFont="1" applyFill="1" applyBorder="1" applyAlignment="1" applyProtection="1">
      <alignment vertical="center" wrapText="1"/>
    </xf>
    <xf numFmtId="166" fontId="7" fillId="5" borderId="57" xfId="0" applyNumberFormat="1" applyFont="1" applyFill="1" applyBorder="1" applyAlignment="1">
      <alignment horizontal="right" vertical="center" wrapText="1"/>
    </xf>
    <xf numFmtId="3" fontId="22" fillId="0" borderId="0" xfId="0" applyNumberFormat="1" applyFont="1" applyBorder="1" applyAlignment="1"/>
    <xf numFmtId="3" fontId="23" fillId="0" borderId="0" xfId="0" applyNumberFormat="1" applyFont="1" applyBorder="1" applyAlignment="1"/>
    <xf numFmtId="3" fontId="15" fillId="0" borderId="58" xfId="0" applyNumberFormat="1" applyFont="1" applyBorder="1" applyAlignment="1">
      <alignment vertical="center"/>
    </xf>
    <xf numFmtId="166" fontId="15" fillId="10" borderId="59" xfId="0" applyNumberFormat="1" applyFont="1" applyFill="1" applyBorder="1" applyAlignment="1" applyProtection="1">
      <alignment horizontal="center" vertical="center"/>
      <protection locked="0"/>
    </xf>
    <xf numFmtId="3" fontId="15" fillId="0" borderId="0" xfId="0" applyNumberFormat="1" applyFont="1" applyFill="1" applyBorder="1" applyAlignment="1"/>
    <xf numFmtId="3" fontId="15" fillId="0" borderId="60" xfId="0" applyNumberFormat="1" applyFont="1" applyBorder="1" applyAlignment="1">
      <alignment vertical="center"/>
    </xf>
    <xf numFmtId="166" fontId="15" fillId="9" borderId="61" xfId="0" applyNumberFormat="1" applyFont="1" applyFill="1" applyBorder="1" applyAlignment="1" applyProtection="1">
      <alignment horizontal="center" vertical="center"/>
      <protection locked="0"/>
    </xf>
    <xf numFmtId="166" fontId="15" fillId="10" borderId="62" xfId="0" applyNumberFormat="1" applyFont="1" applyFill="1" applyBorder="1" applyAlignment="1" applyProtection="1">
      <alignment horizontal="center" vertical="center"/>
      <protection locked="0"/>
    </xf>
    <xf numFmtId="3" fontId="15" fillId="0" borderId="63" xfId="0" applyNumberFormat="1" applyFont="1" applyBorder="1" applyAlignment="1">
      <alignment vertical="center"/>
    </xf>
    <xf numFmtId="166" fontId="15" fillId="10" borderId="61" xfId="0" applyNumberFormat="1" applyFont="1" applyFill="1" applyBorder="1" applyAlignment="1" applyProtection="1">
      <alignment horizontal="center" vertical="center"/>
      <protection locked="0"/>
    </xf>
    <xf numFmtId="3" fontId="8" fillId="0" borderId="64" xfId="0" applyNumberFormat="1" applyFont="1" applyBorder="1" applyAlignment="1">
      <alignment vertical="center" wrapText="1"/>
    </xf>
    <xf numFmtId="166" fontId="8" fillId="5" borderId="65" xfId="0" applyNumberFormat="1" applyFont="1" applyFill="1" applyBorder="1" applyAlignment="1">
      <alignment horizontal="center" vertical="center"/>
    </xf>
    <xf numFmtId="3" fontId="8" fillId="0" borderId="64" xfId="0" applyNumberFormat="1" applyFont="1" applyBorder="1" applyAlignment="1">
      <alignment horizontal="left" vertical="center" wrapText="1"/>
    </xf>
    <xf numFmtId="0" fontId="0" fillId="0" borderId="57" xfId="0" applyBorder="1" applyAlignment="1">
      <alignment wrapText="1"/>
    </xf>
    <xf numFmtId="3" fontId="15" fillId="0" borderId="0" xfId="0" applyNumberFormat="1" applyFont="1" applyBorder="1" applyAlignment="1">
      <alignment vertical="center"/>
    </xf>
    <xf numFmtId="3" fontId="15" fillId="0" borderId="0" xfId="0" applyNumberFormat="1" applyFont="1" applyBorder="1" applyAlignment="1">
      <alignment horizontal="left" vertical="center"/>
    </xf>
    <xf numFmtId="3" fontId="2" fillId="0" borderId="0" xfId="0" applyNumberFormat="1" applyFont="1" applyFill="1" applyBorder="1" applyAlignment="1" applyProtection="1">
      <alignment horizontal="left"/>
    </xf>
    <xf numFmtId="3" fontId="6" fillId="0" borderId="0" xfId="0" applyNumberFormat="1" applyFont="1" applyFill="1" applyBorder="1" applyAlignment="1" applyProtection="1">
      <alignment horizontal="left"/>
      <protection locked="0"/>
    </xf>
    <xf numFmtId="3" fontId="7" fillId="3" borderId="66" xfId="0" applyNumberFormat="1" applyFont="1" applyFill="1" applyBorder="1" applyAlignment="1" applyProtection="1">
      <alignment horizontal="center" vertical="center"/>
    </xf>
    <xf numFmtId="3" fontId="7" fillId="3" borderId="67" xfId="0" applyNumberFormat="1" applyFont="1" applyFill="1" applyBorder="1" applyAlignment="1" applyProtection="1">
      <alignment horizontal="center" vertical="center"/>
    </xf>
    <xf numFmtId="3" fontId="7" fillId="3" borderId="68" xfId="0" applyNumberFormat="1" applyFont="1" applyFill="1" applyBorder="1" applyAlignment="1" applyProtection="1">
      <alignment horizontal="center" vertical="center"/>
    </xf>
    <xf numFmtId="3" fontId="7" fillId="0" borderId="0" xfId="0" applyNumberFormat="1" applyFont="1" applyFill="1" applyBorder="1" applyAlignment="1" applyProtection="1">
      <alignment horizontal="center" vertical="center"/>
    </xf>
    <xf numFmtId="3" fontId="7" fillId="4" borderId="69" xfId="0" applyNumberFormat="1" applyFont="1" applyFill="1" applyBorder="1" applyProtection="1"/>
    <xf numFmtId="164" fontId="7" fillId="4" borderId="70" xfId="0" applyNumberFormat="1" applyFont="1" applyFill="1" applyBorder="1" applyProtection="1"/>
    <xf numFmtId="166" fontId="7" fillId="0" borderId="71" xfId="0" applyNumberFormat="1" applyFont="1" applyFill="1" applyBorder="1" applyProtection="1"/>
    <xf numFmtId="3" fontId="7" fillId="0" borderId="0" xfId="0" applyNumberFormat="1" applyFont="1" applyFill="1" applyBorder="1" applyProtection="1"/>
    <xf numFmtId="3" fontId="9" fillId="0" borderId="15" xfId="0" applyNumberFormat="1" applyFont="1" applyFill="1" applyBorder="1" applyProtection="1"/>
    <xf numFmtId="166" fontId="9" fillId="0" borderId="72" xfId="0" applyNumberFormat="1" applyFont="1" applyFill="1" applyBorder="1" applyProtection="1"/>
    <xf numFmtId="166" fontId="7" fillId="0" borderId="21" xfId="0" applyNumberFormat="1" applyFont="1" applyFill="1" applyBorder="1" applyProtection="1"/>
    <xf numFmtId="3" fontId="9" fillId="0" borderId="0" xfId="0" applyNumberFormat="1" applyFont="1" applyFill="1" applyBorder="1" applyProtection="1"/>
    <xf numFmtId="166" fontId="7" fillId="0" borderId="13" xfId="0" applyNumberFormat="1" applyFont="1" applyFill="1" applyBorder="1" applyProtection="1"/>
    <xf numFmtId="3" fontId="9" fillId="7" borderId="15" xfId="0" applyNumberFormat="1" applyFont="1" applyFill="1" applyBorder="1" applyProtection="1"/>
    <xf numFmtId="166" fontId="9" fillId="6" borderId="72" xfId="0" applyNumberFormat="1" applyFont="1" applyFill="1" applyBorder="1" applyProtection="1">
      <protection locked="0"/>
    </xf>
    <xf numFmtId="3" fontId="7" fillId="11" borderId="37" xfId="0" applyNumberFormat="1" applyFont="1" applyFill="1" applyBorder="1" applyAlignment="1" applyProtection="1">
      <alignment horizontal="left"/>
    </xf>
    <xf numFmtId="166" fontId="9" fillId="0" borderId="38" xfId="0" applyNumberFormat="1" applyFont="1" applyFill="1" applyBorder="1" applyAlignment="1" applyProtection="1">
      <alignment horizontal="center"/>
    </xf>
    <xf numFmtId="3" fontId="7" fillId="4" borderId="15" xfId="0" applyNumberFormat="1" applyFont="1" applyFill="1" applyBorder="1" applyProtection="1"/>
    <xf numFmtId="166" fontId="7" fillId="4" borderId="72" xfId="0" applyNumberFormat="1" applyFont="1" applyFill="1" applyBorder="1" applyProtection="1"/>
    <xf numFmtId="166" fontId="7" fillId="4" borderId="13" xfId="0" applyNumberFormat="1" applyFont="1" applyFill="1" applyBorder="1" applyProtection="1"/>
    <xf numFmtId="166" fontId="9" fillId="9" borderId="72" xfId="0" applyNumberFormat="1" applyFont="1" applyFill="1" applyBorder="1" applyProtection="1">
      <protection locked="0"/>
    </xf>
    <xf numFmtId="166" fontId="9" fillId="0" borderId="72" xfId="0" applyNumberFormat="1" applyFont="1" applyFill="1" applyBorder="1" applyProtection="1">
      <protection locked="0"/>
    </xf>
    <xf numFmtId="166" fontId="9" fillId="11" borderId="73" xfId="0" applyNumberFormat="1" applyFont="1" applyFill="1" applyBorder="1" applyAlignment="1" applyProtection="1">
      <alignment horizontal="center"/>
    </xf>
    <xf numFmtId="166" fontId="9" fillId="10" borderId="72" xfId="0" applyNumberFormat="1" applyFont="1" applyFill="1" applyBorder="1" applyProtection="1">
      <protection locked="0"/>
    </xf>
    <xf numFmtId="166" fontId="9" fillId="0" borderId="74" xfId="0" applyNumberFormat="1" applyFont="1" applyFill="1" applyBorder="1" applyAlignment="1" applyProtection="1">
      <alignment horizontal="center"/>
    </xf>
    <xf numFmtId="3" fontId="9" fillId="0" borderId="15" xfId="0" applyNumberFormat="1" applyFont="1" applyFill="1" applyBorder="1" applyAlignment="1" applyProtection="1">
      <alignment horizontal="left"/>
    </xf>
    <xf numFmtId="2" fontId="9" fillId="0" borderId="15" xfId="1" applyNumberFormat="1" applyFont="1" applyFill="1" applyBorder="1" applyProtection="1"/>
    <xf numFmtId="166" fontId="9" fillId="0" borderId="24" xfId="0" applyNumberFormat="1" applyFont="1" applyFill="1" applyBorder="1" applyProtection="1">
      <protection locked="0"/>
    </xf>
    <xf numFmtId="166" fontId="9" fillId="0" borderId="14" xfId="0" applyNumberFormat="1" applyFont="1" applyFill="1" applyBorder="1" applyProtection="1"/>
    <xf numFmtId="0" fontId="7" fillId="11" borderId="75" xfId="0" applyNumberFormat="1" applyFont="1" applyFill="1" applyBorder="1" applyAlignment="1" applyProtection="1">
      <alignment horizontal="center" vertical="center" wrapText="1"/>
    </xf>
    <xf numFmtId="3" fontId="7" fillId="0" borderId="15" xfId="0" applyNumberFormat="1" applyFont="1" applyFill="1" applyBorder="1" applyProtection="1"/>
    <xf numFmtId="166" fontId="7" fillId="0" borderId="72" xfId="0" applyNumberFormat="1" applyFont="1" applyFill="1" applyBorder="1" applyProtection="1"/>
    <xf numFmtId="166" fontId="7" fillId="0" borderId="19" xfId="0" applyNumberFormat="1" applyFont="1" applyFill="1" applyBorder="1" applyProtection="1"/>
    <xf numFmtId="164" fontId="9" fillId="0" borderId="76" xfId="0" applyNumberFormat="1" applyFont="1" applyFill="1" applyBorder="1" applyAlignment="1" applyProtection="1">
      <alignment horizontal="center"/>
    </xf>
    <xf numFmtId="164" fontId="9" fillId="0" borderId="46" xfId="0" applyNumberFormat="1" applyFont="1" applyFill="1" applyBorder="1" applyAlignment="1" applyProtection="1">
      <alignment horizontal="center" vertical="center"/>
    </xf>
    <xf numFmtId="164" fontId="7" fillId="4" borderId="72" xfId="0" applyNumberFormat="1" applyFont="1" applyFill="1" applyBorder="1" applyProtection="1"/>
    <xf numFmtId="0" fontId="7" fillId="11" borderId="77" xfId="0" applyNumberFormat="1" applyFont="1" applyFill="1" applyBorder="1" applyAlignment="1" applyProtection="1">
      <alignment horizontal="center" vertical="center" wrapText="1"/>
    </xf>
    <xf numFmtId="3" fontId="7" fillId="7" borderId="34" xfId="0" applyNumberFormat="1" applyFont="1" applyFill="1" applyBorder="1" applyProtection="1"/>
    <xf numFmtId="164" fontId="7" fillId="5" borderId="78" xfId="0" applyNumberFormat="1" applyFont="1" applyFill="1" applyBorder="1" applyProtection="1"/>
    <xf numFmtId="166" fontId="7" fillId="0" borderId="79" xfId="0" applyNumberFormat="1" applyFont="1" applyFill="1" applyBorder="1" applyProtection="1"/>
    <xf numFmtId="164" fontId="7" fillId="0" borderId="0" xfId="0" applyNumberFormat="1" applyFont="1" applyFill="1" applyBorder="1" applyProtection="1"/>
    <xf numFmtId="166" fontId="7" fillId="0" borderId="0" xfId="0" applyNumberFormat="1" applyFont="1" applyFill="1" applyBorder="1" applyProtection="1"/>
    <xf numFmtId="0" fontId="7" fillId="3" borderId="4" xfId="0" applyFont="1" applyFill="1" applyBorder="1" applyAlignment="1">
      <alignment vertical="center" wrapText="1"/>
    </xf>
    <xf numFmtId="3" fontId="7" fillId="3" borderId="10" xfId="0" applyNumberFormat="1" applyFont="1" applyFill="1" applyBorder="1" applyAlignment="1" applyProtection="1">
      <alignment horizontal="left" vertical="center"/>
    </xf>
    <xf numFmtId="3" fontId="7" fillId="3" borderId="80" xfId="0" applyNumberFormat="1" applyFont="1" applyFill="1" applyBorder="1" applyAlignment="1" applyProtection="1">
      <alignment horizontal="left" vertical="center"/>
    </xf>
    <xf numFmtId="166" fontId="9" fillId="0" borderId="33" xfId="0" applyNumberFormat="1" applyFont="1" applyFill="1" applyBorder="1" applyAlignment="1" applyProtection="1">
      <alignment horizontal="center" vertical="center" wrapText="1"/>
    </xf>
    <xf numFmtId="3" fontId="7" fillId="3" borderId="33" xfId="0" applyNumberFormat="1" applyFont="1" applyFill="1" applyBorder="1" applyAlignment="1" applyProtection="1">
      <alignment horizontal="left" vertical="center"/>
    </xf>
    <xf numFmtId="10" fontId="9" fillId="6" borderId="11" xfId="0" applyNumberFormat="1" applyFont="1" applyFill="1" applyBorder="1" applyAlignment="1" applyProtection="1">
      <alignment horizontal="center" vertical="center"/>
      <protection locked="0"/>
    </xf>
    <xf numFmtId="0" fontId="7" fillId="3" borderId="15" xfId="0" applyFont="1" applyFill="1" applyBorder="1" applyAlignment="1">
      <alignment vertical="center" wrapText="1"/>
    </xf>
    <xf numFmtId="3" fontId="7" fillId="3" borderId="19" xfId="0" applyNumberFormat="1" applyFont="1" applyFill="1" applyBorder="1" applyAlignment="1" applyProtection="1">
      <alignment horizontal="left" vertical="center"/>
    </xf>
    <xf numFmtId="3" fontId="7" fillId="3" borderId="28" xfId="0" applyNumberFormat="1" applyFont="1" applyFill="1" applyBorder="1" applyAlignment="1" applyProtection="1">
      <alignment horizontal="left" vertical="center"/>
    </xf>
    <xf numFmtId="169" fontId="9" fillId="12" borderId="14" xfId="0" applyNumberFormat="1" applyFont="1" applyFill="1" applyBorder="1" applyAlignment="1" applyProtection="1">
      <alignment horizontal="center" vertical="center"/>
      <protection locked="0"/>
    </xf>
    <xf numFmtId="3" fontId="7" fillId="3" borderId="14" xfId="0" applyNumberFormat="1" applyFont="1" applyFill="1" applyBorder="1" applyAlignment="1" applyProtection="1">
      <alignment horizontal="left" vertical="center"/>
    </xf>
    <xf numFmtId="10" fontId="9" fillId="6" borderId="13" xfId="0" applyNumberFormat="1" applyFont="1" applyFill="1" applyBorder="1" applyAlignment="1" applyProtection="1">
      <alignment horizontal="center" vertical="center"/>
      <protection locked="0"/>
    </xf>
    <xf numFmtId="3" fontId="9" fillId="0" borderId="0" xfId="0" applyNumberFormat="1" applyFont="1" applyFill="1" applyBorder="1" applyProtection="1">
      <protection locked="0"/>
    </xf>
    <xf numFmtId="0" fontId="7" fillId="3" borderId="81" xfId="0" applyFont="1" applyFill="1" applyBorder="1" applyAlignment="1">
      <alignment vertical="center" wrapText="1"/>
    </xf>
    <xf numFmtId="3" fontId="7" fillId="3" borderId="82" xfId="0" applyNumberFormat="1" applyFont="1" applyFill="1" applyBorder="1" applyAlignment="1" applyProtection="1">
      <alignment horizontal="center" vertical="center"/>
    </xf>
    <xf numFmtId="3" fontId="7" fillId="3" borderId="83" xfId="0" applyNumberFormat="1" applyFont="1" applyFill="1" applyBorder="1" applyAlignment="1" applyProtection="1">
      <alignment horizontal="center" vertical="center"/>
    </xf>
    <xf numFmtId="3" fontId="7" fillId="3" borderId="84" xfId="0" applyNumberFormat="1" applyFont="1" applyFill="1" applyBorder="1" applyAlignment="1" applyProtection="1">
      <alignment horizontal="center" vertical="center"/>
    </xf>
    <xf numFmtId="0" fontId="7" fillId="3" borderId="85" xfId="0" applyFont="1" applyFill="1" applyBorder="1" applyAlignment="1">
      <alignment horizontal="center" vertical="center" wrapText="1"/>
    </xf>
    <xf numFmtId="3" fontId="7" fillId="0" borderId="86" xfId="0" applyNumberFormat="1" applyFont="1" applyFill="1" applyBorder="1" applyAlignment="1" applyProtection="1">
      <alignment vertical="center" wrapText="1"/>
    </xf>
    <xf numFmtId="164" fontId="9" fillId="13" borderId="87" xfId="0" applyNumberFormat="1" applyFont="1" applyFill="1" applyBorder="1" applyAlignment="1" applyProtection="1">
      <alignment horizontal="center" vertical="center"/>
      <protection locked="0"/>
    </xf>
    <xf numFmtId="164" fontId="9" fillId="13" borderId="88" xfId="0" applyNumberFormat="1" applyFont="1" applyFill="1" applyBorder="1" applyAlignment="1" applyProtection="1">
      <alignment horizontal="center" vertical="center"/>
      <protection locked="0"/>
    </xf>
    <xf numFmtId="3" fontId="9" fillId="0" borderId="89" xfId="0" applyNumberFormat="1" applyFont="1" applyFill="1" applyBorder="1" applyAlignment="1" applyProtection="1">
      <alignment horizontal="center"/>
    </xf>
    <xf numFmtId="3" fontId="7" fillId="0" borderId="12" xfId="0" applyNumberFormat="1" applyFont="1" applyFill="1" applyBorder="1" applyAlignment="1" applyProtection="1">
      <alignment vertical="center" wrapText="1"/>
    </xf>
    <xf numFmtId="164" fontId="9" fillId="13" borderId="90" xfId="0" applyNumberFormat="1" applyFont="1" applyFill="1" applyBorder="1" applyAlignment="1" applyProtection="1">
      <alignment horizontal="center" vertical="center"/>
      <protection locked="0"/>
    </xf>
    <xf numFmtId="3" fontId="9" fillId="0" borderId="91" xfId="0" applyNumberFormat="1" applyFont="1" applyFill="1" applyBorder="1" applyAlignment="1" applyProtection="1">
      <alignment horizontal="center"/>
    </xf>
    <xf numFmtId="164" fontId="9" fillId="0" borderId="14" xfId="0" applyNumberFormat="1" applyFont="1" applyFill="1" applyBorder="1" applyAlignment="1" applyProtection="1">
      <alignment horizontal="center" vertical="center"/>
    </xf>
    <xf numFmtId="164" fontId="9" fillId="0" borderId="19" xfId="0" applyNumberFormat="1" applyFont="1" applyFill="1" applyBorder="1" applyAlignment="1" applyProtection="1">
      <alignment horizontal="center" vertical="center"/>
    </xf>
    <xf numFmtId="164" fontId="9" fillId="0" borderId="13" xfId="0" applyNumberFormat="1" applyFont="1" applyFill="1" applyBorder="1" applyAlignment="1" applyProtection="1">
      <alignment horizontal="center" vertical="center"/>
    </xf>
    <xf numFmtId="3" fontId="9" fillId="3" borderId="29" xfId="0" applyNumberFormat="1" applyFont="1" applyFill="1" applyBorder="1" applyProtection="1"/>
    <xf numFmtId="3" fontId="7" fillId="0" borderId="34" xfId="0" applyNumberFormat="1" applyFont="1" applyFill="1" applyBorder="1" applyProtection="1"/>
    <xf numFmtId="164" fontId="9" fillId="0" borderId="35" xfId="2" applyNumberFormat="1" applyFont="1" applyFill="1" applyBorder="1" applyAlignment="1" applyProtection="1">
      <alignment horizontal="center"/>
    </xf>
    <xf numFmtId="164" fontId="9" fillId="0" borderId="42" xfId="2" applyNumberFormat="1" applyFont="1" applyFill="1" applyBorder="1" applyAlignment="1" applyProtection="1">
      <alignment horizontal="center"/>
    </xf>
    <xf numFmtId="3" fontId="9" fillId="0" borderId="92" xfId="0" applyNumberFormat="1" applyFont="1" applyFill="1" applyBorder="1" applyAlignment="1" applyProtection="1">
      <alignment horizont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sadr\Desktop\G%2010_02\EV\Bodega%20Isla%20do%20Fogo\Entregable%20y%20c&#225;lculos\FINAL\Bodega%20vino1%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Índice"/>
      <sheetName val="Manual-Guía"/>
      <sheetName val="1.Datos Básicos"/>
      <sheetName val="2.Activos de Partida"/>
      <sheetName val="3.Pasivos de Partida"/>
      <sheetName val="4.Plan de Inversiones"/>
      <sheetName val="5.Cuadro Amortización Contable"/>
      <sheetName val="6. Cuadro Préstamos Participat."/>
      <sheetName val="7. Cuadro Leasing"/>
      <sheetName val="6.1.Leasing Inicial"/>
      <sheetName val="6.2.Leasing 1"/>
      <sheetName val="6.2.Leasing 2"/>
      <sheetName val="6.3.Leasing 3"/>
      <sheetName val="6.4.Leasing 4"/>
      <sheetName val="6.5.Leasing 5"/>
      <sheetName val="8. Cuadro Préstamos Financ."/>
      <sheetName val="7.1.Crédito Inicial 1"/>
      <sheetName val="7.2.Crédito 1"/>
      <sheetName val="7.2. Credito Inicial 2"/>
      <sheetName val="7.3.Crédito 2"/>
      <sheetName val="7.4.Crédito 3"/>
      <sheetName val="7.5.Crédito 4"/>
      <sheetName val="7.5.Crédito 5"/>
      <sheetName val="P P1"/>
      <sheetName val="P P2"/>
      <sheetName val="P P3"/>
      <sheetName val="P P4"/>
      <sheetName val="9.Ventas y Costes Var. (Ej 1º)"/>
      <sheetName val="10.RRHH (Ej. 1º y Evolución)"/>
      <sheetName val="11.P y G (Ej. 1º)"/>
      <sheetName val="12.Cobros y Pagos"/>
      <sheetName val="13.Tesorería (Ej. 1º)"/>
      <sheetName val="14. Resumen P y G (5 Ejerc.)"/>
      <sheetName val="15.Resumen Balances (5 Ejerc.)"/>
      <sheetName val="16.Ratios Básicos"/>
      <sheetName val="17.Resum. Indicadores-Objetivos"/>
      <sheetName val="EOAF"/>
      <sheetName val="Datos Gráficos"/>
      <sheetName val="Hoja1"/>
    </sheetNames>
    <sheetDataSet>
      <sheetData sheetId="0"/>
      <sheetData sheetId="1"/>
      <sheetData sheetId="2"/>
      <sheetData sheetId="3">
        <row r="7">
          <cell r="B7">
            <v>2018</v>
          </cell>
        </row>
        <row r="8">
          <cell r="Q8" t="str">
            <v>2017/2018</v>
          </cell>
        </row>
        <row r="11">
          <cell r="I11" t="str">
            <v>NO</v>
          </cell>
        </row>
        <row r="13">
          <cell r="B13">
            <v>42767</v>
          </cell>
        </row>
        <row r="15">
          <cell r="B15">
            <v>0.3</v>
          </cell>
        </row>
        <row r="17">
          <cell r="B17">
            <v>0.15</v>
          </cell>
        </row>
      </sheetData>
      <sheetData sheetId="4">
        <row r="29">
          <cell r="B29">
            <v>0</v>
          </cell>
        </row>
        <row r="42">
          <cell r="B42">
            <v>0</v>
          </cell>
        </row>
      </sheetData>
      <sheetData sheetId="5"/>
      <sheetData sheetId="6">
        <row r="36">
          <cell r="B36">
            <v>0</v>
          </cell>
        </row>
        <row r="38">
          <cell r="B38">
            <v>0</v>
          </cell>
        </row>
      </sheetData>
      <sheetData sheetId="7">
        <row r="31">
          <cell r="I31">
            <v>69468.621212121216</v>
          </cell>
        </row>
        <row r="57">
          <cell r="I57">
            <v>0</v>
          </cell>
        </row>
      </sheetData>
      <sheetData sheetId="8">
        <row r="8">
          <cell r="E8" t="str">
            <v>Intereses</v>
          </cell>
        </row>
        <row r="9">
          <cell r="E9">
            <v>0</v>
          </cell>
        </row>
        <row r="10">
          <cell r="E10">
            <v>0</v>
          </cell>
          <cell r="F10">
            <v>0</v>
          </cell>
        </row>
        <row r="11">
          <cell r="E11">
            <v>0</v>
          </cell>
          <cell r="F11">
            <v>0</v>
          </cell>
        </row>
        <row r="12">
          <cell r="E12">
            <v>0</v>
          </cell>
          <cell r="F12">
            <v>0</v>
          </cell>
        </row>
        <row r="13">
          <cell r="E13">
            <v>0</v>
          </cell>
          <cell r="F13">
            <v>0</v>
          </cell>
        </row>
        <row r="14">
          <cell r="E14">
            <v>0</v>
          </cell>
          <cell r="F14">
            <v>0</v>
          </cell>
        </row>
        <row r="15">
          <cell r="E15">
            <v>0</v>
          </cell>
          <cell r="F15">
            <v>0</v>
          </cell>
        </row>
        <row r="16">
          <cell r="E16">
            <v>0</v>
          </cell>
          <cell r="F16">
            <v>0</v>
          </cell>
        </row>
        <row r="17">
          <cell r="E17">
            <v>0</v>
          </cell>
          <cell r="F17">
            <v>0</v>
          </cell>
        </row>
        <row r="18">
          <cell r="E18">
            <v>0</v>
          </cell>
          <cell r="F18">
            <v>0</v>
          </cell>
        </row>
        <row r="19">
          <cell r="F19">
            <v>0</v>
          </cell>
        </row>
        <row r="20">
          <cell r="F20">
            <v>0</v>
          </cell>
          <cell r="I20">
            <v>4</v>
          </cell>
          <cell r="J20">
            <v>4</v>
          </cell>
        </row>
      </sheetData>
      <sheetData sheetId="9">
        <row r="8">
          <cell r="E8" t="str">
            <v>Carga Financiera</v>
          </cell>
          <cell r="F8" t="str">
            <v>Recuperación Coste</v>
          </cell>
        </row>
        <row r="9">
          <cell r="E9">
            <v>0</v>
          </cell>
          <cell r="F9">
            <v>0</v>
          </cell>
        </row>
        <row r="10">
          <cell r="E10">
            <v>0</v>
          </cell>
          <cell r="F10">
            <v>0</v>
          </cell>
        </row>
        <row r="11">
          <cell r="E11">
            <v>0</v>
          </cell>
          <cell r="F11">
            <v>0</v>
          </cell>
        </row>
        <row r="12">
          <cell r="E12">
            <v>0</v>
          </cell>
          <cell r="F12">
            <v>0</v>
          </cell>
        </row>
        <row r="13">
          <cell r="E13">
            <v>0</v>
          </cell>
          <cell r="F13">
            <v>0</v>
          </cell>
        </row>
        <row r="14">
          <cell r="E14">
            <v>0</v>
          </cell>
          <cell r="F14">
            <v>0</v>
          </cell>
        </row>
        <row r="15">
          <cell r="E15">
            <v>0</v>
          </cell>
          <cell r="F15">
            <v>0</v>
          </cell>
        </row>
        <row r="16">
          <cell r="E16">
            <v>0</v>
          </cell>
          <cell r="F16">
            <v>0</v>
          </cell>
        </row>
        <row r="17">
          <cell r="E17">
            <v>0</v>
          </cell>
          <cell r="F17">
            <v>0</v>
          </cell>
        </row>
        <row r="18">
          <cell r="E18">
            <v>0</v>
          </cell>
          <cell r="F18">
            <v>0</v>
          </cell>
        </row>
        <row r="19">
          <cell r="I19">
            <v>4</v>
          </cell>
          <cell r="J19">
            <v>4</v>
          </cell>
        </row>
      </sheetData>
      <sheetData sheetId="10"/>
      <sheetData sheetId="11"/>
      <sheetData sheetId="12"/>
      <sheetData sheetId="13"/>
      <sheetData sheetId="14"/>
      <sheetData sheetId="15"/>
      <sheetData sheetId="16">
        <row r="8">
          <cell r="E8" t="str">
            <v>Intereses</v>
          </cell>
        </row>
        <row r="9">
          <cell r="E9">
            <v>145.83333333333337</v>
          </cell>
        </row>
        <row r="10">
          <cell r="E10">
            <v>143.68891731580402</v>
          </cell>
          <cell r="F10">
            <v>516.80426022457868</v>
          </cell>
        </row>
        <row r="11">
          <cell r="E11">
            <v>141.53556623153486</v>
          </cell>
          <cell r="F11">
            <v>518.95761130884785</v>
          </cell>
        </row>
        <row r="12">
          <cell r="E12">
            <v>139.37324285108139</v>
          </cell>
          <cell r="F12">
            <v>521.11993468930132</v>
          </cell>
        </row>
        <row r="13">
          <cell r="E13">
            <v>137.20190978987591</v>
          </cell>
          <cell r="F13">
            <v>523.29126775050679</v>
          </cell>
        </row>
        <row r="14">
          <cell r="E14">
            <v>135.02152950758216</v>
          </cell>
          <cell r="F14">
            <v>525.47164803280054</v>
          </cell>
        </row>
        <row r="15">
          <cell r="E15">
            <v>132.83206430744553</v>
          </cell>
          <cell r="F15">
            <v>527.66111323293717</v>
          </cell>
        </row>
        <row r="16">
          <cell r="E16">
            <v>130.6334763356416</v>
          </cell>
          <cell r="F16">
            <v>529.8597012047411</v>
          </cell>
        </row>
        <row r="17">
          <cell r="E17">
            <v>128.42572758062181</v>
          </cell>
          <cell r="F17">
            <v>532.06744995976089</v>
          </cell>
        </row>
        <row r="18">
          <cell r="E18">
            <v>126.20877987245615</v>
          </cell>
          <cell r="F18">
            <v>534.28439766792656</v>
          </cell>
        </row>
        <row r="19">
          <cell r="F19">
            <v>536.51058265820961</v>
          </cell>
        </row>
        <row r="20">
          <cell r="F20">
            <v>538.74604341928546</v>
          </cell>
          <cell r="I20">
            <v>12</v>
          </cell>
          <cell r="J20">
            <v>12</v>
          </cell>
          <cell r="K20">
            <v>12</v>
          </cell>
        </row>
      </sheetData>
      <sheetData sheetId="17"/>
      <sheetData sheetId="18"/>
      <sheetData sheetId="19"/>
      <sheetData sheetId="20"/>
      <sheetData sheetId="21"/>
      <sheetData sheetId="22"/>
      <sheetData sheetId="23"/>
      <sheetData sheetId="24"/>
      <sheetData sheetId="25"/>
      <sheetData sheetId="26"/>
      <sheetData sheetId="27"/>
      <sheetData sheetId="28">
        <row r="33">
          <cell r="C33">
            <v>0</v>
          </cell>
          <cell r="D33">
            <v>0</v>
          </cell>
          <cell r="E33">
            <v>0</v>
          </cell>
          <cell r="F33">
            <v>0</v>
          </cell>
          <cell r="G33">
            <v>0</v>
          </cell>
          <cell r="H33">
            <v>0</v>
          </cell>
          <cell r="I33">
            <v>0</v>
          </cell>
          <cell r="J33">
            <v>0</v>
          </cell>
          <cell r="K33">
            <v>0</v>
          </cell>
          <cell r="L33">
            <v>0</v>
          </cell>
          <cell r="M33">
            <v>0</v>
          </cell>
          <cell r="N33">
            <v>0</v>
          </cell>
        </row>
        <row r="35">
          <cell r="C35">
            <v>0</v>
          </cell>
          <cell r="D35">
            <v>0</v>
          </cell>
          <cell r="E35">
            <v>0</v>
          </cell>
          <cell r="F35">
            <v>290764.5</v>
          </cell>
          <cell r="G35">
            <v>290764.5</v>
          </cell>
          <cell r="H35">
            <v>872300</v>
          </cell>
          <cell r="I35">
            <v>145385.5</v>
          </cell>
          <cell r="J35">
            <v>145385.5</v>
          </cell>
          <cell r="K35">
            <v>145385.5</v>
          </cell>
          <cell r="L35">
            <v>145385.5</v>
          </cell>
          <cell r="M35">
            <v>145385.5</v>
          </cell>
          <cell r="N35">
            <v>726914.5</v>
          </cell>
        </row>
        <row r="64">
          <cell r="C64">
            <v>0</v>
          </cell>
          <cell r="D64">
            <v>0</v>
          </cell>
          <cell r="E64">
            <v>0</v>
          </cell>
          <cell r="F64">
            <v>22749.825000000001</v>
          </cell>
          <cell r="G64">
            <v>22749.825000000001</v>
          </cell>
          <cell r="H64">
            <v>68250</v>
          </cell>
          <cell r="I64">
            <v>11375.174999999999</v>
          </cell>
          <cell r="J64">
            <v>11375.174999999999</v>
          </cell>
          <cell r="K64">
            <v>11375.174999999999</v>
          </cell>
          <cell r="L64">
            <v>11375.174999999999</v>
          </cell>
          <cell r="M64">
            <v>11375.174999999999</v>
          </cell>
          <cell r="N64">
            <v>56874.824999999997</v>
          </cell>
        </row>
        <row r="70">
          <cell r="C70">
            <v>0</v>
          </cell>
          <cell r="D70">
            <v>0</v>
          </cell>
          <cell r="E70">
            <v>0</v>
          </cell>
          <cell r="F70">
            <v>0</v>
          </cell>
          <cell r="G70">
            <v>0</v>
          </cell>
          <cell r="H70">
            <v>0</v>
          </cell>
          <cell r="I70">
            <v>0</v>
          </cell>
          <cell r="J70">
            <v>0</v>
          </cell>
          <cell r="K70">
            <v>0</v>
          </cell>
          <cell r="L70">
            <v>0</v>
          </cell>
          <cell r="M70">
            <v>0</v>
          </cell>
          <cell r="N70">
            <v>0</v>
          </cell>
        </row>
        <row r="71">
          <cell r="C71">
            <v>0</v>
          </cell>
          <cell r="D71">
            <v>0</v>
          </cell>
          <cell r="E71">
            <v>0</v>
          </cell>
          <cell r="F71">
            <v>0</v>
          </cell>
          <cell r="G71">
            <v>0</v>
          </cell>
          <cell r="H71">
            <v>0</v>
          </cell>
          <cell r="I71">
            <v>0</v>
          </cell>
          <cell r="J71">
            <v>0</v>
          </cell>
          <cell r="K71">
            <v>0</v>
          </cell>
          <cell r="L71">
            <v>0</v>
          </cell>
          <cell r="M71">
            <v>0</v>
          </cell>
          <cell r="N71">
            <v>0</v>
          </cell>
        </row>
        <row r="73">
          <cell r="C73">
            <v>0</v>
          </cell>
          <cell r="D73">
            <v>0</v>
          </cell>
          <cell r="E73">
            <v>0</v>
          </cell>
          <cell r="F73">
            <v>0</v>
          </cell>
          <cell r="G73">
            <v>0</v>
          </cell>
          <cell r="H73">
            <v>0</v>
          </cell>
          <cell r="I73">
            <v>0</v>
          </cell>
          <cell r="J73">
            <v>0</v>
          </cell>
          <cell r="K73">
            <v>0</v>
          </cell>
          <cell r="L73">
            <v>0</v>
          </cell>
          <cell r="M73">
            <v>0</v>
          </cell>
          <cell r="N73">
            <v>0</v>
          </cell>
        </row>
      </sheetData>
      <sheetData sheetId="29">
        <row r="12">
          <cell r="B12">
            <v>0</v>
          </cell>
          <cell r="I12">
            <v>0</v>
          </cell>
        </row>
        <row r="28">
          <cell r="B28">
            <v>32400</v>
          </cell>
          <cell r="I28">
            <v>0</v>
          </cell>
        </row>
        <row r="29">
          <cell r="D29">
            <v>3240</v>
          </cell>
          <cell r="H29">
            <v>4860</v>
          </cell>
        </row>
      </sheetData>
      <sheetData sheetId="30">
        <row r="6">
          <cell r="B6" t="str">
            <v>Julio</v>
          </cell>
          <cell r="C6" t="str">
            <v>Agosto</v>
          </cell>
          <cell r="D6" t="str">
            <v>Septiembre</v>
          </cell>
          <cell r="E6" t="str">
            <v>Octubre</v>
          </cell>
          <cell r="F6" t="str">
            <v>Noviembre</v>
          </cell>
          <cell r="G6" t="str">
            <v>Diciembre</v>
          </cell>
          <cell r="H6" t="str">
            <v>Enero</v>
          </cell>
          <cell r="I6" t="str">
            <v>Febrero</v>
          </cell>
          <cell r="J6" t="str">
            <v>Marzo</v>
          </cell>
          <cell r="K6" t="str">
            <v>Abril</v>
          </cell>
          <cell r="L6" t="str">
            <v>Mayo</v>
          </cell>
          <cell r="M6" t="str">
            <v>Junio</v>
          </cell>
        </row>
        <row r="9">
          <cell r="B9">
            <v>0</v>
          </cell>
          <cell r="C9">
            <v>0</v>
          </cell>
          <cell r="D9">
            <v>0</v>
          </cell>
          <cell r="E9">
            <v>151665.5</v>
          </cell>
          <cell r="F9">
            <v>151665.5</v>
          </cell>
          <cell r="G9">
            <v>455000</v>
          </cell>
          <cell r="H9">
            <v>75834.5</v>
          </cell>
          <cell r="I9">
            <v>75834.5</v>
          </cell>
          <cell r="J9">
            <v>75834.5</v>
          </cell>
          <cell r="K9">
            <v>75834.5</v>
          </cell>
          <cell r="L9">
            <v>75834.5</v>
          </cell>
          <cell r="M9">
            <v>379165.5</v>
          </cell>
          <cell r="N9">
            <v>1516669</v>
          </cell>
        </row>
        <row r="10">
          <cell r="B10">
            <v>0</v>
          </cell>
          <cell r="C10">
            <v>0</v>
          </cell>
          <cell r="D10">
            <v>0</v>
          </cell>
          <cell r="E10">
            <v>139099</v>
          </cell>
          <cell r="F10">
            <v>139099</v>
          </cell>
          <cell r="G10">
            <v>417300</v>
          </cell>
          <cell r="H10">
            <v>69551</v>
          </cell>
          <cell r="I10">
            <v>69551</v>
          </cell>
          <cell r="J10">
            <v>69551</v>
          </cell>
          <cell r="K10">
            <v>69551</v>
          </cell>
          <cell r="L10">
            <v>69551</v>
          </cell>
          <cell r="M10">
            <v>347749</v>
          </cell>
        </row>
        <row r="11">
          <cell r="A11" t="str">
            <v>Sueldos y Salarios (Socios)</v>
          </cell>
          <cell r="B11">
            <v>0</v>
          </cell>
          <cell r="C11">
            <v>0</v>
          </cell>
          <cell r="D11">
            <v>0</v>
          </cell>
          <cell r="E11">
            <v>0</v>
          </cell>
          <cell r="F11">
            <v>0</v>
          </cell>
          <cell r="G11">
            <v>0</v>
          </cell>
          <cell r="H11">
            <v>0</v>
          </cell>
          <cell r="I11">
            <v>0</v>
          </cell>
          <cell r="J11">
            <v>0</v>
          </cell>
          <cell r="K11">
            <v>0</v>
          </cell>
          <cell r="L11">
            <v>0</v>
          </cell>
          <cell r="M11">
            <v>0</v>
          </cell>
        </row>
        <row r="12">
          <cell r="A12" t="str">
            <v>Sueldos y Salarios (Empleados)</v>
          </cell>
          <cell r="B12">
            <v>2700</v>
          </cell>
          <cell r="C12">
            <v>2700</v>
          </cell>
          <cell r="D12">
            <v>2700</v>
          </cell>
          <cell r="E12">
            <v>2700</v>
          </cell>
          <cell r="F12">
            <v>2700</v>
          </cell>
          <cell r="G12">
            <v>2700</v>
          </cell>
          <cell r="H12">
            <v>2700</v>
          </cell>
          <cell r="I12">
            <v>2700</v>
          </cell>
          <cell r="J12">
            <v>2700</v>
          </cell>
          <cell r="K12">
            <v>2700</v>
          </cell>
          <cell r="L12">
            <v>2700</v>
          </cell>
          <cell r="M12">
            <v>2700</v>
          </cell>
        </row>
        <row r="13">
          <cell r="A13" t="str">
            <v>Cargas Sociales (RETA y Seg Soc a Cargo Emp)</v>
          </cell>
          <cell r="B13">
            <v>405</v>
          </cell>
          <cell r="C13">
            <v>405</v>
          </cell>
          <cell r="D13">
            <v>405</v>
          </cell>
          <cell r="E13">
            <v>405</v>
          </cell>
          <cell r="F13">
            <v>405</v>
          </cell>
          <cell r="G13">
            <v>405</v>
          </cell>
          <cell r="H13">
            <v>405</v>
          </cell>
          <cell r="I13">
            <v>405</v>
          </cell>
          <cell r="J13">
            <v>405</v>
          </cell>
          <cell r="K13">
            <v>405</v>
          </cell>
          <cell r="L13">
            <v>405</v>
          </cell>
          <cell r="M13">
            <v>405</v>
          </cell>
        </row>
        <row r="14">
          <cell r="A14" t="str">
            <v xml:space="preserve">Tributos y Tasas  </v>
          </cell>
          <cell r="G14">
            <v>500</v>
          </cell>
          <cell r="M14">
            <v>250</v>
          </cell>
        </row>
        <row r="15">
          <cell r="A15" t="str">
            <v xml:space="preserve">Suministros (Luz, Agua, Teléfono, Gas) </v>
          </cell>
          <cell r="B15">
            <v>100</v>
          </cell>
          <cell r="C15">
            <v>100</v>
          </cell>
          <cell r="D15">
            <v>100</v>
          </cell>
          <cell r="E15">
            <v>100</v>
          </cell>
          <cell r="F15">
            <v>100</v>
          </cell>
          <cell r="G15">
            <v>100</v>
          </cell>
          <cell r="H15">
            <v>100</v>
          </cell>
          <cell r="I15">
            <v>100</v>
          </cell>
          <cell r="J15">
            <v>100</v>
          </cell>
          <cell r="K15">
            <v>100</v>
          </cell>
          <cell r="L15">
            <v>100</v>
          </cell>
          <cell r="M15">
            <v>100</v>
          </cell>
        </row>
        <row r="16">
          <cell r="A16" t="str">
            <v xml:space="preserve">Gestoría, Asesoría y Auditoras (Servicios Profesionales Indep.) </v>
          </cell>
          <cell r="C16">
            <v>0</v>
          </cell>
          <cell r="D16">
            <v>0</v>
          </cell>
          <cell r="E16">
            <v>0</v>
          </cell>
          <cell r="F16">
            <v>0</v>
          </cell>
          <cell r="G16">
            <v>0</v>
          </cell>
          <cell r="H16">
            <v>0</v>
          </cell>
          <cell r="I16">
            <v>0</v>
          </cell>
          <cell r="J16">
            <v>0</v>
          </cell>
          <cell r="K16">
            <v>0</v>
          </cell>
          <cell r="L16">
            <v>0</v>
          </cell>
          <cell r="M16">
            <v>0</v>
          </cell>
        </row>
        <row r="17">
          <cell r="A17" t="str">
            <v xml:space="preserve">Material de Oficina </v>
          </cell>
          <cell r="B17">
            <v>20</v>
          </cell>
          <cell r="C17">
            <v>20</v>
          </cell>
          <cell r="D17">
            <v>20</v>
          </cell>
          <cell r="E17">
            <v>20</v>
          </cell>
          <cell r="F17">
            <v>20</v>
          </cell>
          <cell r="G17">
            <v>20</v>
          </cell>
          <cell r="H17">
            <v>20</v>
          </cell>
          <cell r="I17">
            <v>20</v>
          </cell>
          <cell r="J17">
            <v>20</v>
          </cell>
          <cell r="K17">
            <v>20</v>
          </cell>
          <cell r="L17">
            <v>20</v>
          </cell>
          <cell r="M17">
            <v>20</v>
          </cell>
        </row>
        <row r="18">
          <cell r="A18" t="str">
            <v xml:space="preserve">Publicidad, Propaganda y Relaciones Públicas  </v>
          </cell>
          <cell r="B18">
            <v>1200</v>
          </cell>
          <cell r="C18">
            <v>200</v>
          </cell>
          <cell r="D18">
            <v>200</v>
          </cell>
          <cell r="E18">
            <v>200</v>
          </cell>
          <cell r="F18">
            <v>200</v>
          </cell>
          <cell r="G18">
            <v>1200</v>
          </cell>
          <cell r="H18">
            <v>200</v>
          </cell>
          <cell r="I18">
            <v>200</v>
          </cell>
          <cell r="J18">
            <v>200</v>
          </cell>
          <cell r="K18">
            <v>200</v>
          </cell>
          <cell r="L18">
            <v>200</v>
          </cell>
          <cell r="M18">
            <v>200</v>
          </cell>
        </row>
        <row r="19">
          <cell r="A19" t="str">
            <v xml:space="preserve">Primas de Seguros  </v>
          </cell>
          <cell r="B19">
            <v>2500</v>
          </cell>
          <cell r="C19">
            <v>0</v>
          </cell>
          <cell r="D19">
            <v>0</v>
          </cell>
          <cell r="E19">
            <v>0</v>
          </cell>
          <cell r="F19">
            <v>0</v>
          </cell>
          <cell r="G19">
            <v>0</v>
          </cell>
          <cell r="H19">
            <v>0</v>
          </cell>
          <cell r="I19">
            <v>0</v>
          </cell>
          <cell r="J19">
            <v>0</v>
          </cell>
          <cell r="K19">
            <v>0</v>
          </cell>
          <cell r="L19">
            <v>0</v>
          </cell>
          <cell r="M19">
            <v>0</v>
          </cell>
        </row>
        <row r="20">
          <cell r="A20" t="str">
            <v>Trabajos Realizados por Otras Empresas</v>
          </cell>
          <cell r="C20">
            <v>0</v>
          </cell>
          <cell r="D20">
            <v>0</v>
          </cell>
          <cell r="E20">
            <v>0</v>
          </cell>
          <cell r="F20">
            <v>0</v>
          </cell>
          <cell r="G20">
            <v>0</v>
          </cell>
          <cell r="H20">
            <v>0</v>
          </cell>
          <cell r="I20">
            <v>0</v>
          </cell>
          <cell r="J20">
            <v>0</v>
          </cell>
          <cell r="K20">
            <v>0</v>
          </cell>
          <cell r="L20">
            <v>0</v>
          </cell>
          <cell r="M20">
            <v>0</v>
          </cell>
          <cell r="N20">
            <v>0</v>
          </cell>
        </row>
        <row r="21">
          <cell r="A21" t="str">
            <v xml:space="preserve">Reparaciones, Mantenimiento y Conservación  </v>
          </cell>
          <cell r="B21">
            <v>150</v>
          </cell>
          <cell r="C21">
            <v>150</v>
          </cell>
          <cell r="D21">
            <v>150</v>
          </cell>
          <cell r="E21">
            <v>150</v>
          </cell>
          <cell r="F21">
            <v>150</v>
          </cell>
          <cell r="G21">
            <v>150</v>
          </cell>
          <cell r="H21">
            <v>150</v>
          </cell>
          <cell r="I21">
            <v>150</v>
          </cell>
          <cell r="J21">
            <v>150</v>
          </cell>
          <cell r="K21">
            <v>150</v>
          </cell>
          <cell r="L21">
            <v>150</v>
          </cell>
          <cell r="M21">
            <v>150</v>
          </cell>
        </row>
        <row r="22">
          <cell r="A22" t="str">
            <v xml:space="preserve">Arrendamientos y Cánones  </v>
          </cell>
          <cell r="C22">
            <v>0</v>
          </cell>
          <cell r="D22">
            <v>0</v>
          </cell>
          <cell r="E22">
            <v>0</v>
          </cell>
          <cell r="F22">
            <v>0</v>
          </cell>
          <cell r="G22">
            <v>0</v>
          </cell>
          <cell r="H22">
            <v>0</v>
          </cell>
          <cell r="I22">
            <v>0</v>
          </cell>
          <cell r="J22">
            <v>0</v>
          </cell>
          <cell r="K22">
            <v>0</v>
          </cell>
          <cell r="L22">
            <v>0</v>
          </cell>
          <cell r="M22">
            <v>0</v>
          </cell>
        </row>
        <row r="23">
          <cell r="A23" t="str">
            <v xml:space="preserve">Transportes y Mensajería </v>
          </cell>
          <cell r="C23">
            <v>0</v>
          </cell>
          <cell r="D23">
            <v>0</v>
          </cell>
          <cell r="E23">
            <v>0</v>
          </cell>
          <cell r="F23">
            <v>0</v>
          </cell>
          <cell r="G23">
            <v>0</v>
          </cell>
          <cell r="H23">
            <v>0</v>
          </cell>
          <cell r="I23">
            <v>0</v>
          </cell>
          <cell r="J23">
            <v>0</v>
          </cell>
          <cell r="K23">
            <v>0</v>
          </cell>
          <cell r="L23">
            <v>0</v>
          </cell>
          <cell r="M23">
            <v>0</v>
          </cell>
        </row>
        <row r="24">
          <cell r="B24">
            <v>1100</v>
          </cell>
          <cell r="C24">
            <v>600</v>
          </cell>
          <cell r="D24">
            <v>1100</v>
          </cell>
          <cell r="E24">
            <v>600</v>
          </cell>
          <cell r="F24">
            <v>1100</v>
          </cell>
          <cell r="G24">
            <v>600</v>
          </cell>
          <cell r="H24">
            <v>600</v>
          </cell>
          <cell r="I24">
            <v>600</v>
          </cell>
          <cell r="J24">
            <v>1100</v>
          </cell>
          <cell r="K24">
            <v>600</v>
          </cell>
          <cell r="L24">
            <v>600</v>
          </cell>
          <cell r="M24">
            <v>600</v>
          </cell>
        </row>
        <row r="30">
          <cell r="B30">
            <v>14826.051767676767</v>
          </cell>
          <cell r="C30">
            <v>12499.051767676767</v>
          </cell>
          <cell r="D30">
            <v>10636.551767676767</v>
          </cell>
          <cell r="E30">
            <v>10136.551767676767</v>
          </cell>
          <cell r="F30">
            <v>10464.051767676767</v>
          </cell>
          <cell r="G30">
            <v>11464.051767676767</v>
          </cell>
          <cell r="H30">
            <v>9964.0517676767668</v>
          </cell>
          <cell r="I30">
            <v>9964.0517676767668</v>
          </cell>
          <cell r="J30">
            <v>10464.051767676767</v>
          </cell>
          <cell r="K30">
            <v>9964.0517676767668</v>
          </cell>
          <cell r="L30">
            <v>9964.0517676767668</v>
          </cell>
          <cell r="M30">
            <v>10214.051767676767</v>
          </cell>
        </row>
        <row r="31">
          <cell r="B31">
            <v>-14826.051767676767</v>
          </cell>
          <cell r="C31">
            <v>-12499.051767676767</v>
          </cell>
          <cell r="D31">
            <v>-10636.551767676767</v>
          </cell>
          <cell r="E31">
            <v>128962.44823232324</v>
          </cell>
          <cell r="F31">
            <v>128634.94823232324</v>
          </cell>
          <cell r="G31">
            <v>405835.94823232322</v>
          </cell>
          <cell r="H31">
            <v>59586.948232323237</v>
          </cell>
          <cell r="I31">
            <v>59586.948232323237</v>
          </cell>
          <cell r="J31">
            <v>59086.948232323237</v>
          </cell>
          <cell r="K31">
            <v>59586.948232323237</v>
          </cell>
          <cell r="L31">
            <v>59586.948232323237</v>
          </cell>
          <cell r="M31">
            <v>337534.94823232322</v>
          </cell>
        </row>
        <row r="34">
          <cell r="B34">
            <v>-145.83333333333337</v>
          </cell>
          <cell r="C34">
            <v>-143.68891731580402</v>
          </cell>
          <cell r="D34">
            <v>-141.53556623153486</v>
          </cell>
          <cell r="E34">
            <v>-139.37324285108139</v>
          </cell>
          <cell r="F34">
            <v>-137.20190978987591</v>
          </cell>
          <cell r="G34">
            <v>-135.02152950758216</v>
          </cell>
          <cell r="H34">
            <v>-132.83206430744553</v>
          </cell>
          <cell r="I34">
            <v>-130.6334763356416</v>
          </cell>
          <cell r="J34">
            <v>-128.42572758062181</v>
          </cell>
          <cell r="K34">
            <v>-126.20877987245615</v>
          </cell>
          <cell r="L34">
            <v>-123.98259488217309</v>
          </cell>
          <cell r="M34">
            <v>-121.74713412109725</v>
          </cell>
        </row>
      </sheetData>
      <sheetData sheetId="31">
        <row r="19">
          <cell r="J19">
            <v>0</v>
          </cell>
          <cell r="K19">
            <v>0</v>
          </cell>
          <cell r="L19">
            <v>0</v>
          </cell>
          <cell r="M19">
            <v>0</v>
          </cell>
          <cell r="N19">
            <v>0</v>
          </cell>
        </row>
        <row r="32">
          <cell r="C32" t="str">
            <v>Julio</v>
          </cell>
          <cell r="D32" t="str">
            <v>Agosto</v>
          </cell>
          <cell r="E32" t="str">
            <v>Septiembre</v>
          </cell>
          <cell r="F32" t="str">
            <v>Octubre</v>
          </cell>
          <cell r="G32" t="str">
            <v>Noviembre</v>
          </cell>
          <cell r="H32" t="str">
            <v>Diciembre</v>
          </cell>
          <cell r="I32" t="str">
            <v>Enero</v>
          </cell>
          <cell r="J32" t="str">
            <v>Febrero</v>
          </cell>
          <cell r="K32" t="str">
            <v>Marzo</v>
          </cell>
          <cell r="L32" t="str">
            <v>Abril</v>
          </cell>
          <cell r="M32" t="str">
            <v>Mayo</v>
          </cell>
          <cell r="N32" t="str">
            <v>Junio</v>
          </cell>
        </row>
        <row r="50">
          <cell r="I50">
            <v>0</v>
          </cell>
          <cell r="J50">
            <v>0</v>
          </cell>
          <cell r="K50">
            <v>0</v>
          </cell>
          <cell r="L50">
            <v>0</v>
          </cell>
          <cell r="M50">
            <v>0</v>
          </cell>
          <cell r="N50">
            <v>0</v>
          </cell>
        </row>
        <row r="56">
          <cell r="O56" t="str">
            <v>Total</v>
          </cell>
        </row>
      </sheetData>
      <sheetData sheetId="32">
        <row r="27">
          <cell r="N27">
            <v>0</v>
          </cell>
        </row>
        <row r="54">
          <cell r="B54" t="str">
            <v>Nuevo Límite de Crédito a CP</v>
          </cell>
        </row>
        <row r="55">
          <cell r="B55" t="str">
            <v>Julio</v>
          </cell>
        </row>
      </sheetData>
      <sheetData sheetId="33">
        <row r="87">
          <cell r="E87">
            <v>0</v>
          </cell>
        </row>
      </sheetData>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5B84B-296E-49A7-BC32-3EF9560D78EB}">
  <dimension ref="A1:E41"/>
  <sheetViews>
    <sheetView workbookViewId="0">
      <selection activeCell="L14" sqref="L14"/>
    </sheetView>
  </sheetViews>
  <sheetFormatPr baseColWidth="10" defaultRowHeight="14.4" x14ac:dyDescent="0.3"/>
  <cols>
    <col min="1" max="1" width="43.88671875" customWidth="1"/>
    <col min="2" max="2" width="30.77734375" customWidth="1"/>
    <col min="3" max="3" width="49.5546875" customWidth="1"/>
    <col min="4" max="4" width="20.77734375" customWidth="1"/>
  </cols>
  <sheetData>
    <row r="1" spans="1:5" ht="28.8" thickTop="1" thickBot="1" x14ac:dyDescent="0.35">
      <c r="A1" s="2" t="s">
        <v>0</v>
      </c>
      <c r="B1" s="3" t="s">
        <v>1</v>
      </c>
      <c r="C1" s="38" t="s">
        <v>42</v>
      </c>
      <c r="D1" s="39" t="s">
        <v>1</v>
      </c>
      <c r="E1" s="4" t="s">
        <v>2</v>
      </c>
    </row>
    <row r="2" spans="1:5" ht="15.6" thickTop="1" thickBot="1" x14ac:dyDescent="0.35">
      <c r="A2" s="5" t="s">
        <v>3</v>
      </c>
      <c r="B2" s="6">
        <f>B3+B14+B20+B23+B25+(B13+B19+B22)</f>
        <v>0</v>
      </c>
      <c r="C2" s="40" t="s">
        <v>43</v>
      </c>
      <c r="D2" s="41">
        <f>SUM(D3,D7:D12)</f>
        <v>0</v>
      </c>
      <c r="E2" s="42" t="str">
        <f>IF(D$24=0,"",D2/$B$26)</f>
        <v/>
      </c>
    </row>
    <row r="3" spans="1:5" ht="15" thickTop="1" x14ac:dyDescent="0.3">
      <c r="A3" s="7" t="s">
        <v>4</v>
      </c>
      <c r="B3" s="8">
        <f>SUM(B4:B12)</f>
        <v>0</v>
      </c>
      <c r="C3" s="43" t="s">
        <v>44</v>
      </c>
      <c r="D3" s="44">
        <f>SUM(D4:D6)</f>
        <v>0</v>
      </c>
      <c r="E3" s="45" t="str">
        <f>IF(D$24=0,"",D3/$B$26)</f>
        <v/>
      </c>
    </row>
    <row r="4" spans="1:5" x14ac:dyDescent="0.3">
      <c r="A4" s="9" t="s">
        <v>5</v>
      </c>
      <c r="B4" s="10"/>
      <c r="C4" s="46" t="s">
        <v>45</v>
      </c>
      <c r="D4" s="47"/>
      <c r="E4" s="48"/>
    </row>
    <row r="5" spans="1:5" x14ac:dyDescent="0.3">
      <c r="A5" s="9" t="s">
        <v>6</v>
      </c>
      <c r="B5" s="10"/>
      <c r="C5" s="46" t="s">
        <v>46</v>
      </c>
      <c r="D5" s="47"/>
      <c r="E5" s="48"/>
    </row>
    <row r="6" spans="1:5" x14ac:dyDescent="0.3">
      <c r="A6" s="12" t="s">
        <v>7</v>
      </c>
      <c r="B6" s="10"/>
      <c r="C6" s="46" t="s">
        <v>47</v>
      </c>
      <c r="D6" s="49"/>
      <c r="E6" s="48"/>
    </row>
    <row r="7" spans="1:5" x14ac:dyDescent="0.3">
      <c r="A7" s="9" t="s">
        <v>8</v>
      </c>
      <c r="B7" s="10"/>
      <c r="C7" s="50" t="s">
        <v>48</v>
      </c>
      <c r="D7" s="51"/>
      <c r="E7" s="52"/>
    </row>
    <row r="8" spans="1:5" x14ac:dyDescent="0.3">
      <c r="A8" s="9" t="s">
        <v>9</v>
      </c>
      <c r="B8" s="10"/>
      <c r="C8" s="53" t="s">
        <v>49</v>
      </c>
      <c r="D8" s="54"/>
      <c r="E8" s="48"/>
    </row>
    <row r="9" spans="1:5" x14ac:dyDescent="0.3">
      <c r="A9" s="9" t="s">
        <v>10</v>
      </c>
      <c r="B9" s="10"/>
      <c r="C9" s="53" t="s">
        <v>50</v>
      </c>
      <c r="D9" s="54"/>
      <c r="E9" s="48"/>
    </row>
    <row r="10" spans="1:5" x14ac:dyDescent="0.3">
      <c r="A10" s="9" t="s">
        <v>11</v>
      </c>
      <c r="B10" s="10"/>
      <c r="C10" s="53" t="s">
        <v>51</v>
      </c>
      <c r="D10" s="54"/>
      <c r="E10" s="48"/>
    </row>
    <row r="11" spans="1:5" x14ac:dyDescent="0.3">
      <c r="A11" s="12" t="s">
        <v>12</v>
      </c>
      <c r="B11" s="10"/>
      <c r="C11" s="55" t="s">
        <v>52</v>
      </c>
      <c r="D11" s="54"/>
      <c r="E11" s="48"/>
    </row>
    <row r="12" spans="1:5" ht="15" thickBot="1" x14ac:dyDescent="0.35">
      <c r="A12" s="12" t="s">
        <v>13</v>
      </c>
      <c r="B12" s="10"/>
      <c r="C12" s="55" t="s">
        <v>53</v>
      </c>
      <c r="D12" s="54"/>
      <c r="E12" s="56"/>
    </row>
    <row r="13" spans="1:5" ht="15.6" thickTop="1" thickBot="1" x14ac:dyDescent="0.35">
      <c r="A13" s="13" t="s">
        <v>14</v>
      </c>
      <c r="B13" s="14">
        <f>IF(Consolidación?="SI",-'[1]2.Activos de Partida'!F9,0)</f>
        <v>0</v>
      </c>
      <c r="C13" s="40" t="s">
        <v>54</v>
      </c>
      <c r="D13" s="41"/>
      <c r="E13" s="57"/>
    </row>
    <row r="14" spans="1:5" ht="15" thickTop="1" x14ac:dyDescent="0.3">
      <c r="A14" s="15" t="s">
        <v>15</v>
      </c>
      <c r="B14" s="16">
        <f>SUM(B15:B18)</f>
        <v>0</v>
      </c>
      <c r="C14" s="58" t="s">
        <v>55</v>
      </c>
      <c r="D14" s="44"/>
      <c r="E14" s="45"/>
    </row>
    <row r="15" spans="1:5" x14ac:dyDescent="0.3">
      <c r="A15" s="17" t="s">
        <v>16</v>
      </c>
      <c r="B15" s="10"/>
      <c r="C15" s="55" t="s">
        <v>56</v>
      </c>
      <c r="D15" s="54"/>
      <c r="E15" s="52"/>
    </row>
    <row r="16" spans="1:5" x14ac:dyDescent="0.3">
      <c r="A16" s="12" t="s">
        <v>17</v>
      </c>
      <c r="B16" s="10"/>
      <c r="C16" s="55" t="s">
        <v>57</v>
      </c>
      <c r="D16" s="54"/>
      <c r="E16" s="48"/>
    </row>
    <row r="17" spans="1:5" x14ac:dyDescent="0.3">
      <c r="A17" s="12" t="s">
        <v>18</v>
      </c>
      <c r="B17" s="10"/>
      <c r="C17" s="55" t="s">
        <v>58</v>
      </c>
      <c r="D17" s="54"/>
      <c r="E17" s="48"/>
    </row>
    <row r="18" spans="1:5" x14ac:dyDescent="0.3">
      <c r="A18" s="12" t="s">
        <v>19</v>
      </c>
      <c r="B18" s="10"/>
      <c r="C18" s="55" t="s">
        <v>59</v>
      </c>
      <c r="D18" s="54"/>
      <c r="E18" s="48"/>
    </row>
    <row r="19" spans="1:5" x14ac:dyDescent="0.3">
      <c r="A19" s="13" t="s">
        <v>20</v>
      </c>
      <c r="B19" s="14"/>
      <c r="C19" s="59" t="s">
        <v>60</v>
      </c>
      <c r="D19" s="60"/>
      <c r="E19" s="61"/>
    </row>
    <row r="20" spans="1:5" x14ac:dyDescent="0.3">
      <c r="A20" s="18" t="s">
        <v>21</v>
      </c>
      <c r="B20" s="16">
        <f>B21</f>
        <v>0</v>
      </c>
      <c r="C20" s="55" t="s">
        <v>61</v>
      </c>
      <c r="D20" s="54"/>
      <c r="E20" s="52"/>
    </row>
    <row r="21" spans="1:5" x14ac:dyDescent="0.3">
      <c r="A21" s="12" t="s">
        <v>22</v>
      </c>
      <c r="B21" s="10"/>
      <c r="C21" s="62" t="s">
        <v>62</v>
      </c>
      <c r="D21" s="54"/>
      <c r="E21" s="48"/>
    </row>
    <row r="22" spans="1:5" x14ac:dyDescent="0.3">
      <c r="A22" s="13" t="s">
        <v>23</v>
      </c>
      <c r="B22" s="14"/>
      <c r="C22" s="53" t="s">
        <v>63</v>
      </c>
      <c r="D22" s="54"/>
      <c r="E22" s="48"/>
    </row>
    <row r="23" spans="1:5" x14ac:dyDescent="0.3">
      <c r="A23" s="15" t="s">
        <v>24</v>
      </c>
      <c r="B23" s="16">
        <f>B24</f>
        <v>0</v>
      </c>
      <c r="C23" s="53" t="s">
        <v>64</v>
      </c>
      <c r="D23" s="54"/>
      <c r="E23" s="48"/>
    </row>
    <row r="24" spans="1:5" x14ac:dyDescent="0.3">
      <c r="A24" s="12" t="s">
        <v>25</v>
      </c>
      <c r="B24" s="10"/>
      <c r="C24" s="63" t="s">
        <v>65</v>
      </c>
      <c r="D24" s="54"/>
      <c r="E24" s="48"/>
    </row>
    <row r="25" spans="1:5" x14ac:dyDescent="0.3">
      <c r="A25" s="15" t="s">
        <v>26</v>
      </c>
      <c r="B25" s="16">
        <f>SUM(B26:B27)</f>
        <v>0</v>
      </c>
      <c r="C25" s="64" t="s">
        <v>66</v>
      </c>
      <c r="D25" s="65"/>
      <c r="E25" s="66"/>
    </row>
    <row r="26" spans="1:5" x14ac:dyDescent="0.3">
      <c r="A26" s="17" t="s">
        <v>27</v>
      </c>
      <c r="B26" s="10"/>
      <c r="C26" s="67" t="s">
        <v>67</v>
      </c>
      <c r="D26" s="54"/>
      <c r="E26" s="48"/>
    </row>
    <row r="27" spans="1:5" ht="15" thickBot="1" x14ac:dyDescent="0.35">
      <c r="A27" s="12" t="s">
        <v>28</v>
      </c>
      <c r="B27" s="10"/>
      <c r="C27" s="67" t="s">
        <v>68</v>
      </c>
      <c r="D27" s="54"/>
      <c r="E27" s="56"/>
    </row>
    <row r="28" spans="1:5" ht="15.6" thickTop="1" thickBot="1" x14ac:dyDescent="0.35">
      <c r="A28" s="19" t="s">
        <v>29</v>
      </c>
      <c r="B28" s="20">
        <f>B29+B32+B35+B38+B39</f>
        <v>0</v>
      </c>
      <c r="C28" s="40" t="s">
        <v>69</v>
      </c>
      <c r="D28" s="41">
        <f>D2+D13</f>
        <v>0</v>
      </c>
      <c r="E28" s="57" t="str">
        <f>IF(D$24=0,"",D28/$B$26)</f>
        <v/>
      </c>
    </row>
    <row r="29" spans="1:5" ht="15" thickTop="1" x14ac:dyDescent="0.3">
      <c r="A29" s="21" t="s">
        <v>30</v>
      </c>
      <c r="B29" s="22">
        <f>SUM(B30:B31)</f>
        <v>0</v>
      </c>
    </row>
    <row r="30" spans="1:5" x14ac:dyDescent="0.3">
      <c r="A30" s="12" t="s">
        <v>31</v>
      </c>
      <c r="B30" s="10">
        <f>IF(Consolidación?="SI",'[1]2.Activos de Partida'!E36,'[1]2.Activos de Partida'!H36+'[1]2.Activos de Partida'!I36)</f>
        <v>0</v>
      </c>
    </row>
    <row r="31" spans="1:5" x14ac:dyDescent="0.3">
      <c r="A31" s="23" t="s">
        <v>32</v>
      </c>
      <c r="B31" s="24">
        <f>IF(Consolidación?="SI",'[1]2.Activos de Partida'!E37,'[1]2.Activos de Partida'!H37+'[1]2.Activos de Partida'!I37)</f>
        <v>0</v>
      </c>
    </row>
    <row r="32" spans="1:5" x14ac:dyDescent="0.3">
      <c r="A32" s="18" t="s">
        <v>33</v>
      </c>
      <c r="B32" s="16">
        <f>SUM(B33:B34)</f>
        <v>0</v>
      </c>
    </row>
    <row r="33" spans="1:2" x14ac:dyDescent="0.3">
      <c r="A33" s="26" t="s">
        <v>34</v>
      </c>
      <c r="B33" s="27"/>
    </row>
    <row r="34" spans="1:2" x14ac:dyDescent="0.3">
      <c r="A34" s="28" t="s">
        <v>35</v>
      </c>
      <c r="B34" s="29"/>
    </row>
    <row r="35" spans="1:2" x14ac:dyDescent="0.3">
      <c r="A35" s="18" t="s">
        <v>36</v>
      </c>
      <c r="B35" s="30">
        <f>SUM(B36:B37)</f>
        <v>0</v>
      </c>
    </row>
    <row r="36" spans="1:2" x14ac:dyDescent="0.3">
      <c r="A36" s="17" t="s">
        <v>37</v>
      </c>
      <c r="B36" s="31"/>
    </row>
    <row r="37" spans="1:2" x14ac:dyDescent="0.3">
      <c r="A37" s="23" t="s">
        <v>38</v>
      </c>
      <c r="B37" s="32"/>
    </row>
    <row r="38" spans="1:2" x14ac:dyDescent="0.3">
      <c r="A38" s="18" t="s">
        <v>39</v>
      </c>
      <c r="B38" s="33"/>
    </row>
    <row r="39" spans="1:2" ht="15" thickBot="1" x14ac:dyDescent="0.35">
      <c r="A39" s="34" t="s">
        <v>40</v>
      </c>
      <c r="B39" s="35"/>
    </row>
    <row r="40" spans="1:2" ht="15" thickBot="1" x14ac:dyDescent="0.35">
      <c r="A40" s="36" t="s">
        <v>41</v>
      </c>
      <c r="B40" s="37">
        <f>B28+B2</f>
        <v>0</v>
      </c>
    </row>
    <row r="41" spans="1:2" ht="15" thickTop="1" x14ac:dyDescent="0.3"/>
  </sheetData>
  <dataValidations count="1">
    <dataValidation allowBlank="1" showInputMessage="1" sqref="C1:E28 A1:B40" xr:uid="{6C1459FA-778F-4421-A27D-CB3BC4694B5B}"/>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9609-EF97-4E40-80B0-B880BBF14903}">
  <dimension ref="A1:N47"/>
  <sheetViews>
    <sheetView tabSelected="1" workbookViewId="0">
      <selection activeCell="F1" sqref="F1"/>
    </sheetView>
  </sheetViews>
  <sheetFormatPr baseColWidth="10" defaultRowHeight="14.4" x14ac:dyDescent="0.3"/>
  <cols>
    <col min="1" max="1" width="57.88671875" customWidth="1"/>
    <col min="2" max="2" width="28.21875" customWidth="1"/>
    <col min="8" max="8" width="28.21875" customWidth="1"/>
  </cols>
  <sheetData>
    <row r="1" spans="1:14" ht="24.6" x14ac:dyDescent="0.4">
      <c r="A1" s="68" t="s">
        <v>70</v>
      </c>
      <c r="B1" s="69"/>
      <c r="C1" s="70"/>
      <c r="D1" s="70"/>
      <c r="E1" s="71"/>
      <c r="F1" s="72"/>
      <c r="G1" s="70"/>
      <c r="H1" s="73"/>
      <c r="I1" s="70"/>
      <c r="J1" s="70"/>
      <c r="K1" s="70"/>
      <c r="L1" s="73"/>
      <c r="M1" s="70"/>
      <c r="N1" s="71"/>
    </row>
    <row r="2" spans="1:14" x14ac:dyDescent="0.3">
      <c r="A2" s="74" t="s">
        <v>71</v>
      </c>
      <c r="B2" s="75"/>
      <c r="C2" s="76"/>
      <c r="D2" s="75"/>
      <c r="E2" s="75"/>
      <c r="F2" s="75"/>
      <c r="G2" s="75"/>
      <c r="H2" s="75"/>
      <c r="I2" s="75"/>
      <c r="J2" s="75"/>
      <c r="K2" s="75"/>
      <c r="L2" s="75"/>
      <c r="M2" s="75"/>
      <c r="N2" s="77"/>
    </row>
    <row r="3" spans="1:14" ht="16.2" thickBot="1" x14ac:dyDescent="0.35">
      <c r="A3" s="75"/>
      <c r="B3" s="78"/>
      <c r="C3" s="76"/>
      <c r="D3" s="79"/>
      <c r="E3" s="75"/>
      <c r="F3" s="75"/>
      <c r="G3" s="75"/>
      <c r="H3" s="75"/>
      <c r="I3" s="75"/>
      <c r="J3" s="75"/>
      <c r="K3" s="75"/>
      <c r="L3" s="75"/>
      <c r="M3" s="75"/>
      <c r="N3" s="77"/>
    </row>
    <row r="4" spans="1:14" ht="15.6" thickTop="1" thickBot="1" x14ac:dyDescent="0.35">
      <c r="A4" s="80" t="s">
        <v>72</v>
      </c>
      <c r="B4" s="81" t="s">
        <v>164</v>
      </c>
      <c r="C4" s="81"/>
      <c r="D4" s="81">
        <f>'[1]9.Ventas y Costes Var. (Ej 1º)'!E2</f>
        <v>0</v>
      </c>
      <c r="E4" s="81">
        <f>'[1]9.Ventas y Costes Var. (Ej 1º)'!F2</f>
        <v>0</v>
      </c>
      <c r="F4" s="81">
        <f>'[1]9.Ventas y Costes Var. (Ej 1º)'!G2</f>
        <v>0</v>
      </c>
      <c r="G4" s="81" t="s">
        <v>165</v>
      </c>
      <c r="H4" s="81"/>
      <c r="I4" s="81">
        <f>'[1]9.Ventas y Costes Var. (Ej 1º)'!J2</f>
        <v>0</v>
      </c>
      <c r="J4" s="81">
        <f>'[1]9.Ventas y Costes Var. (Ej 1º)'!K2</f>
        <v>0</v>
      </c>
      <c r="K4" s="81">
        <f>'[1]9.Ventas y Costes Var. (Ej 1º)'!L2</f>
        <v>0</v>
      </c>
      <c r="L4" s="81">
        <f>'[1]9.Ventas y Costes Var. (Ej 1º)'!M2</f>
        <v>0</v>
      </c>
      <c r="M4" s="81">
        <f>'[1]9.Ventas y Costes Var. (Ej 1º)'!N2</f>
        <v>0</v>
      </c>
      <c r="N4" s="82" t="s">
        <v>73</v>
      </c>
    </row>
    <row r="5" spans="1:14" x14ac:dyDescent="0.3">
      <c r="A5" s="83" t="s">
        <v>74</v>
      </c>
      <c r="B5" s="84">
        <f>'[1]9.Ventas y Costes Var. (Ej 1º)'!C33</f>
        <v>0</v>
      </c>
      <c r="C5" s="84">
        <f>'[1]9.Ventas y Costes Var. (Ej 1º)'!D33</f>
        <v>0</v>
      </c>
      <c r="D5" s="84">
        <f>'[1]9.Ventas y Costes Var. (Ej 1º)'!E33</f>
        <v>0</v>
      </c>
      <c r="E5" s="84">
        <f>'[1]9.Ventas y Costes Var. (Ej 1º)'!F33</f>
        <v>0</v>
      </c>
      <c r="F5" s="84">
        <f>'[1]9.Ventas y Costes Var. (Ej 1º)'!G33</f>
        <v>0</v>
      </c>
      <c r="G5" s="84">
        <f>'[1]9.Ventas y Costes Var. (Ej 1º)'!H33</f>
        <v>0</v>
      </c>
      <c r="H5" s="84">
        <f>'[1]9.Ventas y Costes Var. (Ej 1º)'!I33</f>
        <v>0</v>
      </c>
      <c r="I5" s="84">
        <f>'[1]9.Ventas y Costes Var. (Ej 1º)'!J33</f>
        <v>0</v>
      </c>
      <c r="J5" s="84">
        <f>'[1]9.Ventas y Costes Var. (Ej 1º)'!K33</f>
        <v>0</v>
      </c>
      <c r="K5" s="84">
        <f>'[1]9.Ventas y Costes Var. (Ej 1º)'!L33</f>
        <v>0</v>
      </c>
      <c r="L5" s="84">
        <f>'[1]9.Ventas y Costes Var. (Ej 1º)'!M33</f>
        <v>0</v>
      </c>
      <c r="M5" s="84">
        <f>'[1]9.Ventas y Costes Var. (Ej 1º)'!N33</f>
        <v>0</v>
      </c>
      <c r="N5" s="85">
        <f>SUM(B5:M5)</f>
        <v>0</v>
      </c>
    </row>
    <row r="6" spans="1:14" x14ac:dyDescent="0.3">
      <c r="A6" s="86" t="s">
        <v>75</v>
      </c>
      <c r="B6" s="87"/>
      <c r="C6" s="87"/>
      <c r="D6" s="87"/>
      <c r="E6" s="87"/>
      <c r="F6" s="87"/>
      <c r="G6" s="87"/>
      <c r="H6" s="87"/>
      <c r="I6" s="87"/>
      <c r="J6" s="87"/>
      <c r="K6" s="87"/>
      <c r="L6" s="87"/>
      <c r="M6" s="88">
        <f>J58+J60</f>
        <v>0</v>
      </c>
      <c r="N6" s="89">
        <f>SUM(B6:M6)</f>
        <v>0</v>
      </c>
    </row>
    <row r="7" spans="1:14" x14ac:dyDescent="0.3">
      <c r="A7" s="90" t="s">
        <v>76</v>
      </c>
      <c r="B7" s="91">
        <f>'[1]9.Ventas y Costes Var. (Ej 1º)'!C73</f>
        <v>0</v>
      </c>
      <c r="C7" s="91">
        <f>'[1]9.Ventas y Costes Var. (Ej 1º)'!D73</f>
        <v>0</v>
      </c>
      <c r="D7" s="91">
        <f>'[1]9.Ventas y Costes Var. (Ej 1º)'!E73</f>
        <v>0</v>
      </c>
      <c r="E7" s="91">
        <f>'[1]9.Ventas y Costes Var. (Ej 1º)'!F73</f>
        <v>0</v>
      </c>
      <c r="F7" s="91">
        <f>'[1]9.Ventas y Costes Var. (Ej 1º)'!G73</f>
        <v>0</v>
      </c>
      <c r="G7" s="91">
        <f>'[1]9.Ventas y Costes Var. (Ej 1º)'!H73</f>
        <v>0</v>
      </c>
      <c r="H7" s="91">
        <f>'[1]9.Ventas y Costes Var. (Ej 1º)'!I73</f>
        <v>0</v>
      </c>
      <c r="I7" s="91">
        <f>'[1]9.Ventas y Costes Var. (Ej 1º)'!J73</f>
        <v>0</v>
      </c>
      <c r="J7" s="91">
        <f>'[1]9.Ventas y Costes Var. (Ej 1º)'!K73</f>
        <v>0</v>
      </c>
      <c r="K7" s="91">
        <f>'[1]9.Ventas y Costes Var. (Ej 1º)'!L73</f>
        <v>0</v>
      </c>
      <c r="L7" s="91">
        <f>'[1]9.Ventas y Costes Var. (Ej 1º)'!M73</f>
        <v>0</v>
      </c>
      <c r="M7" s="91">
        <f>'[1]9.Ventas y Costes Var. (Ej 1º)'!N73</f>
        <v>0</v>
      </c>
      <c r="N7" s="85">
        <f>SUM(B7:M7)</f>
        <v>0</v>
      </c>
    </row>
    <row r="8" spans="1:14" x14ac:dyDescent="0.3">
      <c r="A8" s="92" t="s">
        <v>77</v>
      </c>
      <c r="B8" s="93">
        <f>(B5+B6)-B7</f>
        <v>0</v>
      </c>
      <c r="C8" s="93">
        <f t="shared" ref="C8:M8" si="0">(C5+C6)-C7</f>
        <v>0</v>
      </c>
      <c r="D8" s="93">
        <f t="shared" si="0"/>
        <v>0</v>
      </c>
      <c r="E8" s="93">
        <f t="shared" si="0"/>
        <v>0</v>
      </c>
      <c r="F8" s="93">
        <f t="shared" si="0"/>
        <v>0</v>
      </c>
      <c r="G8" s="93">
        <f t="shared" si="0"/>
        <v>0</v>
      </c>
      <c r="H8" s="93">
        <f t="shared" si="0"/>
        <v>0</v>
      </c>
      <c r="I8" s="93">
        <f t="shared" si="0"/>
        <v>0</v>
      </c>
      <c r="J8" s="93">
        <f t="shared" si="0"/>
        <v>0</v>
      </c>
      <c r="K8" s="93">
        <f t="shared" si="0"/>
        <v>0</v>
      </c>
      <c r="L8" s="93">
        <f t="shared" si="0"/>
        <v>0</v>
      </c>
      <c r="M8" s="93">
        <f t="shared" si="0"/>
        <v>0</v>
      </c>
      <c r="N8" s="94">
        <f t="shared" ref="N8:N35" si="1">SUM(B8:M8)</f>
        <v>0</v>
      </c>
    </row>
    <row r="9" spans="1:14" x14ac:dyDescent="0.3">
      <c r="A9" s="95" t="s">
        <v>78</v>
      </c>
      <c r="B9" s="91">
        <f>('[1]10.RRHH (Ej. 1º y Evolución)'!$B$12+'[1]10.RRHH (Ej. 1º y Evolución)'!$I$12)/12</f>
        <v>0</v>
      </c>
      <c r="C9" s="91">
        <f>('[1]10.RRHH (Ej. 1º y Evolución)'!$B$12+'[1]10.RRHH (Ej. 1º y Evolución)'!$I$12)/12</f>
        <v>0</v>
      </c>
      <c r="D9" s="91">
        <f>('[1]10.RRHH (Ej. 1º y Evolución)'!$B$12+'[1]10.RRHH (Ej. 1º y Evolución)'!$I$12)/12</f>
        <v>0</v>
      </c>
      <c r="E9" s="91">
        <f>('[1]10.RRHH (Ej. 1º y Evolución)'!$B$12+'[1]10.RRHH (Ej. 1º y Evolución)'!$I$12)/12</f>
        <v>0</v>
      </c>
      <c r="F9" s="91">
        <f>('[1]10.RRHH (Ej. 1º y Evolución)'!$B$12+'[1]10.RRHH (Ej. 1º y Evolución)'!$I$12)/12</f>
        <v>0</v>
      </c>
      <c r="G9" s="91">
        <f>('[1]10.RRHH (Ej. 1º y Evolución)'!$B$12+'[1]10.RRHH (Ej. 1º y Evolución)'!$I$12)/12</f>
        <v>0</v>
      </c>
      <c r="H9" s="91">
        <f>('[1]10.RRHH (Ej. 1º y Evolución)'!$B$12+'[1]10.RRHH (Ej. 1º y Evolución)'!$I$12)/12</f>
        <v>0</v>
      </c>
      <c r="I9" s="91">
        <f>('[1]10.RRHH (Ej. 1º y Evolución)'!$B$12+'[1]10.RRHH (Ej. 1º y Evolución)'!$I$12)/12</f>
        <v>0</v>
      </c>
      <c r="J9" s="91">
        <f>('[1]10.RRHH (Ej. 1º y Evolución)'!$B$12+'[1]10.RRHH (Ej. 1º y Evolución)'!$I$12)/12</f>
        <v>0</v>
      </c>
      <c r="K9" s="91">
        <f>('[1]10.RRHH (Ej. 1º y Evolución)'!$B$12+'[1]10.RRHH (Ej. 1º y Evolución)'!$I$12)/12</f>
        <v>0</v>
      </c>
      <c r="L9" s="91">
        <f>('[1]10.RRHH (Ej. 1º y Evolución)'!$B$12+'[1]10.RRHH (Ej. 1º y Evolución)'!$I$12)/12</f>
        <v>0</v>
      </c>
      <c r="M9" s="91">
        <f>('[1]10.RRHH (Ej. 1º y Evolución)'!$B$12+'[1]10.RRHH (Ej. 1º y Evolución)'!$I$12)/12</f>
        <v>0</v>
      </c>
      <c r="N9" s="85">
        <f>SUM(B9:M9)</f>
        <v>0</v>
      </c>
    </row>
    <row r="10" spans="1:14" x14ac:dyDescent="0.3">
      <c r="A10" s="95" t="s">
        <v>79</v>
      </c>
      <c r="B10" s="91">
        <f>('[1]10.RRHH (Ej. 1º y Evolución)'!$B$28+'[1]10.RRHH (Ej. 1º y Evolución)'!$I$28)/12</f>
        <v>2700</v>
      </c>
      <c r="C10" s="91">
        <f>('[1]10.RRHH (Ej. 1º y Evolución)'!$B$28+'[1]10.RRHH (Ej. 1º y Evolución)'!$I$28)/12</f>
        <v>2700</v>
      </c>
      <c r="D10" s="91">
        <f>('[1]10.RRHH (Ej. 1º y Evolución)'!$B$28+'[1]10.RRHH (Ej. 1º y Evolución)'!$I$28)/12</f>
        <v>2700</v>
      </c>
      <c r="E10" s="91">
        <f>('[1]10.RRHH (Ej. 1º y Evolución)'!$B$28+'[1]10.RRHH (Ej. 1º y Evolución)'!$I$28)/12</f>
        <v>2700</v>
      </c>
      <c r="F10" s="91">
        <f>('[1]10.RRHH (Ej. 1º y Evolución)'!$B$28+'[1]10.RRHH (Ej. 1º y Evolución)'!$I$28)/12</f>
        <v>2700</v>
      </c>
      <c r="G10" s="91">
        <f>('[1]10.RRHH (Ej. 1º y Evolución)'!$B$28+'[1]10.RRHH (Ej. 1º y Evolución)'!$I$28)/12</f>
        <v>2700</v>
      </c>
      <c r="H10" s="91">
        <f>('[1]10.RRHH (Ej. 1º y Evolución)'!$B$28+'[1]10.RRHH (Ej. 1º y Evolución)'!$I$28)/12</f>
        <v>2700</v>
      </c>
      <c r="I10" s="91">
        <f>('[1]10.RRHH (Ej. 1º y Evolución)'!$B$28+'[1]10.RRHH (Ej. 1º y Evolución)'!$I$28)/12</f>
        <v>2700</v>
      </c>
      <c r="J10" s="91">
        <f>('[1]10.RRHH (Ej. 1º y Evolución)'!$B$28+'[1]10.RRHH (Ej. 1º y Evolución)'!$I$28)/12</f>
        <v>2700</v>
      </c>
      <c r="K10" s="91">
        <f>('[1]10.RRHH (Ej. 1º y Evolución)'!$B$28+'[1]10.RRHH (Ej. 1º y Evolución)'!$I$28)/12</f>
        <v>2700</v>
      </c>
      <c r="L10" s="91">
        <f>('[1]10.RRHH (Ej. 1º y Evolución)'!$B$28+'[1]10.RRHH (Ej. 1º y Evolución)'!$I$28)/12</f>
        <v>2700</v>
      </c>
      <c r="M10" s="91">
        <f>('[1]10.RRHH (Ej. 1º y Evolución)'!$B$28+'[1]10.RRHH (Ej. 1º y Evolución)'!$I$28)/12</f>
        <v>2700</v>
      </c>
      <c r="N10" s="85">
        <f>SUM(B10:M10)</f>
        <v>32400</v>
      </c>
    </row>
    <row r="11" spans="1:14" x14ac:dyDescent="0.3">
      <c r="A11" s="95" t="s">
        <v>80</v>
      </c>
      <c r="B11" s="91">
        <f>'[1]10.RRHH (Ej. 1º y Evolución)'!$H$29/12</f>
        <v>405</v>
      </c>
      <c r="C11" s="91">
        <f>'[1]10.RRHH (Ej. 1º y Evolución)'!$H$29/12</f>
        <v>405</v>
      </c>
      <c r="D11" s="91">
        <f>'[1]10.RRHH (Ej. 1º y Evolución)'!$H$29/12</f>
        <v>405</v>
      </c>
      <c r="E11" s="91">
        <f>'[1]10.RRHH (Ej. 1º y Evolución)'!$H$29/12</f>
        <v>405</v>
      </c>
      <c r="F11" s="91">
        <f>'[1]10.RRHH (Ej. 1º y Evolución)'!$H$29/12</f>
        <v>405</v>
      </c>
      <c r="G11" s="91">
        <f>'[1]10.RRHH (Ej. 1º y Evolución)'!$H$29/12</f>
        <v>405</v>
      </c>
      <c r="H11" s="91">
        <f>'[1]10.RRHH (Ej. 1º y Evolución)'!$H$29/12</f>
        <v>405</v>
      </c>
      <c r="I11" s="91">
        <f>'[1]10.RRHH (Ej. 1º y Evolución)'!$H$29/12</f>
        <v>405</v>
      </c>
      <c r="J11" s="91">
        <f>'[1]10.RRHH (Ej. 1º y Evolución)'!$H$29/12</f>
        <v>405</v>
      </c>
      <c r="K11" s="91">
        <f>'[1]10.RRHH (Ej. 1º y Evolución)'!$H$29/12</f>
        <v>405</v>
      </c>
      <c r="L11" s="91">
        <f>'[1]10.RRHH (Ej. 1º y Evolución)'!$H$29/12</f>
        <v>405</v>
      </c>
      <c r="M11" s="91">
        <f>'[1]10.RRHH (Ej. 1º y Evolución)'!$H$29/12</f>
        <v>405</v>
      </c>
      <c r="N11" s="85">
        <f>SUM(B11:M11)</f>
        <v>4860</v>
      </c>
    </row>
    <row r="12" spans="1:14" x14ac:dyDescent="0.3">
      <c r="A12" s="90" t="s">
        <v>81</v>
      </c>
      <c r="B12" s="96"/>
      <c r="C12" s="97"/>
      <c r="D12" s="97"/>
      <c r="E12" s="97"/>
      <c r="F12" s="97"/>
      <c r="G12" s="97">
        <v>500</v>
      </c>
      <c r="H12" s="97"/>
      <c r="I12" s="97"/>
      <c r="J12" s="97"/>
      <c r="K12" s="97"/>
      <c r="L12" s="97"/>
      <c r="M12" s="97">
        <v>250</v>
      </c>
      <c r="N12" s="98">
        <f>SUM(B12:M12)</f>
        <v>750</v>
      </c>
    </row>
    <row r="13" spans="1:14" x14ac:dyDescent="0.3">
      <c r="A13" s="90" t="s">
        <v>82</v>
      </c>
      <c r="B13" s="96">
        <v>100</v>
      </c>
      <c r="C13" s="91">
        <f t="shared" ref="C13:M24" si="2">B13</f>
        <v>100</v>
      </c>
      <c r="D13" s="91">
        <f t="shared" si="2"/>
        <v>100</v>
      </c>
      <c r="E13" s="91">
        <f t="shared" si="2"/>
        <v>100</v>
      </c>
      <c r="F13" s="91">
        <f t="shared" si="2"/>
        <v>100</v>
      </c>
      <c r="G13" s="91">
        <f t="shared" si="2"/>
        <v>100</v>
      </c>
      <c r="H13" s="91">
        <f t="shared" si="2"/>
        <v>100</v>
      </c>
      <c r="I13" s="91">
        <f t="shared" si="2"/>
        <v>100</v>
      </c>
      <c r="J13" s="91">
        <f t="shared" si="2"/>
        <v>100</v>
      </c>
      <c r="K13" s="91">
        <f t="shared" si="2"/>
        <v>100</v>
      </c>
      <c r="L13" s="91">
        <f t="shared" si="2"/>
        <v>100</v>
      </c>
      <c r="M13" s="91">
        <f t="shared" si="2"/>
        <v>100</v>
      </c>
      <c r="N13" s="85">
        <f t="shared" si="1"/>
        <v>1200</v>
      </c>
    </row>
    <row r="14" spans="1:14" x14ac:dyDescent="0.3">
      <c r="A14" s="90" t="s">
        <v>83</v>
      </c>
      <c r="B14" s="96"/>
      <c r="C14" s="91">
        <f t="shared" si="2"/>
        <v>0</v>
      </c>
      <c r="D14" s="91">
        <f t="shared" si="2"/>
        <v>0</v>
      </c>
      <c r="E14" s="91">
        <f t="shared" si="2"/>
        <v>0</v>
      </c>
      <c r="F14" s="91">
        <f t="shared" si="2"/>
        <v>0</v>
      </c>
      <c r="G14" s="91">
        <f t="shared" si="2"/>
        <v>0</v>
      </c>
      <c r="H14" s="91">
        <f t="shared" si="2"/>
        <v>0</v>
      </c>
      <c r="I14" s="91">
        <f t="shared" si="2"/>
        <v>0</v>
      </c>
      <c r="J14" s="91">
        <f t="shared" si="2"/>
        <v>0</v>
      </c>
      <c r="K14" s="91">
        <f t="shared" si="2"/>
        <v>0</v>
      </c>
      <c r="L14" s="91">
        <f t="shared" si="2"/>
        <v>0</v>
      </c>
      <c r="M14" s="91">
        <f t="shared" si="2"/>
        <v>0</v>
      </c>
      <c r="N14" s="85">
        <f t="shared" si="1"/>
        <v>0</v>
      </c>
    </row>
    <row r="15" spans="1:14" x14ac:dyDescent="0.3">
      <c r="A15" s="90" t="s">
        <v>84</v>
      </c>
      <c r="B15" s="96">
        <v>20</v>
      </c>
      <c r="C15" s="91">
        <f t="shared" si="2"/>
        <v>20</v>
      </c>
      <c r="D15" s="91">
        <f t="shared" si="2"/>
        <v>20</v>
      </c>
      <c r="E15" s="91">
        <f t="shared" si="2"/>
        <v>20</v>
      </c>
      <c r="F15" s="91">
        <f t="shared" si="2"/>
        <v>20</v>
      </c>
      <c r="G15" s="91">
        <f t="shared" si="2"/>
        <v>20</v>
      </c>
      <c r="H15" s="91">
        <f t="shared" si="2"/>
        <v>20</v>
      </c>
      <c r="I15" s="91">
        <f t="shared" si="2"/>
        <v>20</v>
      </c>
      <c r="J15" s="91">
        <f t="shared" si="2"/>
        <v>20</v>
      </c>
      <c r="K15" s="91">
        <f t="shared" si="2"/>
        <v>20</v>
      </c>
      <c r="L15" s="91">
        <f t="shared" si="2"/>
        <v>20</v>
      </c>
      <c r="M15" s="91">
        <f t="shared" si="2"/>
        <v>20</v>
      </c>
      <c r="N15" s="85">
        <f t="shared" si="1"/>
        <v>240</v>
      </c>
    </row>
    <row r="16" spans="1:14" x14ac:dyDescent="0.3">
      <c r="A16" s="90" t="s">
        <v>85</v>
      </c>
      <c r="B16" s="96">
        <v>1200</v>
      </c>
      <c r="C16" s="97">
        <v>200</v>
      </c>
      <c r="D16" s="97">
        <f t="shared" si="2"/>
        <v>200</v>
      </c>
      <c r="E16" s="97">
        <f t="shared" si="2"/>
        <v>200</v>
      </c>
      <c r="F16" s="97">
        <f t="shared" si="2"/>
        <v>200</v>
      </c>
      <c r="G16" s="97">
        <v>1200</v>
      </c>
      <c r="H16" s="97">
        <v>200</v>
      </c>
      <c r="I16" s="97">
        <f t="shared" si="2"/>
        <v>200</v>
      </c>
      <c r="J16" s="97">
        <f t="shared" si="2"/>
        <v>200</v>
      </c>
      <c r="K16" s="97">
        <f t="shared" si="2"/>
        <v>200</v>
      </c>
      <c r="L16" s="97">
        <f t="shared" si="2"/>
        <v>200</v>
      </c>
      <c r="M16" s="97">
        <f t="shared" si="2"/>
        <v>200</v>
      </c>
      <c r="N16" s="98">
        <f>SUM(B16:M16)</f>
        <v>4400</v>
      </c>
    </row>
    <row r="17" spans="1:14" x14ac:dyDescent="0.3">
      <c r="A17" s="90" t="s">
        <v>86</v>
      </c>
      <c r="B17" s="96">
        <v>2500</v>
      </c>
      <c r="C17" s="97">
        <v>0</v>
      </c>
      <c r="D17" s="97">
        <f t="shared" si="2"/>
        <v>0</v>
      </c>
      <c r="E17" s="97">
        <f t="shared" si="2"/>
        <v>0</v>
      </c>
      <c r="F17" s="97">
        <f t="shared" si="2"/>
        <v>0</v>
      </c>
      <c r="G17" s="97">
        <v>0</v>
      </c>
      <c r="H17" s="97">
        <v>0</v>
      </c>
      <c r="I17" s="97">
        <f t="shared" si="2"/>
        <v>0</v>
      </c>
      <c r="J17" s="97">
        <f t="shared" si="2"/>
        <v>0</v>
      </c>
      <c r="K17" s="97">
        <f t="shared" si="2"/>
        <v>0</v>
      </c>
      <c r="L17" s="97">
        <f t="shared" si="2"/>
        <v>0</v>
      </c>
      <c r="M17" s="97">
        <f t="shared" si="2"/>
        <v>0</v>
      </c>
      <c r="N17" s="98">
        <f>SUM(B17:M17)</f>
        <v>2500</v>
      </c>
    </row>
    <row r="18" spans="1:14" x14ac:dyDescent="0.3">
      <c r="A18" s="90" t="s">
        <v>87</v>
      </c>
      <c r="B18" s="96"/>
      <c r="C18" s="91">
        <f t="shared" si="2"/>
        <v>0</v>
      </c>
      <c r="D18" s="91">
        <f t="shared" si="2"/>
        <v>0</v>
      </c>
      <c r="E18" s="91">
        <f t="shared" si="2"/>
        <v>0</v>
      </c>
      <c r="F18" s="91">
        <f t="shared" si="2"/>
        <v>0</v>
      </c>
      <c r="G18" s="91">
        <f t="shared" si="2"/>
        <v>0</v>
      </c>
      <c r="H18" s="91">
        <f t="shared" si="2"/>
        <v>0</v>
      </c>
      <c r="I18" s="91">
        <f t="shared" si="2"/>
        <v>0</v>
      </c>
      <c r="J18" s="91">
        <f t="shared" si="2"/>
        <v>0</v>
      </c>
      <c r="K18" s="91">
        <f t="shared" si="2"/>
        <v>0</v>
      </c>
      <c r="L18" s="91">
        <f t="shared" si="2"/>
        <v>0</v>
      </c>
      <c r="M18" s="91">
        <f t="shared" si="2"/>
        <v>0</v>
      </c>
      <c r="N18" s="85">
        <f t="shared" si="1"/>
        <v>0</v>
      </c>
    </row>
    <row r="19" spans="1:14" x14ac:dyDescent="0.3">
      <c r="A19" s="90" t="s">
        <v>88</v>
      </c>
      <c r="B19" s="96">
        <v>150</v>
      </c>
      <c r="C19" s="91">
        <f t="shared" si="2"/>
        <v>150</v>
      </c>
      <c r="D19" s="91">
        <f t="shared" si="2"/>
        <v>150</v>
      </c>
      <c r="E19" s="91">
        <f t="shared" si="2"/>
        <v>150</v>
      </c>
      <c r="F19" s="91">
        <f t="shared" si="2"/>
        <v>150</v>
      </c>
      <c r="G19" s="91">
        <f t="shared" si="2"/>
        <v>150</v>
      </c>
      <c r="H19" s="91">
        <f t="shared" si="2"/>
        <v>150</v>
      </c>
      <c r="I19" s="91">
        <f t="shared" si="2"/>
        <v>150</v>
      </c>
      <c r="J19" s="91">
        <f t="shared" si="2"/>
        <v>150</v>
      </c>
      <c r="K19" s="91">
        <f t="shared" si="2"/>
        <v>150</v>
      </c>
      <c r="L19" s="91">
        <f t="shared" si="2"/>
        <v>150</v>
      </c>
      <c r="M19" s="91">
        <f t="shared" si="2"/>
        <v>150</v>
      </c>
      <c r="N19" s="85">
        <f t="shared" si="1"/>
        <v>1800</v>
      </c>
    </row>
    <row r="20" spans="1:14" x14ac:dyDescent="0.3">
      <c r="A20" s="90" t="s">
        <v>89</v>
      </c>
      <c r="B20" s="96"/>
      <c r="C20" s="91">
        <f t="shared" si="2"/>
        <v>0</v>
      </c>
      <c r="D20" s="91">
        <f t="shared" si="2"/>
        <v>0</v>
      </c>
      <c r="E20" s="91">
        <f t="shared" si="2"/>
        <v>0</v>
      </c>
      <c r="F20" s="91">
        <f t="shared" si="2"/>
        <v>0</v>
      </c>
      <c r="G20" s="91">
        <f t="shared" si="2"/>
        <v>0</v>
      </c>
      <c r="H20" s="91">
        <f t="shared" si="2"/>
        <v>0</v>
      </c>
      <c r="I20" s="91">
        <f t="shared" si="2"/>
        <v>0</v>
      </c>
      <c r="J20" s="91">
        <f t="shared" si="2"/>
        <v>0</v>
      </c>
      <c r="K20" s="91">
        <f t="shared" si="2"/>
        <v>0</v>
      </c>
      <c r="L20" s="91">
        <f t="shared" si="2"/>
        <v>0</v>
      </c>
      <c r="M20" s="91">
        <f t="shared" si="2"/>
        <v>0</v>
      </c>
      <c r="N20" s="85">
        <f t="shared" si="1"/>
        <v>0</v>
      </c>
    </row>
    <row r="21" spans="1:14" x14ac:dyDescent="0.3">
      <c r="A21" s="90" t="s">
        <v>90</v>
      </c>
      <c r="B21" s="96"/>
      <c r="C21" s="91">
        <f t="shared" si="2"/>
        <v>0</v>
      </c>
      <c r="D21" s="91">
        <f t="shared" si="2"/>
        <v>0</v>
      </c>
      <c r="E21" s="91">
        <f t="shared" si="2"/>
        <v>0</v>
      </c>
      <c r="F21" s="91">
        <f t="shared" si="2"/>
        <v>0</v>
      </c>
      <c r="G21" s="91">
        <f t="shared" si="2"/>
        <v>0</v>
      </c>
      <c r="H21" s="91">
        <f t="shared" si="2"/>
        <v>0</v>
      </c>
      <c r="I21" s="91">
        <f t="shared" si="2"/>
        <v>0</v>
      </c>
      <c r="J21" s="91">
        <f t="shared" si="2"/>
        <v>0</v>
      </c>
      <c r="K21" s="91">
        <f t="shared" si="2"/>
        <v>0</v>
      </c>
      <c r="L21" s="91">
        <f t="shared" si="2"/>
        <v>0</v>
      </c>
      <c r="M21" s="91">
        <f t="shared" si="2"/>
        <v>0</v>
      </c>
      <c r="N21" s="85">
        <f t="shared" si="1"/>
        <v>0</v>
      </c>
    </row>
    <row r="22" spans="1:14" x14ac:dyDescent="0.3">
      <c r="A22" s="99" t="s">
        <v>91</v>
      </c>
      <c r="B22" s="96">
        <v>1100</v>
      </c>
      <c r="C22" s="97">
        <v>600</v>
      </c>
      <c r="D22" s="97">
        <v>1100</v>
      </c>
      <c r="E22" s="97">
        <v>600</v>
      </c>
      <c r="F22" s="97">
        <v>1100</v>
      </c>
      <c r="G22" s="97">
        <v>600</v>
      </c>
      <c r="H22" s="97">
        <f t="shared" si="2"/>
        <v>600</v>
      </c>
      <c r="I22" s="97">
        <f t="shared" si="2"/>
        <v>600</v>
      </c>
      <c r="J22" s="97">
        <v>1100</v>
      </c>
      <c r="K22" s="97">
        <v>600</v>
      </c>
      <c r="L22" s="97">
        <v>600</v>
      </c>
      <c r="M22" s="97">
        <v>600</v>
      </c>
      <c r="N22" s="85">
        <f t="shared" si="1"/>
        <v>9200</v>
      </c>
    </row>
    <row r="23" spans="1:14" x14ac:dyDescent="0.3">
      <c r="A23" s="99" t="s">
        <v>92</v>
      </c>
      <c r="B23" s="96">
        <v>862</v>
      </c>
      <c r="C23" s="97">
        <v>1035</v>
      </c>
      <c r="D23" s="97">
        <v>172.5</v>
      </c>
      <c r="E23" s="97">
        <f t="shared" si="2"/>
        <v>172.5</v>
      </c>
      <c r="F23" s="97">
        <v>0</v>
      </c>
      <c r="G23" s="97">
        <v>0</v>
      </c>
      <c r="H23" s="97">
        <f t="shared" si="2"/>
        <v>0</v>
      </c>
      <c r="I23" s="97">
        <f t="shared" si="2"/>
        <v>0</v>
      </c>
      <c r="J23" s="97">
        <f t="shared" si="2"/>
        <v>0</v>
      </c>
      <c r="K23" s="97">
        <f t="shared" si="2"/>
        <v>0</v>
      </c>
      <c r="L23" s="97">
        <f t="shared" si="2"/>
        <v>0</v>
      </c>
      <c r="M23" s="97">
        <f t="shared" si="2"/>
        <v>0</v>
      </c>
      <c r="N23" s="85">
        <f t="shared" si="1"/>
        <v>2242</v>
      </c>
    </row>
    <row r="24" spans="1:14" x14ac:dyDescent="0.3">
      <c r="A24" s="100" t="s">
        <v>93</v>
      </c>
      <c r="B24" s="101">
        <f>'[1]2.Activos de Partida'!B29+('[1]7. Cuadro Leasing'!I19+'[1]7. Cuadro Leasing'!J19)+('[1]8. Cuadro Préstamos Financ.'!I20+'[1]8. Cuadro Préstamos Financ.'!J20+'[1]8. Cuadro Préstamos Financ.'!K20)+('[1]6. Cuadro Préstamos Participat.'!I20+'[1]6. Cuadro Préstamos Participat.'!J20)</f>
        <v>52</v>
      </c>
      <c r="C24" s="97">
        <v>1500</v>
      </c>
      <c r="D24" s="97">
        <v>0</v>
      </c>
      <c r="E24" s="97">
        <f t="shared" si="2"/>
        <v>0</v>
      </c>
      <c r="F24" s="97">
        <f t="shared" si="2"/>
        <v>0</v>
      </c>
      <c r="G24" s="97">
        <f t="shared" si="2"/>
        <v>0</v>
      </c>
      <c r="H24" s="97">
        <f t="shared" si="2"/>
        <v>0</v>
      </c>
      <c r="I24" s="97">
        <f t="shared" si="2"/>
        <v>0</v>
      </c>
      <c r="J24" s="97">
        <f t="shared" si="2"/>
        <v>0</v>
      </c>
      <c r="K24" s="97">
        <f t="shared" si="2"/>
        <v>0</v>
      </c>
      <c r="L24" s="97">
        <f t="shared" si="2"/>
        <v>0</v>
      </c>
      <c r="M24" s="97">
        <f t="shared" si="2"/>
        <v>0</v>
      </c>
      <c r="N24" s="85">
        <f t="shared" si="1"/>
        <v>1552</v>
      </c>
    </row>
    <row r="25" spans="1:14" x14ac:dyDescent="0.3">
      <c r="A25" s="92" t="s">
        <v>94</v>
      </c>
      <c r="B25" s="93">
        <f t="shared" ref="B25:M25" si="3">B8-SUM(B9:B24)</f>
        <v>-9089</v>
      </c>
      <c r="C25" s="93">
        <f t="shared" si="3"/>
        <v>-6710</v>
      </c>
      <c r="D25" s="93">
        <f t="shared" si="3"/>
        <v>-4847.5</v>
      </c>
      <c r="E25" s="93">
        <f t="shared" si="3"/>
        <v>-4347.5</v>
      </c>
      <c r="F25" s="93">
        <f t="shared" si="3"/>
        <v>-4675</v>
      </c>
      <c r="G25" s="93">
        <f t="shared" si="3"/>
        <v>-5675</v>
      </c>
      <c r="H25" s="93">
        <f t="shared" si="3"/>
        <v>-4175</v>
      </c>
      <c r="I25" s="93">
        <f t="shared" si="3"/>
        <v>-4175</v>
      </c>
      <c r="J25" s="93">
        <f t="shared" si="3"/>
        <v>-4675</v>
      </c>
      <c r="K25" s="93">
        <f t="shared" si="3"/>
        <v>-4175</v>
      </c>
      <c r="L25" s="93">
        <f t="shared" si="3"/>
        <v>-4175</v>
      </c>
      <c r="M25" s="93">
        <f t="shared" si="3"/>
        <v>-4425</v>
      </c>
      <c r="N25" s="94">
        <f t="shared" si="1"/>
        <v>-61144</v>
      </c>
    </row>
    <row r="26" spans="1:14" x14ac:dyDescent="0.3">
      <c r="A26" s="90" t="s">
        <v>95</v>
      </c>
      <c r="B26" s="102">
        <f>'[1]5.Cuadro Amortización Contable'!$I$31/12-('[1]5.Cuadro Amortización Contable'!$I$57/12)</f>
        <v>5789.0517676767677</v>
      </c>
      <c r="C26" s="102">
        <f>'[1]5.Cuadro Amortización Contable'!$I$31/12-('[1]5.Cuadro Amortización Contable'!$I$57/12)</f>
        <v>5789.0517676767677</v>
      </c>
      <c r="D26" s="102">
        <f>'[1]5.Cuadro Amortización Contable'!$I$31/12-('[1]5.Cuadro Amortización Contable'!$I$57/12)</f>
        <v>5789.0517676767677</v>
      </c>
      <c r="E26" s="102">
        <f>'[1]5.Cuadro Amortización Contable'!$I$31/12-('[1]5.Cuadro Amortización Contable'!$I$57/12)</f>
        <v>5789.0517676767677</v>
      </c>
      <c r="F26" s="102">
        <f>'[1]5.Cuadro Amortización Contable'!$I$31/12-('[1]5.Cuadro Amortización Contable'!$I$57/12)</f>
        <v>5789.0517676767677</v>
      </c>
      <c r="G26" s="102">
        <f>'[1]5.Cuadro Amortización Contable'!$I$31/12-('[1]5.Cuadro Amortización Contable'!$I$57/12)</f>
        <v>5789.0517676767677</v>
      </c>
      <c r="H26" s="102">
        <f>'[1]5.Cuadro Amortización Contable'!$I$31/12-('[1]5.Cuadro Amortización Contable'!$I$57/12)</f>
        <v>5789.0517676767677</v>
      </c>
      <c r="I26" s="102">
        <f>'[1]5.Cuadro Amortización Contable'!$I$31/12-('[1]5.Cuadro Amortización Contable'!$I$57/12)</f>
        <v>5789.0517676767677</v>
      </c>
      <c r="J26" s="102">
        <f>'[1]5.Cuadro Amortización Contable'!$I$31/12-('[1]5.Cuadro Amortización Contable'!$I$57/12)</f>
        <v>5789.0517676767677</v>
      </c>
      <c r="K26" s="102">
        <f>'[1]5.Cuadro Amortización Contable'!$I$31/12-('[1]5.Cuadro Amortización Contable'!$I$57/12)</f>
        <v>5789.0517676767677</v>
      </c>
      <c r="L26" s="102">
        <f>'[1]5.Cuadro Amortización Contable'!$I$31/12-('[1]5.Cuadro Amortización Contable'!$I$57/12)</f>
        <v>5789.0517676767677</v>
      </c>
      <c r="M26" s="102">
        <f>'[1]5.Cuadro Amortización Contable'!$I$31/12-('[1]5.Cuadro Amortización Contable'!$I$57/12)+('[1]5.Cuadro Amortización Contable'!$I$57)</f>
        <v>5789.0517676767677</v>
      </c>
      <c r="N26" s="85">
        <f t="shared" si="1"/>
        <v>69468.62121212123</v>
      </c>
    </row>
    <row r="27" spans="1:14" x14ac:dyDescent="0.3">
      <c r="A27" s="99" t="s">
        <v>96</v>
      </c>
      <c r="B27" s="97"/>
      <c r="C27" s="97"/>
      <c r="D27" s="97"/>
      <c r="E27" s="97"/>
      <c r="F27" s="97"/>
      <c r="G27" s="97"/>
      <c r="H27" s="97"/>
      <c r="I27" s="97"/>
      <c r="J27" s="97"/>
      <c r="K27" s="97"/>
      <c r="L27" s="97"/>
      <c r="M27" s="97"/>
      <c r="N27" s="85">
        <f t="shared" si="1"/>
        <v>0</v>
      </c>
    </row>
    <row r="28" spans="1:14" x14ac:dyDescent="0.3">
      <c r="A28" s="83" t="s">
        <v>97</v>
      </c>
      <c r="B28" s="103">
        <f t="shared" ref="B28:M28" si="4">SUM(B9:B24)+B26+B27</f>
        <v>14878.051767676767</v>
      </c>
      <c r="C28" s="103">
        <f t="shared" si="4"/>
        <v>12499.051767676767</v>
      </c>
      <c r="D28" s="103">
        <f t="shared" si="4"/>
        <v>10636.551767676767</v>
      </c>
      <c r="E28" s="103">
        <f t="shared" si="4"/>
        <v>10136.551767676767</v>
      </c>
      <c r="F28" s="103">
        <f t="shared" si="4"/>
        <v>10464.051767676767</v>
      </c>
      <c r="G28" s="103">
        <f t="shared" si="4"/>
        <v>11464.051767676767</v>
      </c>
      <c r="H28" s="103">
        <f t="shared" si="4"/>
        <v>9964.0517676767668</v>
      </c>
      <c r="I28" s="103">
        <f t="shared" si="4"/>
        <v>9964.0517676767668</v>
      </c>
      <c r="J28" s="103">
        <f t="shared" si="4"/>
        <v>10464.051767676767</v>
      </c>
      <c r="K28" s="103">
        <f t="shared" si="4"/>
        <v>9964.0517676767668</v>
      </c>
      <c r="L28" s="103">
        <f t="shared" si="4"/>
        <v>9964.0517676767668</v>
      </c>
      <c r="M28" s="103">
        <f t="shared" si="4"/>
        <v>10214.051767676767</v>
      </c>
      <c r="N28" s="85">
        <f t="shared" si="1"/>
        <v>130612.62121212117</v>
      </c>
    </row>
    <row r="29" spans="1:14" x14ac:dyDescent="0.3">
      <c r="A29" s="92" t="s">
        <v>98</v>
      </c>
      <c r="B29" s="93">
        <f t="shared" ref="B29:M29" si="5">B8-B28</f>
        <v>-14878.051767676767</v>
      </c>
      <c r="C29" s="93">
        <f t="shared" si="5"/>
        <v>-12499.051767676767</v>
      </c>
      <c r="D29" s="93">
        <f t="shared" si="5"/>
        <v>-10636.551767676767</v>
      </c>
      <c r="E29" s="93">
        <f t="shared" si="5"/>
        <v>-10136.551767676767</v>
      </c>
      <c r="F29" s="93">
        <f t="shared" si="5"/>
        <v>-10464.051767676767</v>
      </c>
      <c r="G29" s="93">
        <f t="shared" si="5"/>
        <v>-11464.051767676767</v>
      </c>
      <c r="H29" s="93">
        <f t="shared" si="5"/>
        <v>-9964.0517676767668</v>
      </c>
      <c r="I29" s="93">
        <f t="shared" si="5"/>
        <v>-9964.0517676767668</v>
      </c>
      <c r="J29" s="93">
        <f t="shared" si="5"/>
        <v>-10464.051767676767</v>
      </c>
      <c r="K29" s="93">
        <f t="shared" si="5"/>
        <v>-9964.0517676767668</v>
      </c>
      <c r="L29" s="93">
        <f t="shared" si="5"/>
        <v>-9964.0517676767668</v>
      </c>
      <c r="M29" s="93">
        <f t="shared" si="5"/>
        <v>-10214.051767676767</v>
      </c>
      <c r="N29" s="94">
        <f t="shared" si="1"/>
        <v>-130612.62121212117</v>
      </c>
    </row>
    <row r="30" spans="1:14" x14ac:dyDescent="0.3">
      <c r="A30" s="90" t="s">
        <v>99</v>
      </c>
      <c r="B30" s="96"/>
      <c r="C30" s="96"/>
      <c r="D30" s="96"/>
      <c r="E30" s="96"/>
      <c r="F30" s="96"/>
      <c r="G30" s="96"/>
      <c r="H30" s="96"/>
      <c r="I30" s="96"/>
      <c r="J30" s="96"/>
      <c r="K30" s="96"/>
      <c r="L30" s="96"/>
      <c r="M30" s="96"/>
      <c r="N30" s="85">
        <f t="shared" si="1"/>
        <v>0</v>
      </c>
    </row>
    <row r="31" spans="1:14" x14ac:dyDescent="0.3">
      <c r="A31" s="90" t="s">
        <v>100</v>
      </c>
      <c r="B31" s="91" t="e">
        <f>'[1]8. Cuadro Préstamos Financ.'!E7+'[1]7. Cuadro Leasing'!E7+'[1]12.Cobros y Pagos'!C32+'[1]13.Tesorería (Ej. 1º)'!B57+('[1]6. Cuadro Préstamos Participat.'!E7)</f>
        <v>#VALUE!</v>
      </c>
      <c r="C31" s="91" t="e">
        <f>'[1]8. Cuadro Préstamos Financ.'!E8+'[1]7. Cuadro Leasing'!E8+'[1]12.Cobros y Pagos'!D32+'[1]13.Tesorería (Ej. 1º)'!C57+('[1]6. Cuadro Préstamos Participat.'!E8)</f>
        <v>#VALUE!</v>
      </c>
      <c r="D31" s="91" t="e">
        <f>'[1]8. Cuadro Préstamos Financ.'!E9+'[1]7. Cuadro Leasing'!E9+'[1]12.Cobros y Pagos'!E32+'[1]13.Tesorería (Ej. 1º)'!D57+('[1]6. Cuadro Préstamos Participat.'!E9)</f>
        <v>#VALUE!</v>
      </c>
      <c r="E31" s="91" t="e">
        <f>'[1]8. Cuadro Préstamos Financ.'!E10+'[1]7. Cuadro Leasing'!E10+'[1]12.Cobros y Pagos'!F32+'[1]13.Tesorería (Ej. 1º)'!E57+('[1]6. Cuadro Préstamos Participat.'!E10)</f>
        <v>#VALUE!</v>
      </c>
      <c r="F31" s="91" t="e">
        <f>'[1]8. Cuadro Préstamos Financ.'!E11+'[1]7. Cuadro Leasing'!E11+'[1]12.Cobros y Pagos'!G32+'[1]13.Tesorería (Ej. 1º)'!F57+('[1]6. Cuadro Préstamos Participat.'!E11)</f>
        <v>#VALUE!</v>
      </c>
      <c r="G31" s="91" t="e">
        <f>'[1]8. Cuadro Préstamos Financ.'!E12+'[1]7. Cuadro Leasing'!E12+'[1]12.Cobros y Pagos'!H32+'[1]13.Tesorería (Ej. 1º)'!G57+('[1]6. Cuadro Préstamos Participat.'!E12)</f>
        <v>#VALUE!</v>
      </c>
      <c r="H31" s="91" t="e">
        <f>'[1]8. Cuadro Préstamos Financ.'!E13+'[1]7. Cuadro Leasing'!E13+'[1]12.Cobros y Pagos'!I32+'[1]13.Tesorería (Ej. 1º)'!H57+('[1]6. Cuadro Préstamos Participat.'!E13)</f>
        <v>#VALUE!</v>
      </c>
      <c r="I31" s="91" t="e">
        <f>'[1]8. Cuadro Préstamos Financ.'!E14+'[1]7. Cuadro Leasing'!E14+'[1]12.Cobros y Pagos'!J32+'[1]13.Tesorería (Ej. 1º)'!I57+('[1]6. Cuadro Préstamos Participat.'!E14)</f>
        <v>#VALUE!</v>
      </c>
      <c r="J31" s="91" t="e">
        <f>'[1]8. Cuadro Préstamos Financ.'!E15+'[1]7. Cuadro Leasing'!E15+'[1]12.Cobros y Pagos'!K32+'[1]13.Tesorería (Ej. 1º)'!J57+('[1]6. Cuadro Préstamos Participat.'!E15)</f>
        <v>#VALUE!</v>
      </c>
      <c r="K31" s="91" t="e">
        <f>'[1]8. Cuadro Préstamos Financ.'!E16+'[1]7. Cuadro Leasing'!E16+'[1]12.Cobros y Pagos'!L32+'[1]13.Tesorería (Ej. 1º)'!K57+('[1]6. Cuadro Préstamos Participat.'!E16)</f>
        <v>#VALUE!</v>
      </c>
      <c r="L31" s="91" t="e">
        <f>'[1]8. Cuadro Préstamos Financ.'!E17+'[1]7. Cuadro Leasing'!E17+'[1]12.Cobros y Pagos'!M32+'[1]13.Tesorería (Ej. 1º)'!L57+('[1]6. Cuadro Préstamos Participat.'!E17)</f>
        <v>#VALUE!</v>
      </c>
      <c r="M31" s="91" t="e">
        <f>'[1]8. Cuadro Préstamos Financ.'!E18+'[1]7. Cuadro Leasing'!E18+'[1]12.Cobros y Pagos'!N32+'[1]13.Tesorería (Ej. 1º)'!M57+('[1]6. Cuadro Préstamos Participat.'!E18)</f>
        <v>#VALUE!</v>
      </c>
      <c r="N31" s="85" t="e">
        <f t="shared" si="1"/>
        <v>#VALUE!</v>
      </c>
    </row>
    <row r="32" spans="1:14" x14ac:dyDescent="0.3">
      <c r="A32" s="83" t="s">
        <v>101</v>
      </c>
      <c r="B32" s="103" t="e">
        <f>B30-B31</f>
        <v>#VALUE!</v>
      </c>
      <c r="C32" s="103" t="e">
        <f t="shared" ref="C32:M32" si="6">C30-C31</f>
        <v>#VALUE!</v>
      </c>
      <c r="D32" s="103" t="e">
        <f t="shared" si="6"/>
        <v>#VALUE!</v>
      </c>
      <c r="E32" s="103" t="e">
        <f t="shared" si="6"/>
        <v>#VALUE!</v>
      </c>
      <c r="F32" s="103" t="e">
        <f t="shared" si="6"/>
        <v>#VALUE!</v>
      </c>
      <c r="G32" s="103" t="e">
        <f t="shared" si="6"/>
        <v>#VALUE!</v>
      </c>
      <c r="H32" s="103" t="e">
        <f t="shared" si="6"/>
        <v>#VALUE!</v>
      </c>
      <c r="I32" s="103" t="e">
        <f t="shared" si="6"/>
        <v>#VALUE!</v>
      </c>
      <c r="J32" s="103" t="e">
        <f t="shared" si="6"/>
        <v>#VALUE!</v>
      </c>
      <c r="K32" s="103" t="e">
        <f t="shared" si="6"/>
        <v>#VALUE!</v>
      </c>
      <c r="L32" s="103" t="e">
        <f t="shared" si="6"/>
        <v>#VALUE!</v>
      </c>
      <c r="M32" s="103" t="e">
        <f t="shared" si="6"/>
        <v>#VALUE!</v>
      </c>
      <c r="N32" s="85" t="e">
        <f t="shared" si="1"/>
        <v>#VALUE!</v>
      </c>
    </row>
    <row r="33" spans="1:14" x14ac:dyDescent="0.3">
      <c r="A33" s="83" t="s">
        <v>102</v>
      </c>
      <c r="B33" s="103" t="e">
        <f>B29+B32</f>
        <v>#VALUE!</v>
      </c>
      <c r="C33" s="103" t="e">
        <f t="shared" ref="C33:M33" si="7">C29+C32</f>
        <v>#VALUE!</v>
      </c>
      <c r="D33" s="103" t="e">
        <f t="shared" si="7"/>
        <v>#VALUE!</v>
      </c>
      <c r="E33" s="103" t="e">
        <f t="shared" si="7"/>
        <v>#VALUE!</v>
      </c>
      <c r="F33" s="103" t="e">
        <f t="shared" si="7"/>
        <v>#VALUE!</v>
      </c>
      <c r="G33" s="103" t="e">
        <f t="shared" si="7"/>
        <v>#VALUE!</v>
      </c>
      <c r="H33" s="103" t="e">
        <f t="shared" si="7"/>
        <v>#VALUE!</v>
      </c>
      <c r="I33" s="103" t="e">
        <f t="shared" si="7"/>
        <v>#VALUE!</v>
      </c>
      <c r="J33" s="103" t="e">
        <f t="shared" si="7"/>
        <v>#VALUE!</v>
      </c>
      <c r="K33" s="103" t="e">
        <f t="shared" si="7"/>
        <v>#VALUE!</v>
      </c>
      <c r="L33" s="103" t="e">
        <f t="shared" si="7"/>
        <v>#VALUE!</v>
      </c>
      <c r="M33" s="103" t="e">
        <f t="shared" si="7"/>
        <v>#VALUE!</v>
      </c>
      <c r="N33" s="85" t="e">
        <f t="shared" si="1"/>
        <v>#VALUE!</v>
      </c>
    </row>
    <row r="34" spans="1:14" x14ac:dyDescent="0.3">
      <c r="A34" s="90" t="s">
        <v>103</v>
      </c>
      <c r="B34" s="96"/>
      <c r="C34" s="96"/>
      <c r="D34" s="96"/>
      <c r="E34" s="96"/>
      <c r="F34" s="96"/>
      <c r="G34" s="96"/>
      <c r="H34" s="96"/>
      <c r="I34" s="96"/>
      <c r="J34" s="96"/>
      <c r="K34" s="96"/>
      <c r="L34" s="96"/>
      <c r="M34" s="96"/>
      <c r="N34" s="85">
        <f t="shared" si="1"/>
        <v>0</v>
      </c>
    </row>
    <row r="35" spans="1:14" x14ac:dyDescent="0.3">
      <c r="A35" s="92" t="s">
        <v>104</v>
      </c>
      <c r="B35" s="93" t="e">
        <f>B33+B34</f>
        <v>#VALUE!</v>
      </c>
      <c r="C35" s="93" t="e">
        <f t="shared" ref="C35:M35" si="8">C33+C34</f>
        <v>#VALUE!</v>
      </c>
      <c r="D35" s="93" t="e">
        <f t="shared" si="8"/>
        <v>#VALUE!</v>
      </c>
      <c r="E35" s="93" t="e">
        <f t="shared" si="8"/>
        <v>#VALUE!</v>
      </c>
      <c r="F35" s="93" t="e">
        <f t="shared" si="8"/>
        <v>#VALUE!</v>
      </c>
      <c r="G35" s="93" t="e">
        <f t="shared" si="8"/>
        <v>#VALUE!</v>
      </c>
      <c r="H35" s="93" t="e">
        <f t="shared" si="8"/>
        <v>#VALUE!</v>
      </c>
      <c r="I35" s="93" t="e">
        <f t="shared" si="8"/>
        <v>#VALUE!</v>
      </c>
      <c r="J35" s="93" t="e">
        <f t="shared" si="8"/>
        <v>#VALUE!</v>
      </c>
      <c r="K35" s="93" t="e">
        <f t="shared" si="8"/>
        <v>#VALUE!</v>
      </c>
      <c r="L35" s="93" t="e">
        <f t="shared" si="8"/>
        <v>#VALUE!</v>
      </c>
      <c r="M35" s="93" t="e">
        <f t="shared" si="8"/>
        <v>#VALUE!</v>
      </c>
      <c r="N35" s="94" t="e">
        <f t="shared" si="1"/>
        <v>#VALUE!</v>
      </c>
    </row>
    <row r="36" spans="1:14" ht="15" thickBot="1" x14ac:dyDescent="0.35">
      <c r="A36" s="104" t="s">
        <v>105</v>
      </c>
      <c r="B36" s="105" t="e">
        <f>B35</f>
        <v>#VALUE!</v>
      </c>
      <c r="C36" s="105" t="e">
        <f>C35+B36</f>
        <v>#VALUE!</v>
      </c>
      <c r="D36" s="105" t="e">
        <f t="shared" ref="D36:M36" si="9">D35+C36</f>
        <v>#VALUE!</v>
      </c>
      <c r="E36" s="105" t="e">
        <f t="shared" si="9"/>
        <v>#VALUE!</v>
      </c>
      <c r="F36" s="105" t="e">
        <f t="shared" si="9"/>
        <v>#VALUE!</v>
      </c>
      <c r="G36" s="105" t="e">
        <f t="shared" si="9"/>
        <v>#VALUE!</v>
      </c>
      <c r="H36" s="105" t="e">
        <f t="shared" si="9"/>
        <v>#VALUE!</v>
      </c>
      <c r="I36" s="105" t="e">
        <f t="shared" si="9"/>
        <v>#VALUE!</v>
      </c>
      <c r="J36" s="105" t="e">
        <f t="shared" si="9"/>
        <v>#VALUE!</v>
      </c>
      <c r="K36" s="105" t="e">
        <f t="shared" si="9"/>
        <v>#VALUE!</v>
      </c>
      <c r="L36" s="105" t="e">
        <f t="shared" si="9"/>
        <v>#VALUE!</v>
      </c>
      <c r="M36" s="105" t="e">
        <f t="shared" si="9"/>
        <v>#VALUE!</v>
      </c>
      <c r="N36" s="106"/>
    </row>
    <row r="37" spans="1:14" ht="15.6" thickTop="1" thickBot="1" x14ac:dyDescent="0.35">
      <c r="A37" s="107"/>
      <c r="B37" s="107"/>
      <c r="C37" s="107"/>
      <c r="D37" s="107"/>
      <c r="E37" s="107"/>
      <c r="F37" s="107"/>
      <c r="G37" s="107"/>
      <c r="H37" s="107"/>
      <c r="I37" s="107"/>
      <c r="J37" s="107"/>
      <c r="K37" s="107"/>
      <c r="L37" s="107"/>
      <c r="M37" s="107"/>
      <c r="N37" s="108"/>
    </row>
    <row r="38" spans="1:14" ht="15.6" thickTop="1" thickBot="1" x14ac:dyDescent="0.35">
      <c r="A38" s="109" t="s">
        <v>106</v>
      </c>
      <c r="B38" s="110" t="e">
        <f>M36</f>
        <v>#VALUE!</v>
      </c>
      <c r="C38" s="111"/>
      <c r="D38" s="112" t="s">
        <v>107</v>
      </c>
      <c r="E38" s="113"/>
      <c r="F38" s="114"/>
      <c r="G38" s="115" t="e">
        <f>IF(B38&gt;0,IF(B38&gt;300000,(B38-300000)*'[1]1.Datos Básicos'!B13+(300000*'[1]1.Datos Básicos'!B13),B38*'[1]1.Datos Básicos'!B13),0)</f>
        <v>#VALUE!</v>
      </c>
      <c r="H38" s="116"/>
      <c r="I38" s="117" t="s">
        <v>108</v>
      </c>
      <c r="J38" s="118"/>
      <c r="K38" s="119" t="e">
        <f>IF(B38&gt;0,B38-G38,B38)</f>
        <v>#VALUE!</v>
      </c>
      <c r="L38" s="107"/>
      <c r="M38" s="107"/>
      <c r="N38" s="108"/>
    </row>
    <row r="39" spans="1:14" ht="16.8" thickTop="1" thickBot="1" x14ac:dyDescent="0.35">
      <c r="A39" s="120"/>
      <c r="B39" s="121"/>
      <c r="C39" s="122"/>
      <c r="D39" s="122"/>
      <c r="E39" s="122"/>
      <c r="F39" s="122"/>
      <c r="G39" s="123"/>
      <c r="H39" s="122"/>
      <c r="I39" s="122"/>
      <c r="J39" s="122"/>
      <c r="K39" s="122"/>
      <c r="L39" s="122"/>
      <c r="M39" s="122"/>
      <c r="N39" s="124"/>
    </row>
    <row r="40" spans="1:14" ht="97.2" thickBot="1" x14ac:dyDescent="0.35">
      <c r="A40" s="125" t="s">
        <v>109</v>
      </c>
      <c r="B40" s="126" t="e">
        <f>N28+N31</f>
        <v>#VALUE!</v>
      </c>
      <c r="C40" s="122"/>
      <c r="D40" s="122"/>
      <c r="E40" s="122"/>
      <c r="F40" s="127"/>
      <c r="G40" s="128"/>
      <c r="H40" s="122"/>
      <c r="I40" s="122"/>
      <c r="J40" s="122"/>
      <c r="K40" s="122"/>
      <c r="L40" s="122"/>
      <c r="M40" s="122"/>
      <c r="N40" s="124"/>
    </row>
    <row r="41" spans="1:14" ht="15" thickBot="1" x14ac:dyDescent="0.35">
      <c r="A41" s="70"/>
      <c r="B41" s="70"/>
      <c r="C41" s="122"/>
      <c r="D41" s="122"/>
      <c r="E41" s="122"/>
      <c r="F41" s="70"/>
      <c r="G41" s="70"/>
      <c r="H41" s="70"/>
      <c r="I41" s="70"/>
      <c r="J41" s="70"/>
      <c r="K41" s="70"/>
      <c r="L41" s="70"/>
      <c r="M41" s="70"/>
      <c r="N41" s="124"/>
    </row>
    <row r="42" spans="1:14" x14ac:dyDescent="0.3">
      <c r="A42" s="129" t="s">
        <v>110</v>
      </c>
      <c r="B42" s="130">
        <v>7.5</v>
      </c>
      <c r="C42" s="122"/>
      <c r="D42" s="131"/>
      <c r="E42" s="122"/>
      <c r="F42" s="70"/>
      <c r="G42" s="70"/>
      <c r="H42" s="70"/>
      <c r="I42" s="70"/>
      <c r="J42" s="70"/>
      <c r="K42" s="70"/>
      <c r="L42" s="70"/>
      <c r="M42" s="70"/>
      <c r="N42" s="124"/>
    </row>
    <row r="43" spans="1:14" x14ac:dyDescent="0.3">
      <c r="A43" s="132" t="s">
        <v>111</v>
      </c>
      <c r="B43" s="133">
        <f>'[1]10.RRHH (Ej. 1º y Evolución)'!B35</f>
        <v>0</v>
      </c>
      <c r="C43" s="122"/>
      <c r="D43" s="131"/>
      <c r="E43" s="122"/>
      <c r="F43" s="70"/>
      <c r="G43" s="70"/>
      <c r="H43" s="70"/>
      <c r="I43" s="70"/>
      <c r="J43" s="70"/>
      <c r="K43" s="70"/>
      <c r="L43" s="70"/>
      <c r="M43" s="70"/>
      <c r="N43" s="124"/>
    </row>
    <row r="44" spans="1:14" x14ac:dyDescent="0.3">
      <c r="A44" s="132" t="s">
        <v>112</v>
      </c>
      <c r="B44" s="134">
        <v>21</v>
      </c>
      <c r="C44" s="122"/>
      <c r="D44" s="131"/>
      <c r="E44" s="122"/>
      <c r="F44" s="70"/>
      <c r="G44" s="70"/>
      <c r="H44" s="70"/>
      <c r="I44" s="70"/>
      <c r="J44" s="70"/>
      <c r="K44" s="70"/>
      <c r="L44" s="70"/>
      <c r="M44" s="70"/>
      <c r="N44" s="124"/>
    </row>
    <row r="45" spans="1:14" ht="15" thickBot="1" x14ac:dyDescent="0.35">
      <c r="A45" s="135" t="s">
        <v>113</v>
      </c>
      <c r="B45" s="136">
        <v>11</v>
      </c>
      <c r="C45" s="122"/>
      <c r="D45" s="131"/>
      <c r="E45" s="122"/>
      <c r="F45" s="70"/>
      <c r="G45" s="70"/>
      <c r="H45" s="70"/>
      <c r="I45" s="70"/>
      <c r="J45" s="70"/>
      <c r="K45" s="70"/>
      <c r="L45" s="70"/>
      <c r="M45" s="70"/>
      <c r="N45" s="124"/>
    </row>
    <row r="46" spans="1:14" ht="93" thickBot="1" x14ac:dyDescent="0.35">
      <c r="A46" s="137" t="s">
        <v>114</v>
      </c>
      <c r="B46" s="138" t="str">
        <f>IF((B42*B43*B44*B45)=0,"",(B42*B43*B44*B45))</f>
        <v/>
      </c>
      <c r="C46" s="139" t="s">
        <v>115</v>
      </c>
      <c r="D46" s="140"/>
      <c r="E46" s="122"/>
      <c r="F46" s="70"/>
      <c r="G46" s="70"/>
      <c r="H46" s="70"/>
      <c r="I46" s="70"/>
      <c r="J46" s="70"/>
      <c r="K46" s="70"/>
      <c r="L46" s="70"/>
      <c r="M46" s="70"/>
      <c r="N46" s="124"/>
    </row>
    <row r="47" spans="1:14" x14ac:dyDescent="0.3">
      <c r="A47" s="141"/>
      <c r="B47" s="141"/>
      <c r="C47" s="142"/>
      <c r="D47" s="131"/>
      <c r="E47" s="122"/>
      <c r="F47" s="70"/>
      <c r="G47" s="70"/>
      <c r="H47" s="70"/>
      <c r="I47" s="70"/>
      <c r="J47" s="70"/>
      <c r="K47" s="70"/>
      <c r="L47" s="70"/>
      <c r="M47" s="70"/>
      <c r="N47" s="124"/>
    </row>
  </sheetData>
  <mergeCells count="1">
    <mergeCell ref="C46:D46"/>
  </mergeCells>
  <dataValidations count="1">
    <dataValidation allowBlank="1" showInputMessage="1" sqref="N41:N47 C41:E47 A1:B47 C1:N40" xr:uid="{80128AC5-9543-4BC0-8EF7-4EBE30ED8FAF}"/>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E1914-28BE-458D-B278-70431501988C}">
  <dimension ref="A1:O58"/>
  <sheetViews>
    <sheetView workbookViewId="0">
      <selection activeCell="C1" sqref="C1"/>
    </sheetView>
  </sheetViews>
  <sheetFormatPr baseColWidth="10" defaultRowHeight="14.4" x14ac:dyDescent="0.3"/>
  <cols>
    <col min="1" max="1" width="82.77734375" customWidth="1"/>
  </cols>
  <sheetData>
    <row r="1" spans="1:15" ht="22.8" x14ac:dyDescent="0.4">
      <c r="A1" s="68" t="s">
        <v>116</v>
      </c>
      <c r="B1" s="25"/>
      <c r="C1" s="143"/>
      <c r="D1" s="25"/>
      <c r="E1" s="25"/>
      <c r="F1" s="25"/>
      <c r="G1" s="25"/>
      <c r="H1" s="25"/>
      <c r="I1" s="25"/>
      <c r="J1" s="25"/>
      <c r="K1" s="25"/>
      <c r="L1" s="25"/>
      <c r="M1" s="25"/>
      <c r="N1" s="79"/>
      <c r="O1" s="25"/>
    </row>
    <row r="2" spans="1:15" ht="16.2" thickBot="1" x14ac:dyDescent="0.35">
      <c r="A2" s="25"/>
      <c r="B2" s="25"/>
      <c r="C2" s="144"/>
      <c r="D2" s="25"/>
      <c r="E2" s="79"/>
      <c r="F2" s="25"/>
      <c r="G2" s="25"/>
      <c r="H2" s="25"/>
      <c r="I2" s="25"/>
      <c r="J2" s="25"/>
      <c r="K2" s="25"/>
      <c r="L2" s="25"/>
      <c r="M2" s="25"/>
      <c r="N2" s="79"/>
      <c r="O2" s="25"/>
    </row>
    <row r="3" spans="1:15" ht="15.6" thickTop="1" thickBot="1" x14ac:dyDescent="0.35">
      <c r="A3" s="145" t="s">
        <v>117</v>
      </c>
      <c r="B3" s="146" t="str">
        <f>'[1]11.P y G (Ej. 1º)'!$B$6</f>
        <v>Julio</v>
      </c>
      <c r="C3" s="146" t="str">
        <f>'[1]11.P y G (Ej. 1º)'!$C$6</f>
        <v>Agosto</v>
      </c>
      <c r="D3" s="146" t="str">
        <f>'[1]11.P y G (Ej. 1º)'!$D$6</f>
        <v>Septiembre</v>
      </c>
      <c r="E3" s="146" t="str">
        <f>'[1]11.P y G (Ej. 1º)'!$E$6</f>
        <v>Octubre</v>
      </c>
      <c r="F3" s="146" t="str">
        <f>'[1]11.P y G (Ej. 1º)'!$F$6</f>
        <v>Noviembre</v>
      </c>
      <c r="G3" s="146" t="str">
        <f>'[1]11.P y G (Ej. 1º)'!$G$6</f>
        <v>Diciembre</v>
      </c>
      <c r="H3" s="146" t="str">
        <f>'[1]11.P y G (Ej. 1º)'!$H$6</f>
        <v>Enero</v>
      </c>
      <c r="I3" s="146" t="str">
        <f>'[1]11.P y G (Ej. 1º)'!$I$6</f>
        <v>Febrero</v>
      </c>
      <c r="J3" s="146" t="str">
        <f>'[1]11.P y G (Ej. 1º)'!$J$6</f>
        <v>Marzo</v>
      </c>
      <c r="K3" s="146" t="str">
        <f>'[1]11.P y G (Ej. 1º)'!$K$6</f>
        <v>Abril</v>
      </c>
      <c r="L3" s="146" t="str">
        <f>'[1]11.P y G (Ej. 1º)'!$L$6</f>
        <v>Mayo</v>
      </c>
      <c r="M3" s="146" t="str">
        <f>'[1]11.P y G (Ej. 1º)'!$M$6</f>
        <v>Junio</v>
      </c>
      <c r="N3" s="147" t="s">
        <v>73</v>
      </c>
      <c r="O3" s="148"/>
    </row>
    <row r="4" spans="1:15" x14ac:dyDescent="0.3">
      <c r="A4" s="149" t="s">
        <v>118</v>
      </c>
      <c r="B4" s="150">
        <f>'[1]2.Activos de Partida'!B42+'[1]4.Plan de Inversiones'!C51+'[1]4.Plan de Inversiones'!C49</f>
        <v>0</v>
      </c>
      <c r="C4" s="150">
        <f>B46</f>
        <v>20948.020202020201</v>
      </c>
      <c r="D4" s="150">
        <f t="shared" ref="D4:M4" si="0">C46</f>
        <v>41252.380559833357</v>
      </c>
      <c r="E4" s="150">
        <f t="shared" si="0"/>
        <v>57331.740917646508</v>
      </c>
      <c r="F4" s="150">
        <f t="shared" si="0"/>
        <v>-357762.39872454031</v>
      </c>
      <c r="G4" s="150">
        <f t="shared" si="0"/>
        <v>-771891.53836672707</v>
      </c>
      <c r="H4" s="150">
        <f t="shared" si="0"/>
        <v>-2044982.1780089138</v>
      </c>
      <c r="I4" s="150">
        <f t="shared" si="0"/>
        <v>-3584054.167651101</v>
      </c>
      <c r="J4" s="150">
        <f t="shared" si="0"/>
        <v>-3783756.3072932879</v>
      </c>
      <c r="K4" s="150">
        <f t="shared" si="0"/>
        <v>-3982958.4469354749</v>
      </c>
      <c r="L4" s="150">
        <f t="shared" si="0"/>
        <v>-4585116.8115776619</v>
      </c>
      <c r="M4" s="150">
        <f t="shared" si="0"/>
        <v>-4784818.9512198484</v>
      </c>
      <c r="N4" s="151"/>
      <c r="O4" s="152"/>
    </row>
    <row r="5" spans="1:15" x14ac:dyDescent="0.3">
      <c r="A5" s="153" t="s">
        <v>119</v>
      </c>
      <c r="B5" s="154">
        <f>'[1]12.Cobros y Pagos'!C19</f>
        <v>0</v>
      </c>
      <c r="C5" s="154">
        <f>'[1]12.Cobros y Pagos'!D19</f>
        <v>0</v>
      </c>
      <c r="D5" s="154">
        <f>'[1]12.Cobros y Pagos'!E19</f>
        <v>0</v>
      </c>
      <c r="E5" s="154">
        <f>'[1]12.Cobros y Pagos'!F19</f>
        <v>0</v>
      </c>
      <c r="F5" s="154">
        <f>'[1]12.Cobros y Pagos'!G19</f>
        <v>0</v>
      </c>
      <c r="G5" s="154">
        <f>'[1]12.Cobros y Pagos'!H19</f>
        <v>0</v>
      </c>
      <c r="H5" s="154">
        <f>'[1]12.Cobros y Pagos'!I19</f>
        <v>0</v>
      </c>
      <c r="I5" s="154">
        <f>'[1]12.Cobros y Pagos'!J19</f>
        <v>0</v>
      </c>
      <c r="J5" s="154">
        <f>'[1]12.Cobros y Pagos'!K19</f>
        <v>0</v>
      </c>
      <c r="K5" s="154">
        <f>'[1]12.Cobros y Pagos'!L19</f>
        <v>0</v>
      </c>
      <c r="L5" s="154">
        <f>'[1]12.Cobros y Pagos'!M19</f>
        <v>0</v>
      </c>
      <c r="M5" s="154">
        <f>'[1]12.Cobros y Pagos'!N19</f>
        <v>0</v>
      </c>
      <c r="N5" s="155">
        <f>SUM(B5:M5)</f>
        <v>0</v>
      </c>
      <c r="O5" s="156"/>
    </row>
    <row r="6" spans="1:15" x14ac:dyDescent="0.3">
      <c r="A6" s="153" t="s">
        <v>120</v>
      </c>
      <c r="B6" s="154">
        <f>SUM('[1]12.Cobros y Pagos'!C24:C25)</f>
        <v>0</v>
      </c>
      <c r="C6" s="154">
        <f>SUM('[1]12.Cobros y Pagos'!D24:D25)</f>
        <v>0</v>
      </c>
      <c r="D6" s="154">
        <f>SUM('[1]12.Cobros y Pagos'!E24:E25)</f>
        <v>0</v>
      </c>
      <c r="E6" s="154">
        <f>SUM('[1]12.Cobros y Pagos'!F24:F25)</f>
        <v>0</v>
      </c>
      <c r="F6" s="154">
        <f>SUM('[1]12.Cobros y Pagos'!G24:G25)</f>
        <v>0</v>
      </c>
      <c r="G6" s="154">
        <f>SUM('[1]12.Cobros y Pagos'!H24:H25)</f>
        <v>0</v>
      </c>
      <c r="H6" s="154">
        <f>SUM('[1]12.Cobros y Pagos'!I24:I25)</f>
        <v>0</v>
      </c>
      <c r="I6" s="154">
        <f>SUM('[1]12.Cobros y Pagos'!J24:J25)</f>
        <v>0</v>
      </c>
      <c r="J6" s="154">
        <f>SUM('[1]12.Cobros y Pagos'!K24:K25)</f>
        <v>0</v>
      </c>
      <c r="K6" s="154">
        <f>SUM('[1]12.Cobros y Pagos'!L24:L25)</f>
        <v>0</v>
      </c>
      <c r="L6" s="154">
        <f>SUM('[1]12.Cobros y Pagos'!M24:M25)</f>
        <v>0</v>
      </c>
      <c r="M6" s="154">
        <f>SUM('[1]12.Cobros y Pagos'!N24:N25)</f>
        <v>0</v>
      </c>
      <c r="N6" s="155">
        <f>SUM(B6:M6)</f>
        <v>0</v>
      </c>
      <c r="O6" s="156"/>
    </row>
    <row r="7" spans="1:15" x14ac:dyDescent="0.3">
      <c r="A7" s="153" t="s">
        <v>121</v>
      </c>
      <c r="B7" s="154">
        <f>B54</f>
        <v>0</v>
      </c>
      <c r="C7" s="154">
        <f t="shared" ref="C7:M7" si="1">C54</f>
        <v>0</v>
      </c>
      <c r="D7" s="154">
        <f t="shared" si="1"/>
        <v>0</v>
      </c>
      <c r="E7" s="154">
        <f t="shared" si="1"/>
        <v>0</v>
      </c>
      <c r="F7" s="154">
        <f t="shared" si="1"/>
        <v>0</v>
      </c>
      <c r="G7" s="154">
        <f t="shared" si="1"/>
        <v>0</v>
      </c>
      <c r="H7" s="154">
        <f t="shared" si="1"/>
        <v>0</v>
      </c>
      <c r="I7" s="154">
        <f t="shared" si="1"/>
        <v>0</v>
      </c>
      <c r="J7" s="154">
        <f t="shared" si="1"/>
        <v>0</v>
      </c>
      <c r="K7" s="154">
        <f t="shared" si="1"/>
        <v>0</v>
      </c>
      <c r="L7" s="154">
        <f t="shared" si="1"/>
        <v>0</v>
      </c>
      <c r="M7" s="154">
        <f t="shared" si="1"/>
        <v>0</v>
      </c>
      <c r="N7" s="157">
        <f t="shared" ref="N7:N42" si="2">SUM(B7:M7)</f>
        <v>0</v>
      </c>
      <c r="O7" s="156"/>
    </row>
    <row r="8" spans="1:15" ht="16.2" thickBot="1" x14ac:dyDescent="0.35">
      <c r="A8" s="153" t="s">
        <v>99</v>
      </c>
      <c r="B8" s="154">
        <f>'[1]11.P y G (Ej. 1º)'!B30</f>
        <v>14826.051767676767</v>
      </c>
      <c r="C8" s="154">
        <f>'[1]11.P y G (Ej. 1º)'!C30</f>
        <v>12499.051767676767</v>
      </c>
      <c r="D8" s="154">
        <f>'[1]11.P y G (Ej. 1º)'!D30</f>
        <v>10636.551767676767</v>
      </c>
      <c r="E8" s="154">
        <f>'[1]11.P y G (Ej. 1º)'!E30</f>
        <v>10136.551767676767</v>
      </c>
      <c r="F8" s="154">
        <f>'[1]11.P y G (Ej. 1º)'!F30</f>
        <v>10464.051767676767</v>
      </c>
      <c r="G8" s="154">
        <f>'[1]11.P y G (Ej. 1º)'!G30</f>
        <v>11464.051767676767</v>
      </c>
      <c r="H8" s="154">
        <f>'[1]11.P y G (Ej. 1º)'!H30</f>
        <v>9964.0517676767668</v>
      </c>
      <c r="I8" s="154">
        <f>'[1]11.P y G (Ej. 1º)'!I30</f>
        <v>9964.0517676767668</v>
      </c>
      <c r="J8" s="154">
        <f>'[1]11.P y G (Ej. 1º)'!J30</f>
        <v>10464.051767676767</v>
      </c>
      <c r="K8" s="154">
        <f>'[1]11.P y G (Ej. 1º)'!K30</f>
        <v>9964.0517676767668</v>
      </c>
      <c r="L8" s="154">
        <f>'[1]11.P y G (Ej. 1º)'!L30</f>
        <v>9964.0517676767668</v>
      </c>
      <c r="M8" s="154">
        <f>'[1]11.P y G (Ej. 1º)'!M30</f>
        <v>10214.051767676767</v>
      </c>
      <c r="N8" s="157">
        <f t="shared" si="2"/>
        <v>130560.62121212117</v>
      </c>
      <c r="O8" s="25"/>
    </row>
    <row r="9" spans="1:15" ht="15" thickTop="1" x14ac:dyDescent="0.3">
      <c r="A9" s="158" t="s">
        <v>122</v>
      </c>
      <c r="B9" s="159"/>
      <c r="C9" s="159"/>
      <c r="D9" s="159"/>
      <c r="E9" s="159"/>
      <c r="F9" s="159"/>
      <c r="G9" s="159"/>
      <c r="H9" s="159"/>
      <c r="I9" s="159"/>
      <c r="J9" s="159"/>
      <c r="K9" s="159"/>
      <c r="L9" s="159"/>
      <c r="M9" s="159"/>
      <c r="N9" s="157">
        <f t="shared" si="2"/>
        <v>0</v>
      </c>
      <c r="O9" s="160" t="s">
        <v>123</v>
      </c>
    </row>
    <row r="10" spans="1:15" ht="15" thickBot="1" x14ac:dyDescent="0.35">
      <c r="A10" s="153" t="s">
        <v>124</v>
      </c>
      <c r="B10" s="159"/>
      <c r="C10" s="159"/>
      <c r="D10" s="159"/>
      <c r="E10" s="159"/>
      <c r="F10" s="159"/>
      <c r="G10" s="159"/>
      <c r="H10" s="159"/>
      <c r="I10" s="159"/>
      <c r="J10" s="159"/>
      <c r="K10" s="159"/>
      <c r="L10" s="159"/>
      <c r="M10" s="159"/>
      <c r="N10" s="157">
        <f t="shared" si="2"/>
        <v>0</v>
      </c>
      <c r="O10" s="161">
        <f>'[1]2.Activos de Partida'!E41-N10+N39</f>
        <v>0</v>
      </c>
    </row>
    <row r="11" spans="1:15" ht="15" thickTop="1" x14ac:dyDescent="0.3">
      <c r="A11" s="153" t="s">
        <v>125</v>
      </c>
      <c r="B11" s="154">
        <f>'[1]10.RRHH (Ej. 1º y Evolución)'!$D$29/12</f>
        <v>270</v>
      </c>
      <c r="C11" s="154">
        <f>B11</f>
        <v>270</v>
      </c>
      <c r="D11" s="154">
        <f t="shared" ref="D11:M11" si="3">C11</f>
        <v>270</v>
      </c>
      <c r="E11" s="154">
        <f t="shared" si="3"/>
        <v>270</v>
      </c>
      <c r="F11" s="154">
        <f t="shared" si="3"/>
        <v>270</v>
      </c>
      <c r="G11" s="154">
        <f t="shared" si="3"/>
        <v>270</v>
      </c>
      <c r="H11" s="154">
        <f t="shared" si="3"/>
        <v>270</v>
      </c>
      <c r="I11" s="154">
        <f t="shared" si="3"/>
        <v>270</v>
      </c>
      <c r="J11" s="154">
        <f t="shared" si="3"/>
        <v>270</v>
      </c>
      <c r="K11" s="154">
        <f t="shared" si="3"/>
        <v>270</v>
      </c>
      <c r="L11" s="154">
        <f t="shared" si="3"/>
        <v>270</v>
      </c>
      <c r="M11" s="154">
        <f t="shared" si="3"/>
        <v>270</v>
      </c>
      <c r="N11" s="157">
        <f>SUM(B11:M11)</f>
        <v>3240</v>
      </c>
      <c r="O11" s="156"/>
    </row>
    <row r="12" spans="1:15" x14ac:dyDescent="0.3">
      <c r="A12" s="162" t="s">
        <v>126</v>
      </c>
      <c r="B12" s="163">
        <f t="shared" ref="B12:M12" si="4">SUM(B5:B11)</f>
        <v>15096.051767676767</v>
      </c>
      <c r="C12" s="163">
        <f t="shared" si="4"/>
        <v>12769.051767676767</v>
      </c>
      <c r="D12" s="163">
        <f t="shared" si="4"/>
        <v>10906.551767676767</v>
      </c>
      <c r="E12" s="163">
        <f t="shared" si="4"/>
        <v>10406.551767676767</v>
      </c>
      <c r="F12" s="163">
        <f t="shared" si="4"/>
        <v>10734.051767676767</v>
      </c>
      <c r="G12" s="163">
        <f t="shared" si="4"/>
        <v>11734.051767676767</v>
      </c>
      <c r="H12" s="163">
        <f t="shared" si="4"/>
        <v>10234.051767676767</v>
      </c>
      <c r="I12" s="163">
        <f t="shared" si="4"/>
        <v>10234.051767676767</v>
      </c>
      <c r="J12" s="163">
        <f t="shared" si="4"/>
        <v>10734.051767676767</v>
      </c>
      <c r="K12" s="163">
        <f t="shared" si="4"/>
        <v>10234.051767676767</v>
      </c>
      <c r="L12" s="163">
        <f t="shared" si="4"/>
        <v>10234.051767676767</v>
      </c>
      <c r="M12" s="163">
        <f t="shared" si="4"/>
        <v>10484.051767676767</v>
      </c>
      <c r="N12" s="164">
        <f t="shared" si="2"/>
        <v>133800.62121212119</v>
      </c>
      <c r="O12" s="152"/>
    </row>
    <row r="13" spans="1:15" ht="15" thickBot="1" x14ac:dyDescent="0.35">
      <c r="A13" s="153" t="s">
        <v>127</v>
      </c>
      <c r="B13" s="154">
        <f>'[1]12.Cobros y Pagos'!C50+('[1]9.Ventas y Costes Var. (Ej 1º)'!C70+'[1]9.Ventas y Costes Var. (Ej 1º)'!C71)*0</f>
        <v>0</v>
      </c>
      <c r="C13" s="154">
        <f>'[1]12.Cobros y Pagos'!D50+('[1]9.Ventas y Costes Var. (Ej 1º)'!D70+'[1]9.Ventas y Costes Var. (Ej 1º)'!D71)*0</f>
        <v>0</v>
      </c>
      <c r="D13" s="154">
        <f>'[1]12.Cobros y Pagos'!E50+('[1]9.Ventas y Costes Var. (Ej 1º)'!E70+'[1]9.Ventas y Costes Var. (Ej 1º)'!E71)*0</f>
        <v>0</v>
      </c>
      <c r="E13" s="154">
        <f>'[1]12.Cobros y Pagos'!F50+('[1]9.Ventas y Costes Var. (Ej 1º)'!F70+'[1]9.Ventas y Costes Var. (Ej 1º)'!F71)*0</f>
        <v>0</v>
      </c>
      <c r="F13" s="154">
        <f>'[1]12.Cobros y Pagos'!G50+('[1]9.Ventas y Costes Var. (Ej 1º)'!G70+'[1]9.Ventas y Costes Var. (Ej 1º)'!G71)*0</f>
        <v>0</v>
      </c>
      <c r="G13" s="154">
        <f>'[1]12.Cobros y Pagos'!H50+('[1]9.Ventas y Costes Var. (Ej 1º)'!H70+'[1]9.Ventas y Costes Var. (Ej 1º)'!H71)*0</f>
        <v>0</v>
      </c>
      <c r="H13" s="154">
        <f>'[1]12.Cobros y Pagos'!I50+('[1]9.Ventas y Costes Var. (Ej 1º)'!I70+'[1]9.Ventas y Costes Var. (Ej 1º)'!I71)*0</f>
        <v>0</v>
      </c>
      <c r="I13" s="154">
        <f>'[1]12.Cobros y Pagos'!J50+('[1]9.Ventas y Costes Var. (Ej 1º)'!J70+'[1]9.Ventas y Costes Var. (Ej 1º)'!J71)*0</f>
        <v>0</v>
      </c>
      <c r="J13" s="154">
        <f>'[1]12.Cobros y Pagos'!K50+('[1]9.Ventas y Costes Var. (Ej 1º)'!K70+'[1]9.Ventas y Costes Var. (Ej 1º)'!K71)*0</f>
        <v>0</v>
      </c>
      <c r="K13" s="154">
        <f>'[1]12.Cobros y Pagos'!L50+('[1]9.Ventas y Costes Var. (Ej 1º)'!L70+'[1]9.Ventas y Costes Var. (Ej 1º)'!L71)*0</f>
        <v>0</v>
      </c>
      <c r="L13" s="154">
        <f>'[1]12.Cobros y Pagos'!M50+('[1]9.Ventas y Costes Var. (Ej 1º)'!M70+'[1]9.Ventas y Costes Var. (Ej 1º)'!M71)*0</f>
        <v>0</v>
      </c>
      <c r="M13" s="154">
        <f>'[1]12.Cobros y Pagos'!N50+('[1]9.Ventas y Costes Var. (Ej 1º)'!N70+'[1]9.Ventas y Costes Var. (Ej 1º)'!N71)*0</f>
        <v>0</v>
      </c>
      <c r="N13" s="157">
        <f t="shared" si="2"/>
        <v>0</v>
      </c>
      <c r="O13" s="156"/>
    </row>
    <row r="14" spans="1:15" ht="15" thickTop="1" x14ac:dyDescent="0.3">
      <c r="A14" s="153" t="s">
        <v>128</v>
      </c>
      <c r="B14" s="154">
        <f>SUM('[1]12.Cobros y Pagos'!C55:C57)-'[1]12.Cobros y Pagos'!C56</f>
        <v>0</v>
      </c>
      <c r="C14" s="154">
        <f>SUM('[1]12.Cobros y Pagos'!D55:D57)-'[1]12.Cobros y Pagos'!D56</f>
        <v>0</v>
      </c>
      <c r="D14" s="154">
        <f>SUM('[1]12.Cobros y Pagos'!E55:E57)-'[1]12.Cobros y Pagos'!E56</f>
        <v>0</v>
      </c>
      <c r="E14" s="154">
        <f>SUM('[1]12.Cobros y Pagos'!F55:F57)-'[1]12.Cobros y Pagos'!F56</f>
        <v>0</v>
      </c>
      <c r="F14" s="154">
        <f>SUM('[1]12.Cobros y Pagos'!G55:G57)-'[1]12.Cobros y Pagos'!G56</f>
        <v>0</v>
      </c>
      <c r="G14" s="154">
        <f>SUM('[1]12.Cobros y Pagos'!H55:H57)-'[1]12.Cobros y Pagos'!H56</f>
        <v>0</v>
      </c>
      <c r="H14" s="154">
        <f>SUM('[1]12.Cobros y Pagos'!I55:I57)-'[1]12.Cobros y Pagos'!I56</f>
        <v>0</v>
      </c>
      <c r="I14" s="154">
        <f>SUM('[1]12.Cobros y Pagos'!J55:J57)-'[1]12.Cobros y Pagos'!J56</f>
        <v>0</v>
      </c>
      <c r="J14" s="154">
        <f>SUM('[1]12.Cobros y Pagos'!K55:K57)-'[1]12.Cobros y Pagos'!K56</f>
        <v>0</v>
      </c>
      <c r="K14" s="154">
        <f>SUM('[1]12.Cobros y Pagos'!L55:L57)-'[1]12.Cobros y Pagos'!L56</f>
        <v>0</v>
      </c>
      <c r="L14" s="154">
        <f>SUM('[1]12.Cobros y Pagos'!M55:M57)-'[1]12.Cobros y Pagos'!M56</f>
        <v>0</v>
      </c>
      <c r="M14" s="154">
        <f>SUM('[1]12.Cobros y Pagos'!N55:N57)-'[1]12.Cobros y Pagos'!N56</f>
        <v>0</v>
      </c>
      <c r="N14" s="157">
        <f t="shared" si="2"/>
        <v>0</v>
      </c>
      <c r="O14" s="160" t="s">
        <v>129</v>
      </c>
    </row>
    <row r="15" spans="1:15" ht="15" thickBot="1" x14ac:dyDescent="0.35">
      <c r="A15" s="153" t="s">
        <v>130</v>
      </c>
      <c r="B15" s="165">
        <f>('[1]11.P y G (Ej. 1º)'!B9)</f>
        <v>0</v>
      </c>
      <c r="C15" s="165">
        <f>('[1]11.P y G (Ej. 1º)'!C9)</f>
        <v>0</v>
      </c>
      <c r="D15" s="165">
        <f>('[1]11.P y G (Ej. 1º)'!D9)</f>
        <v>0</v>
      </c>
      <c r="E15" s="165">
        <f>('[1]11.P y G (Ej. 1º)'!E9)</f>
        <v>151665.5</v>
      </c>
      <c r="F15" s="165">
        <f>('[1]11.P y G (Ej. 1º)'!F9)</f>
        <v>151665.5</v>
      </c>
      <c r="G15" s="165">
        <f>('[1]11.P y G (Ej. 1º)'!G9)</f>
        <v>455000</v>
      </c>
      <c r="H15" s="165">
        <f>('[1]11.P y G (Ej. 1º)'!H9)</f>
        <v>75834.5</v>
      </c>
      <c r="I15" s="165">
        <f>('[1]11.P y G (Ej. 1º)'!I9)</f>
        <v>75834.5</v>
      </c>
      <c r="J15" s="165">
        <f>('[1]11.P y G (Ej. 1º)'!J9)</f>
        <v>75834.5</v>
      </c>
      <c r="K15" s="165">
        <f>('[1]11.P y G (Ej. 1º)'!K9)</f>
        <v>75834.5</v>
      </c>
      <c r="L15" s="165">
        <f>('[1]11.P y G (Ej. 1º)'!L9)</f>
        <v>75834.5</v>
      </c>
      <c r="M15" s="165">
        <f>('[1]11.P y G (Ej. 1º)'!M9)</f>
        <v>379165.5</v>
      </c>
      <c r="N15" s="157">
        <f t="shared" si="2"/>
        <v>1516669</v>
      </c>
      <c r="O15" s="161">
        <f>'[1]11.P y G (Ej. 1º)'!N9-N15</f>
        <v>0</v>
      </c>
    </row>
    <row r="16" spans="1:15" ht="15" thickTop="1" x14ac:dyDescent="0.3">
      <c r="A16" s="153" t="s">
        <v>131</v>
      </c>
      <c r="B16" s="166">
        <f>'[1]11.P y G (Ej. 1º)'!B10</f>
        <v>0</v>
      </c>
      <c r="C16" s="166">
        <f>'[1]11.P y G (Ej. 1º)'!C10</f>
        <v>0</v>
      </c>
      <c r="D16" s="166">
        <f>'[1]11.P y G (Ej. 1º)'!D10</f>
        <v>0</v>
      </c>
      <c r="E16" s="166">
        <f>'[1]11.P y G (Ej. 1º)'!E10</f>
        <v>139099</v>
      </c>
      <c r="F16" s="166">
        <f>'[1]11.P y G (Ej. 1º)'!F10</f>
        <v>139099</v>
      </c>
      <c r="G16" s="166">
        <f>'[1]11.P y G (Ej. 1º)'!G10</f>
        <v>417300</v>
      </c>
      <c r="H16" s="166">
        <f>'[1]11.P y G (Ej. 1º)'!H10</f>
        <v>69551</v>
      </c>
      <c r="I16" s="166">
        <f>'[1]11.P y G (Ej. 1º)'!I10</f>
        <v>69551</v>
      </c>
      <c r="J16" s="166">
        <f>'[1]11.P y G (Ej. 1º)'!J10</f>
        <v>69551</v>
      </c>
      <c r="K16" s="166">
        <f>'[1]11.P y G (Ej. 1º)'!K10</f>
        <v>69551</v>
      </c>
      <c r="L16" s="166">
        <f>'[1]11.P y G (Ej. 1º)'!L10</f>
        <v>69551</v>
      </c>
      <c r="M16" s="166">
        <f>'[1]11.P y G (Ej. 1º)'!M10</f>
        <v>347749</v>
      </c>
      <c r="N16" s="157">
        <f t="shared" si="2"/>
        <v>1391002</v>
      </c>
      <c r="O16" s="167"/>
    </row>
    <row r="17" spans="1:15" ht="15" thickBot="1" x14ac:dyDescent="0.35">
      <c r="A17" s="153" t="s">
        <v>132</v>
      </c>
      <c r="B17" s="154">
        <f>'[1]12.Cobros y Pagos'!C56</f>
        <v>0</v>
      </c>
      <c r="C17" s="154">
        <f>'[1]12.Cobros y Pagos'!D56</f>
        <v>0</v>
      </c>
      <c r="D17" s="154">
        <f>'[1]12.Cobros y Pagos'!E56</f>
        <v>0</v>
      </c>
      <c r="E17" s="154">
        <f>'[1]12.Cobros y Pagos'!F56</f>
        <v>0</v>
      </c>
      <c r="F17" s="154">
        <f>'[1]12.Cobros y Pagos'!G56</f>
        <v>0</v>
      </c>
      <c r="G17" s="154">
        <f>'[1]12.Cobros y Pagos'!H56</f>
        <v>0</v>
      </c>
      <c r="H17" s="154">
        <f>'[1]12.Cobros y Pagos'!I56</f>
        <v>0</v>
      </c>
      <c r="I17" s="154">
        <f>'[1]12.Cobros y Pagos'!J56</f>
        <v>0</v>
      </c>
      <c r="J17" s="154">
        <f>'[1]12.Cobros y Pagos'!K56</f>
        <v>0</v>
      </c>
      <c r="K17" s="154">
        <f>'[1]12.Cobros y Pagos'!L56</f>
        <v>0</v>
      </c>
      <c r="L17" s="154">
        <f>'[1]12.Cobros y Pagos'!M56</f>
        <v>0</v>
      </c>
      <c r="M17" s="154">
        <f>'[1]12.Cobros y Pagos'!N56</f>
        <v>0</v>
      </c>
      <c r="N17" s="157">
        <f t="shared" si="2"/>
        <v>0</v>
      </c>
      <c r="O17" s="161" t="e">
        <f>Salarios_a_Pagar-'[1]12.Cobros y Pagos'!O56</f>
        <v>#VALUE!</v>
      </c>
    </row>
    <row r="18" spans="1:15" ht="15" thickTop="1" x14ac:dyDescent="0.3">
      <c r="A18" s="153" t="str">
        <f>'[1]11.P y G (Ej. 1º)'!A11</f>
        <v>Sueldos y Salarios (Socios)</v>
      </c>
      <c r="B18" s="154">
        <f>'[1]11.P y G (Ej. 1º)'!B11</f>
        <v>0</v>
      </c>
      <c r="C18" s="154">
        <f>'[1]11.P y G (Ej. 1º)'!C11</f>
        <v>0</v>
      </c>
      <c r="D18" s="154">
        <f>'[1]11.P y G (Ej. 1º)'!D11</f>
        <v>0</v>
      </c>
      <c r="E18" s="154">
        <f>'[1]11.P y G (Ej. 1º)'!E11</f>
        <v>0</v>
      </c>
      <c r="F18" s="154">
        <f>'[1]11.P y G (Ej. 1º)'!F11</f>
        <v>0</v>
      </c>
      <c r="G18" s="154">
        <f>'[1]11.P y G (Ej. 1º)'!G11</f>
        <v>0</v>
      </c>
      <c r="H18" s="154">
        <f>'[1]11.P y G (Ej. 1º)'!H11</f>
        <v>0</v>
      </c>
      <c r="I18" s="154">
        <f>'[1]11.P y G (Ej. 1º)'!I11</f>
        <v>0</v>
      </c>
      <c r="J18" s="154">
        <f>'[1]11.P y G (Ej. 1º)'!J11</f>
        <v>0</v>
      </c>
      <c r="K18" s="154">
        <f>'[1]11.P y G (Ej. 1º)'!K11</f>
        <v>0</v>
      </c>
      <c r="L18" s="154">
        <f>'[1]11.P y G (Ej. 1º)'!L11</f>
        <v>0</v>
      </c>
      <c r="M18" s="154">
        <f>'[1]11.P y G (Ej. 1º)'!M11</f>
        <v>0</v>
      </c>
      <c r="N18" s="157">
        <f t="shared" si="2"/>
        <v>0</v>
      </c>
      <c r="O18" s="156"/>
    </row>
    <row r="19" spans="1:15" x14ac:dyDescent="0.3">
      <c r="A19" s="153" t="str">
        <f>'[1]11.P y G (Ej. 1º)'!A12</f>
        <v>Sueldos y Salarios (Empleados)</v>
      </c>
      <c r="B19" s="154">
        <f>'[1]11.P y G (Ej. 1º)'!B12</f>
        <v>2700</v>
      </c>
      <c r="C19" s="154">
        <f>'[1]11.P y G (Ej. 1º)'!C12</f>
        <v>2700</v>
      </c>
      <c r="D19" s="154">
        <f>'[1]11.P y G (Ej. 1º)'!D12</f>
        <v>2700</v>
      </c>
      <c r="E19" s="154">
        <f>'[1]11.P y G (Ej. 1º)'!E12</f>
        <v>2700</v>
      </c>
      <c r="F19" s="154">
        <f>'[1]11.P y G (Ej. 1º)'!F12</f>
        <v>2700</v>
      </c>
      <c r="G19" s="154">
        <f>'[1]11.P y G (Ej. 1º)'!G12</f>
        <v>2700</v>
      </c>
      <c r="H19" s="154">
        <f>'[1]11.P y G (Ej. 1º)'!H12</f>
        <v>2700</v>
      </c>
      <c r="I19" s="154">
        <f>'[1]11.P y G (Ej. 1º)'!I12</f>
        <v>2700</v>
      </c>
      <c r="J19" s="154">
        <f>'[1]11.P y G (Ej. 1º)'!J12</f>
        <v>2700</v>
      </c>
      <c r="K19" s="154">
        <f>'[1]11.P y G (Ej. 1º)'!K12</f>
        <v>2700</v>
      </c>
      <c r="L19" s="154">
        <f>'[1]11.P y G (Ej. 1º)'!L12</f>
        <v>2700</v>
      </c>
      <c r="M19" s="154">
        <f>'[1]11.P y G (Ej. 1º)'!M12</f>
        <v>2700</v>
      </c>
      <c r="N19" s="157">
        <f t="shared" si="2"/>
        <v>32400</v>
      </c>
      <c r="O19" s="156"/>
    </row>
    <row r="20" spans="1:15" x14ac:dyDescent="0.3">
      <c r="A20" s="153" t="str">
        <f>'[1]11.P y G (Ej. 1º)'!A13</f>
        <v>Cargas Sociales (RETA y Seg Soc a Cargo Emp)</v>
      </c>
      <c r="B20" s="154">
        <f>'[1]11.P y G (Ej. 1º)'!B13</f>
        <v>405</v>
      </c>
      <c r="C20" s="154">
        <f>'[1]11.P y G (Ej. 1º)'!C13+'[1]11.P y G (Ej. 1º)'!B13*0</f>
        <v>405</v>
      </c>
      <c r="D20" s="154">
        <f>'[1]11.P y G (Ej. 1º)'!D13</f>
        <v>405</v>
      </c>
      <c r="E20" s="154">
        <f>'[1]11.P y G (Ej. 1º)'!E13+'[1]11.P y G (Ej. 1º)'!D13*0</f>
        <v>405</v>
      </c>
      <c r="F20" s="154">
        <f>'[1]11.P y G (Ej. 1º)'!F13</f>
        <v>405</v>
      </c>
      <c r="G20" s="154">
        <f>'[1]11.P y G (Ej. 1º)'!G13+'[1]11.P y G (Ej. 1º)'!F13*0</f>
        <v>405</v>
      </c>
      <c r="H20" s="154">
        <f>'[1]11.P y G (Ej. 1º)'!H13</f>
        <v>405</v>
      </c>
      <c r="I20" s="154">
        <f>'[1]11.P y G (Ej. 1º)'!I13+'[1]11.P y G (Ej. 1º)'!H13*0</f>
        <v>405</v>
      </c>
      <c r="J20" s="154">
        <f>'[1]11.P y G (Ej. 1º)'!J13</f>
        <v>405</v>
      </c>
      <c r="K20" s="154">
        <f>'[1]11.P y G (Ej. 1º)'!K13+'[1]11.P y G (Ej. 1º)'!J13*0</f>
        <v>405</v>
      </c>
      <c r="L20" s="154">
        <f>'[1]11.P y G (Ej. 1º)'!L13</f>
        <v>405</v>
      </c>
      <c r="M20" s="154">
        <f>'[1]11.P y G (Ej. 1º)'!M13+'[1]11.P y G (Ej. 1º)'!L13*0</f>
        <v>405</v>
      </c>
      <c r="N20" s="157">
        <f t="shared" si="2"/>
        <v>4860</v>
      </c>
      <c r="O20" s="156"/>
    </row>
    <row r="21" spans="1:15" x14ac:dyDescent="0.3">
      <c r="A21" s="153" t="str">
        <f>'[1]11.P y G (Ej. 1º)'!A14</f>
        <v xml:space="preserve">Tributos y Tasas  </v>
      </c>
      <c r="B21" s="154">
        <f>'[1]11.P y G (Ej. 1º)'!B14</f>
        <v>0</v>
      </c>
      <c r="C21" s="154">
        <f>'[1]11.P y G (Ej. 1º)'!C14</f>
        <v>0</v>
      </c>
      <c r="D21" s="154">
        <f>'[1]11.P y G (Ej. 1º)'!D14</f>
        <v>0</v>
      </c>
      <c r="E21" s="154">
        <f>'[1]11.P y G (Ej. 1º)'!E14</f>
        <v>0</v>
      </c>
      <c r="F21" s="154">
        <f>'[1]11.P y G (Ej. 1º)'!F14</f>
        <v>0</v>
      </c>
      <c r="G21" s="154">
        <f>'[1]11.P y G (Ej. 1º)'!G14</f>
        <v>500</v>
      </c>
      <c r="H21" s="154">
        <f>'[1]11.P y G (Ej. 1º)'!H14</f>
        <v>0</v>
      </c>
      <c r="I21" s="154">
        <f>'[1]11.P y G (Ej. 1º)'!I14</f>
        <v>0</v>
      </c>
      <c r="J21" s="154">
        <f>'[1]11.P y G (Ej. 1º)'!J14</f>
        <v>0</v>
      </c>
      <c r="K21" s="154">
        <f>'[1]11.P y G (Ej. 1º)'!K14</f>
        <v>0</v>
      </c>
      <c r="L21" s="154">
        <f>'[1]11.P y G (Ej. 1º)'!L14</f>
        <v>0</v>
      </c>
      <c r="M21" s="154">
        <f>'[1]11.P y G (Ej. 1º)'!M14</f>
        <v>250</v>
      </c>
      <c r="N21" s="157">
        <f t="shared" si="2"/>
        <v>750</v>
      </c>
      <c r="O21" s="156"/>
    </row>
    <row r="22" spans="1:15" x14ac:dyDescent="0.3">
      <c r="A22" s="153" t="str">
        <f>'[1]11.P y G (Ej. 1º)'!A15</f>
        <v xml:space="preserve">Suministros (Luz, Agua, Teléfono, Gas) </v>
      </c>
      <c r="B22" s="154">
        <f>'[1]11.P y G (Ej. 1º)'!B15</f>
        <v>100</v>
      </c>
      <c r="C22" s="154">
        <f>'[1]11.P y G (Ej. 1º)'!C15</f>
        <v>100</v>
      </c>
      <c r="D22" s="154">
        <f>'[1]11.P y G (Ej. 1º)'!D15</f>
        <v>100</v>
      </c>
      <c r="E22" s="154">
        <f>'[1]11.P y G (Ej. 1º)'!E15</f>
        <v>100</v>
      </c>
      <c r="F22" s="154">
        <f>'[1]11.P y G (Ej. 1º)'!F15</f>
        <v>100</v>
      </c>
      <c r="G22" s="154">
        <f>'[1]11.P y G (Ej. 1º)'!G15</f>
        <v>100</v>
      </c>
      <c r="H22" s="154">
        <f>'[1]11.P y G (Ej. 1º)'!H15</f>
        <v>100</v>
      </c>
      <c r="I22" s="154">
        <f>'[1]11.P y G (Ej. 1º)'!I15</f>
        <v>100</v>
      </c>
      <c r="J22" s="154">
        <f>'[1]11.P y G (Ej. 1º)'!J15</f>
        <v>100</v>
      </c>
      <c r="K22" s="154">
        <f>'[1]11.P y G (Ej. 1º)'!K15</f>
        <v>100</v>
      </c>
      <c r="L22" s="154">
        <f>'[1]11.P y G (Ej. 1º)'!L15</f>
        <v>100</v>
      </c>
      <c r="M22" s="154">
        <f>'[1]11.P y G (Ej. 1º)'!M15</f>
        <v>100</v>
      </c>
      <c r="N22" s="157">
        <f t="shared" si="2"/>
        <v>1200</v>
      </c>
      <c r="O22" s="156"/>
    </row>
    <row r="23" spans="1:15" x14ac:dyDescent="0.3">
      <c r="A23" s="153" t="str">
        <f>'[1]11.P y G (Ej. 1º)'!A16</f>
        <v xml:space="preserve">Gestoría, Asesoría y Auditoras (Servicios Profesionales Indep.) </v>
      </c>
      <c r="B23" s="154">
        <f>'[1]11.P y G (Ej. 1º)'!B16</f>
        <v>0</v>
      </c>
      <c r="C23" s="154">
        <f>'[1]11.P y G (Ej. 1º)'!C16</f>
        <v>0</v>
      </c>
      <c r="D23" s="154">
        <f>'[1]11.P y G (Ej. 1º)'!D16</f>
        <v>0</v>
      </c>
      <c r="E23" s="154">
        <f>'[1]11.P y G (Ej. 1º)'!E16</f>
        <v>0</v>
      </c>
      <c r="F23" s="154">
        <f>'[1]11.P y G (Ej. 1º)'!F16</f>
        <v>0</v>
      </c>
      <c r="G23" s="154">
        <f>'[1]11.P y G (Ej. 1º)'!G16</f>
        <v>0</v>
      </c>
      <c r="H23" s="154">
        <f>'[1]11.P y G (Ej. 1º)'!H16</f>
        <v>0</v>
      </c>
      <c r="I23" s="154">
        <f>'[1]11.P y G (Ej. 1º)'!I16</f>
        <v>0</v>
      </c>
      <c r="J23" s="154">
        <f>'[1]11.P y G (Ej. 1º)'!J16</f>
        <v>0</v>
      </c>
      <c r="K23" s="154">
        <f>'[1]11.P y G (Ej. 1º)'!K16</f>
        <v>0</v>
      </c>
      <c r="L23" s="154">
        <f>'[1]11.P y G (Ej. 1º)'!L16</f>
        <v>0</v>
      </c>
      <c r="M23" s="154">
        <f>'[1]11.P y G (Ej. 1º)'!M16</f>
        <v>0</v>
      </c>
      <c r="N23" s="157">
        <f t="shared" si="2"/>
        <v>0</v>
      </c>
      <c r="O23" s="156"/>
    </row>
    <row r="24" spans="1:15" x14ac:dyDescent="0.3">
      <c r="A24" s="153" t="str">
        <f>'[1]11.P y G (Ej. 1º)'!A17</f>
        <v xml:space="preserve">Material de Oficina </v>
      </c>
      <c r="B24" s="154">
        <f>'[1]11.P y G (Ej. 1º)'!B17</f>
        <v>20</v>
      </c>
      <c r="C24" s="154">
        <f>'[1]11.P y G (Ej. 1º)'!C17</f>
        <v>20</v>
      </c>
      <c r="D24" s="154">
        <f>'[1]11.P y G (Ej. 1º)'!D17</f>
        <v>20</v>
      </c>
      <c r="E24" s="154">
        <f>'[1]11.P y G (Ej. 1º)'!E17</f>
        <v>20</v>
      </c>
      <c r="F24" s="154">
        <f>'[1]11.P y G (Ej. 1º)'!F17</f>
        <v>20</v>
      </c>
      <c r="G24" s="154">
        <f>'[1]11.P y G (Ej. 1º)'!G17</f>
        <v>20</v>
      </c>
      <c r="H24" s="154">
        <f>'[1]11.P y G (Ej. 1º)'!H17</f>
        <v>20</v>
      </c>
      <c r="I24" s="154">
        <f>'[1]11.P y G (Ej. 1º)'!I17</f>
        <v>20</v>
      </c>
      <c r="J24" s="154">
        <f>'[1]11.P y G (Ej. 1º)'!J17</f>
        <v>20</v>
      </c>
      <c r="K24" s="154">
        <f>'[1]11.P y G (Ej. 1º)'!K17</f>
        <v>20</v>
      </c>
      <c r="L24" s="154">
        <f>'[1]11.P y G (Ej. 1º)'!L17</f>
        <v>20</v>
      </c>
      <c r="M24" s="154">
        <f>'[1]11.P y G (Ej. 1º)'!M17</f>
        <v>20</v>
      </c>
      <c r="N24" s="157">
        <f t="shared" si="2"/>
        <v>240</v>
      </c>
      <c r="O24" s="156"/>
    </row>
    <row r="25" spans="1:15" ht="15" thickBot="1" x14ac:dyDescent="0.35">
      <c r="A25" s="153" t="str">
        <f>'[1]11.P y G (Ej. 1º)'!A18</f>
        <v xml:space="preserve">Publicidad, Propaganda y Relaciones Públicas  </v>
      </c>
      <c r="B25" s="154">
        <f>'[1]11.P y G (Ej. 1º)'!B18</f>
        <v>1200</v>
      </c>
      <c r="C25" s="154">
        <f>'[1]11.P y G (Ej. 1º)'!C18</f>
        <v>200</v>
      </c>
      <c r="D25" s="154">
        <f>'[1]11.P y G (Ej. 1º)'!D18</f>
        <v>200</v>
      </c>
      <c r="E25" s="154">
        <f>'[1]11.P y G (Ej. 1º)'!E18</f>
        <v>200</v>
      </c>
      <c r="F25" s="154">
        <f>'[1]11.P y G (Ej. 1º)'!F18</f>
        <v>200</v>
      </c>
      <c r="G25" s="154">
        <f>'[1]11.P y G (Ej. 1º)'!G18</f>
        <v>1200</v>
      </c>
      <c r="H25" s="154">
        <f>'[1]11.P y G (Ej. 1º)'!H18</f>
        <v>200</v>
      </c>
      <c r="I25" s="154">
        <f>'[1]11.P y G (Ej. 1º)'!I18</f>
        <v>200</v>
      </c>
      <c r="J25" s="154">
        <f>'[1]11.P y G (Ej. 1º)'!J18</f>
        <v>200</v>
      </c>
      <c r="K25" s="154">
        <f>'[1]11.P y G (Ej. 1º)'!K18</f>
        <v>200</v>
      </c>
      <c r="L25" s="154">
        <f>'[1]11.P y G (Ej. 1º)'!L18</f>
        <v>200</v>
      </c>
      <c r="M25" s="154">
        <f>'[1]11.P y G (Ej. 1º)'!M18</f>
        <v>200</v>
      </c>
      <c r="N25" s="157">
        <f t="shared" si="2"/>
        <v>4400</v>
      </c>
      <c r="O25" s="156"/>
    </row>
    <row r="26" spans="1:15" ht="15" thickTop="1" x14ac:dyDescent="0.3">
      <c r="A26" s="153" t="str">
        <f>'[1]11.P y G (Ej. 1º)'!A19</f>
        <v xml:space="preserve">Primas de Seguros  </v>
      </c>
      <c r="B26" s="154">
        <f>'[1]11.P y G (Ej. 1º)'!B19</f>
        <v>2500</v>
      </c>
      <c r="C26" s="154">
        <f>'[1]11.P y G (Ej. 1º)'!C19</f>
        <v>0</v>
      </c>
      <c r="D26" s="154">
        <f>'[1]11.P y G (Ej. 1º)'!D19</f>
        <v>0</v>
      </c>
      <c r="E26" s="154">
        <f>'[1]11.P y G (Ej. 1º)'!E19</f>
        <v>0</v>
      </c>
      <c r="F26" s="154">
        <f>'[1]11.P y G (Ej. 1º)'!F19</f>
        <v>0</v>
      </c>
      <c r="G26" s="154">
        <f>'[1]11.P y G (Ej. 1º)'!G19</f>
        <v>0</v>
      </c>
      <c r="H26" s="154">
        <f>'[1]11.P y G (Ej. 1º)'!H19</f>
        <v>0</v>
      </c>
      <c r="I26" s="154">
        <f>'[1]11.P y G (Ej. 1º)'!I19</f>
        <v>0</v>
      </c>
      <c r="J26" s="154">
        <f>'[1]11.P y G (Ej. 1º)'!J19</f>
        <v>0</v>
      </c>
      <c r="K26" s="154">
        <f>'[1]11.P y G (Ej. 1º)'!K19</f>
        <v>0</v>
      </c>
      <c r="L26" s="154">
        <f>'[1]11.P y G (Ej. 1º)'!L19</f>
        <v>0</v>
      </c>
      <c r="M26" s="154">
        <f>'[1]11.P y G (Ej. 1º)'!M19</f>
        <v>0</v>
      </c>
      <c r="N26" s="157">
        <f t="shared" si="2"/>
        <v>2500</v>
      </c>
      <c r="O26" s="160" t="s">
        <v>133</v>
      </c>
    </row>
    <row r="27" spans="1:15" x14ac:dyDescent="0.3">
      <c r="A27" s="153" t="str">
        <f>'[1]11.P y G (Ej. 1º)'!A20</f>
        <v>Trabajos Realizados por Otras Empresas</v>
      </c>
      <c r="B27" s="168">
        <f>'[1]11.P y G (Ej. 1º)'!B20</f>
        <v>0</v>
      </c>
      <c r="C27" s="168">
        <f>'[1]11.P y G (Ej. 1º)'!C20</f>
        <v>0</v>
      </c>
      <c r="D27" s="168">
        <f>'[1]11.P y G (Ej. 1º)'!D20</f>
        <v>0</v>
      </c>
      <c r="E27" s="168">
        <f>'[1]11.P y G (Ej. 1º)'!E20</f>
        <v>0</v>
      </c>
      <c r="F27" s="168">
        <f>'[1]11.P y G (Ej. 1º)'!F20</f>
        <v>0</v>
      </c>
      <c r="G27" s="168">
        <f>'[1]11.P y G (Ej. 1º)'!G20</f>
        <v>0</v>
      </c>
      <c r="H27" s="168">
        <f>'[1]11.P y G (Ej. 1º)'!H20</f>
        <v>0</v>
      </c>
      <c r="I27" s="168">
        <f>'[1]11.P y G (Ej. 1º)'!I20</f>
        <v>0</v>
      </c>
      <c r="J27" s="168">
        <f>'[1]11.P y G (Ej. 1º)'!J20</f>
        <v>0</v>
      </c>
      <c r="K27" s="168">
        <f>'[1]11.P y G (Ej. 1º)'!K20</f>
        <v>0</v>
      </c>
      <c r="L27" s="168">
        <f>'[1]11.P y G (Ej. 1º)'!L20</f>
        <v>0</v>
      </c>
      <c r="M27" s="168">
        <f>'[1]11.P y G (Ej. 1º)'!M20</f>
        <v>0</v>
      </c>
      <c r="N27" s="157">
        <f t="shared" si="2"/>
        <v>0</v>
      </c>
      <c r="O27" s="169">
        <f>'[1]11.P y G (Ej. 1º)'!N20-'[1]13.Tesorería (Ej. 1º)'!N27</f>
        <v>0</v>
      </c>
    </row>
    <row r="28" spans="1:15" x14ac:dyDescent="0.3">
      <c r="A28" s="153" t="str">
        <f>'[1]11.P y G (Ej. 1º)'!A21</f>
        <v xml:space="preserve">Reparaciones, Mantenimiento y Conservación  </v>
      </c>
      <c r="B28" s="154">
        <f>'[1]11.P y G (Ej. 1º)'!B21</f>
        <v>150</v>
      </c>
      <c r="C28" s="154">
        <f>'[1]11.P y G (Ej. 1º)'!C21</f>
        <v>150</v>
      </c>
      <c r="D28" s="154">
        <f>'[1]11.P y G (Ej. 1º)'!D21</f>
        <v>150</v>
      </c>
      <c r="E28" s="154">
        <f>'[1]11.P y G (Ej. 1º)'!E21</f>
        <v>150</v>
      </c>
      <c r="F28" s="154">
        <f>'[1]11.P y G (Ej. 1º)'!F21</f>
        <v>150</v>
      </c>
      <c r="G28" s="154">
        <f>'[1]11.P y G (Ej. 1º)'!G21</f>
        <v>150</v>
      </c>
      <c r="H28" s="154">
        <f>'[1]11.P y G (Ej. 1º)'!H21</f>
        <v>150</v>
      </c>
      <c r="I28" s="154">
        <f>'[1]11.P y G (Ej. 1º)'!I21</f>
        <v>150</v>
      </c>
      <c r="J28" s="154">
        <f>'[1]11.P y G (Ej. 1º)'!J21</f>
        <v>150</v>
      </c>
      <c r="K28" s="154">
        <f>'[1]11.P y G (Ej. 1º)'!K21</f>
        <v>150</v>
      </c>
      <c r="L28" s="154">
        <f>'[1]11.P y G (Ej. 1º)'!L21</f>
        <v>150</v>
      </c>
      <c r="M28" s="154">
        <f>'[1]11.P y G (Ej. 1º)'!M21</f>
        <v>150</v>
      </c>
      <c r="N28" s="157">
        <f t="shared" si="2"/>
        <v>1800</v>
      </c>
      <c r="O28" s="156"/>
    </row>
    <row r="29" spans="1:15" x14ac:dyDescent="0.3">
      <c r="A29" s="153" t="str">
        <f>'[1]11.P y G (Ej. 1º)'!A22</f>
        <v xml:space="preserve">Arrendamientos y Cánones  </v>
      </c>
      <c r="B29" s="154">
        <f>'[1]11.P y G (Ej. 1º)'!B22</f>
        <v>0</v>
      </c>
      <c r="C29" s="154">
        <f>'[1]11.P y G (Ej. 1º)'!C22</f>
        <v>0</v>
      </c>
      <c r="D29" s="154">
        <f>'[1]11.P y G (Ej. 1º)'!D22</f>
        <v>0</v>
      </c>
      <c r="E29" s="154">
        <f>'[1]11.P y G (Ej. 1º)'!E22</f>
        <v>0</v>
      </c>
      <c r="F29" s="154">
        <f>'[1]11.P y G (Ej. 1º)'!F22</f>
        <v>0</v>
      </c>
      <c r="G29" s="154">
        <f>'[1]11.P y G (Ej. 1º)'!G22</f>
        <v>0</v>
      </c>
      <c r="H29" s="154">
        <f>'[1]11.P y G (Ej. 1º)'!H22</f>
        <v>0</v>
      </c>
      <c r="I29" s="154">
        <f>'[1]11.P y G (Ej. 1º)'!I22</f>
        <v>0</v>
      </c>
      <c r="J29" s="154">
        <f>'[1]11.P y G (Ej. 1º)'!J22</f>
        <v>0</v>
      </c>
      <c r="K29" s="154">
        <f>'[1]11.P y G (Ej. 1º)'!K22</f>
        <v>0</v>
      </c>
      <c r="L29" s="154">
        <f>'[1]11.P y G (Ej. 1º)'!L22</f>
        <v>0</v>
      </c>
      <c r="M29" s="154">
        <f>'[1]11.P y G (Ej. 1º)'!M22</f>
        <v>0</v>
      </c>
      <c r="N29" s="157">
        <f t="shared" si="2"/>
        <v>0</v>
      </c>
      <c r="O29" s="156"/>
    </row>
    <row r="30" spans="1:15" x14ac:dyDescent="0.3">
      <c r="A30" s="153" t="str">
        <f>'[1]11.P y G (Ej. 1º)'!A23</f>
        <v xml:space="preserve">Transportes y Mensajería </v>
      </c>
      <c r="B30" s="154">
        <f>'[1]11.P y G (Ej. 1º)'!B23</f>
        <v>0</v>
      </c>
      <c r="C30" s="154">
        <f>'[1]11.P y G (Ej. 1º)'!C23</f>
        <v>0</v>
      </c>
      <c r="D30" s="154">
        <f>'[1]11.P y G (Ej. 1º)'!D23</f>
        <v>0</v>
      </c>
      <c r="E30" s="154">
        <f>'[1]11.P y G (Ej. 1º)'!E23</f>
        <v>0</v>
      </c>
      <c r="F30" s="154">
        <f>'[1]11.P y G (Ej. 1º)'!F23</f>
        <v>0</v>
      </c>
      <c r="G30" s="154">
        <f>'[1]11.P y G (Ej. 1º)'!G23</f>
        <v>0</v>
      </c>
      <c r="H30" s="154">
        <f>'[1]11.P y G (Ej. 1º)'!H23</f>
        <v>0</v>
      </c>
      <c r="I30" s="154">
        <f>'[1]11.P y G (Ej. 1º)'!I23</f>
        <v>0</v>
      </c>
      <c r="J30" s="154">
        <f>'[1]11.P y G (Ej. 1º)'!J23</f>
        <v>0</v>
      </c>
      <c r="K30" s="154">
        <f>'[1]11.P y G (Ej. 1º)'!K23</f>
        <v>0</v>
      </c>
      <c r="L30" s="154">
        <f>'[1]11.P y G (Ej. 1º)'!L23</f>
        <v>0</v>
      </c>
      <c r="M30" s="154">
        <f>'[1]11.P y G (Ej. 1º)'!M23</f>
        <v>0</v>
      </c>
      <c r="N30" s="157">
        <f t="shared" si="2"/>
        <v>0</v>
      </c>
      <c r="O30" s="156"/>
    </row>
    <row r="31" spans="1:15" x14ac:dyDescent="0.3">
      <c r="A31" s="153" t="s">
        <v>134</v>
      </c>
      <c r="B31" s="154">
        <f>'[1]11.P y G (Ej. 1º)'!B24-'[1]2.Activos de Partida'!B29</f>
        <v>1100</v>
      </c>
      <c r="C31" s="154">
        <f>'[1]11.P y G (Ej. 1º)'!C24</f>
        <v>600</v>
      </c>
      <c r="D31" s="154">
        <f>'[1]11.P y G (Ej. 1º)'!D24</f>
        <v>1100</v>
      </c>
      <c r="E31" s="154">
        <f>'[1]11.P y G (Ej. 1º)'!E24</f>
        <v>600</v>
      </c>
      <c r="F31" s="154">
        <f>'[1]11.P y G (Ej. 1º)'!F24</f>
        <v>1100</v>
      </c>
      <c r="G31" s="154">
        <f>'[1]11.P y G (Ej. 1º)'!G24</f>
        <v>600</v>
      </c>
      <c r="H31" s="154">
        <f>'[1]11.P y G (Ej. 1º)'!H24</f>
        <v>600</v>
      </c>
      <c r="I31" s="154">
        <f>'[1]11.P y G (Ej. 1º)'!I24</f>
        <v>600</v>
      </c>
      <c r="J31" s="154">
        <f>'[1]11.P y G (Ej. 1º)'!J24</f>
        <v>1100</v>
      </c>
      <c r="K31" s="154">
        <f>'[1]11.P y G (Ej. 1º)'!K24</f>
        <v>600</v>
      </c>
      <c r="L31" s="154">
        <f>'[1]11.P y G (Ej. 1º)'!L24</f>
        <v>600</v>
      </c>
      <c r="M31" s="154">
        <f>'[1]11.P y G (Ej. 1º)'!M24</f>
        <v>600</v>
      </c>
      <c r="N31" s="157">
        <f>SUM(B31:M31)</f>
        <v>9200</v>
      </c>
      <c r="O31" s="156"/>
    </row>
    <row r="32" spans="1:15" x14ac:dyDescent="0.3">
      <c r="A32" s="170" t="s">
        <v>135</v>
      </c>
      <c r="B32" s="154">
        <f>'[1]11.P y G (Ej. 1º)'!B31</f>
        <v>-14826.051767676767</v>
      </c>
      <c r="C32" s="154">
        <f>'[1]11.P y G (Ej. 1º)'!C31</f>
        <v>-12499.051767676767</v>
      </c>
      <c r="D32" s="154">
        <f>'[1]11.P y G (Ej. 1º)'!D31</f>
        <v>-10636.551767676767</v>
      </c>
      <c r="E32" s="154">
        <f>'[1]11.P y G (Ej. 1º)'!E31</f>
        <v>128962.44823232324</v>
      </c>
      <c r="F32" s="154">
        <f>'[1]11.P y G (Ej. 1º)'!F31</f>
        <v>128634.94823232324</v>
      </c>
      <c r="G32" s="154">
        <f>'[1]11.P y G (Ej. 1º)'!G31</f>
        <v>405835.94823232322</v>
      </c>
      <c r="H32" s="154">
        <f>'[1]11.P y G (Ej. 1º)'!H31</f>
        <v>59586.948232323237</v>
      </c>
      <c r="I32" s="154">
        <f>'[1]11.P y G (Ej. 1º)'!I31</f>
        <v>59586.948232323237</v>
      </c>
      <c r="J32" s="154">
        <f>'[1]11.P y G (Ej. 1º)'!J31</f>
        <v>59086.948232323237</v>
      </c>
      <c r="K32" s="154">
        <f>'[1]11.P y G (Ej. 1º)'!K31</f>
        <v>59586.948232323237</v>
      </c>
      <c r="L32" s="154">
        <f>'[1]11.P y G (Ej. 1º)'!L31</f>
        <v>59586.948232323237</v>
      </c>
      <c r="M32" s="154">
        <f>'[1]11.P y G (Ej. 1º)'!M31</f>
        <v>337534.94823232322</v>
      </c>
      <c r="N32" s="157">
        <f t="shared" si="2"/>
        <v>1260441.3787878791</v>
      </c>
      <c r="O32" s="156"/>
    </row>
    <row r="33" spans="1:15" ht="15.6" x14ac:dyDescent="0.3">
      <c r="A33" s="153" t="s">
        <v>136</v>
      </c>
      <c r="B33" s="154">
        <f>'[1]8. Cuadro Préstamos Financ.'!F7+'[1]6. Cuadro Préstamos Participat.'!F7</f>
        <v>0</v>
      </c>
      <c r="C33" s="154">
        <f>'[1]8. Cuadro Préstamos Financ.'!$F$10+'[1]6. Cuadro Préstamos Participat.'!$F$10</f>
        <v>516.80426022457868</v>
      </c>
      <c r="D33" s="154">
        <f>'[1]8. Cuadro Préstamos Financ.'!$F$11+'[1]6. Cuadro Préstamos Participat.'!$F$11</f>
        <v>518.95761130884785</v>
      </c>
      <c r="E33" s="154">
        <f>'[1]8. Cuadro Préstamos Financ.'!$F$12+'[1]6. Cuadro Préstamos Participat.'!$F$12</f>
        <v>521.11993468930132</v>
      </c>
      <c r="F33" s="154">
        <f>'[1]8. Cuadro Préstamos Financ.'!$F$13+'[1]6. Cuadro Préstamos Participat.'!$F$13</f>
        <v>523.29126775050679</v>
      </c>
      <c r="G33" s="154">
        <f>'[1]8. Cuadro Préstamos Financ.'!$F$14+'[1]6. Cuadro Préstamos Participat.'!$F$14</f>
        <v>525.47164803280054</v>
      </c>
      <c r="H33" s="154">
        <f>'[1]8. Cuadro Préstamos Financ.'!$F$15+'[1]6. Cuadro Préstamos Participat.'!$F$15</f>
        <v>527.66111323293717</v>
      </c>
      <c r="I33" s="154">
        <f>'[1]8. Cuadro Préstamos Financ.'!$F$16+'[1]6. Cuadro Préstamos Participat.'!$F$16</f>
        <v>529.8597012047411</v>
      </c>
      <c r="J33" s="154">
        <f>'[1]8. Cuadro Préstamos Financ.'!$F$17+'[1]6. Cuadro Préstamos Participat.'!$F$17</f>
        <v>532.06744995976089</v>
      </c>
      <c r="K33" s="154">
        <f>'[1]8. Cuadro Préstamos Financ.'!$F$18+'[1]6. Cuadro Préstamos Participat.'!$F$18</f>
        <v>534.28439766792656</v>
      </c>
      <c r="L33" s="154">
        <f>'[1]8. Cuadro Préstamos Financ.'!$F$19+'[1]6. Cuadro Préstamos Participat.'!$F$19</f>
        <v>536.51058265820961</v>
      </c>
      <c r="M33" s="154">
        <f>'[1]8. Cuadro Préstamos Financ.'!$F$20+'[1]6. Cuadro Préstamos Participat.'!$F$20</f>
        <v>538.74604341928546</v>
      </c>
      <c r="N33" s="157">
        <f t="shared" si="2"/>
        <v>5804.7740101488962</v>
      </c>
      <c r="O33" s="25"/>
    </row>
    <row r="34" spans="1:15" ht="16.2" thickBot="1" x14ac:dyDescent="0.35">
      <c r="A34" s="153" t="s">
        <v>137</v>
      </c>
      <c r="B34" s="154">
        <f>'[1]7. Cuadro Leasing'!F7</f>
        <v>0</v>
      </c>
      <c r="C34" s="154" t="str">
        <f>'[1]7. Cuadro Leasing'!F8</f>
        <v>Recuperación Coste</v>
      </c>
      <c r="D34" s="154">
        <f>'[1]7. Cuadro Leasing'!F9</f>
        <v>0</v>
      </c>
      <c r="E34" s="154">
        <f>'[1]7. Cuadro Leasing'!F10</f>
        <v>0</v>
      </c>
      <c r="F34" s="154">
        <f>'[1]7. Cuadro Leasing'!F11</f>
        <v>0</v>
      </c>
      <c r="G34" s="154">
        <f>'[1]7. Cuadro Leasing'!F12</f>
        <v>0</v>
      </c>
      <c r="H34" s="154">
        <f>'[1]7. Cuadro Leasing'!F13</f>
        <v>0</v>
      </c>
      <c r="I34" s="154">
        <f>'[1]7. Cuadro Leasing'!F14</f>
        <v>0</v>
      </c>
      <c r="J34" s="154">
        <f>'[1]7. Cuadro Leasing'!F15</f>
        <v>0</v>
      </c>
      <c r="K34" s="154">
        <f>'[1]7. Cuadro Leasing'!F16</f>
        <v>0</v>
      </c>
      <c r="L34" s="154">
        <f>'[1]7. Cuadro Leasing'!F17</f>
        <v>0</v>
      </c>
      <c r="M34" s="154">
        <f>'[1]7. Cuadro Leasing'!F18</f>
        <v>0</v>
      </c>
      <c r="N34" s="157">
        <f t="shared" si="2"/>
        <v>0</v>
      </c>
      <c r="O34" s="25"/>
    </row>
    <row r="35" spans="1:15" ht="15" thickTop="1" x14ac:dyDescent="0.3">
      <c r="A35" s="153" t="s">
        <v>138</v>
      </c>
      <c r="B35" s="154">
        <f t="shared" ref="B35:M35" si="5">B55</f>
        <v>0</v>
      </c>
      <c r="C35" s="154">
        <f t="shared" si="5"/>
        <v>0</v>
      </c>
      <c r="D35" s="154">
        <f t="shared" si="5"/>
        <v>0</v>
      </c>
      <c r="E35" s="154">
        <f t="shared" si="5"/>
        <v>0</v>
      </c>
      <c r="F35" s="154">
        <f t="shared" si="5"/>
        <v>0</v>
      </c>
      <c r="G35" s="154">
        <f t="shared" si="5"/>
        <v>0</v>
      </c>
      <c r="H35" s="154">
        <f t="shared" si="5"/>
        <v>0</v>
      </c>
      <c r="I35" s="154">
        <f t="shared" si="5"/>
        <v>0</v>
      </c>
      <c r="J35" s="154">
        <f t="shared" si="5"/>
        <v>0</v>
      </c>
      <c r="K35" s="154">
        <f t="shared" si="5"/>
        <v>0</v>
      </c>
      <c r="L35" s="154">
        <f t="shared" si="5"/>
        <v>0</v>
      </c>
      <c r="M35" s="154">
        <f t="shared" si="5"/>
        <v>0</v>
      </c>
      <c r="N35" s="157">
        <f t="shared" si="2"/>
        <v>0</v>
      </c>
      <c r="O35" s="160" t="s">
        <v>139</v>
      </c>
    </row>
    <row r="36" spans="1:15" ht="15" thickBot="1" x14ac:dyDescent="0.35">
      <c r="A36" s="171" t="s">
        <v>140</v>
      </c>
      <c r="B36" s="159"/>
      <c r="C36" s="159"/>
      <c r="D36" s="159"/>
      <c r="E36" s="159"/>
      <c r="F36" s="159"/>
      <c r="G36" s="159"/>
      <c r="H36" s="159"/>
      <c r="I36" s="159"/>
      <c r="J36" s="159"/>
      <c r="K36" s="159"/>
      <c r="L36" s="159"/>
      <c r="M36" s="159"/>
      <c r="N36" s="157">
        <f t="shared" si="2"/>
        <v>0</v>
      </c>
      <c r="O36" s="161">
        <f>'[1]3.Pasivos de Partida'!B20+('[1]4.Plan de Inversiones'!B36)+('[1]4.Plan de Inversiones'!C52)-N36</f>
        <v>0</v>
      </c>
    </row>
    <row r="37" spans="1:15" ht="15.6" thickTop="1" thickBot="1" x14ac:dyDescent="0.35">
      <c r="A37" s="153" t="s">
        <v>141</v>
      </c>
      <c r="B37" s="159"/>
      <c r="C37" s="159"/>
      <c r="D37" s="159"/>
      <c r="E37" s="159"/>
      <c r="F37" s="159"/>
      <c r="G37" s="159"/>
      <c r="H37" s="159"/>
      <c r="I37" s="159"/>
      <c r="J37" s="159"/>
      <c r="K37" s="159"/>
      <c r="L37" s="159"/>
      <c r="M37" s="159"/>
      <c r="N37" s="157">
        <f t="shared" si="2"/>
        <v>0</v>
      </c>
      <c r="O37" s="161">
        <f>'[1]3.Pasivos de Partida'!B24-N37</f>
        <v>0</v>
      </c>
    </row>
    <row r="38" spans="1:15" ht="16.2" thickTop="1" x14ac:dyDescent="0.3">
      <c r="A38" s="158" t="s">
        <v>142</v>
      </c>
      <c r="B38" s="159"/>
      <c r="C38" s="159"/>
      <c r="D38" s="159"/>
      <c r="E38" s="159"/>
      <c r="F38" s="159"/>
      <c r="G38" s="159"/>
      <c r="H38" s="159"/>
      <c r="I38" s="159"/>
      <c r="J38" s="159"/>
      <c r="K38" s="159"/>
      <c r="L38" s="159"/>
      <c r="M38" s="159"/>
      <c r="N38" s="11">
        <f t="shared" si="2"/>
        <v>0</v>
      </c>
      <c r="O38" s="25"/>
    </row>
    <row r="39" spans="1:15" ht="15.6" x14ac:dyDescent="0.3">
      <c r="A39" s="153" t="s">
        <v>143</v>
      </c>
      <c r="B39" s="159"/>
      <c r="C39" s="159"/>
      <c r="D39" s="159"/>
      <c r="E39" s="159"/>
      <c r="F39" s="159"/>
      <c r="G39" s="159"/>
      <c r="H39" s="159"/>
      <c r="I39" s="159"/>
      <c r="J39" s="159"/>
      <c r="K39" s="159"/>
      <c r="L39" s="159"/>
      <c r="M39" s="159"/>
      <c r="N39" s="11">
        <f t="shared" si="2"/>
        <v>0</v>
      </c>
      <c r="O39" s="25"/>
    </row>
    <row r="40" spans="1:15" x14ac:dyDescent="0.3">
      <c r="A40" s="153" t="s">
        <v>144</v>
      </c>
      <c r="B40" s="172">
        <f>-'[1]11.P y G (Ej. 1º)'!B34</f>
        <v>145.83333333333337</v>
      </c>
      <c r="C40" s="166">
        <f>-'[1]11.P y G (Ej. 1º)'!C34</f>
        <v>143.68891731580402</v>
      </c>
      <c r="D40" s="166">
        <f>-'[1]11.P y G (Ej. 1º)'!D34</f>
        <v>141.53556623153486</v>
      </c>
      <c r="E40" s="166">
        <f>-'[1]11.P y G (Ej. 1º)'!E34</f>
        <v>139.37324285108139</v>
      </c>
      <c r="F40" s="166">
        <f>-'[1]11.P y G (Ej. 1º)'!F34</f>
        <v>137.20190978987591</v>
      </c>
      <c r="G40" s="166">
        <f>-'[1]11.P y G (Ej. 1º)'!G34</f>
        <v>135.02152950758216</v>
      </c>
      <c r="H40" s="166">
        <f>-'[1]11.P y G (Ej. 1º)'!H34</f>
        <v>132.83206430744553</v>
      </c>
      <c r="I40" s="166">
        <f>-'[1]11.P y G (Ej. 1º)'!I34</f>
        <v>130.6334763356416</v>
      </c>
      <c r="J40" s="154">
        <f>IF('[1]14. Resumen P y G (5 Ejerc.)'!E87=0,0,'[1]14. Resumen P y G (5 Ejerc.)'!E87*(1-'[1]14. Resumen P y G (5 Ejerc.)'!D93))-'[1]11.P y G (Ej. 1º)'!J34</f>
        <v>128.42572758062181</v>
      </c>
      <c r="K40" s="166">
        <f>-'[1]11.P y G (Ej. 1º)'!K34</f>
        <v>126.20877987245615</v>
      </c>
      <c r="L40" s="166">
        <f>-'[1]11.P y G (Ej. 1º)'!L34</f>
        <v>123.98259488217309</v>
      </c>
      <c r="M40" s="166">
        <f>-'[1]11.P y G (Ej. 1º)'!M34</f>
        <v>121.74713412109725</v>
      </c>
      <c r="N40" s="157">
        <f t="shared" si="2"/>
        <v>1606.4842761286468</v>
      </c>
      <c r="O40" s="156"/>
    </row>
    <row r="41" spans="1:15" ht="15" thickBot="1" x14ac:dyDescent="0.35">
      <c r="A41" s="153" t="s">
        <v>145</v>
      </c>
      <c r="B41" s="173">
        <f>(B20+B21+B22+B23+B24*0+B25+B26+B27+B28+B29+B30+B38+B40*0)*'[1]1.Datos Básicos'!$B$17+('[1]4.Plan de Inversiones'!B38)-('[1]4.Plan de Inversiones'!B31*'[1]1.Datos Básicos'!B15)</f>
        <v>653.25</v>
      </c>
      <c r="C41" s="154">
        <f>(C20+C21+C22+C23+C24*0+C25+C26+C27+C28+C38+C40*0+C29+C30)*'[1]1.Datos Básicos'!$B$17</f>
        <v>128.25</v>
      </c>
      <c r="D41" s="154">
        <f>(D20+D21+D22+D23+D24*0+D25+D26+D27+D28+D38+D40*0+D29+D30)*'[1]1.Datos Básicos'!$B$17</f>
        <v>128.25</v>
      </c>
      <c r="E41" s="154">
        <f>(E20+E21+E22+E23+E24*0+E25+E26+E27+E28+E38+E40*0+E29+E30)*'[1]1.Datos Básicos'!$B$17</f>
        <v>128.25</v>
      </c>
      <c r="F41" s="154">
        <f>(F20+F21+F22+F23+F24*0+F25+F26+F27+F28+F38+F40*0+F29+F30)*'[1]1.Datos Básicos'!$B$17</f>
        <v>128.25</v>
      </c>
      <c r="G41" s="154">
        <f>(G20+G21+G22+G23+G24*0+G25+G26+G27+G28+G38+G40*0+G29+G30)*'[1]1.Datos Básicos'!$B$17</f>
        <v>353.25</v>
      </c>
      <c r="H41" s="154">
        <f>(H20+H21+H22+H23+H24*0+H25+H26+H27+H28+H38+H40*0+H29+H30)*'[1]1.Datos Básicos'!$B$17</f>
        <v>128.25</v>
      </c>
      <c r="I41" s="154">
        <f>(I20+I21+I22+I23+I24*0+I25+I26+I27+I28+I38+I40*0+I29+I30)*'[1]1.Datos Básicos'!$B$17</f>
        <v>128.25</v>
      </c>
      <c r="J41" s="154">
        <f>(J20+J21+J22+J23+J24*0+J25+J26+J27+J28+J38+J29+J30)*'[1]1.Datos Básicos'!$B$17</f>
        <v>128.25</v>
      </c>
      <c r="K41" s="154">
        <f>(K20+K21+K22+K23+K24*0+K25+K26+K27+K28+K38+K40*0+K29+K30)*'[1]1.Datos Básicos'!$B$17</f>
        <v>128.25</v>
      </c>
      <c r="L41" s="154">
        <f>(L20+L21+L22+L23+L24*0+L25+L26+L27+L28+L38+L40*0+L29+L30)*'[1]1.Datos Básicos'!$B$17</f>
        <v>128.25</v>
      </c>
      <c r="M41" s="154">
        <f>(M20+M21+M22+M23+M24*0+M25+M26+M27+M28+M38+M40*0+M29+M30)*'[1]1.Datos Básicos'!$B$17</f>
        <v>165.75</v>
      </c>
      <c r="N41" s="157">
        <f t="shared" si="2"/>
        <v>2326.5</v>
      </c>
      <c r="O41" s="156"/>
    </row>
    <row r="42" spans="1:15" ht="27.6" x14ac:dyDescent="0.3">
      <c r="A42" s="162" t="s">
        <v>146</v>
      </c>
      <c r="B42" s="163">
        <f t="shared" ref="B42:M42" si="6">SUM(B13:B41)</f>
        <v>-5851.9684343434337</v>
      </c>
      <c r="C42" s="163">
        <f t="shared" si="6"/>
        <v>-7535.3085901363838</v>
      </c>
      <c r="D42" s="163">
        <f t="shared" si="6"/>
        <v>-5172.8085901363838</v>
      </c>
      <c r="E42" s="163">
        <f t="shared" si="6"/>
        <v>424690.69140986359</v>
      </c>
      <c r="F42" s="163">
        <f t="shared" si="6"/>
        <v>424863.19140986359</v>
      </c>
      <c r="G42" s="163">
        <f t="shared" si="6"/>
        <v>1284824.6914098635</v>
      </c>
      <c r="H42" s="163">
        <f t="shared" si="6"/>
        <v>209936.19140986359</v>
      </c>
      <c r="I42" s="163">
        <f t="shared" si="6"/>
        <v>209936.19140986362</v>
      </c>
      <c r="J42" s="163">
        <f t="shared" si="6"/>
        <v>209936.19140986359</v>
      </c>
      <c r="K42" s="163">
        <f t="shared" si="6"/>
        <v>209936.19140986359</v>
      </c>
      <c r="L42" s="163">
        <f t="shared" si="6"/>
        <v>209936.19140986359</v>
      </c>
      <c r="M42" s="163">
        <f t="shared" si="6"/>
        <v>1069700.6914098635</v>
      </c>
      <c r="N42" s="164">
        <f t="shared" si="2"/>
        <v>4235200.1370741557</v>
      </c>
      <c r="O42" s="174" t="s">
        <v>147</v>
      </c>
    </row>
    <row r="43" spans="1:15" ht="15" thickBot="1" x14ac:dyDescent="0.35">
      <c r="A43" s="175" t="s">
        <v>148</v>
      </c>
      <c r="B43" s="176"/>
      <c r="C43" s="176"/>
      <c r="D43" s="176"/>
      <c r="E43" s="176">
        <f>SUM('[1]9.Ventas y Costes Var. (Ej 1º)'!C35:E35)-SUM('[1]9.Ventas y Costes Var. (Ej 1º)'!C64:E64)-SUM('[1]9.Ventas y Costes Var. (Ej 1º)'!C71:E71)-(B41+C41+D41)-'[1]2.Activos de Partida'!B39+IF(B43&lt;0,B43,0)*0</f>
        <v>-909.75</v>
      </c>
      <c r="F43" s="176"/>
      <c r="G43" s="176"/>
      <c r="H43" s="176">
        <f>IF(E43&lt;0,SUM('[1]9.Ventas y Costes Var. (Ej 1º)'!F35:H35)-SUM('[1]9.Ventas y Costes Var. (Ej 1º)'!F64:H64)-SUM('[1]9.Ventas y Costes Var. (Ej 1º)'!F71:H71)-E41-F41-G41+E43,SUM('[1]9.Ventas y Costes Var. (Ej 1º)'!F35:H35)-SUM('[1]9.Ventas y Costes Var. (Ej 1º)'!F64:H64)-SUM('[1]9.Ventas y Costes Var. (Ej 1º)'!F71:H71)-E41-F41-G41)</f>
        <v>1338559.8500000001</v>
      </c>
      <c r="I43" s="176"/>
      <c r="J43" s="176"/>
      <c r="K43" s="176">
        <f>IF(H43&lt;0,SUM('[1]9.Ventas y Costes Var. (Ej 1º)'!I35:K35)-SUM('[1]9.Ventas y Costes Var. (Ej 1º)'!I64:K64)-SUM('[1]9.Ventas y Costes Var. (Ej 1º)'!I71:K71)-H41-I41-J41+H43,SUM('[1]9.Ventas y Costes Var. (Ej 1º)'!I35:K35)-SUM('[1]9.Ventas y Costes Var. (Ej 1º)'!I64:K64)-SUM('[1]9.Ventas y Costes Var. (Ej 1º)'!I71:K71)-H41-I41-J41)</f>
        <v>401646.22499999998</v>
      </c>
      <c r="L43" s="176"/>
      <c r="M43" s="176"/>
      <c r="N43" s="177"/>
      <c r="O43" s="178">
        <f>IF(K43&lt;0,SUM('[1]9.Ventas y Costes Var. (Ej 1º)'!L35:N35)-SUM('[1]9.Ventas y Costes Var. (Ej 1º)'!L64:N64)-SUM('[1]9.Ventas y Costes Var. (Ej 1º)'!L71:N71)-K41-L41-M41+K43,SUM('[1]9.Ventas y Costes Var. (Ej 1º)'!L35:N35)-SUM('[1]9.Ventas y Costes Var. (Ej 1º)'!L64:N64)-SUM('[1]9.Ventas y Costes Var. (Ej 1º)'!L71:N71)-K41-L41-M41)</f>
        <v>937638.07499999995</v>
      </c>
    </row>
    <row r="44" spans="1:15" x14ac:dyDescent="0.3">
      <c r="A44" s="175" t="s">
        <v>149</v>
      </c>
      <c r="B44" s="176"/>
      <c r="C44" s="176"/>
      <c r="D44" s="176"/>
      <c r="E44" s="176">
        <f>SUM(B11:D11)</f>
        <v>810</v>
      </c>
      <c r="F44" s="176"/>
      <c r="G44" s="176"/>
      <c r="H44" s="176">
        <f>SUM(E11:G11)</f>
        <v>810</v>
      </c>
      <c r="I44" s="176"/>
      <c r="J44" s="176"/>
      <c r="K44" s="176">
        <f>SUM(H11:J11)+('[1]14. Resumen P y G (5 Ejerc.)'!E87*'[1]14. Resumen P y G (5 Ejerc.)'!D93)</f>
        <v>810</v>
      </c>
      <c r="L44" s="176"/>
      <c r="M44" s="176"/>
      <c r="N44" s="177"/>
      <c r="O44" s="179">
        <f>SUM(K11:M11)</f>
        <v>810</v>
      </c>
    </row>
    <row r="45" spans="1:15" ht="28.2" thickBot="1" x14ac:dyDescent="0.35">
      <c r="A45" s="162" t="s">
        <v>150</v>
      </c>
      <c r="B45" s="180">
        <f>B12-B42</f>
        <v>20948.020202020201</v>
      </c>
      <c r="C45" s="180">
        <f>C12-C42</f>
        <v>20304.360357813151</v>
      </c>
      <c r="D45" s="180">
        <f>D12-D42</f>
        <v>16079.360357813151</v>
      </c>
      <c r="E45" s="180">
        <f>IF(E43&gt;0,E12-E42-E44-E43,E12-E42-E44)</f>
        <v>-415094.13964218681</v>
      </c>
      <c r="F45" s="180">
        <f>F12-F42</f>
        <v>-414129.13964218681</v>
      </c>
      <c r="G45" s="180">
        <f>G12-G42</f>
        <v>-1273090.6396421867</v>
      </c>
      <c r="H45" s="180">
        <f>IF(H43&gt;0,H12-H42-H44-H43,H12-H42-H44)</f>
        <v>-1539071.989642187</v>
      </c>
      <c r="I45" s="180">
        <f>I12-I42</f>
        <v>-199702.13964218684</v>
      </c>
      <c r="J45" s="180">
        <f>J12-J42</f>
        <v>-199202.13964218681</v>
      </c>
      <c r="K45" s="180">
        <f>IF(K43&gt;0,K12-K42-K44-K43,K12-K42-K44)</f>
        <v>-602158.36464218679</v>
      </c>
      <c r="L45" s="180">
        <f>L12-L42</f>
        <v>-199702.13964218681</v>
      </c>
      <c r="M45" s="180">
        <f>M12-M42</f>
        <v>-1059216.6396421867</v>
      </c>
      <c r="N45" s="157"/>
      <c r="O45" s="181" t="s">
        <v>151</v>
      </c>
    </row>
    <row r="46" spans="1:15" ht="15" thickBot="1" x14ac:dyDescent="0.35">
      <c r="A46" s="182" t="s">
        <v>152</v>
      </c>
      <c r="B46" s="183">
        <f t="shared" ref="B46:M46" si="7">B4+B45</f>
        <v>20948.020202020201</v>
      </c>
      <c r="C46" s="183">
        <f t="shared" si="7"/>
        <v>41252.380559833357</v>
      </c>
      <c r="D46" s="183">
        <f t="shared" si="7"/>
        <v>57331.740917646508</v>
      </c>
      <c r="E46" s="183">
        <f t="shared" si="7"/>
        <v>-357762.39872454031</v>
      </c>
      <c r="F46" s="183">
        <f t="shared" si="7"/>
        <v>-771891.53836672707</v>
      </c>
      <c r="G46" s="183">
        <f t="shared" si="7"/>
        <v>-2044982.1780089138</v>
      </c>
      <c r="H46" s="183">
        <f t="shared" si="7"/>
        <v>-3584054.167651101</v>
      </c>
      <c r="I46" s="183">
        <f t="shared" si="7"/>
        <v>-3783756.3072932879</v>
      </c>
      <c r="J46" s="183">
        <f t="shared" si="7"/>
        <v>-3982958.4469354749</v>
      </c>
      <c r="K46" s="183">
        <f t="shared" si="7"/>
        <v>-4585116.8115776619</v>
      </c>
      <c r="L46" s="183">
        <f t="shared" si="7"/>
        <v>-4784818.9512198484</v>
      </c>
      <c r="M46" s="183">
        <f t="shared" si="7"/>
        <v>-5844035.5908620348</v>
      </c>
      <c r="N46" s="184"/>
      <c r="O46" s="152"/>
    </row>
    <row r="47" spans="1:15" ht="15" thickTop="1" x14ac:dyDescent="0.3">
      <c r="A47" s="152"/>
      <c r="B47" s="185"/>
      <c r="C47" s="185"/>
      <c r="D47" s="185"/>
      <c r="E47" s="185"/>
      <c r="F47" s="185"/>
      <c r="G47" s="185"/>
      <c r="H47" s="185"/>
      <c r="I47" s="185"/>
      <c r="J47" s="185"/>
      <c r="K47" s="185"/>
      <c r="L47" s="185"/>
      <c r="M47" s="185"/>
      <c r="N47" s="186"/>
      <c r="O47" s="152"/>
    </row>
    <row r="48" spans="1:15" x14ac:dyDescent="0.3">
      <c r="A48" s="152"/>
      <c r="B48" s="185"/>
      <c r="C48" s="185"/>
      <c r="D48" s="185"/>
      <c r="E48" s="185"/>
      <c r="F48" s="185"/>
      <c r="G48" s="185"/>
      <c r="H48" s="185"/>
      <c r="I48" s="185"/>
      <c r="J48" s="185"/>
      <c r="K48" s="185"/>
      <c r="L48" s="185"/>
      <c r="M48" s="185"/>
      <c r="N48" s="186"/>
      <c r="O48" s="152"/>
    </row>
    <row r="49" spans="1:15" x14ac:dyDescent="0.3">
      <c r="A49" s="1" t="s">
        <v>153</v>
      </c>
      <c r="B49" s="185"/>
      <c r="C49" s="185"/>
      <c r="D49" s="185"/>
      <c r="E49" s="185"/>
      <c r="F49" s="185"/>
      <c r="G49" s="185"/>
      <c r="H49" s="185"/>
      <c r="I49" s="185"/>
      <c r="J49" s="185"/>
      <c r="K49" s="185"/>
      <c r="L49" s="185"/>
      <c r="M49" s="185"/>
      <c r="N49" s="186"/>
      <c r="O49" s="152"/>
    </row>
    <row r="50" spans="1:15" ht="15" thickBot="1" x14ac:dyDescent="0.35">
      <c r="A50" s="116"/>
      <c r="B50" s="156"/>
      <c r="C50" s="156"/>
      <c r="D50" s="156"/>
      <c r="E50" s="156"/>
      <c r="F50" s="156"/>
      <c r="G50" s="156"/>
      <c r="H50" s="156"/>
      <c r="I50" s="156"/>
      <c r="J50" s="156"/>
      <c r="K50" s="156"/>
      <c r="L50" s="156"/>
      <c r="M50" s="156"/>
      <c r="N50" s="152"/>
      <c r="O50" s="156"/>
    </row>
    <row r="51" spans="1:15" ht="15" thickTop="1" x14ac:dyDescent="0.3">
      <c r="A51" s="187" t="s">
        <v>154</v>
      </c>
      <c r="B51" s="188" t="s">
        <v>155</v>
      </c>
      <c r="C51" s="189"/>
      <c r="D51" s="190">
        <f>Acreedores_CP_Financieros</f>
        <v>0</v>
      </c>
      <c r="E51" s="190"/>
      <c r="F51" s="191" t="s">
        <v>156</v>
      </c>
      <c r="G51" s="191"/>
      <c r="H51" s="192">
        <v>7.0000000000000007E-2</v>
      </c>
      <c r="I51" s="156"/>
      <c r="J51" s="156"/>
      <c r="K51" s="156"/>
      <c r="L51" s="156"/>
      <c r="M51" s="156"/>
      <c r="N51" s="152"/>
      <c r="O51" s="156"/>
    </row>
    <row r="52" spans="1:15" ht="16.2" thickBot="1" x14ac:dyDescent="0.35">
      <c r="A52" s="193"/>
      <c r="B52" s="194" t="s">
        <v>157</v>
      </c>
      <c r="C52" s="195"/>
      <c r="D52" s="196"/>
      <c r="E52" s="196"/>
      <c r="F52" s="197" t="s">
        <v>158</v>
      </c>
      <c r="G52" s="197"/>
      <c r="H52" s="198">
        <v>1.5E-3</v>
      </c>
      <c r="I52" s="156"/>
      <c r="J52" s="156"/>
      <c r="K52" s="156"/>
      <c r="L52" s="199"/>
      <c r="M52" s="25"/>
      <c r="N52" s="25"/>
      <c r="O52" s="25"/>
    </row>
    <row r="53" spans="1:15" ht="15.6" thickTop="1" thickBot="1" x14ac:dyDescent="0.35">
      <c r="A53" s="200"/>
      <c r="B53" s="201" t="str">
        <f>'[1]11.P y G (Ej. 1º)'!$B$6</f>
        <v>Julio</v>
      </c>
      <c r="C53" s="202" t="str">
        <f>'[1]11.P y G (Ej. 1º)'!$C$6</f>
        <v>Agosto</v>
      </c>
      <c r="D53" s="202" t="str">
        <f>'[1]11.P y G (Ej. 1º)'!$D$6</f>
        <v>Septiembre</v>
      </c>
      <c r="E53" s="202" t="str">
        <f>'[1]11.P y G (Ej. 1º)'!$E$6</f>
        <v>Octubre</v>
      </c>
      <c r="F53" s="202" t="str">
        <f>'[1]11.P y G (Ej. 1º)'!$F$6</f>
        <v>Noviembre</v>
      </c>
      <c r="G53" s="202" t="str">
        <f>'[1]11.P y G (Ej. 1º)'!$G$6</f>
        <v>Diciembre</v>
      </c>
      <c r="H53" s="202" t="str">
        <f>'[1]11.P y G (Ej. 1º)'!$H$6</f>
        <v>Enero</v>
      </c>
      <c r="I53" s="146" t="str">
        <f>'[1]11.P y G (Ej. 1º)'!$I$6</f>
        <v>Febrero</v>
      </c>
      <c r="J53" s="146" t="str">
        <f>'[1]11.P y G (Ej. 1º)'!$J$6</f>
        <v>Marzo</v>
      </c>
      <c r="K53" s="146" t="str">
        <f>'[1]11.P y G (Ej. 1º)'!$K$6</f>
        <v>Abril</v>
      </c>
      <c r="L53" s="146" t="str">
        <f>'[1]11.P y G (Ej. 1º)'!$L$6</f>
        <v>Mayo</v>
      </c>
      <c r="M53" s="203" t="str">
        <f>'[1]11.P y G (Ej. 1º)'!$M$6</f>
        <v>Junio</v>
      </c>
      <c r="N53" s="204" t="s">
        <v>159</v>
      </c>
      <c r="O53" s="156"/>
    </row>
    <row r="54" spans="1:15" ht="41.4" x14ac:dyDescent="0.3">
      <c r="A54" s="205" t="s">
        <v>160</v>
      </c>
      <c r="B54" s="206"/>
      <c r="C54" s="206"/>
      <c r="D54" s="206"/>
      <c r="E54" s="206"/>
      <c r="F54" s="206"/>
      <c r="G54" s="206"/>
      <c r="H54" s="206"/>
      <c r="I54" s="206"/>
      <c r="J54" s="206"/>
      <c r="K54" s="206"/>
      <c r="L54" s="206"/>
      <c r="M54" s="207"/>
      <c r="N54" s="208">
        <f>SUM(B54:M54)+D51</f>
        <v>0</v>
      </c>
      <c r="O54" s="156"/>
    </row>
    <row r="55" spans="1:15" ht="41.4" x14ac:dyDescent="0.3">
      <c r="A55" s="209" t="s">
        <v>161</v>
      </c>
      <c r="B55" s="210"/>
      <c r="C55" s="210"/>
      <c r="D55" s="210"/>
      <c r="E55" s="210"/>
      <c r="F55" s="210"/>
      <c r="G55" s="210"/>
      <c r="H55" s="210"/>
      <c r="I55" s="210"/>
      <c r="J55" s="210"/>
      <c r="K55" s="210"/>
      <c r="L55" s="210"/>
      <c r="M55" s="210"/>
      <c r="N55" s="211">
        <f>SUM(B55:M55)</f>
        <v>0</v>
      </c>
      <c r="O55" s="156"/>
    </row>
    <row r="56" spans="1:15" ht="41.4" x14ac:dyDescent="0.3">
      <c r="A56" s="209" t="s">
        <v>162</v>
      </c>
      <c r="B56" s="212" t="e">
        <f>(D51+'[1]13.Tesorería (Ej. 1º)'!B54-'[1]13.Tesorería (Ej. 1º)'!B55)</f>
        <v>#VALUE!</v>
      </c>
      <c r="C56" s="212" t="e">
        <f>B56+C54-C55</f>
        <v>#VALUE!</v>
      </c>
      <c r="D56" s="212" t="e">
        <f t="shared" ref="D56:M56" si="8">C56+D54-D55</f>
        <v>#VALUE!</v>
      </c>
      <c r="E56" s="212" t="e">
        <f t="shared" si="8"/>
        <v>#VALUE!</v>
      </c>
      <c r="F56" s="212" t="e">
        <f t="shared" si="8"/>
        <v>#VALUE!</v>
      </c>
      <c r="G56" s="212" t="e">
        <f t="shared" si="8"/>
        <v>#VALUE!</v>
      </c>
      <c r="H56" s="212" t="e">
        <f t="shared" si="8"/>
        <v>#VALUE!</v>
      </c>
      <c r="I56" s="212" t="e">
        <f t="shared" si="8"/>
        <v>#VALUE!</v>
      </c>
      <c r="J56" s="212" t="e">
        <f t="shared" si="8"/>
        <v>#VALUE!</v>
      </c>
      <c r="K56" s="212" t="e">
        <f t="shared" si="8"/>
        <v>#VALUE!</v>
      </c>
      <c r="L56" s="213" t="e">
        <f t="shared" si="8"/>
        <v>#VALUE!</v>
      </c>
      <c r="M56" s="214" t="e">
        <f t="shared" si="8"/>
        <v>#VALUE!</v>
      </c>
      <c r="N56" s="215"/>
      <c r="O56" s="156"/>
    </row>
    <row r="57" spans="1:15" ht="15" thickBot="1" x14ac:dyDescent="0.35">
      <c r="A57" s="216" t="s">
        <v>163</v>
      </c>
      <c r="B57" s="217">
        <f>IF($D$54=0,0,B56*$H$53*(31/365))</f>
        <v>0</v>
      </c>
      <c r="C57" s="217">
        <f>IF($D$54=0,0,C56*$H$53*(31/365))</f>
        <v>0</v>
      </c>
      <c r="D57" s="217">
        <f>IF($D$54=0,0,D56*$H$53*(31/365))+(3*$D$54-SUM(B54:D54))*($H$54)</f>
        <v>0</v>
      </c>
      <c r="E57" s="217">
        <f>IF($D$54=0,0,E56*$H$53*(31/365))</f>
        <v>0</v>
      </c>
      <c r="F57" s="217">
        <f>IF($D$54=0,0,F56*$H$53*(31/365))</f>
        <v>0</v>
      </c>
      <c r="G57" s="217">
        <f>IF($D$54=0,0,G56*$H$53*(31/365))+(3*$D$54-SUM(E54:G54))*($H$54)</f>
        <v>0</v>
      </c>
      <c r="H57" s="217">
        <f>IF($D$54=0,0,H56*$H$53*(31/365))</f>
        <v>0</v>
      </c>
      <c r="I57" s="217">
        <f>IF($D$54=0,0,I56*$H$53*(31/365))</f>
        <v>0</v>
      </c>
      <c r="J57" s="217">
        <f>IF($D$54=0,0,J56*$H$53*(31/365))+(3*$D$54-SUM(H54:J54))*($H$54)</f>
        <v>0</v>
      </c>
      <c r="K57" s="217">
        <f>IF($D$54=0,0,K56*$H$53*(31/365))</f>
        <v>0</v>
      </c>
      <c r="L57" s="217">
        <f>IF($D$54=0,0,L56*$H$53*(31/365))</f>
        <v>0</v>
      </c>
      <c r="M57" s="218">
        <f>IF($D$54=0,0,M56*$H$53*(31/365))+(3*$D$54-SUM(K54:M54))*($H$54)</f>
        <v>0</v>
      </c>
      <c r="N57" s="219">
        <f>SUM(B57:M57)</f>
        <v>0</v>
      </c>
      <c r="O57" s="156"/>
    </row>
    <row r="58" spans="1:15" ht="15" thickTop="1" x14ac:dyDescent="0.3"/>
  </sheetData>
  <mergeCells count="7">
    <mergeCell ref="A51:A53"/>
    <mergeCell ref="B51:C51"/>
    <mergeCell ref="D51:E51"/>
    <mergeCell ref="F51:G51"/>
    <mergeCell ref="B52:C52"/>
    <mergeCell ref="D52:E52"/>
    <mergeCell ref="F52:G52"/>
  </mergeCells>
  <dataValidations count="1">
    <dataValidation type="decimal" operator="greaterThanOrEqual" allowBlank="1" showInputMessage="1" error="Solo valores mayores o iguales a cero." sqref="O1:O7 O9:O32 A50:A57 A41:A48 B41:N57 O35:O57 A1:N40" xr:uid="{F5F2501E-9FE1-43E0-A2DA-4EFF62C4CF6D}">
      <formul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Balance situación inicial</vt:lpstr>
      <vt:lpstr>PyG</vt:lpstr>
      <vt:lpstr>Tesorería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jsadr</dc:creator>
  <cp:lastModifiedBy>jsadr</cp:lastModifiedBy>
  <dcterms:created xsi:type="dcterms:W3CDTF">2022-11-16T12:09:07Z</dcterms:created>
  <dcterms:modified xsi:type="dcterms:W3CDTF">2022-11-16T12:27:05Z</dcterms:modified>
</cp:coreProperties>
</file>