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updateLinks="never"/>
  <mc:AlternateContent xmlns:mc="http://schemas.openxmlformats.org/markup-compatibility/2006">
    <mc:Choice Requires="x15">
      <x15ac:absPath xmlns:x15ac="http://schemas.microsoft.com/office/spreadsheetml/2010/11/ac" url="C:\Users\calva\Documents\ProyectosING\Notas Pacifico\"/>
    </mc:Choice>
  </mc:AlternateContent>
  <xr:revisionPtr revIDLastSave="0" documentId="13_ncr:1_{67DEE43F-D19E-4D2F-A30F-7024C9F32CA6}" xr6:coauthVersionLast="47" xr6:coauthVersionMax="47" xr10:uidLastSave="{00000000-0000-0000-0000-000000000000}"/>
  <bookViews>
    <workbookView xWindow="38280" yWindow="-120" windowWidth="29040" windowHeight="15720" tabRatio="739" activeTab="1" xr2:uid="{00000000-000D-0000-FFFF-FFFF00000000}"/>
  </bookViews>
  <sheets>
    <sheet name="DATOS" sheetId="9" r:id="rId1"/>
    <sheet name="1ER TRIMESTRE" sheetId="2" r:id="rId2"/>
    <sheet name="2DO TRIMESTRE" sheetId="3" r:id="rId3"/>
    <sheet name="3ER TRIMESTRE" sheetId="7" r:id="rId4"/>
    <sheet name="Informe ANUAL" sheetId="5" r:id="rId5"/>
  </sheets>
  <definedNames>
    <definedName name="_xlnm.Print_Area" localSheetId="1">'1ER TRIMESTRE'!$A$1:$Y$77</definedName>
    <definedName name="_xlnm.Print_Area" localSheetId="2">'2DO TRIMESTRE'!$A$1:$Y$77</definedName>
    <definedName name="_xlnm.Print_Area" localSheetId="3">'3ER TRIMESTRE'!$A$1:$Y$77</definedName>
    <definedName name="_xlnm.Print_Area" localSheetId="4">'Informe ANUAL'!$A$1:$M$82</definedName>
    <definedName name="LOGO">DATOS!$G$4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2" l="1"/>
  <c r="A5" i="5"/>
  <c r="I5" i="5"/>
  <c r="B80" i="5" l="1"/>
  <c r="D5" i="5"/>
  <c r="D6" i="2"/>
  <c r="A6" i="2"/>
  <c r="U6" i="7"/>
  <c r="U6" i="3" l="1"/>
  <c r="U17" i="2"/>
  <c r="V17" i="2"/>
  <c r="U18" i="2"/>
  <c r="V18" i="2" s="1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 s="1"/>
  <c r="U26" i="2"/>
  <c r="V26" i="2"/>
  <c r="U27" i="2"/>
  <c r="V27" i="2" s="1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10" i="7"/>
  <c r="V10" i="7" s="1"/>
  <c r="U11" i="7"/>
  <c r="V11" i="7" s="1"/>
  <c r="U12" i="7"/>
  <c r="V12" i="7" s="1"/>
  <c r="U13" i="7"/>
  <c r="V13" i="7"/>
  <c r="U14" i="7"/>
  <c r="V14" i="7"/>
  <c r="U15" i="7"/>
  <c r="V15" i="7"/>
  <c r="U16" i="7"/>
  <c r="V16" i="7"/>
  <c r="U17" i="7"/>
  <c r="V17" i="7"/>
  <c r="U18" i="7"/>
  <c r="V18" i="7"/>
  <c r="U19" i="7"/>
  <c r="V19" i="7"/>
  <c r="U20" i="7"/>
  <c r="V20" i="7"/>
  <c r="U21" i="7"/>
  <c r="V21" i="7"/>
  <c r="U22" i="7"/>
  <c r="V22" i="7"/>
  <c r="U23" i="7"/>
  <c r="V23" i="7"/>
  <c r="U24" i="7"/>
  <c r="V24" i="7"/>
  <c r="U25" i="7"/>
  <c r="V25" i="7"/>
  <c r="U26" i="7"/>
  <c r="V26" i="7"/>
  <c r="U27" i="7"/>
  <c r="V27" i="7" s="1"/>
  <c r="U28" i="7"/>
  <c r="V28" i="7"/>
  <c r="U29" i="7"/>
  <c r="V29" i="7"/>
  <c r="U30" i="7"/>
  <c r="V30" i="7"/>
  <c r="U31" i="7"/>
  <c r="V31" i="7"/>
  <c r="U32" i="7"/>
  <c r="V32" i="7"/>
  <c r="U33" i="7"/>
  <c r="V33" i="7"/>
  <c r="U34" i="7"/>
  <c r="V34" i="7"/>
  <c r="U35" i="7"/>
  <c r="V35" i="7"/>
  <c r="U36" i="7"/>
  <c r="V36" i="7"/>
  <c r="U37" i="7"/>
  <c r="V37" i="7"/>
  <c r="U38" i="7"/>
  <c r="V38" i="7"/>
  <c r="U39" i="7"/>
  <c r="V39" i="7"/>
  <c r="U40" i="7"/>
  <c r="V40" i="7"/>
  <c r="U41" i="7"/>
  <c r="V41" i="7"/>
  <c r="U42" i="7"/>
  <c r="V42" i="7"/>
  <c r="U43" i="7"/>
  <c r="V43" i="7"/>
  <c r="U44" i="7"/>
  <c r="V44" i="7"/>
  <c r="U45" i="7"/>
  <c r="V45" i="7"/>
  <c r="U46" i="7"/>
  <c r="V46" i="7"/>
  <c r="U47" i="7"/>
  <c r="V47" i="7"/>
  <c r="U48" i="7"/>
  <c r="V48" i="7"/>
  <c r="U49" i="7"/>
  <c r="V49" i="7"/>
  <c r="U50" i="7"/>
  <c r="V50" i="7"/>
  <c r="U51" i="7"/>
  <c r="V51" i="7"/>
  <c r="U52" i="7"/>
  <c r="V52" i="7"/>
  <c r="U53" i="7"/>
  <c r="V53" i="7"/>
  <c r="V9" i="7"/>
  <c r="U9" i="7"/>
  <c r="U10" i="3"/>
  <c r="V10" i="3"/>
  <c r="U11" i="3"/>
  <c r="V11" i="3" s="1"/>
  <c r="U12" i="3"/>
  <c r="V12" i="3" s="1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 s="1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 s="1"/>
  <c r="U28" i="3"/>
  <c r="V28" i="3"/>
  <c r="U29" i="3"/>
  <c r="V29" i="3" s="1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 s="1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V9" i="3"/>
  <c r="U9" i="3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/>
  <c r="U9" i="2"/>
  <c r="V9" i="2" s="1"/>
  <c r="BH9" i="5" l="1"/>
  <c r="BJ9" i="7" l="1"/>
  <c r="BJ9" i="3"/>
  <c r="BJ9" i="2"/>
  <c r="W53" i="7" l="1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S54" i="7"/>
  <c r="S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S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V54" i="7" l="1"/>
  <c r="V54" i="3"/>
  <c r="V54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9" i="2"/>
  <c r="N4" i="7"/>
  <c r="N4" i="3"/>
  <c r="N1" i="7"/>
  <c r="N1" i="3"/>
  <c r="A4" i="7"/>
  <c r="A4" i="3"/>
  <c r="Q6" i="7"/>
  <c r="N6" i="7"/>
  <c r="J6" i="7"/>
  <c r="D6" i="7"/>
  <c r="A6" i="7"/>
  <c r="Q6" i="3"/>
  <c r="N6" i="3"/>
  <c r="J6" i="3"/>
  <c r="D6" i="3"/>
  <c r="A6" i="3"/>
  <c r="Q6" i="2"/>
  <c r="N6" i="2"/>
  <c r="J6" i="2"/>
  <c r="A3" i="5"/>
  <c r="A1" i="5"/>
  <c r="A1" i="7"/>
  <c r="A1" i="3"/>
  <c r="N4" i="2"/>
  <c r="A4" i="2"/>
  <c r="N1" i="2"/>
  <c r="A1" i="2"/>
  <c r="R54" i="2" l="1"/>
  <c r="R54" i="7"/>
  <c r="B53" i="7"/>
  <c r="O53" i="7" s="1"/>
  <c r="B52" i="7"/>
  <c r="O52" i="7" s="1"/>
  <c r="B51" i="7"/>
  <c r="O51" i="7" s="1"/>
  <c r="B50" i="7"/>
  <c r="O50" i="7" s="1"/>
  <c r="B49" i="7"/>
  <c r="O49" i="7" s="1"/>
  <c r="B48" i="7"/>
  <c r="O48" i="7" s="1"/>
  <c r="B47" i="7"/>
  <c r="O47" i="7" s="1"/>
  <c r="B46" i="7"/>
  <c r="O46" i="7" s="1"/>
  <c r="B45" i="7"/>
  <c r="O45" i="7" s="1"/>
  <c r="B44" i="7"/>
  <c r="O44" i="7" s="1"/>
  <c r="B43" i="7"/>
  <c r="O43" i="7" s="1"/>
  <c r="B42" i="7"/>
  <c r="O42" i="7" s="1"/>
  <c r="B41" i="7"/>
  <c r="O41" i="7" s="1"/>
  <c r="B40" i="7"/>
  <c r="O40" i="7" s="1"/>
  <c r="B39" i="7"/>
  <c r="O39" i="7" s="1"/>
  <c r="B38" i="7"/>
  <c r="O38" i="7" s="1"/>
  <c r="B37" i="7"/>
  <c r="O37" i="7" s="1"/>
  <c r="B36" i="7"/>
  <c r="O36" i="7" s="1"/>
  <c r="B35" i="7"/>
  <c r="O35" i="7" s="1"/>
  <c r="B34" i="7"/>
  <c r="O34" i="7" s="1"/>
  <c r="B33" i="7"/>
  <c r="O33" i="7" s="1"/>
  <c r="B32" i="7"/>
  <c r="O32" i="7" s="1"/>
  <c r="B31" i="7"/>
  <c r="O31" i="7" s="1"/>
  <c r="B30" i="7"/>
  <c r="O30" i="7" s="1"/>
  <c r="B29" i="7"/>
  <c r="O29" i="7" s="1"/>
  <c r="B28" i="7"/>
  <c r="O28" i="7" s="1"/>
  <c r="B27" i="7"/>
  <c r="O27" i="7" s="1"/>
  <c r="B26" i="7"/>
  <c r="O26" i="7" s="1"/>
  <c r="B25" i="7"/>
  <c r="O25" i="7" s="1"/>
  <c r="B24" i="7"/>
  <c r="O24" i="7" s="1"/>
  <c r="B23" i="7"/>
  <c r="O23" i="7" s="1"/>
  <c r="B22" i="7"/>
  <c r="O22" i="7" s="1"/>
  <c r="B21" i="7"/>
  <c r="O21" i="7" s="1"/>
  <c r="B20" i="7"/>
  <c r="O20" i="7" s="1"/>
  <c r="B19" i="7"/>
  <c r="O19" i="7" s="1"/>
  <c r="B18" i="7"/>
  <c r="O18" i="7" s="1"/>
  <c r="B17" i="7"/>
  <c r="O17" i="7" s="1"/>
  <c r="B16" i="7"/>
  <c r="O16" i="7" s="1"/>
  <c r="B15" i="7"/>
  <c r="O15" i="7" s="1"/>
  <c r="B14" i="7"/>
  <c r="O14" i="7" s="1"/>
  <c r="B13" i="7"/>
  <c r="O13" i="7" s="1"/>
  <c r="B12" i="7"/>
  <c r="O12" i="7" s="1"/>
  <c r="B11" i="7"/>
  <c r="O11" i="7" s="1"/>
  <c r="B10" i="7"/>
  <c r="O10" i="7" s="1"/>
  <c r="B9" i="7"/>
  <c r="O9" i="7" s="1"/>
  <c r="B10" i="3"/>
  <c r="O10" i="3" s="1"/>
  <c r="B11" i="3"/>
  <c r="O11" i="3" s="1"/>
  <c r="B12" i="3"/>
  <c r="O12" i="3" s="1"/>
  <c r="B13" i="3"/>
  <c r="O13" i="3" s="1"/>
  <c r="B14" i="3"/>
  <c r="O14" i="3" s="1"/>
  <c r="B15" i="3"/>
  <c r="O15" i="3" s="1"/>
  <c r="B16" i="3"/>
  <c r="O16" i="3" s="1"/>
  <c r="B17" i="3"/>
  <c r="O17" i="3" s="1"/>
  <c r="B18" i="3"/>
  <c r="O18" i="3" s="1"/>
  <c r="B19" i="3"/>
  <c r="O19" i="3" s="1"/>
  <c r="B20" i="3"/>
  <c r="O20" i="3" s="1"/>
  <c r="B21" i="3"/>
  <c r="O21" i="3" s="1"/>
  <c r="B22" i="3"/>
  <c r="O22" i="3" s="1"/>
  <c r="B23" i="3"/>
  <c r="O23" i="3" s="1"/>
  <c r="B24" i="3"/>
  <c r="O24" i="3" s="1"/>
  <c r="B25" i="3"/>
  <c r="O25" i="3" s="1"/>
  <c r="B26" i="3"/>
  <c r="O26" i="3" s="1"/>
  <c r="B27" i="3"/>
  <c r="O27" i="3" s="1"/>
  <c r="B28" i="3"/>
  <c r="O28" i="3" s="1"/>
  <c r="B29" i="3"/>
  <c r="O29" i="3" s="1"/>
  <c r="B30" i="3"/>
  <c r="O30" i="3" s="1"/>
  <c r="B31" i="3"/>
  <c r="O31" i="3" s="1"/>
  <c r="B32" i="3"/>
  <c r="O32" i="3" s="1"/>
  <c r="B33" i="3"/>
  <c r="O33" i="3" s="1"/>
  <c r="B34" i="3"/>
  <c r="O34" i="3" s="1"/>
  <c r="B35" i="3"/>
  <c r="O35" i="3" s="1"/>
  <c r="B36" i="3"/>
  <c r="O36" i="3" s="1"/>
  <c r="B37" i="3"/>
  <c r="O37" i="3" s="1"/>
  <c r="B38" i="3"/>
  <c r="O38" i="3" s="1"/>
  <c r="B39" i="3"/>
  <c r="O39" i="3" s="1"/>
  <c r="B40" i="3"/>
  <c r="O40" i="3" s="1"/>
  <c r="B41" i="3"/>
  <c r="O41" i="3" s="1"/>
  <c r="B42" i="3"/>
  <c r="O42" i="3" s="1"/>
  <c r="B43" i="3"/>
  <c r="O43" i="3" s="1"/>
  <c r="B44" i="3"/>
  <c r="O44" i="3" s="1"/>
  <c r="B45" i="3"/>
  <c r="O45" i="3" s="1"/>
  <c r="B46" i="3"/>
  <c r="O46" i="3" s="1"/>
  <c r="B47" i="3"/>
  <c r="O47" i="3" s="1"/>
  <c r="B48" i="3"/>
  <c r="O48" i="3" s="1"/>
  <c r="B49" i="3"/>
  <c r="O49" i="3" s="1"/>
  <c r="B50" i="3"/>
  <c r="O50" i="3" s="1"/>
  <c r="B51" i="3"/>
  <c r="O51" i="3" s="1"/>
  <c r="B52" i="3"/>
  <c r="O52" i="3" s="1"/>
  <c r="B53" i="3"/>
  <c r="O53" i="3" s="1"/>
  <c r="B9" i="3"/>
  <c r="O9" i="3" s="1"/>
  <c r="BH53" i="7"/>
  <c r="BG53" i="7"/>
  <c r="BF53" i="7"/>
  <c r="BE53" i="7"/>
  <c r="BD53" i="7"/>
  <c r="BC53" i="7"/>
  <c r="BB53" i="7"/>
  <c r="BA53" i="7"/>
  <c r="AZ53" i="7"/>
  <c r="BH52" i="7"/>
  <c r="BG52" i="7"/>
  <c r="BF52" i="7"/>
  <c r="BE52" i="7"/>
  <c r="BD52" i="7"/>
  <c r="BC52" i="7"/>
  <c r="BB52" i="7"/>
  <c r="BA52" i="7"/>
  <c r="AZ52" i="7"/>
  <c r="BH51" i="7"/>
  <c r="BG51" i="7"/>
  <c r="BF51" i="7"/>
  <c r="BE51" i="7"/>
  <c r="BD51" i="7"/>
  <c r="BC51" i="7"/>
  <c r="BB51" i="7"/>
  <c r="BA51" i="7"/>
  <c r="AZ51" i="7"/>
  <c r="BH50" i="7"/>
  <c r="BG50" i="7"/>
  <c r="BF50" i="7"/>
  <c r="BE50" i="7"/>
  <c r="BD50" i="7"/>
  <c r="BC50" i="7"/>
  <c r="BB50" i="7"/>
  <c r="BA50" i="7"/>
  <c r="AZ50" i="7"/>
  <c r="BH49" i="7"/>
  <c r="BG49" i="7"/>
  <c r="BF49" i="7"/>
  <c r="BE49" i="7"/>
  <c r="BD49" i="7"/>
  <c r="BC49" i="7"/>
  <c r="BB49" i="7"/>
  <c r="BA49" i="7"/>
  <c r="AZ49" i="7"/>
  <c r="BH48" i="7"/>
  <c r="BG48" i="7"/>
  <c r="BF48" i="7"/>
  <c r="BE48" i="7"/>
  <c r="BD48" i="7"/>
  <c r="BC48" i="7"/>
  <c r="BB48" i="7"/>
  <c r="BA48" i="7"/>
  <c r="AZ48" i="7"/>
  <c r="BH47" i="7"/>
  <c r="BG47" i="7"/>
  <c r="BF47" i="7"/>
  <c r="BE47" i="7"/>
  <c r="BD47" i="7"/>
  <c r="BC47" i="7"/>
  <c r="BB47" i="7"/>
  <c r="BA47" i="7"/>
  <c r="AZ47" i="7"/>
  <c r="BH46" i="7"/>
  <c r="BG46" i="7"/>
  <c r="BF46" i="7"/>
  <c r="BE46" i="7"/>
  <c r="BD46" i="7"/>
  <c r="BC46" i="7"/>
  <c r="BB46" i="7"/>
  <c r="BA46" i="7"/>
  <c r="AZ46" i="7"/>
  <c r="BH45" i="7"/>
  <c r="BG45" i="7"/>
  <c r="BF45" i="7"/>
  <c r="BE45" i="7"/>
  <c r="BD45" i="7"/>
  <c r="BC45" i="7"/>
  <c r="BB45" i="7"/>
  <c r="BA45" i="7"/>
  <c r="AZ45" i="7"/>
  <c r="BH44" i="7"/>
  <c r="BG44" i="7"/>
  <c r="BF44" i="7"/>
  <c r="BE44" i="7"/>
  <c r="BD44" i="7"/>
  <c r="BC44" i="7"/>
  <c r="BB44" i="7"/>
  <c r="BA44" i="7"/>
  <c r="AZ44" i="7"/>
  <c r="BH43" i="7"/>
  <c r="BG43" i="7"/>
  <c r="BF43" i="7"/>
  <c r="BE43" i="7"/>
  <c r="BD43" i="7"/>
  <c r="BC43" i="7"/>
  <c r="BB43" i="7"/>
  <c r="BA43" i="7"/>
  <c r="AZ43" i="7"/>
  <c r="BH42" i="7"/>
  <c r="BG42" i="7"/>
  <c r="BF42" i="7"/>
  <c r="BE42" i="7"/>
  <c r="BD42" i="7"/>
  <c r="BC42" i="7"/>
  <c r="BB42" i="7"/>
  <c r="BA42" i="7"/>
  <c r="AZ42" i="7"/>
  <c r="BH41" i="7"/>
  <c r="BG41" i="7"/>
  <c r="BF41" i="7"/>
  <c r="BE41" i="7"/>
  <c r="BD41" i="7"/>
  <c r="BC41" i="7"/>
  <c r="BB41" i="7"/>
  <c r="BA41" i="7"/>
  <c r="AZ41" i="7"/>
  <c r="BH40" i="7"/>
  <c r="BG40" i="7"/>
  <c r="BF40" i="7"/>
  <c r="BE40" i="7"/>
  <c r="BD40" i="7"/>
  <c r="BC40" i="7"/>
  <c r="BB40" i="7"/>
  <c r="BA40" i="7"/>
  <c r="AZ40" i="7"/>
  <c r="BH39" i="7"/>
  <c r="BG39" i="7"/>
  <c r="BF39" i="7"/>
  <c r="BE39" i="7"/>
  <c r="BD39" i="7"/>
  <c r="BC39" i="7"/>
  <c r="BB39" i="7"/>
  <c r="BA39" i="7"/>
  <c r="AZ39" i="7"/>
  <c r="BH38" i="7"/>
  <c r="BG38" i="7"/>
  <c r="BF38" i="7"/>
  <c r="BE38" i="7"/>
  <c r="BD38" i="7"/>
  <c r="BC38" i="7"/>
  <c r="BB38" i="7"/>
  <c r="BA38" i="7"/>
  <c r="AZ38" i="7"/>
  <c r="BH37" i="7"/>
  <c r="BG37" i="7"/>
  <c r="BF37" i="7"/>
  <c r="BE37" i="7"/>
  <c r="BD37" i="7"/>
  <c r="BC37" i="7"/>
  <c r="BB37" i="7"/>
  <c r="BA37" i="7"/>
  <c r="AZ37" i="7"/>
  <c r="BH36" i="7"/>
  <c r="BG36" i="7"/>
  <c r="BF36" i="7"/>
  <c r="BE36" i="7"/>
  <c r="BD36" i="7"/>
  <c r="BC36" i="7"/>
  <c r="BB36" i="7"/>
  <c r="BA36" i="7"/>
  <c r="AZ36" i="7"/>
  <c r="BH35" i="7"/>
  <c r="BG35" i="7"/>
  <c r="BF35" i="7"/>
  <c r="BE35" i="7"/>
  <c r="BD35" i="7"/>
  <c r="BC35" i="7"/>
  <c r="BB35" i="7"/>
  <c r="BA35" i="7"/>
  <c r="AZ35" i="7"/>
  <c r="BH34" i="7"/>
  <c r="BG34" i="7"/>
  <c r="BF34" i="7"/>
  <c r="BE34" i="7"/>
  <c r="BD34" i="7"/>
  <c r="BC34" i="7"/>
  <c r="BB34" i="7"/>
  <c r="BA34" i="7"/>
  <c r="AZ34" i="7"/>
  <c r="BH33" i="7"/>
  <c r="BG33" i="7"/>
  <c r="BF33" i="7"/>
  <c r="BE33" i="7"/>
  <c r="BD33" i="7"/>
  <c r="BC33" i="7"/>
  <c r="BB33" i="7"/>
  <c r="BA33" i="7"/>
  <c r="AZ33" i="7"/>
  <c r="BH32" i="7"/>
  <c r="BG32" i="7"/>
  <c r="BF32" i="7"/>
  <c r="BE32" i="7"/>
  <c r="BD32" i="7"/>
  <c r="BC32" i="7"/>
  <c r="BB32" i="7"/>
  <c r="BA32" i="7"/>
  <c r="AZ32" i="7"/>
  <c r="BH31" i="7"/>
  <c r="BG31" i="7"/>
  <c r="BF31" i="7"/>
  <c r="BE31" i="7"/>
  <c r="BD31" i="7"/>
  <c r="BC31" i="7"/>
  <c r="BB31" i="7"/>
  <c r="BA31" i="7"/>
  <c r="AZ31" i="7"/>
  <c r="BH30" i="7"/>
  <c r="BG30" i="7"/>
  <c r="BF30" i="7"/>
  <c r="BE30" i="7"/>
  <c r="BD30" i="7"/>
  <c r="BC30" i="7"/>
  <c r="BB30" i="7"/>
  <c r="BA30" i="7"/>
  <c r="AZ30" i="7"/>
  <c r="BH29" i="7"/>
  <c r="BG29" i="7"/>
  <c r="BF29" i="7"/>
  <c r="BE29" i="7"/>
  <c r="BD29" i="7"/>
  <c r="BC29" i="7"/>
  <c r="BB29" i="7"/>
  <c r="BA29" i="7"/>
  <c r="AZ29" i="7"/>
  <c r="BH28" i="7"/>
  <c r="BG28" i="7"/>
  <c r="BF28" i="7"/>
  <c r="BE28" i="7"/>
  <c r="BD28" i="7"/>
  <c r="BC28" i="7"/>
  <c r="BB28" i="7"/>
  <c r="BA28" i="7"/>
  <c r="AZ28" i="7"/>
  <c r="BH27" i="7"/>
  <c r="BG27" i="7"/>
  <c r="BF27" i="7"/>
  <c r="BE27" i="7"/>
  <c r="BD27" i="7"/>
  <c r="BC27" i="7"/>
  <c r="BB27" i="7"/>
  <c r="BA27" i="7"/>
  <c r="AZ27" i="7"/>
  <c r="BH26" i="7"/>
  <c r="BG26" i="7"/>
  <c r="BF26" i="7"/>
  <c r="BE26" i="7"/>
  <c r="BD26" i="7"/>
  <c r="BC26" i="7"/>
  <c r="BB26" i="7"/>
  <c r="BA26" i="7"/>
  <c r="AZ26" i="7"/>
  <c r="BH25" i="7"/>
  <c r="BG25" i="7"/>
  <c r="BF25" i="7"/>
  <c r="BE25" i="7"/>
  <c r="BD25" i="7"/>
  <c r="BC25" i="7"/>
  <c r="BB25" i="7"/>
  <c r="BA25" i="7"/>
  <c r="AZ25" i="7"/>
  <c r="BH24" i="7"/>
  <c r="BG24" i="7"/>
  <c r="BF24" i="7"/>
  <c r="BE24" i="7"/>
  <c r="BD24" i="7"/>
  <c r="BC24" i="7"/>
  <c r="BB24" i="7"/>
  <c r="BA24" i="7"/>
  <c r="AZ24" i="7"/>
  <c r="BH23" i="7"/>
  <c r="BG23" i="7"/>
  <c r="BF23" i="7"/>
  <c r="BE23" i="7"/>
  <c r="BD23" i="7"/>
  <c r="BC23" i="7"/>
  <c r="BB23" i="7"/>
  <c r="BA23" i="7"/>
  <c r="AZ23" i="7"/>
  <c r="BH22" i="7"/>
  <c r="BG22" i="7"/>
  <c r="BF22" i="7"/>
  <c r="BE22" i="7"/>
  <c r="BD22" i="7"/>
  <c r="BC22" i="7"/>
  <c r="BB22" i="7"/>
  <c r="BA22" i="7"/>
  <c r="AZ22" i="7"/>
  <c r="BH21" i="7"/>
  <c r="BG21" i="7"/>
  <c r="BF21" i="7"/>
  <c r="BE21" i="7"/>
  <c r="BD21" i="7"/>
  <c r="BC21" i="7"/>
  <c r="BB21" i="7"/>
  <c r="BA21" i="7"/>
  <c r="AZ21" i="7"/>
  <c r="BH20" i="7"/>
  <c r="BG20" i="7"/>
  <c r="BF20" i="7"/>
  <c r="BE20" i="7"/>
  <c r="BD20" i="7"/>
  <c r="BC20" i="7"/>
  <c r="BB20" i="7"/>
  <c r="BA20" i="7"/>
  <c r="AZ20" i="7"/>
  <c r="BH19" i="7"/>
  <c r="BG19" i="7"/>
  <c r="BF19" i="7"/>
  <c r="BE19" i="7"/>
  <c r="BD19" i="7"/>
  <c r="BC19" i="7"/>
  <c r="BB19" i="7"/>
  <c r="BA19" i="7"/>
  <c r="AZ19" i="7"/>
  <c r="BH18" i="7"/>
  <c r="BG18" i="7"/>
  <c r="BF18" i="7"/>
  <c r="BE18" i="7"/>
  <c r="BD18" i="7"/>
  <c r="BC18" i="7"/>
  <c r="BB18" i="7"/>
  <c r="BA18" i="7"/>
  <c r="AZ18" i="7"/>
  <c r="BH17" i="7"/>
  <c r="BG17" i="7"/>
  <c r="BF17" i="7"/>
  <c r="BE17" i="7"/>
  <c r="BD17" i="7"/>
  <c r="BC17" i="7"/>
  <c r="BB17" i="7"/>
  <c r="BA17" i="7"/>
  <c r="AZ17" i="7"/>
  <c r="BH16" i="7"/>
  <c r="BG16" i="7"/>
  <c r="BF16" i="7"/>
  <c r="BE16" i="7"/>
  <c r="BD16" i="7"/>
  <c r="BC16" i="7"/>
  <c r="BB16" i="7"/>
  <c r="BA16" i="7"/>
  <c r="AZ16" i="7"/>
  <c r="BH15" i="7"/>
  <c r="BG15" i="7"/>
  <c r="BF15" i="7"/>
  <c r="BE15" i="7"/>
  <c r="BD15" i="7"/>
  <c r="BC15" i="7"/>
  <c r="BB15" i="7"/>
  <c r="BA15" i="7"/>
  <c r="AZ15" i="7"/>
  <c r="BH14" i="7"/>
  <c r="BG14" i="7"/>
  <c r="BF14" i="7"/>
  <c r="BE14" i="7"/>
  <c r="BD14" i="7"/>
  <c r="BC14" i="7"/>
  <c r="BB14" i="7"/>
  <c r="BA14" i="7"/>
  <c r="AZ14" i="7"/>
  <c r="BH13" i="7"/>
  <c r="BG13" i="7"/>
  <c r="BF13" i="7"/>
  <c r="BE13" i="7"/>
  <c r="BD13" i="7"/>
  <c r="BC13" i="7"/>
  <c r="BB13" i="7"/>
  <c r="BA13" i="7"/>
  <c r="AZ13" i="7"/>
  <c r="BH12" i="7"/>
  <c r="BG12" i="7"/>
  <c r="BF12" i="7"/>
  <c r="BE12" i="7"/>
  <c r="BD12" i="7"/>
  <c r="BC12" i="7"/>
  <c r="BB12" i="7"/>
  <c r="BA12" i="7"/>
  <c r="AZ12" i="7"/>
  <c r="BH11" i="7"/>
  <c r="BG11" i="7"/>
  <c r="BF11" i="7"/>
  <c r="BE11" i="7"/>
  <c r="BD11" i="7"/>
  <c r="BC11" i="7"/>
  <c r="BB11" i="7"/>
  <c r="BA11" i="7"/>
  <c r="AZ11" i="7"/>
  <c r="BH10" i="7"/>
  <c r="BG10" i="7"/>
  <c r="BF10" i="7"/>
  <c r="BE10" i="7"/>
  <c r="BD10" i="7"/>
  <c r="BC10" i="7"/>
  <c r="BB10" i="7"/>
  <c r="BA10" i="7"/>
  <c r="AZ10" i="7"/>
  <c r="BH9" i="7"/>
  <c r="BG9" i="7"/>
  <c r="BF9" i="7"/>
  <c r="BE9" i="7"/>
  <c r="BD9" i="7"/>
  <c r="BC9" i="7"/>
  <c r="BB9" i="7"/>
  <c r="BA9" i="7"/>
  <c r="AZ9" i="7"/>
  <c r="D75" i="3"/>
  <c r="BH53" i="3"/>
  <c r="BG53" i="3"/>
  <c r="BF53" i="3"/>
  <c r="BE53" i="3"/>
  <c r="BD53" i="3"/>
  <c r="BC53" i="3"/>
  <c r="BB53" i="3"/>
  <c r="BA53" i="3"/>
  <c r="AZ53" i="3"/>
  <c r="BH52" i="3"/>
  <c r="BG52" i="3"/>
  <c r="BF52" i="3"/>
  <c r="BE52" i="3"/>
  <c r="BD52" i="3"/>
  <c r="BC52" i="3"/>
  <c r="BB52" i="3"/>
  <c r="BA52" i="3"/>
  <c r="AZ52" i="3"/>
  <c r="BH51" i="3"/>
  <c r="BG51" i="3"/>
  <c r="BF51" i="3"/>
  <c r="BE51" i="3"/>
  <c r="BD51" i="3"/>
  <c r="BC51" i="3"/>
  <c r="BB51" i="3"/>
  <c r="BA51" i="3"/>
  <c r="AZ51" i="3"/>
  <c r="BH50" i="3"/>
  <c r="BG50" i="3"/>
  <c r="BF50" i="3"/>
  <c r="BE50" i="3"/>
  <c r="BD50" i="3"/>
  <c r="BC50" i="3"/>
  <c r="BB50" i="3"/>
  <c r="BA50" i="3"/>
  <c r="AZ50" i="3"/>
  <c r="BH49" i="3"/>
  <c r="BG49" i="3"/>
  <c r="BF49" i="3"/>
  <c r="BE49" i="3"/>
  <c r="BD49" i="3"/>
  <c r="BC49" i="3"/>
  <c r="BB49" i="3"/>
  <c r="BA49" i="3"/>
  <c r="AZ49" i="3"/>
  <c r="BH48" i="3"/>
  <c r="BG48" i="3"/>
  <c r="BF48" i="3"/>
  <c r="BE48" i="3"/>
  <c r="BD48" i="3"/>
  <c r="BC48" i="3"/>
  <c r="BB48" i="3"/>
  <c r="BA48" i="3"/>
  <c r="AZ48" i="3"/>
  <c r="BH47" i="3"/>
  <c r="BG47" i="3"/>
  <c r="BF47" i="3"/>
  <c r="BE47" i="3"/>
  <c r="BD47" i="3"/>
  <c r="BC47" i="3"/>
  <c r="BB47" i="3"/>
  <c r="BA47" i="3"/>
  <c r="AZ47" i="3"/>
  <c r="BH46" i="3"/>
  <c r="BG46" i="3"/>
  <c r="BF46" i="3"/>
  <c r="BE46" i="3"/>
  <c r="BD46" i="3"/>
  <c r="BC46" i="3"/>
  <c r="BB46" i="3"/>
  <c r="BA46" i="3"/>
  <c r="AZ46" i="3"/>
  <c r="BH45" i="3"/>
  <c r="BG45" i="3"/>
  <c r="BF45" i="3"/>
  <c r="BE45" i="3"/>
  <c r="BD45" i="3"/>
  <c r="BC45" i="3"/>
  <c r="BB45" i="3"/>
  <c r="BA45" i="3"/>
  <c r="AZ45" i="3"/>
  <c r="BH44" i="3"/>
  <c r="BG44" i="3"/>
  <c r="BF44" i="3"/>
  <c r="BE44" i="3"/>
  <c r="BD44" i="3"/>
  <c r="BC44" i="3"/>
  <c r="BB44" i="3"/>
  <c r="BA44" i="3"/>
  <c r="AZ44" i="3"/>
  <c r="BH43" i="3"/>
  <c r="BG43" i="3"/>
  <c r="BF43" i="3"/>
  <c r="BE43" i="3"/>
  <c r="BD43" i="3"/>
  <c r="BC43" i="3"/>
  <c r="BB43" i="3"/>
  <c r="BA43" i="3"/>
  <c r="AZ43" i="3"/>
  <c r="BH42" i="3"/>
  <c r="BG42" i="3"/>
  <c r="BF42" i="3"/>
  <c r="BE42" i="3"/>
  <c r="BD42" i="3"/>
  <c r="BC42" i="3"/>
  <c r="BB42" i="3"/>
  <c r="BA42" i="3"/>
  <c r="AZ42" i="3"/>
  <c r="BH41" i="3"/>
  <c r="BG41" i="3"/>
  <c r="BF41" i="3"/>
  <c r="BE41" i="3"/>
  <c r="BD41" i="3"/>
  <c r="BC41" i="3"/>
  <c r="BB41" i="3"/>
  <c r="BA41" i="3"/>
  <c r="AZ41" i="3"/>
  <c r="BH40" i="3"/>
  <c r="BG40" i="3"/>
  <c r="BF40" i="3"/>
  <c r="BE40" i="3"/>
  <c r="BD40" i="3"/>
  <c r="BC40" i="3"/>
  <c r="BB40" i="3"/>
  <c r="BA40" i="3"/>
  <c r="AZ40" i="3"/>
  <c r="BH39" i="3"/>
  <c r="BG39" i="3"/>
  <c r="BF39" i="3"/>
  <c r="BE39" i="3"/>
  <c r="BD39" i="3"/>
  <c r="BC39" i="3"/>
  <c r="BB39" i="3"/>
  <c r="BA39" i="3"/>
  <c r="AZ39" i="3"/>
  <c r="BH38" i="3"/>
  <c r="BG38" i="3"/>
  <c r="BF38" i="3"/>
  <c r="BE38" i="3"/>
  <c r="BD38" i="3"/>
  <c r="BC38" i="3"/>
  <c r="BB38" i="3"/>
  <c r="BA38" i="3"/>
  <c r="AZ38" i="3"/>
  <c r="BH37" i="3"/>
  <c r="BG37" i="3"/>
  <c r="BF37" i="3"/>
  <c r="BE37" i="3"/>
  <c r="BD37" i="3"/>
  <c r="BC37" i="3"/>
  <c r="BB37" i="3"/>
  <c r="BA37" i="3"/>
  <c r="AZ37" i="3"/>
  <c r="BH36" i="3"/>
  <c r="BG36" i="3"/>
  <c r="BF36" i="3"/>
  <c r="BE36" i="3"/>
  <c r="BD36" i="3"/>
  <c r="BC36" i="3"/>
  <c r="BB36" i="3"/>
  <c r="BA36" i="3"/>
  <c r="AZ36" i="3"/>
  <c r="BH35" i="3"/>
  <c r="BG35" i="3"/>
  <c r="BF35" i="3"/>
  <c r="BE35" i="3"/>
  <c r="BD35" i="3"/>
  <c r="BC35" i="3"/>
  <c r="BB35" i="3"/>
  <c r="BA35" i="3"/>
  <c r="AZ35" i="3"/>
  <c r="BH34" i="3"/>
  <c r="BG34" i="3"/>
  <c r="BF34" i="3"/>
  <c r="BE34" i="3"/>
  <c r="BD34" i="3"/>
  <c r="BC34" i="3"/>
  <c r="BB34" i="3"/>
  <c r="BA34" i="3"/>
  <c r="AZ34" i="3"/>
  <c r="BH33" i="3"/>
  <c r="BG33" i="3"/>
  <c r="BF33" i="3"/>
  <c r="BE33" i="3"/>
  <c r="BD33" i="3"/>
  <c r="BC33" i="3"/>
  <c r="BB33" i="3"/>
  <c r="BA33" i="3"/>
  <c r="AZ33" i="3"/>
  <c r="BH32" i="3"/>
  <c r="BG32" i="3"/>
  <c r="BF32" i="3"/>
  <c r="BE32" i="3"/>
  <c r="BD32" i="3"/>
  <c r="BC32" i="3"/>
  <c r="BB32" i="3"/>
  <c r="BA32" i="3"/>
  <c r="AZ32" i="3"/>
  <c r="BH31" i="3"/>
  <c r="BG31" i="3"/>
  <c r="BF31" i="3"/>
  <c r="BE31" i="3"/>
  <c r="BD31" i="3"/>
  <c r="BC31" i="3"/>
  <c r="BB31" i="3"/>
  <c r="BA31" i="3"/>
  <c r="AZ31" i="3"/>
  <c r="BH30" i="3"/>
  <c r="BG30" i="3"/>
  <c r="BF30" i="3"/>
  <c r="BE30" i="3"/>
  <c r="BD30" i="3"/>
  <c r="BC30" i="3"/>
  <c r="BB30" i="3"/>
  <c r="BA30" i="3"/>
  <c r="AZ30" i="3"/>
  <c r="BH29" i="3"/>
  <c r="BG29" i="3"/>
  <c r="BF29" i="3"/>
  <c r="BE29" i="3"/>
  <c r="BD29" i="3"/>
  <c r="BC29" i="3"/>
  <c r="BB29" i="3"/>
  <c r="BA29" i="3"/>
  <c r="AZ29" i="3"/>
  <c r="BH28" i="3"/>
  <c r="BG28" i="3"/>
  <c r="BF28" i="3"/>
  <c r="BE28" i="3"/>
  <c r="BD28" i="3"/>
  <c r="BC28" i="3"/>
  <c r="BB28" i="3"/>
  <c r="BA28" i="3"/>
  <c r="AZ28" i="3"/>
  <c r="BH27" i="3"/>
  <c r="BG27" i="3"/>
  <c r="BF27" i="3"/>
  <c r="BE27" i="3"/>
  <c r="BD27" i="3"/>
  <c r="BC27" i="3"/>
  <c r="BB27" i="3"/>
  <c r="BA27" i="3"/>
  <c r="AZ27" i="3"/>
  <c r="BH26" i="3"/>
  <c r="BG26" i="3"/>
  <c r="BF26" i="3"/>
  <c r="BE26" i="3"/>
  <c r="BD26" i="3"/>
  <c r="BC26" i="3"/>
  <c r="BB26" i="3"/>
  <c r="BA26" i="3"/>
  <c r="AZ26" i="3"/>
  <c r="BH25" i="3"/>
  <c r="BG25" i="3"/>
  <c r="BF25" i="3"/>
  <c r="BE25" i="3"/>
  <c r="BD25" i="3"/>
  <c r="BC25" i="3"/>
  <c r="BB25" i="3"/>
  <c r="BA25" i="3"/>
  <c r="AZ25" i="3"/>
  <c r="BH24" i="3"/>
  <c r="BG24" i="3"/>
  <c r="BF24" i="3"/>
  <c r="BE24" i="3"/>
  <c r="BD24" i="3"/>
  <c r="BC24" i="3"/>
  <c r="BB24" i="3"/>
  <c r="BA24" i="3"/>
  <c r="AZ24" i="3"/>
  <c r="BH23" i="3"/>
  <c r="BG23" i="3"/>
  <c r="BF23" i="3"/>
  <c r="BE23" i="3"/>
  <c r="BD23" i="3"/>
  <c r="BC23" i="3"/>
  <c r="BB23" i="3"/>
  <c r="BA23" i="3"/>
  <c r="AZ23" i="3"/>
  <c r="BH22" i="3"/>
  <c r="BG22" i="3"/>
  <c r="BF22" i="3"/>
  <c r="BE22" i="3"/>
  <c r="BD22" i="3"/>
  <c r="BC22" i="3"/>
  <c r="BB22" i="3"/>
  <c r="BA22" i="3"/>
  <c r="AZ22" i="3"/>
  <c r="BH21" i="3"/>
  <c r="BG21" i="3"/>
  <c r="BF21" i="3"/>
  <c r="BE21" i="3"/>
  <c r="BD21" i="3"/>
  <c r="BC21" i="3"/>
  <c r="BB21" i="3"/>
  <c r="BA21" i="3"/>
  <c r="AZ21" i="3"/>
  <c r="BH20" i="3"/>
  <c r="BG20" i="3"/>
  <c r="BF20" i="3"/>
  <c r="BE20" i="3"/>
  <c r="BD20" i="3"/>
  <c r="BC20" i="3"/>
  <c r="BB20" i="3"/>
  <c r="BA20" i="3"/>
  <c r="AZ20" i="3"/>
  <c r="BH19" i="3"/>
  <c r="BG19" i="3"/>
  <c r="BF19" i="3"/>
  <c r="BE19" i="3"/>
  <c r="BD19" i="3"/>
  <c r="BC19" i="3"/>
  <c r="BB19" i="3"/>
  <c r="BA19" i="3"/>
  <c r="AZ19" i="3"/>
  <c r="BH18" i="3"/>
  <c r="BG18" i="3"/>
  <c r="BF18" i="3"/>
  <c r="BE18" i="3"/>
  <c r="BD18" i="3"/>
  <c r="BC18" i="3"/>
  <c r="BB18" i="3"/>
  <c r="BA18" i="3"/>
  <c r="AZ18" i="3"/>
  <c r="BH17" i="3"/>
  <c r="BG17" i="3"/>
  <c r="BF17" i="3"/>
  <c r="BE17" i="3"/>
  <c r="BD17" i="3"/>
  <c r="BC17" i="3"/>
  <c r="BB17" i="3"/>
  <c r="BA17" i="3"/>
  <c r="AZ17" i="3"/>
  <c r="BH16" i="3"/>
  <c r="BG16" i="3"/>
  <c r="BF16" i="3"/>
  <c r="BE16" i="3"/>
  <c r="BD16" i="3"/>
  <c r="BC16" i="3"/>
  <c r="BB16" i="3"/>
  <c r="BA16" i="3"/>
  <c r="AZ16" i="3"/>
  <c r="BH15" i="3"/>
  <c r="BG15" i="3"/>
  <c r="BF15" i="3"/>
  <c r="BE15" i="3"/>
  <c r="BD15" i="3"/>
  <c r="BC15" i="3"/>
  <c r="BB15" i="3"/>
  <c r="BA15" i="3"/>
  <c r="AZ15" i="3"/>
  <c r="BH14" i="3"/>
  <c r="BG14" i="3"/>
  <c r="BF14" i="3"/>
  <c r="BE14" i="3"/>
  <c r="BD14" i="3"/>
  <c r="BC14" i="3"/>
  <c r="BB14" i="3"/>
  <c r="BA14" i="3"/>
  <c r="AZ14" i="3"/>
  <c r="BH13" i="3"/>
  <c r="BG13" i="3"/>
  <c r="BF13" i="3"/>
  <c r="BE13" i="3"/>
  <c r="BD13" i="3"/>
  <c r="BC13" i="3"/>
  <c r="BB13" i="3"/>
  <c r="BA13" i="3"/>
  <c r="AZ13" i="3"/>
  <c r="BH12" i="3"/>
  <c r="BG12" i="3"/>
  <c r="BF12" i="3"/>
  <c r="BE12" i="3"/>
  <c r="BD12" i="3"/>
  <c r="BC12" i="3"/>
  <c r="BB12" i="3"/>
  <c r="BA12" i="3"/>
  <c r="AZ12" i="3"/>
  <c r="BH11" i="3"/>
  <c r="BG11" i="3"/>
  <c r="BF11" i="3"/>
  <c r="BE11" i="3"/>
  <c r="BD11" i="3"/>
  <c r="BC11" i="3"/>
  <c r="BB11" i="3"/>
  <c r="BA11" i="3"/>
  <c r="AZ11" i="3"/>
  <c r="BH10" i="3"/>
  <c r="BG10" i="3"/>
  <c r="BF10" i="3"/>
  <c r="BE10" i="3"/>
  <c r="BD10" i="3"/>
  <c r="BC10" i="3"/>
  <c r="BB10" i="3"/>
  <c r="BA10" i="3"/>
  <c r="AZ10" i="3"/>
  <c r="BH9" i="3"/>
  <c r="BG9" i="3"/>
  <c r="BF9" i="3"/>
  <c r="BE9" i="3"/>
  <c r="BD9" i="3"/>
  <c r="BC9" i="3"/>
  <c r="BB9" i="3"/>
  <c r="BA9" i="3"/>
  <c r="AZ9" i="3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P75" i="2"/>
  <c r="AZ18" i="2"/>
  <c r="BA18" i="2"/>
  <c r="BB18" i="2"/>
  <c r="BC18" i="2"/>
  <c r="BD18" i="2"/>
  <c r="BE18" i="2"/>
  <c r="BF18" i="2"/>
  <c r="BG18" i="2"/>
  <c r="BH18" i="2"/>
  <c r="AZ19" i="2"/>
  <c r="BA19" i="2"/>
  <c r="BB19" i="2"/>
  <c r="BC19" i="2"/>
  <c r="BD19" i="2"/>
  <c r="BE19" i="2"/>
  <c r="BF19" i="2"/>
  <c r="BG19" i="2"/>
  <c r="BH19" i="2"/>
  <c r="AZ20" i="2"/>
  <c r="BA20" i="2"/>
  <c r="BB20" i="2"/>
  <c r="BC20" i="2"/>
  <c r="BD20" i="2"/>
  <c r="BE20" i="2"/>
  <c r="BF20" i="2"/>
  <c r="BG20" i="2"/>
  <c r="BH20" i="2"/>
  <c r="AZ21" i="2"/>
  <c r="BA21" i="2"/>
  <c r="BB21" i="2"/>
  <c r="BC21" i="2"/>
  <c r="BD21" i="2"/>
  <c r="BE21" i="2"/>
  <c r="BF21" i="2"/>
  <c r="BG21" i="2"/>
  <c r="BH21" i="2"/>
  <c r="AZ22" i="2"/>
  <c r="BA22" i="2"/>
  <c r="BB22" i="2"/>
  <c r="BC22" i="2"/>
  <c r="BD22" i="2"/>
  <c r="BE22" i="2"/>
  <c r="BF22" i="2"/>
  <c r="BG22" i="2"/>
  <c r="BH22" i="2"/>
  <c r="AZ23" i="2"/>
  <c r="BA23" i="2"/>
  <c r="BB23" i="2"/>
  <c r="BC23" i="2"/>
  <c r="BD23" i="2"/>
  <c r="BE23" i="2"/>
  <c r="BF23" i="2"/>
  <c r="BG23" i="2"/>
  <c r="BH23" i="2"/>
  <c r="AZ24" i="2"/>
  <c r="BA24" i="2"/>
  <c r="BB24" i="2"/>
  <c r="BC24" i="2"/>
  <c r="BD24" i="2"/>
  <c r="BE24" i="2"/>
  <c r="BF24" i="2"/>
  <c r="BG24" i="2"/>
  <c r="BH24" i="2"/>
  <c r="AZ25" i="2"/>
  <c r="BA25" i="2"/>
  <c r="BB25" i="2"/>
  <c r="BC25" i="2"/>
  <c r="BD25" i="2"/>
  <c r="BE25" i="2"/>
  <c r="BF25" i="2"/>
  <c r="BG25" i="2"/>
  <c r="BH25" i="2"/>
  <c r="AZ26" i="2"/>
  <c r="BA26" i="2"/>
  <c r="BB26" i="2"/>
  <c r="BC26" i="2"/>
  <c r="BD26" i="2"/>
  <c r="BE26" i="2"/>
  <c r="BF26" i="2"/>
  <c r="BG26" i="2"/>
  <c r="BH26" i="2"/>
  <c r="AZ27" i="2"/>
  <c r="BA27" i="2"/>
  <c r="BB27" i="2"/>
  <c r="BC27" i="2"/>
  <c r="BD27" i="2"/>
  <c r="BE27" i="2"/>
  <c r="BF27" i="2"/>
  <c r="BG27" i="2"/>
  <c r="BH27" i="2"/>
  <c r="AZ28" i="2"/>
  <c r="BA28" i="2"/>
  <c r="BB28" i="2"/>
  <c r="BC28" i="2"/>
  <c r="BD28" i="2"/>
  <c r="BE28" i="2"/>
  <c r="BF28" i="2"/>
  <c r="BG28" i="2"/>
  <c r="BH28" i="2"/>
  <c r="AZ29" i="2"/>
  <c r="BA29" i="2"/>
  <c r="BB29" i="2"/>
  <c r="BC29" i="2"/>
  <c r="BD29" i="2"/>
  <c r="BE29" i="2"/>
  <c r="BF29" i="2"/>
  <c r="BG29" i="2"/>
  <c r="BH29" i="2"/>
  <c r="AZ30" i="2"/>
  <c r="BA30" i="2"/>
  <c r="BB30" i="2"/>
  <c r="BC30" i="2"/>
  <c r="BD30" i="2"/>
  <c r="BE30" i="2"/>
  <c r="BF30" i="2"/>
  <c r="BG30" i="2"/>
  <c r="BH30" i="2"/>
  <c r="AZ31" i="2"/>
  <c r="BA31" i="2"/>
  <c r="BB31" i="2"/>
  <c r="BC31" i="2"/>
  <c r="BD31" i="2"/>
  <c r="BE31" i="2"/>
  <c r="BF31" i="2"/>
  <c r="BG31" i="2"/>
  <c r="BH31" i="2"/>
  <c r="AZ32" i="2"/>
  <c r="BA32" i="2"/>
  <c r="BB32" i="2"/>
  <c r="BC32" i="2"/>
  <c r="BD32" i="2"/>
  <c r="BE32" i="2"/>
  <c r="BF32" i="2"/>
  <c r="BG32" i="2"/>
  <c r="BH32" i="2"/>
  <c r="AZ33" i="2"/>
  <c r="BA33" i="2"/>
  <c r="BB33" i="2"/>
  <c r="BC33" i="2"/>
  <c r="BD33" i="2"/>
  <c r="BE33" i="2"/>
  <c r="BF33" i="2"/>
  <c r="BG33" i="2"/>
  <c r="BH33" i="2"/>
  <c r="AZ34" i="2"/>
  <c r="BA34" i="2"/>
  <c r="BB34" i="2"/>
  <c r="BC34" i="2"/>
  <c r="BD34" i="2"/>
  <c r="BE34" i="2"/>
  <c r="BF34" i="2"/>
  <c r="BG34" i="2"/>
  <c r="BH34" i="2"/>
  <c r="AZ35" i="2"/>
  <c r="BA35" i="2"/>
  <c r="BB35" i="2"/>
  <c r="BC35" i="2"/>
  <c r="BD35" i="2"/>
  <c r="BE35" i="2"/>
  <c r="BF35" i="2"/>
  <c r="BG35" i="2"/>
  <c r="BH35" i="2"/>
  <c r="AZ36" i="2"/>
  <c r="BA36" i="2"/>
  <c r="BB36" i="2"/>
  <c r="BC36" i="2"/>
  <c r="BD36" i="2"/>
  <c r="BE36" i="2"/>
  <c r="BF36" i="2"/>
  <c r="BG36" i="2"/>
  <c r="BH36" i="2"/>
  <c r="AZ37" i="2"/>
  <c r="BA37" i="2"/>
  <c r="BB37" i="2"/>
  <c r="BC37" i="2"/>
  <c r="BD37" i="2"/>
  <c r="BE37" i="2"/>
  <c r="BF37" i="2"/>
  <c r="BG37" i="2"/>
  <c r="BH37" i="2"/>
  <c r="AZ38" i="2"/>
  <c r="BA38" i="2"/>
  <c r="BB38" i="2"/>
  <c r="BC38" i="2"/>
  <c r="BD38" i="2"/>
  <c r="BE38" i="2"/>
  <c r="BF38" i="2"/>
  <c r="BG38" i="2"/>
  <c r="BH38" i="2"/>
  <c r="AZ39" i="2"/>
  <c r="BA39" i="2"/>
  <c r="BB39" i="2"/>
  <c r="BC39" i="2"/>
  <c r="BD39" i="2"/>
  <c r="BE39" i="2"/>
  <c r="BF39" i="2"/>
  <c r="BG39" i="2"/>
  <c r="BH39" i="2"/>
  <c r="AZ40" i="2"/>
  <c r="BA40" i="2"/>
  <c r="BB40" i="2"/>
  <c r="BC40" i="2"/>
  <c r="BD40" i="2"/>
  <c r="BE40" i="2"/>
  <c r="BF40" i="2"/>
  <c r="BG40" i="2"/>
  <c r="BH40" i="2"/>
  <c r="AZ41" i="2"/>
  <c r="BA41" i="2"/>
  <c r="BB41" i="2"/>
  <c r="BC41" i="2"/>
  <c r="BD41" i="2"/>
  <c r="BE41" i="2"/>
  <c r="BF41" i="2"/>
  <c r="BG41" i="2"/>
  <c r="BH41" i="2"/>
  <c r="AZ42" i="2"/>
  <c r="BA42" i="2"/>
  <c r="BB42" i="2"/>
  <c r="BC42" i="2"/>
  <c r="BD42" i="2"/>
  <c r="BE42" i="2"/>
  <c r="BF42" i="2"/>
  <c r="BG42" i="2"/>
  <c r="BH42" i="2"/>
  <c r="AZ43" i="2"/>
  <c r="BA43" i="2"/>
  <c r="BB43" i="2"/>
  <c r="BC43" i="2"/>
  <c r="BD43" i="2"/>
  <c r="BE43" i="2"/>
  <c r="BF43" i="2"/>
  <c r="BG43" i="2"/>
  <c r="BH43" i="2"/>
  <c r="AZ44" i="2"/>
  <c r="BA44" i="2"/>
  <c r="BB44" i="2"/>
  <c r="BC44" i="2"/>
  <c r="BD44" i="2"/>
  <c r="BE44" i="2"/>
  <c r="BF44" i="2"/>
  <c r="BG44" i="2"/>
  <c r="BH44" i="2"/>
  <c r="AZ45" i="2"/>
  <c r="BA45" i="2"/>
  <c r="BB45" i="2"/>
  <c r="BC45" i="2"/>
  <c r="BD45" i="2"/>
  <c r="BE45" i="2"/>
  <c r="BF45" i="2"/>
  <c r="BG45" i="2"/>
  <c r="BH45" i="2"/>
  <c r="AZ46" i="2"/>
  <c r="BA46" i="2"/>
  <c r="BB46" i="2"/>
  <c r="BC46" i="2"/>
  <c r="BD46" i="2"/>
  <c r="BE46" i="2"/>
  <c r="BF46" i="2"/>
  <c r="BG46" i="2"/>
  <c r="BH46" i="2"/>
  <c r="AZ47" i="2"/>
  <c r="BA47" i="2"/>
  <c r="BB47" i="2"/>
  <c r="BC47" i="2"/>
  <c r="BD47" i="2"/>
  <c r="BE47" i="2"/>
  <c r="BF47" i="2"/>
  <c r="BG47" i="2"/>
  <c r="BH47" i="2"/>
  <c r="AZ48" i="2"/>
  <c r="BA48" i="2"/>
  <c r="BB48" i="2"/>
  <c r="BC48" i="2"/>
  <c r="BD48" i="2"/>
  <c r="BE48" i="2"/>
  <c r="BF48" i="2"/>
  <c r="BG48" i="2"/>
  <c r="BH48" i="2"/>
  <c r="AZ49" i="2"/>
  <c r="BA49" i="2"/>
  <c r="BB49" i="2"/>
  <c r="BC49" i="2"/>
  <c r="BD49" i="2"/>
  <c r="BE49" i="2"/>
  <c r="BF49" i="2"/>
  <c r="BG49" i="2"/>
  <c r="BH49" i="2"/>
  <c r="AZ50" i="2"/>
  <c r="BA50" i="2"/>
  <c r="BB50" i="2"/>
  <c r="BC50" i="2"/>
  <c r="BD50" i="2"/>
  <c r="BE50" i="2"/>
  <c r="BF50" i="2"/>
  <c r="BG50" i="2"/>
  <c r="BH50" i="2"/>
  <c r="AZ51" i="2"/>
  <c r="BA51" i="2"/>
  <c r="BB51" i="2"/>
  <c r="BC51" i="2"/>
  <c r="BD51" i="2"/>
  <c r="BE51" i="2"/>
  <c r="BF51" i="2"/>
  <c r="BG51" i="2"/>
  <c r="BH51" i="2"/>
  <c r="AZ52" i="2"/>
  <c r="BA52" i="2"/>
  <c r="BB52" i="2"/>
  <c r="BC52" i="2"/>
  <c r="BD52" i="2"/>
  <c r="BE52" i="2"/>
  <c r="BF52" i="2"/>
  <c r="BG52" i="2"/>
  <c r="BH52" i="2"/>
  <c r="AZ53" i="2"/>
  <c r="BA53" i="2"/>
  <c r="BB53" i="2"/>
  <c r="BC53" i="2"/>
  <c r="BD53" i="2"/>
  <c r="BE53" i="2"/>
  <c r="BF53" i="2"/>
  <c r="BG53" i="2"/>
  <c r="BH53" i="2"/>
  <c r="AZ10" i="2"/>
  <c r="BA10" i="2"/>
  <c r="BB10" i="2"/>
  <c r="BC10" i="2"/>
  <c r="BD10" i="2"/>
  <c r="BE10" i="2"/>
  <c r="BF10" i="2"/>
  <c r="BG10" i="2"/>
  <c r="BH10" i="2"/>
  <c r="AZ11" i="2"/>
  <c r="BA11" i="2"/>
  <c r="BB11" i="2"/>
  <c r="BC11" i="2"/>
  <c r="BD11" i="2"/>
  <c r="BE11" i="2"/>
  <c r="BF11" i="2"/>
  <c r="BG11" i="2"/>
  <c r="BH11" i="2"/>
  <c r="AZ12" i="2"/>
  <c r="BA12" i="2"/>
  <c r="BB12" i="2"/>
  <c r="BC12" i="2"/>
  <c r="BD12" i="2"/>
  <c r="BE12" i="2"/>
  <c r="BF12" i="2"/>
  <c r="BG12" i="2"/>
  <c r="BH12" i="2"/>
  <c r="AZ13" i="2"/>
  <c r="BA13" i="2"/>
  <c r="BB13" i="2"/>
  <c r="BC13" i="2"/>
  <c r="BD13" i="2"/>
  <c r="BE13" i="2"/>
  <c r="BF13" i="2"/>
  <c r="BG13" i="2"/>
  <c r="BH13" i="2"/>
  <c r="AZ14" i="2"/>
  <c r="BA14" i="2"/>
  <c r="BB14" i="2"/>
  <c r="BC14" i="2"/>
  <c r="BD14" i="2"/>
  <c r="BE14" i="2"/>
  <c r="BF14" i="2"/>
  <c r="BG14" i="2"/>
  <c r="BH14" i="2"/>
  <c r="AZ15" i="2"/>
  <c r="BA15" i="2"/>
  <c r="BB15" i="2"/>
  <c r="BC15" i="2"/>
  <c r="BD15" i="2"/>
  <c r="BE15" i="2"/>
  <c r="BF15" i="2"/>
  <c r="BG15" i="2"/>
  <c r="BH15" i="2"/>
  <c r="AZ16" i="2"/>
  <c r="BA16" i="2"/>
  <c r="BB16" i="2"/>
  <c r="BC16" i="2"/>
  <c r="BD16" i="2"/>
  <c r="BE16" i="2"/>
  <c r="BF16" i="2"/>
  <c r="BG16" i="2"/>
  <c r="BH16" i="2"/>
  <c r="AZ17" i="2"/>
  <c r="BA17" i="2"/>
  <c r="BB17" i="2"/>
  <c r="BC17" i="2"/>
  <c r="BD17" i="2"/>
  <c r="BE17" i="2"/>
  <c r="BF17" i="2"/>
  <c r="BG17" i="2"/>
  <c r="BH17" i="2"/>
  <c r="BH9" i="2"/>
  <c r="BG9" i="2"/>
  <c r="BF9" i="2"/>
  <c r="BE9" i="2"/>
  <c r="BD9" i="2"/>
  <c r="BC9" i="2"/>
  <c r="BB9" i="2"/>
  <c r="BA9" i="2"/>
  <c r="AZ9" i="2"/>
  <c r="L14" i="7" l="1"/>
  <c r="BL14" i="7" s="1"/>
  <c r="M14" i="7" s="1"/>
  <c r="L10" i="7"/>
  <c r="BL10" i="7" s="1"/>
  <c r="M10" i="7" s="1"/>
  <c r="L22" i="7"/>
  <c r="BL22" i="7" s="1"/>
  <c r="M22" i="7" s="1"/>
  <c r="L34" i="7"/>
  <c r="BL34" i="7" s="1"/>
  <c r="M34" i="7" s="1"/>
  <c r="L38" i="7"/>
  <c r="BL38" i="7" s="1"/>
  <c r="M38" i="7" s="1"/>
  <c r="L42" i="7"/>
  <c r="BL42" i="7" s="1"/>
  <c r="M42" i="7" s="1"/>
  <c r="L11" i="7"/>
  <c r="BL11" i="7" s="1"/>
  <c r="M11" i="7" s="1"/>
  <c r="L15" i="7"/>
  <c r="BL15" i="7" s="1"/>
  <c r="M15" i="7" s="1"/>
  <c r="L19" i="7"/>
  <c r="BL19" i="7" s="1"/>
  <c r="M19" i="7" s="1"/>
  <c r="L23" i="7"/>
  <c r="BL23" i="7" s="1"/>
  <c r="M23" i="7" s="1"/>
  <c r="L27" i="7"/>
  <c r="BL27" i="7" s="1"/>
  <c r="M27" i="7" s="1"/>
  <c r="L31" i="7"/>
  <c r="BL31" i="7" s="1"/>
  <c r="M31" i="7" s="1"/>
  <c r="L35" i="7"/>
  <c r="BL35" i="7" s="1"/>
  <c r="M35" i="7" s="1"/>
  <c r="L39" i="7"/>
  <c r="BL39" i="7" s="1"/>
  <c r="M39" i="7" s="1"/>
  <c r="L43" i="7"/>
  <c r="BL43" i="7" s="1"/>
  <c r="M43" i="7" s="1"/>
  <c r="L47" i="7"/>
  <c r="BL47" i="7" s="1"/>
  <c r="M47" i="7" s="1"/>
  <c r="L51" i="7"/>
  <c r="BL51" i="7" s="1"/>
  <c r="M51" i="7" s="1"/>
  <c r="L18" i="7"/>
  <c r="BL18" i="7" s="1"/>
  <c r="M18" i="7" s="1"/>
  <c r="L26" i="7"/>
  <c r="BL26" i="7" s="1"/>
  <c r="M26" i="7" s="1"/>
  <c r="L30" i="7"/>
  <c r="BL30" i="7" s="1"/>
  <c r="M30" i="7" s="1"/>
  <c r="L46" i="7"/>
  <c r="BL46" i="7" s="1"/>
  <c r="M46" i="7" s="1"/>
  <c r="L50" i="7"/>
  <c r="BL50" i="7" s="1"/>
  <c r="M50" i="7" s="1"/>
  <c r="L12" i="7"/>
  <c r="BL12" i="7" s="1"/>
  <c r="M12" i="7" s="1"/>
  <c r="L16" i="7"/>
  <c r="BL16" i="7" s="1"/>
  <c r="M16" i="7" s="1"/>
  <c r="L20" i="7"/>
  <c r="BL20" i="7" s="1"/>
  <c r="M20" i="7" s="1"/>
  <c r="L24" i="7"/>
  <c r="BL24" i="7" s="1"/>
  <c r="M24" i="7" s="1"/>
  <c r="L28" i="7"/>
  <c r="BL28" i="7" s="1"/>
  <c r="M28" i="7" s="1"/>
  <c r="L32" i="7"/>
  <c r="BL32" i="7" s="1"/>
  <c r="M32" i="7" s="1"/>
  <c r="L36" i="7"/>
  <c r="BL36" i="7" s="1"/>
  <c r="M36" i="7" s="1"/>
  <c r="L40" i="7"/>
  <c r="BL40" i="7" s="1"/>
  <c r="M40" i="7" s="1"/>
  <c r="L44" i="7"/>
  <c r="BL44" i="7" s="1"/>
  <c r="M44" i="7" s="1"/>
  <c r="L48" i="7"/>
  <c r="BL48" i="7" s="1"/>
  <c r="M48" i="7" s="1"/>
  <c r="L52" i="7"/>
  <c r="BL52" i="7" s="1"/>
  <c r="M52" i="7" s="1"/>
  <c r="L9" i="7"/>
  <c r="L13" i="7"/>
  <c r="BL13" i="7" s="1"/>
  <c r="M13" i="7" s="1"/>
  <c r="L17" i="7"/>
  <c r="BL17" i="7" s="1"/>
  <c r="M17" i="7" s="1"/>
  <c r="L21" i="7"/>
  <c r="BL21" i="7" s="1"/>
  <c r="M21" i="7" s="1"/>
  <c r="L25" i="7"/>
  <c r="BL25" i="7" s="1"/>
  <c r="M25" i="7" s="1"/>
  <c r="L29" i="7"/>
  <c r="BL29" i="7" s="1"/>
  <c r="M29" i="7" s="1"/>
  <c r="L33" i="7"/>
  <c r="BL33" i="7" s="1"/>
  <c r="M33" i="7" s="1"/>
  <c r="L37" i="7"/>
  <c r="BL37" i="7" s="1"/>
  <c r="M37" i="7" s="1"/>
  <c r="L41" i="7"/>
  <c r="BL41" i="7" s="1"/>
  <c r="M41" i="7" s="1"/>
  <c r="L45" i="7"/>
  <c r="BL45" i="7" s="1"/>
  <c r="M45" i="7" s="1"/>
  <c r="L49" i="7"/>
  <c r="BL49" i="7" s="1"/>
  <c r="M49" i="7" s="1"/>
  <c r="L53" i="7"/>
  <c r="BL53" i="7" s="1"/>
  <c r="M53" i="7" s="1"/>
  <c r="L16" i="3"/>
  <c r="BL16" i="3" s="1"/>
  <c r="M16" i="3" s="1"/>
  <c r="L20" i="3"/>
  <c r="BL20" i="3" s="1"/>
  <c r="M20" i="3" s="1"/>
  <c r="L48" i="3"/>
  <c r="BL48" i="3" s="1"/>
  <c r="M48" i="3" s="1"/>
  <c r="L52" i="3"/>
  <c r="BL52" i="3" s="1"/>
  <c r="M52" i="3" s="1"/>
  <c r="L9" i="3"/>
  <c r="L13" i="3"/>
  <c r="BL13" i="3" s="1"/>
  <c r="M13" i="3" s="1"/>
  <c r="L17" i="3"/>
  <c r="BL17" i="3" s="1"/>
  <c r="M17" i="3" s="1"/>
  <c r="L21" i="3"/>
  <c r="BL21" i="3" s="1"/>
  <c r="M21" i="3" s="1"/>
  <c r="L25" i="3"/>
  <c r="BL25" i="3" s="1"/>
  <c r="M25" i="3" s="1"/>
  <c r="L29" i="3"/>
  <c r="BL29" i="3" s="1"/>
  <c r="M29" i="3" s="1"/>
  <c r="L33" i="3"/>
  <c r="BL33" i="3" s="1"/>
  <c r="M33" i="3" s="1"/>
  <c r="L37" i="3"/>
  <c r="BL37" i="3" s="1"/>
  <c r="M37" i="3" s="1"/>
  <c r="L41" i="3"/>
  <c r="BL41" i="3" s="1"/>
  <c r="M41" i="3" s="1"/>
  <c r="L45" i="3"/>
  <c r="BL45" i="3" s="1"/>
  <c r="M45" i="3" s="1"/>
  <c r="L49" i="3"/>
  <c r="BL49" i="3" s="1"/>
  <c r="M49" i="3" s="1"/>
  <c r="L53" i="3"/>
  <c r="BL53" i="3" s="1"/>
  <c r="M53" i="3" s="1"/>
  <c r="L28" i="3"/>
  <c r="BL28" i="3" s="1"/>
  <c r="M28" i="3" s="1"/>
  <c r="L10" i="3"/>
  <c r="BL10" i="3" s="1"/>
  <c r="M10" i="3" s="1"/>
  <c r="L14" i="3"/>
  <c r="BL14" i="3" s="1"/>
  <c r="M14" i="3" s="1"/>
  <c r="L18" i="3"/>
  <c r="BL18" i="3" s="1"/>
  <c r="M18" i="3" s="1"/>
  <c r="L22" i="3"/>
  <c r="BL22" i="3" s="1"/>
  <c r="M22" i="3" s="1"/>
  <c r="L26" i="3"/>
  <c r="BL26" i="3" s="1"/>
  <c r="M26" i="3" s="1"/>
  <c r="L30" i="3"/>
  <c r="BL30" i="3" s="1"/>
  <c r="M30" i="3" s="1"/>
  <c r="L34" i="3"/>
  <c r="BL34" i="3" s="1"/>
  <c r="M34" i="3" s="1"/>
  <c r="L38" i="3"/>
  <c r="BL38" i="3" s="1"/>
  <c r="M38" i="3" s="1"/>
  <c r="L42" i="3"/>
  <c r="BL42" i="3" s="1"/>
  <c r="M42" i="3" s="1"/>
  <c r="L46" i="3"/>
  <c r="BL46" i="3" s="1"/>
  <c r="M46" i="3" s="1"/>
  <c r="L50" i="3"/>
  <c r="BL50" i="3" s="1"/>
  <c r="M50" i="3" s="1"/>
  <c r="L12" i="3"/>
  <c r="BL12" i="3" s="1"/>
  <c r="M12" i="3" s="1"/>
  <c r="L24" i="3"/>
  <c r="BL24" i="3" s="1"/>
  <c r="M24" i="3" s="1"/>
  <c r="L32" i="3"/>
  <c r="BL32" i="3" s="1"/>
  <c r="M32" i="3" s="1"/>
  <c r="L36" i="3"/>
  <c r="BL36" i="3" s="1"/>
  <c r="M36" i="3" s="1"/>
  <c r="L40" i="3"/>
  <c r="BL40" i="3" s="1"/>
  <c r="M40" i="3" s="1"/>
  <c r="L44" i="3"/>
  <c r="BL44" i="3" s="1"/>
  <c r="M44" i="3" s="1"/>
  <c r="L11" i="3"/>
  <c r="BL11" i="3" s="1"/>
  <c r="M11" i="3" s="1"/>
  <c r="L15" i="3"/>
  <c r="BL15" i="3" s="1"/>
  <c r="M15" i="3" s="1"/>
  <c r="L19" i="3"/>
  <c r="BL19" i="3" s="1"/>
  <c r="M19" i="3" s="1"/>
  <c r="L23" i="3"/>
  <c r="BL23" i="3" s="1"/>
  <c r="M23" i="3" s="1"/>
  <c r="L27" i="3"/>
  <c r="BL27" i="3" s="1"/>
  <c r="M27" i="3" s="1"/>
  <c r="L31" i="3"/>
  <c r="BL31" i="3" s="1"/>
  <c r="M31" i="3" s="1"/>
  <c r="L35" i="3"/>
  <c r="BL35" i="3" s="1"/>
  <c r="M35" i="3" s="1"/>
  <c r="L39" i="3"/>
  <c r="BL39" i="3" s="1"/>
  <c r="M39" i="3" s="1"/>
  <c r="L43" i="3"/>
  <c r="BL43" i="3" s="1"/>
  <c r="M43" i="3" s="1"/>
  <c r="L47" i="3"/>
  <c r="BL47" i="3" s="1"/>
  <c r="M47" i="3" s="1"/>
  <c r="L51" i="3"/>
  <c r="BL51" i="3" s="1"/>
  <c r="M51" i="3" s="1"/>
  <c r="L22" i="2"/>
  <c r="BL22" i="2" s="1"/>
  <c r="M22" i="2" s="1"/>
  <c r="R54" i="3"/>
  <c r="P24" i="7"/>
  <c r="Q24" i="7" s="1"/>
  <c r="X24" i="7" s="1"/>
  <c r="BM24" i="7" s="1"/>
  <c r="Y24" i="7" s="1"/>
  <c r="P27" i="7"/>
  <c r="Q27" i="7" s="1"/>
  <c r="X27" i="7" s="1"/>
  <c r="BM27" i="7" s="1"/>
  <c r="Y27" i="7" s="1"/>
  <c r="P29" i="7"/>
  <c r="Q29" i="7" s="1"/>
  <c r="X29" i="7" s="1"/>
  <c r="BM29" i="7" s="1"/>
  <c r="Y29" i="7" s="1"/>
  <c r="P45" i="7"/>
  <c r="Q45" i="7" s="1"/>
  <c r="X45" i="7" s="1"/>
  <c r="BM45" i="7" s="1"/>
  <c r="Y45" i="7" s="1"/>
  <c r="P46" i="3"/>
  <c r="Q46" i="3" s="1"/>
  <c r="X46" i="3" s="1"/>
  <c r="BM46" i="3" s="1"/>
  <c r="Y46" i="3" s="1"/>
  <c r="P14" i="7"/>
  <c r="Q14" i="7" s="1"/>
  <c r="X14" i="7" s="1"/>
  <c r="BM14" i="7" s="1"/>
  <c r="Y14" i="7" s="1"/>
  <c r="P49" i="7"/>
  <c r="Q49" i="7" s="1"/>
  <c r="X49" i="7" s="1"/>
  <c r="BM49" i="7" s="1"/>
  <c r="Y49" i="7" s="1"/>
  <c r="P26" i="7"/>
  <c r="Q26" i="7" s="1"/>
  <c r="X26" i="7" s="1"/>
  <c r="BM26" i="7" s="1"/>
  <c r="Y26" i="7" s="1"/>
  <c r="P15" i="7"/>
  <c r="Q15" i="7" s="1"/>
  <c r="X15" i="7" s="1"/>
  <c r="BM15" i="7" s="1"/>
  <c r="Y15" i="7" s="1"/>
  <c r="P28" i="7"/>
  <c r="Q28" i="7" s="1"/>
  <c r="X28" i="7" s="1"/>
  <c r="BM28" i="7" s="1"/>
  <c r="Y28" i="7" s="1"/>
  <c r="P30" i="7"/>
  <c r="Q30" i="7" s="1"/>
  <c r="X30" i="7" s="1"/>
  <c r="BM30" i="7" s="1"/>
  <c r="Y30" i="7" s="1"/>
  <c r="P32" i="7"/>
  <c r="Q32" i="7" s="1"/>
  <c r="X32" i="7" s="1"/>
  <c r="BM32" i="7" s="1"/>
  <c r="Y32" i="7" s="1"/>
  <c r="P38" i="7"/>
  <c r="Q38" i="7" s="1"/>
  <c r="X38" i="7" s="1"/>
  <c r="BM38" i="7" s="1"/>
  <c r="Y38" i="7" s="1"/>
  <c r="P40" i="7"/>
  <c r="Q40" i="7" s="1"/>
  <c r="X40" i="7" s="1"/>
  <c r="BM40" i="7" s="1"/>
  <c r="Y40" i="7" s="1"/>
  <c r="P17" i="7"/>
  <c r="Q17" i="7" s="1"/>
  <c r="X17" i="7" s="1"/>
  <c r="BM17" i="7" s="1"/>
  <c r="Y17" i="7" s="1"/>
  <c r="P18" i="7"/>
  <c r="Q18" i="7" s="1"/>
  <c r="X18" i="7" s="1"/>
  <c r="BM18" i="7" s="1"/>
  <c r="Y18" i="7" s="1"/>
  <c r="P43" i="7"/>
  <c r="Q43" i="7" s="1"/>
  <c r="X43" i="7" s="1"/>
  <c r="BM43" i="7" s="1"/>
  <c r="Y43" i="7" s="1"/>
  <c r="P44" i="7"/>
  <c r="Q44" i="7" s="1"/>
  <c r="X44" i="7" s="1"/>
  <c r="BM44" i="7" s="1"/>
  <c r="Y44" i="7" s="1"/>
  <c r="P48" i="7"/>
  <c r="Q48" i="7" s="1"/>
  <c r="X48" i="7" s="1"/>
  <c r="BM48" i="7" s="1"/>
  <c r="Y48" i="7" s="1"/>
  <c r="P22" i="3"/>
  <c r="Q22" i="3" s="1"/>
  <c r="X22" i="3" s="1"/>
  <c r="BM22" i="3" s="1"/>
  <c r="Y22" i="3" s="1"/>
  <c r="P22" i="7"/>
  <c r="Q22" i="7" s="1"/>
  <c r="X22" i="7" s="1"/>
  <c r="BM22" i="7" s="1"/>
  <c r="Y22" i="7" s="1"/>
  <c r="P12" i="7"/>
  <c r="Q12" i="7" s="1"/>
  <c r="X12" i="7" s="1"/>
  <c r="BM12" i="7" s="1"/>
  <c r="Y12" i="7" s="1"/>
  <c r="P75" i="7"/>
  <c r="D75" i="7"/>
  <c r="P75" i="3"/>
  <c r="L9" i="2"/>
  <c r="BL9" i="2" s="1"/>
  <c r="M9" i="2" s="1"/>
  <c r="L15" i="2"/>
  <c r="BL15" i="2" s="1"/>
  <c r="M15" i="2" s="1"/>
  <c r="L53" i="2"/>
  <c r="BL53" i="2" s="1"/>
  <c r="M53" i="2" s="1"/>
  <c r="L52" i="2"/>
  <c r="BL52" i="2" s="1"/>
  <c r="M52" i="2" s="1"/>
  <c r="L48" i="2"/>
  <c r="BL48" i="2" s="1"/>
  <c r="M48" i="2" s="1"/>
  <c r="L44" i="2"/>
  <c r="BL44" i="2" s="1"/>
  <c r="M44" i="2" s="1"/>
  <c r="L40" i="2"/>
  <c r="BL40" i="2" s="1"/>
  <c r="M40" i="2" s="1"/>
  <c r="L33" i="2"/>
  <c r="BL33" i="2" s="1"/>
  <c r="M33" i="2" s="1"/>
  <c r="L21" i="2"/>
  <c r="BL21" i="2" s="1"/>
  <c r="M21" i="2" s="1"/>
  <c r="L13" i="2"/>
  <c r="BL13" i="2" s="1"/>
  <c r="M13" i="2" s="1"/>
  <c r="L49" i="2"/>
  <c r="BL49" i="2" s="1"/>
  <c r="M49" i="2" s="1"/>
  <c r="L45" i="2"/>
  <c r="BL45" i="2" s="1"/>
  <c r="M45" i="2" s="1"/>
  <c r="L41" i="2"/>
  <c r="BL41" i="2" s="1"/>
  <c r="M41" i="2" s="1"/>
  <c r="L37" i="2"/>
  <c r="BL37" i="2" s="1"/>
  <c r="M37" i="2" s="1"/>
  <c r="L51" i="2"/>
  <c r="BL51" i="2" s="1"/>
  <c r="M51" i="2" s="1"/>
  <c r="L47" i="2"/>
  <c r="BL47" i="2" s="1"/>
  <c r="M47" i="2" s="1"/>
  <c r="L43" i="2"/>
  <c r="BL43" i="2" s="1"/>
  <c r="M43" i="2" s="1"/>
  <c r="L39" i="2"/>
  <c r="BL39" i="2" s="1"/>
  <c r="M39" i="2" s="1"/>
  <c r="L10" i="2"/>
  <c r="BL10" i="2" s="1"/>
  <c r="M10" i="2" s="1"/>
  <c r="L50" i="2"/>
  <c r="BL50" i="2" s="1"/>
  <c r="M50" i="2" s="1"/>
  <c r="L46" i="2"/>
  <c r="BL46" i="2" s="1"/>
  <c r="M46" i="2" s="1"/>
  <c r="L42" i="2"/>
  <c r="BL42" i="2" s="1"/>
  <c r="M42" i="2" s="1"/>
  <c r="L38" i="2"/>
  <c r="BL38" i="2" s="1"/>
  <c r="M38" i="2" s="1"/>
  <c r="L36" i="2"/>
  <c r="BL36" i="2" s="1"/>
  <c r="M36" i="2" s="1"/>
  <c r="L32" i="2"/>
  <c r="BL32" i="2" s="1"/>
  <c r="M32" i="2" s="1"/>
  <c r="L28" i="2"/>
  <c r="BL28" i="2" s="1"/>
  <c r="M28" i="2" s="1"/>
  <c r="L24" i="2"/>
  <c r="BL24" i="2" s="1"/>
  <c r="M24" i="2" s="1"/>
  <c r="L20" i="2"/>
  <c r="BL20" i="2" s="1"/>
  <c r="M20" i="2" s="1"/>
  <c r="L17" i="2"/>
  <c r="BL17" i="2" s="1"/>
  <c r="M17" i="2" s="1"/>
  <c r="L35" i="2"/>
  <c r="BL35" i="2" s="1"/>
  <c r="M35" i="2" s="1"/>
  <c r="L31" i="2"/>
  <c r="BL31" i="2" s="1"/>
  <c r="M31" i="2" s="1"/>
  <c r="L27" i="2"/>
  <c r="BL27" i="2" s="1"/>
  <c r="M27" i="2" s="1"/>
  <c r="L23" i="2"/>
  <c r="BL23" i="2" s="1"/>
  <c r="M23" i="2" s="1"/>
  <c r="L19" i="2"/>
  <c r="BL19" i="2" s="1"/>
  <c r="M19" i="2" s="1"/>
  <c r="L29" i="2"/>
  <c r="BL29" i="2" s="1"/>
  <c r="M29" i="2" s="1"/>
  <c r="L25" i="2"/>
  <c r="L16" i="2"/>
  <c r="BL16" i="2" s="1"/>
  <c r="M16" i="2" s="1"/>
  <c r="L12" i="2"/>
  <c r="BL12" i="2" s="1"/>
  <c r="M12" i="2" s="1"/>
  <c r="L34" i="2"/>
  <c r="BL34" i="2" s="1"/>
  <c r="M34" i="2" s="1"/>
  <c r="L30" i="2"/>
  <c r="BL30" i="2" s="1"/>
  <c r="M30" i="2" s="1"/>
  <c r="L26" i="2"/>
  <c r="BL26" i="2" s="1"/>
  <c r="M26" i="2" s="1"/>
  <c r="L18" i="2"/>
  <c r="BL18" i="2" s="1"/>
  <c r="M18" i="2" s="1"/>
  <c r="L11" i="2"/>
  <c r="BL11" i="2" s="1"/>
  <c r="M11" i="2" s="1"/>
  <c r="L14" i="2"/>
  <c r="BL14" i="2" s="1"/>
  <c r="M14" i="2" s="1"/>
  <c r="P19" i="7" l="1"/>
  <c r="Q19" i="7" s="1"/>
  <c r="X19" i="7" s="1"/>
  <c r="BM19" i="7" s="1"/>
  <c r="Y19" i="7" s="1"/>
  <c r="H19" i="5" s="1"/>
  <c r="P36" i="7"/>
  <c r="Q36" i="7" s="1"/>
  <c r="X36" i="7" s="1"/>
  <c r="BM36" i="7" s="1"/>
  <c r="Y36" i="7" s="1"/>
  <c r="H36" i="5" s="1"/>
  <c r="P51" i="7"/>
  <c r="Q51" i="7" s="1"/>
  <c r="X51" i="7" s="1"/>
  <c r="BM51" i="7" s="1"/>
  <c r="Y51" i="7" s="1"/>
  <c r="H51" i="5" s="1"/>
  <c r="P46" i="7"/>
  <c r="Q46" i="7" s="1"/>
  <c r="X46" i="7" s="1"/>
  <c r="BM46" i="7" s="1"/>
  <c r="Y46" i="7" s="1"/>
  <c r="H46" i="5" s="1"/>
  <c r="P21" i="7"/>
  <c r="Q21" i="7" s="1"/>
  <c r="X21" i="7" s="1"/>
  <c r="BM21" i="7" s="1"/>
  <c r="Y21" i="7" s="1"/>
  <c r="H21" i="5" s="1"/>
  <c r="L54" i="7"/>
  <c r="P20" i="7"/>
  <c r="Q20" i="7" s="1"/>
  <c r="X20" i="7" s="1"/>
  <c r="BM20" i="7" s="1"/>
  <c r="Y20" i="7" s="1"/>
  <c r="H20" i="5" s="1"/>
  <c r="C60" i="7"/>
  <c r="C57" i="7"/>
  <c r="BL9" i="7"/>
  <c r="M9" i="7" s="1"/>
  <c r="P52" i="3"/>
  <c r="Q52" i="3" s="1"/>
  <c r="X52" i="3" s="1"/>
  <c r="BM52" i="3" s="1"/>
  <c r="Y52" i="3" s="1"/>
  <c r="P48" i="3"/>
  <c r="Q48" i="3" s="1"/>
  <c r="X48" i="3" s="1"/>
  <c r="BM48" i="3" s="1"/>
  <c r="Y48" i="3" s="1"/>
  <c r="F48" i="5" s="1"/>
  <c r="P50" i="3"/>
  <c r="Q50" i="3" s="1"/>
  <c r="X50" i="3" s="1"/>
  <c r="BM50" i="3" s="1"/>
  <c r="Y50" i="3" s="1"/>
  <c r="F50" i="5" s="1"/>
  <c r="P37" i="3"/>
  <c r="Q37" i="3" s="1"/>
  <c r="X37" i="3" s="1"/>
  <c r="BM37" i="3" s="1"/>
  <c r="Y37" i="3" s="1"/>
  <c r="F37" i="5" s="1"/>
  <c r="L54" i="3"/>
  <c r="P47" i="3"/>
  <c r="Q47" i="3" s="1"/>
  <c r="X47" i="3" s="1"/>
  <c r="BM47" i="3" s="1"/>
  <c r="Y47" i="3" s="1"/>
  <c r="F47" i="5" s="1"/>
  <c r="C57" i="3"/>
  <c r="C60" i="3"/>
  <c r="BL9" i="3"/>
  <c r="M9" i="3" s="1"/>
  <c r="C57" i="2"/>
  <c r="C60" i="2"/>
  <c r="BL25" i="2"/>
  <c r="M25" i="2" s="1"/>
  <c r="L54" i="2"/>
  <c r="P34" i="7"/>
  <c r="Q34" i="7" s="1"/>
  <c r="X34" i="7" s="1"/>
  <c r="BM34" i="7" s="1"/>
  <c r="Y34" i="7" s="1"/>
  <c r="P18" i="3"/>
  <c r="P47" i="7"/>
  <c r="Q47" i="7" s="1"/>
  <c r="X47" i="7" s="1"/>
  <c r="BM47" i="7" s="1"/>
  <c r="Y47" i="7" s="1"/>
  <c r="H47" i="5" s="1"/>
  <c r="P42" i="7"/>
  <c r="Q42" i="7" s="1"/>
  <c r="X42" i="7" s="1"/>
  <c r="BM42" i="7" s="1"/>
  <c r="Y42" i="7" s="1"/>
  <c r="P53" i="7"/>
  <c r="Q53" i="7" s="1"/>
  <c r="X53" i="7" s="1"/>
  <c r="BM53" i="7" s="1"/>
  <c r="Y53" i="7" s="1"/>
  <c r="P52" i="7"/>
  <c r="Q52" i="7" s="1"/>
  <c r="X52" i="7" s="1"/>
  <c r="BM52" i="7" s="1"/>
  <c r="Y52" i="7" s="1"/>
  <c r="P9" i="7"/>
  <c r="Q9" i="7" s="1"/>
  <c r="X9" i="7" s="1"/>
  <c r="E46" i="5"/>
  <c r="F46" i="5"/>
  <c r="E52" i="5"/>
  <c r="F52" i="5"/>
  <c r="P43" i="3"/>
  <c r="Q43" i="3" s="1"/>
  <c r="X43" i="3" s="1"/>
  <c r="BM43" i="3" s="1"/>
  <c r="Y43" i="3" s="1"/>
  <c r="P39" i="3"/>
  <c r="Q39" i="3" s="1"/>
  <c r="X39" i="3" s="1"/>
  <c r="BM39" i="3" s="1"/>
  <c r="Y39" i="3" s="1"/>
  <c r="P32" i="3"/>
  <c r="Q32" i="3" s="1"/>
  <c r="X32" i="3" s="1"/>
  <c r="BM32" i="3" s="1"/>
  <c r="Y32" i="3" s="1"/>
  <c r="P19" i="3"/>
  <c r="Q19" i="3" s="1"/>
  <c r="X19" i="3" s="1"/>
  <c r="BM19" i="3" s="1"/>
  <c r="Y19" i="3" s="1"/>
  <c r="P45" i="3"/>
  <c r="Q45" i="3" s="1"/>
  <c r="X45" i="3" s="1"/>
  <c r="BM45" i="3" s="1"/>
  <c r="Y45" i="3" s="1"/>
  <c r="P33" i="3"/>
  <c r="Q33" i="3" s="1"/>
  <c r="X33" i="3" s="1"/>
  <c r="BM33" i="3" s="1"/>
  <c r="Y33" i="3" s="1"/>
  <c r="P25" i="3"/>
  <c r="Q25" i="3" s="1"/>
  <c r="X25" i="3" s="1"/>
  <c r="BM25" i="3" s="1"/>
  <c r="Y25" i="3" s="1"/>
  <c r="P17" i="3"/>
  <c r="Q17" i="3" s="1"/>
  <c r="X17" i="3" s="1"/>
  <c r="BM17" i="3" s="1"/>
  <c r="Y17" i="3" s="1"/>
  <c r="P42" i="3"/>
  <c r="Q42" i="3" s="1"/>
  <c r="X42" i="3" s="1"/>
  <c r="BM42" i="3" s="1"/>
  <c r="Y42" i="3" s="1"/>
  <c r="P38" i="3"/>
  <c r="Q38" i="3" s="1"/>
  <c r="X38" i="3" s="1"/>
  <c r="BM38" i="3" s="1"/>
  <c r="Y38" i="3" s="1"/>
  <c r="P27" i="3"/>
  <c r="Q27" i="3" s="1"/>
  <c r="X27" i="3" s="1"/>
  <c r="BM27" i="3" s="1"/>
  <c r="Y27" i="3" s="1"/>
  <c r="P15" i="3"/>
  <c r="Q15" i="3" s="1"/>
  <c r="X15" i="3" s="1"/>
  <c r="BM15" i="3" s="1"/>
  <c r="Y15" i="3" s="1"/>
  <c r="P36" i="3"/>
  <c r="Q36" i="3" s="1"/>
  <c r="X36" i="3" s="1"/>
  <c r="BM36" i="3" s="1"/>
  <c r="Y36" i="3" s="1"/>
  <c r="P31" i="3"/>
  <c r="Q31" i="3" s="1"/>
  <c r="X31" i="3" s="1"/>
  <c r="BM31" i="3" s="1"/>
  <c r="Y31" i="3" s="1"/>
  <c r="P24" i="3"/>
  <c r="Q24" i="3" s="1"/>
  <c r="X24" i="3" s="1"/>
  <c r="BM24" i="3" s="1"/>
  <c r="Y24" i="3" s="1"/>
  <c r="P9" i="3"/>
  <c r="Q9" i="3" s="1"/>
  <c r="X9" i="3" s="1"/>
  <c r="P53" i="3"/>
  <c r="Q53" i="3" s="1"/>
  <c r="X53" i="3" s="1"/>
  <c r="BM53" i="3" s="1"/>
  <c r="Y53" i="3" s="1"/>
  <c r="P41" i="3"/>
  <c r="Q41" i="3" s="1"/>
  <c r="X41" i="3" s="1"/>
  <c r="BM41" i="3" s="1"/>
  <c r="Y41" i="3" s="1"/>
  <c r="P26" i="3"/>
  <c r="Q26" i="3" s="1"/>
  <c r="X26" i="3" s="1"/>
  <c r="BM26" i="3" s="1"/>
  <c r="Y26" i="3" s="1"/>
  <c r="P14" i="3"/>
  <c r="Q14" i="3" s="1"/>
  <c r="X14" i="3" s="1"/>
  <c r="BM14" i="3" s="1"/>
  <c r="Y14" i="3" s="1"/>
  <c r="P35" i="3"/>
  <c r="Q35" i="3" s="1"/>
  <c r="X35" i="3" s="1"/>
  <c r="BM35" i="3" s="1"/>
  <c r="Y35" i="3" s="1"/>
  <c r="P30" i="3"/>
  <c r="Q30" i="3" s="1"/>
  <c r="X30" i="3" s="1"/>
  <c r="BM30" i="3" s="1"/>
  <c r="Y30" i="3" s="1"/>
  <c r="P23" i="3"/>
  <c r="Q23" i="3" s="1"/>
  <c r="X23" i="3" s="1"/>
  <c r="BM23" i="3" s="1"/>
  <c r="Y23" i="3" s="1"/>
  <c r="P29" i="3"/>
  <c r="Q29" i="3" s="1"/>
  <c r="X29" i="3" s="1"/>
  <c r="BM29" i="3" s="1"/>
  <c r="Y29" i="3" s="1"/>
  <c r="E50" i="5"/>
  <c r="P51" i="3"/>
  <c r="Q51" i="3" s="1"/>
  <c r="X51" i="3" s="1"/>
  <c r="BM51" i="3" s="1"/>
  <c r="Y51" i="3" s="1"/>
  <c r="P40" i="3"/>
  <c r="Q40" i="3" s="1"/>
  <c r="X40" i="3" s="1"/>
  <c r="BM40" i="3" s="1"/>
  <c r="Y40" i="3" s="1"/>
  <c r="P44" i="3"/>
  <c r="Q44" i="3" s="1"/>
  <c r="X44" i="3" s="1"/>
  <c r="BM44" i="3" s="1"/>
  <c r="Y44" i="3" s="1"/>
  <c r="P20" i="3"/>
  <c r="Q20" i="3" s="1"/>
  <c r="X20" i="3" s="1"/>
  <c r="BM20" i="3" s="1"/>
  <c r="Y20" i="3" s="1"/>
  <c r="P49" i="3"/>
  <c r="Q49" i="3" s="1"/>
  <c r="X49" i="3" s="1"/>
  <c r="BM49" i="3" s="1"/>
  <c r="Y49" i="3" s="1"/>
  <c r="P34" i="3"/>
  <c r="Q34" i="3" s="1"/>
  <c r="X34" i="3" s="1"/>
  <c r="BM34" i="3" s="1"/>
  <c r="Y34" i="3" s="1"/>
  <c r="P28" i="3"/>
  <c r="Q28" i="3" s="1"/>
  <c r="X28" i="3" s="1"/>
  <c r="BM28" i="3" s="1"/>
  <c r="Y28" i="3" s="1"/>
  <c r="P21" i="3"/>
  <c r="Q21" i="3" s="1"/>
  <c r="X21" i="3" s="1"/>
  <c r="BM21" i="3" s="1"/>
  <c r="Y21" i="3" s="1"/>
  <c r="P53" i="2"/>
  <c r="Q53" i="2" s="1"/>
  <c r="X53" i="2" s="1"/>
  <c r="P9" i="2"/>
  <c r="Q9" i="2" s="1"/>
  <c r="X9" i="2" s="1"/>
  <c r="BM9" i="2" s="1"/>
  <c r="Y9" i="2" s="1"/>
  <c r="P51" i="2"/>
  <c r="Q51" i="2" s="1"/>
  <c r="X51" i="2" s="1"/>
  <c r="P52" i="2"/>
  <c r="Q52" i="2" s="1"/>
  <c r="X52" i="2" s="1"/>
  <c r="P50" i="2"/>
  <c r="Q50" i="2" s="1"/>
  <c r="X50" i="2" s="1"/>
  <c r="P16" i="7"/>
  <c r="P16" i="3"/>
  <c r="Q16" i="3" s="1"/>
  <c r="X16" i="3" s="1"/>
  <c r="BM16" i="3" s="1"/>
  <c r="Y16" i="3" s="1"/>
  <c r="P10" i="2"/>
  <c r="Q10" i="2" s="1"/>
  <c r="X10" i="2" s="1"/>
  <c r="BM10" i="2" s="1"/>
  <c r="Y10" i="2" s="1"/>
  <c r="G51" i="5"/>
  <c r="G45" i="5"/>
  <c r="H45" i="5"/>
  <c r="G49" i="5"/>
  <c r="H49" i="5"/>
  <c r="G46" i="5"/>
  <c r="G44" i="5"/>
  <c r="H44" i="5"/>
  <c r="P39" i="7"/>
  <c r="Q39" i="7" s="1"/>
  <c r="X39" i="7" s="1"/>
  <c r="BM39" i="7" s="1"/>
  <c r="Y39" i="7" s="1"/>
  <c r="P41" i="7"/>
  <c r="Q41" i="7" s="1"/>
  <c r="X41" i="7" s="1"/>
  <c r="BM41" i="7" s="1"/>
  <c r="Y41" i="7" s="1"/>
  <c r="P35" i="7"/>
  <c r="Q35" i="7" s="1"/>
  <c r="X35" i="7" s="1"/>
  <c r="BM35" i="7" s="1"/>
  <c r="Y35" i="7" s="1"/>
  <c r="G38" i="5"/>
  <c r="H38" i="5"/>
  <c r="H18" i="5"/>
  <c r="G18" i="5"/>
  <c r="G19" i="5"/>
  <c r="G48" i="5"/>
  <c r="H48" i="5"/>
  <c r="P25" i="7"/>
  <c r="Q25" i="7" s="1"/>
  <c r="X25" i="7" s="1"/>
  <c r="BM25" i="7" s="1"/>
  <c r="Y25" i="7" s="1"/>
  <c r="G30" i="5"/>
  <c r="H30" i="5"/>
  <c r="G43" i="5"/>
  <c r="H43" i="5"/>
  <c r="G32" i="5"/>
  <c r="H32" i="5"/>
  <c r="P50" i="7"/>
  <c r="Q50" i="7" s="1"/>
  <c r="X50" i="7" s="1"/>
  <c r="BM50" i="7" s="1"/>
  <c r="Y50" i="7" s="1"/>
  <c r="G14" i="5"/>
  <c r="H14" i="5"/>
  <c r="G26" i="5"/>
  <c r="H26" i="5"/>
  <c r="G12" i="5"/>
  <c r="H12" i="5"/>
  <c r="G24" i="5"/>
  <c r="H24" i="5"/>
  <c r="G15" i="5"/>
  <c r="H15" i="5"/>
  <c r="P33" i="7"/>
  <c r="Q33" i="7" s="1"/>
  <c r="X33" i="7" s="1"/>
  <c r="BM33" i="7" s="1"/>
  <c r="Y33" i="7" s="1"/>
  <c r="G17" i="5"/>
  <c r="H17" i="5"/>
  <c r="G28" i="5"/>
  <c r="H28" i="5"/>
  <c r="G29" i="5"/>
  <c r="H29" i="5"/>
  <c r="G27" i="5"/>
  <c r="H27" i="5"/>
  <c r="G40" i="5"/>
  <c r="H40" i="5"/>
  <c r="P31" i="7"/>
  <c r="Q31" i="7" s="1"/>
  <c r="X31" i="7" s="1"/>
  <c r="BM31" i="7" s="1"/>
  <c r="Y31" i="7" s="1"/>
  <c r="P23" i="7"/>
  <c r="Q23" i="7" s="1"/>
  <c r="X23" i="7" s="1"/>
  <c r="BM23" i="7" s="1"/>
  <c r="Y23" i="7" s="1"/>
  <c r="P48" i="2"/>
  <c r="Q48" i="2" s="1"/>
  <c r="X48" i="2" s="1"/>
  <c r="P49" i="2"/>
  <c r="Q49" i="2" s="1"/>
  <c r="X49" i="2" s="1"/>
  <c r="P26" i="2"/>
  <c r="Q26" i="2" s="1"/>
  <c r="X26" i="2" s="1"/>
  <c r="P17" i="2"/>
  <c r="Q17" i="2" s="1"/>
  <c r="X17" i="2" s="1"/>
  <c r="P43" i="2"/>
  <c r="Q43" i="2" s="1"/>
  <c r="X43" i="2" s="1"/>
  <c r="P22" i="2"/>
  <c r="Q22" i="2" s="1"/>
  <c r="X22" i="2" s="1"/>
  <c r="P12" i="2"/>
  <c r="Q12" i="2" s="1"/>
  <c r="X12" i="2" s="1"/>
  <c r="P19" i="2"/>
  <c r="Q19" i="2" s="1"/>
  <c r="X19" i="2" s="1"/>
  <c r="P35" i="2"/>
  <c r="Q35" i="2" s="1"/>
  <c r="X35" i="2" s="1"/>
  <c r="P28" i="2"/>
  <c r="Q28" i="2" s="1"/>
  <c r="X28" i="2" s="1"/>
  <c r="P42" i="2"/>
  <c r="Q42" i="2" s="1"/>
  <c r="X42" i="2" s="1"/>
  <c r="P39" i="2"/>
  <c r="Q39" i="2" s="1"/>
  <c r="X39" i="2" s="1"/>
  <c r="P37" i="2"/>
  <c r="Q37" i="2" s="1"/>
  <c r="X37" i="2" s="1"/>
  <c r="P13" i="2"/>
  <c r="Q13" i="2" s="1"/>
  <c r="X13" i="2" s="1"/>
  <c r="P44" i="2"/>
  <c r="Q44" i="2" s="1"/>
  <c r="X44" i="2" s="1"/>
  <c r="P15" i="2"/>
  <c r="Q15" i="2" s="1"/>
  <c r="X15" i="2" s="1"/>
  <c r="P16" i="2"/>
  <c r="Q16" i="2" s="1"/>
  <c r="X16" i="2" s="1"/>
  <c r="BM16" i="2" s="1"/>
  <c r="Y16" i="2" s="1"/>
  <c r="P46" i="2"/>
  <c r="Q46" i="2" s="1"/>
  <c r="X46" i="2" s="1"/>
  <c r="P41" i="2"/>
  <c r="Q41" i="2" s="1"/>
  <c r="X41" i="2" s="1"/>
  <c r="P21" i="2"/>
  <c r="Q21" i="2" s="1"/>
  <c r="X21" i="2" s="1"/>
  <c r="P47" i="2"/>
  <c r="Q47" i="2" s="1"/>
  <c r="X47" i="2" s="1"/>
  <c r="P45" i="2"/>
  <c r="Q45" i="2" s="1"/>
  <c r="X45" i="2" s="1"/>
  <c r="P33" i="2"/>
  <c r="Q33" i="2" s="1"/>
  <c r="X33" i="2" s="1"/>
  <c r="P14" i="2"/>
  <c r="Q14" i="2" s="1"/>
  <c r="X14" i="2" s="1"/>
  <c r="P23" i="2"/>
  <c r="Q23" i="2" s="1"/>
  <c r="X23" i="2" s="1"/>
  <c r="P32" i="2"/>
  <c r="Q32" i="2" s="1"/>
  <c r="X32" i="2" s="1"/>
  <c r="P30" i="2"/>
  <c r="Q30" i="2" s="1"/>
  <c r="X30" i="2" s="1"/>
  <c r="BM30" i="2" s="1"/>
  <c r="Y30" i="2" s="1"/>
  <c r="P25" i="2"/>
  <c r="Q25" i="2" s="1"/>
  <c r="X25" i="2" s="1"/>
  <c r="P27" i="2"/>
  <c r="Q27" i="2" s="1"/>
  <c r="X27" i="2" s="1"/>
  <c r="P20" i="2"/>
  <c r="Q20" i="2" s="1"/>
  <c r="X20" i="2" s="1"/>
  <c r="P36" i="2"/>
  <c r="Q36" i="2" s="1"/>
  <c r="X36" i="2" s="1"/>
  <c r="P18" i="2"/>
  <c r="Q18" i="2" s="1"/>
  <c r="X18" i="2" s="1"/>
  <c r="P34" i="2"/>
  <c r="Q34" i="2" s="1"/>
  <c r="X34" i="2" s="1"/>
  <c r="P29" i="2"/>
  <c r="Q29" i="2" s="1"/>
  <c r="X29" i="2" s="1"/>
  <c r="P31" i="2"/>
  <c r="Q31" i="2" s="1"/>
  <c r="X31" i="2" s="1"/>
  <c r="P24" i="2"/>
  <c r="Q24" i="2" s="1"/>
  <c r="X24" i="2" s="1"/>
  <c r="P38" i="2"/>
  <c r="Q38" i="2" s="1"/>
  <c r="X38" i="2" s="1"/>
  <c r="P40" i="2"/>
  <c r="Q40" i="2" s="1"/>
  <c r="X40" i="2" s="1"/>
  <c r="P11" i="2"/>
  <c r="Q11" i="2" s="1"/>
  <c r="X11" i="2" s="1"/>
  <c r="E22" i="5"/>
  <c r="F22" i="5"/>
  <c r="H22" i="5"/>
  <c r="G22" i="5"/>
  <c r="P37" i="7"/>
  <c r="Q37" i="7" s="1"/>
  <c r="X37" i="7" s="1"/>
  <c r="BM37" i="7" s="1"/>
  <c r="Y37" i="7" s="1"/>
  <c r="P13" i="7"/>
  <c r="Q13" i="7" s="1"/>
  <c r="X13" i="7" s="1"/>
  <c r="BM13" i="7" s="1"/>
  <c r="Y13" i="7" s="1"/>
  <c r="P11" i="7"/>
  <c r="Q11" i="7" s="1"/>
  <c r="X11" i="7" s="1"/>
  <c r="BM11" i="7" s="1"/>
  <c r="Y11" i="7" s="1"/>
  <c r="P10" i="7"/>
  <c r="Q10" i="7" s="1"/>
  <c r="X10" i="7" s="1"/>
  <c r="BM10" i="7" s="1"/>
  <c r="Y10" i="7" s="1"/>
  <c r="P13" i="3"/>
  <c r="Q13" i="3" s="1"/>
  <c r="X13" i="3" s="1"/>
  <c r="BM13" i="3" s="1"/>
  <c r="Y13" i="3" s="1"/>
  <c r="P12" i="3"/>
  <c r="Q12" i="3" s="1"/>
  <c r="X12" i="3" s="1"/>
  <c r="BM12" i="3" s="1"/>
  <c r="Y12" i="3" s="1"/>
  <c r="P11" i="3"/>
  <c r="Q11" i="3" s="1"/>
  <c r="X11" i="3" s="1"/>
  <c r="BM11" i="3" s="1"/>
  <c r="Y11" i="3" s="1"/>
  <c r="P10" i="3"/>
  <c r="Q10" i="3" s="1"/>
  <c r="X10" i="3" s="1"/>
  <c r="BM10" i="3" s="1"/>
  <c r="Y10" i="3" s="1"/>
  <c r="D75" i="2"/>
  <c r="G20" i="5" l="1"/>
  <c r="E48" i="5"/>
  <c r="E47" i="5"/>
  <c r="G34" i="5"/>
  <c r="G21" i="5"/>
  <c r="G47" i="5"/>
  <c r="G36" i="5"/>
  <c r="BM9" i="7"/>
  <c r="Y9" i="7" s="1"/>
  <c r="H9" i="5" s="1"/>
  <c r="C58" i="7"/>
  <c r="C59" i="7"/>
  <c r="D59" i="7" s="1"/>
  <c r="E37" i="5"/>
  <c r="C58" i="3"/>
  <c r="C59" i="3" s="1"/>
  <c r="D59" i="3" s="1"/>
  <c r="BM9" i="3"/>
  <c r="Y9" i="3" s="1"/>
  <c r="F9" i="5" s="1"/>
  <c r="BM40" i="2"/>
  <c r="Y40" i="2" s="1"/>
  <c r="D40" i="5" s="1"/>
  <c r="BM29" i="2"/>
  <c r="Y29" i="2" s="1"/>
  <c r="D29" i="5" s="1"/>
  <c r="BM32" i="2"/>
  <c r="Y32" i="2" s="1"/>
  <c r="D32" i="5" s="1"/>
  <c r="BM45" i="2"/>
  <c r="Y45" i="2" s="1"/>
  <c r="D45" i="5" s="1"/>
  <c r="BM46" i="2"/>
  <c r="Y46" i="2" s="1"/>
  <c r="D46" i="5" s="1"/>
  <c r="BM28" i="2"/>
  <c r="Y28" i="2" s="1"/>
  <c r="D28" i="5" s="1"/>
  <c r="BM49" i="2"/>
  <c r="Y49" i="2" s="1"/>
  <c r="D49" i="5" s="1"/>
  <c r="BM38" i="2"/>
  <c r="Y38" i="2" s="1"/>
  <c r="D38" i="5" s="1"/>
  <c r="BM35" i="2"/>
  <c r="Y35" i="2" s="1"/>
  <c r="D35" i="5" s="1"/>
  <c r="BM24" i="2"/>
  <c r="Y24" i="2" s="1"/>
  <c r="D24" i="5" s="1"/>
  <c r="BM18" i="2"/>
  <c r="Y18" i="2" s="1"/>
  <c r="D18" i="5" s="1"/>
  <c r="BM14" i="2"/>
  <c r="Y14" i="2" s="1"/>
  <c r="D14" i="5" s="1"/>
  <c r="BM21" i="2"/>
  <c r="Y21" i="2" s="1"/>
  <c r="D21" i="5" s="1"/>
  <c r="BM15" i="2"/>
  <c r="Y15" i="2" s="1"/>
  <c r="D15" i="5" s="1"/>
  <c r="BM39" i="2"/>
  <c r="Y39" i="2" s="1"/>
  <c r="D39" i="5" s="1"/>
  <c r="BM19" i="2"/>
  <c r="Y19" i="2" s="1"/>
  <c r="D19" i="5" s="1"/>
  <c r="BM17" i="2"/>
  <c r="Y17" i="2" s="1"/>
  <c r="D17" i="5" s="1"/>
  <c r="BM50" i="2"/>
  <c r="Y50" i="2" s="1"/>
  <c r="D50" i="5" s="1"/>
  <c r="BM53" i="2"/>
  <c r="Y53" i="2" s="1"/>
  <c r="D53" i="5" s="1"/>
  <c r="BM20" i="2"/>
  <c r="Y20" i="2" s="1"/>
  <c r="D20" i="5" s="1"/>
  <c r="BM13" i="2"/>
  <c r="Y13" i="2" s="1"/>
  <c r="D13" i="5" s="1"/>
  <c r="BM22" i="2"/>
  <c r="Y22" i="2" s="1"/>
  <c r="D22" i="5" s="1"/>
  <c r="BM51" i="2"/>
  <c r="Y51" i="2" s="1"/>
  <c r="D51" i="5" s="1"/>
  <c r="BM34" i="2"/>
  <c r="Y34" i="2" s="1"/>
  <c r="D34" i="5" s="1"/>
  <c r="BM27" i="2"/>
  <c r="Y27" i="2" s="1"/>
  <c r="D27" i="5" s="1"/>
  <c r="BM23" i="2"/>
  <c r="Y23" i="2" s="1"/>
  <c r="D23" i="5" s="1"/>
  <c r="BM47" i="2"/>
  <c r="Y47" i="2" s="1"/>
  <c r="D47" i="5" s="1"/>
  <c r="BM37" i="2"/>
  <c r="Y37" i="2" s="1"/>
  <c r="D37" i="5" s="1"/>
  <c r="BM43" i="2"/>
  <c r="Y43" i="2" s="1"/>
  <c r="D43" i="5" s="1"/>
  <c r="BM48" i="2"/>
  <c r="Y48" i="2" s="1"/>
  <c r="D48" i="5" s="1"/>
  <c r="BM11" i="2"/>
  <c r="Y11" i="2" s="1"/>
  <c r="D11" i="5" s="1"/>
  <c r="BM31" i="2"/>
  <c r="Y31" i="2" s="1"/>
  <c r="D31" i="5" s="1"/>
  <c r="BM36" i="2"/>
  <c r="Y36" i="2" s="1"/>
  <c r="D36" i="5" s="1"/>
  <c r="BM33" i="2"/>
  <c r="Y33" i="2" s="1"/>
  <c r="D33" i="5" s="1"/>
  <c r="BM41" i="2"/>
  <c r="Y41" i="2" s="1"/>
  <c r="D41" i="5" s="1"/>
  <c r="BM44" i="2"/>
  <c r="Y44" i="2" s="1"/>
  <c r="D44" i="5" s="1"/>
  <c r="BM42" i="2"/>
  <c r="Y42" i="2" s="1"/>
  <c r="D42" i="5" s="1"/>
  <c r="BM12" i="2"/>
  <c r="Y12" i="2" s="1"/>
  <c r="D12" i="5" s="1"/>
  <c r="BM26" i="2"/>
  <c r="Y26" i="2" s="1"/>
  <c r="D26" i="5" s="1"/>
  <c r="BM52" i="2"/>
  <c r="Y52" i="2" s="1"/>
  <c r="D52" i="5" s="1"/>
  <c r="P57" i="2"/>
  <c r="P60" i="2"/>
  <c r="BM25" i="2"/>
  <c r="Y25" i="2" s="1"/>
  <c r="D25" i="5" s="1"/>
  <c r="C58" i="2"/>
  <c r="Q16" i="7"/>
  <c r="X16" i="7" s="1"/>
  <c r="P57" i="7" s="1"/>
  <c r="Q18" i="3"/>
  <c r="X18" i="3" s="1"/>
  <c r="P57" i="3" s="1"/>
  <c r="D9" i="5"/>
  <c r="P54" i="2"/>
  <c r="P54" i="3"/>
  <c r="P54" i="7"/>
  <c r="H34" i="5"/>
  <c r="H42" i="5"/>
  <c r="G42" i="5"/>
  <c r="G52" i="5"/>
  <c r="H52" i="5"/>
  <c r="G9" i="5"/>
  <c r="G53" i="5"/>
  <c r="H53" i="5"/>
  <c r="G10" i="5"/>
  <c r="H10" i="5"/>
  <c r="E35" i="5"/>
  <c r="F35" i="5"/>
  <c r="E17" i="5"/>
  <c r="F17" i="5"/>
  <c r="E49" i="5"/>
  <c r="F49" i="5"/>
  <c r="E53" i="5"/>
  <c r="F53" i="5"/>
  <c r="E27" i="5"/>
  <c r="F27" i="5"/>
  <c r="E43" i="5"/>
  <c r="F43" i="5"/>
  <c r="E21" i="5"/>
  <c r="F21" i="5"/>
  <c r="E13" i="5"/>
  <c r="F13" i="5"/>
  <c r="E44" i="5"/>
  <c r="F44" i="5"/>
  <c r="E51" i="5"/>
  <c r="F51" i="5"/>
  <c r="E30" i="5"/>
  <c r="F30" i="5"/>
  <c r="E24" i="5"/>
  <c r="F24" i="5"/>
  <c r="E36" i="5"/>
  <c r="F36" i="5"/>
  <c r="E42" i="5"/>
  <c r="F42" i="5"/>
  <c r="E33" i="5"/>
  <c r="F33" i="5"/>
  <c r="E12" i="5"/>
  <c r="F12" i="5"/>
  <c r="E28" i="5"/>
  <c r="F28" i="5"/>
  <c r="E23" i="5"/>
  <c r="F23" i="5"/>
  <c r="E9" i="5"/>
  <c r="E29" i="5"/>
  <c r="F29" i="5"/>
  <c r="E11" i="5"/>
  <c r="F11" i="5"/>
  <c r="E34" i="5"/>
  <c r="F34" i="5"/>
  <c r="E14" i="5"/>
  <c r="F14" i="5"/>
  <c r="E20" i="5"/>
  <c r="F20" i="5"/>
  <c r="E40" i="5"/>
  <c r="F40" i="5"/>
  <c r="E41" i="5"/>
  <c r="F41" i="5"/>
  <c r="E31" i="5"/>
  <c r="F31" i="5"/>
  <c r="E15" i="5"/>
  <c r="F15" i="5"/>
  <c r="E38" i="5"/>
  <c r="F38" i="5"/>
  <c r="E25" i="5"/>
  <c r="F25" i="5"/>
  <c r="E19" i="5"/>
  <c r="F19" i="5"/>
  <c r="E39" i="5"/>
  <c r="F39" i="5"/>
  <c r="E26" i="5"/>
  <c r="F26" i="5"/>
  <c r="E45" i="5"/>
  <c r="F45" i="5"/>
  <c r="E32" i="5"/>
  <c r="F32" i="5"/>
  <c r="C9" i="5"/>
  <c r="C53" i="5"/>
  <c r="C51" i="5"/>
  <c r="C52" i="5"/>
  <c r="C50" i="5"/>
  <c r="E16" i="5"/>
  <c r="F16" i="5"/>
  <c r="G50" i="5"/>
  <c r="H50" i="5"/>
  <c r="G13" i="5"/>
  <c r="H13" i="5"/>
  <c r="G31" i="5"/>
  <c r="H31" i="5"/>
  <c r="G25" i="5"/>
  <c r="H25" i="5"/>
  <c r="H37" i="5"/>
  <c r="G37" i="5"/>
  <c r="G35" i="5"/>
  <c r="H35" i="5"/>
  <c r="G33" i="5"/>
  <c r="H33" i="5"/>
  <c r="G39" i="5"/>
  <c r="H39" i="5"/>
  <c r="G11" i="5"/>
  <c r="H11" i="5"/>
  <c r="G23" i="5"/>
  <c r="H23" i="5"/>
  <c r="G41" i="5"/>
  <c r="H41" i="5"/>
  <c r="C49" i="5"/>
  <c r="C48" i="5"/>
  <c r="C31" i="5"/>
  <c r="C42" i="5"/>
  <c r="C21" i="5"/>
  <c r="C46" i="5"/>
  <c r="C13" i="5"/>
  <c r="C39" i="5"/>
  <c r="C19" i="5"/>
  <c r="C17" i="5"/>
  <c r="C38" i="5"/>
  <c r="C36" i="5"/>
  <c r="C23" i="5"/>
  <c r="C40" i="5"/>
  <c r="C20" i="5"/>
  <c r="C15" i="5"/>
  <c r="C18" i="5"/>
  <c r="C32" i="5"/>
  <c r="C45" i="5"/>
  <c r="C12" i="5"/>
  <c r="C34" i="5"/>
  <c r="C33" i="5"/>
  <c r="C47" i="5"/>
  <c r="C41" i="5"/>
  <c r="C16" i="5"/>
  <c r="D16" i="5"/>
  <c r="C44" i="5"/>
  <c r="C37" i="5"/>
  <c r="C35" i="5"/>
  <c r="C43" i="5"/>
  <c r="C11" i="5"/>
  <c r="I11" i="5" l="1"/>
  <c r="J11" i="5" s="1"/>
  <c r="G16" i="5"/>
  <c r="BM16" i="7"/>
  <c r="Y16" i="7" s="1"/>
  <c r="H16" i="5" s="1"/>
  <c r="C61" i="7"/>
  <c r="P58" i="7"/>
  <c r="P59" i="7" s="1"/>
  <c r="D58" i="7"/>
  <c r="P60" i="7"/>
  <c r="D57" i="7"/>
  <c r="D60" i="7"/>
  <c r="P58" i="3"/>
  <c r="D58" i="3"/>
  <c r="BM18" i="3"/>
  <c r="Y18" i="3" s="1"/>
  <c r="F18" i="5" s="1"/>
  <c r="P60" i="3"/>
  <c r="D57" i="3"/>
  <c r="C61" i="3"/>
  <c r="D60" i="3"/>
  <c r="C59" i="2"/>
  <c r="D59" i="2" s="1"/>
  <c r="P58" i="2"/>
  <c r="X54" i="7"/>
  <c r="E18" i="5"/>
  <c r="I18" i="5" s="1"/>
  <c r="I9" i="5"/>
  <c r="I43" i="5"/>
  <c r="I35" i="5"/>
  <c r="I37" i="5"/>
  <c r="I44" i="5"/>
  <c r="I16" i="5"/>
  <c r="I41" i="5"/>
  <c r="I47" i="5"/>
  <c r="I33" i="5"/>
  <c r="I34" i="5"/>
  <c r="I12" i="5"/>
  <c r="I45" i="5"/>
  <c r="I32" i="5"/>
  <c r="I15" i="5"/>
  <c r="I20" i="5"/>
  <c r="I40" i="5"/>
  <c r="I23" i="5"/>
  <c r="I36" i="5"/>
  <c r="I38" i="5"/>
  <c r="I17" i="5"/>
  <c r="I19" i="5"/>
  <c r="I39" i="5"/>
  <c r="I13" i="5"/>
  <c r="I46" i="5"/>
  <c r="I21" i="5"/>
  <c r="I42" i="5"/>
  <c r="I31" i="5"/>
  <c r="I48" i="5"/>
  <c r="I49" i="5"/>
  <c r="I50" i="5"/>
  <c r="I52" i="5"/>
  <c r="I51" i="5"/>
  <c r="I53" i="5"/>
  <c r="G54" i="5"/>
  <c r="X54" i="3"/>
  <c r="X54" i="2"/>
  <c r="C14" i="5"/>
  <c r="C22" i="5"/>
  <c r="C24" i="5"/>
  <c r="C25" i="5"/>
  <c r="C28" i="5"/>
  <c r="C30" i="5"/>
  <c r="D30" i="5"/>
  <c r="C29" i="5"/>
  <c r="C27" i="5"/>
  <c r="C26" i="5"/>
  <c r="E10" i="5"/>
  <c r="C10" i="5"/>
  <c r="D10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M11" i="5" l="1"/>
  <c r="K11" i="5"/>
  <c r="Q59" i="7"/>
  <c r="D61" i="7"/>
  <c r="Q58" i="7"/>
  <c r="P61" i="7"/>
  <c r="Q60" i="7"/>
  <c r="Q57" i="7"/>
  <c r="D61" i="3"/>
  <c r="P59" i="3"/>
  <c r="Q57" i="3" s="1"/>
  <c r="I10" i="5"/>
  <c r="M10" i="5" s="1"/>
  <c r="K53" i="5"/>
  <c r="J53" i="5"/>
  <c r="M53" i="5"/>
  <c r="K49" i="5"/>
  <c r="J49" i="5"/>
  <c r="M49" i="5"/>
  <c r="J23" i="5"/>
  <c r="K23" i="5"/>
  <c r="M23" i="5"/>
  <c r="M52" i="5"/>
  <c r="K52" i="5"/>
  <c r="J52" i="5"/>
  <c r="J31" i="5"/>
  <c r="K31" i="5"/>
  <c r="M31" i="5"/>
  <c r="K13" i="5"/>
  <c r="J13" i="5"/>
  <c r="M13" i="5"/>
  <c r="J38" i="5"/>
  <c r="K38" i="5"/>
  <c r="M38" i="5"/>
  <c r="K20" i="5"/>
  <c r="M20" i="5"/>
  <c r="J20" i="5"/>
  <c r="M12" i="5"/>
  <c r="K12" i="5"/>
  <c r="J12" i="5"/>
  <c r="M41" i="5"/>
  <c r="K41" i="5"/>
  <c r="J41" i="5"/>
  <c r="K35" i="5"/>
  <c r="M35" i="5"/>
  <c r="J35" i="5"/>
  <c r="D57" i="2"/>
  <c r="M50" i="5"/>
  <c r="J50" i="5"/>
  <c r="K50" i="5"/>
  <c r="J42" i="5"/>
  <c r="K42" i="5"/>
  <c r="M42" i="5"/>
  <c r="K39" i="5"/>
  <c r="M39" i="5"/>
  <c r="J39" i="5"/>
  <c r="K36" i="5"/>
  <c r="M36" i="5"/>
  <c r="J36" i="5"/>
  <c r="K15" i="5"/>
  <c r="J15" i="5"/>
  <c r="M15" i="5"/>
  <c r="M34" i="5"/>
  <c r="J34" i="5"/>
  <c r="K34" i="5"/>
  <c r="K16" i="5"/>
  <c r="J16" i="5"/>
  <c r="M16" i="5"/>
  <c r="K43" i="5"/>
  <c r="M43" i="5"/>
  <c r="J43" i="5"/>
  <c r="C61" i="2"/>
  <c r="D58" i="2"/>
  <c r="J19" i="5"/>
  <c r="K19" i="5"/>
  <c r="M19" i="5"/>
  <c r="J32" i="5"/>
  <c r="K32" i="5"/>
  <c r="M32" i="5"/>
  <c r="M44" i="5"/>
  <c r="J44" i="5"/>
  <c r="K44" i="5"/>
  <c r="M9" i="5"/>
  <c r="K9" i="5"/>
  <c r="J9" i="5"/>
  <c r="M21" i="5"/>
  <c r="K21" i="5"/>
  <c r="J21" i="5"/>
  <c r="K33" i="5"/>
  <c r="J33" i="5"/>
  <c r="M33" i="5"/>
  <c r="K51" i="5"/>
  <c r="M51" i="5"/>
  <c r="J51" i="5"/>
  <c r="J48" i="5"/>
  <c r="K48" i="5"/>
  <c r="M48" i="5"/>
  <c r="K46" i="5"/>
  <c r="M46" i="5"/>
  <c r="J46" i="5"/>
  <c r="K17" i="5"/>
  <c r="J17" i="5"/>
  <c r="M17" i="5"/>
  <c r="K40" i="5"/>
  <c r="M40" i="5"/>
  <c r="J40" i="5"/>
  <c r="M45" i="5"/>
  <c r="K45" i="5"/>
  <c r="J45" i="5"/>
  <c r="J47" i="5"/>
  <c r="K47" i="5"/>
  <c r="M47" i="5"/>
  <c r="K37" i="5"/>
  <c r="J37" i="5"/>
  <c r="M37" i="5"/>
  <c r="M18" i="5"/>
  <c r="J18" i="5"/>
  <c r="K18" i="5"/>
  <c r="D60" i="2"/>
  <c r="P59" i="2"/>
  <c r="Q59" i="2" s="1"/>
  <c r="E54" i="5"/>
  <c r="F10" i="5"/>
  <c r="I26" i="5"/>
  <c r="I27" i="5"/>
  <c r="I29" i="5"/>
  <c r="I30" i="5"/>
  <c r="I28" i="5"/>
  <c r="I25" i="5"/>
  <c r="I24" i="5"/>
  <c r="I22" i="5"/>
  <c r="I14" i="5"/>
  <c r="C54" i="5"/>
  <c r="J10" i="5" l="1"/>
  <c r="Q61" i="7"/>
  <c r="Q60" i="3"/>
  <c r="Q58" i="3"/>
  <c r="Q59" i="3"/>
  <c r="P61" i="3"/>
  <c r="K10" i="5"/>
  <c r="K14" i="5"/>
  <c r="M14" i="5"/>
  <c r="J14" i="5"/>
  <c r="K28" i="5"/>
  <c r="M28" i="5"/>
  <c r="J28" i="5"/>
  <c r="J26" i="5"/>
  <c r="K26" i="5"/>
  <c r="M26" i="5"/>
  <c r="Q57" i="2"/>
  <c r="K27" i="5"/>
  <c r="M27" i="5"/>
  <c r="J27" i="5"/>
  <c r="K30" i="5"/>
  <c r="M30" i="5"/>
  <c r="J30" i="5"/>
  <c r="M22" i="5"/>
  <c r="J22" i="5"/>
  <c r="K22" i="5"/>
  <c r="M24" i="5"/>
  <c r="K24" i="5"/>
  <c r="J24" i="5"/>
  <c r="M29" i="5"/>
  <c r="K29" i="5"/>
  <c r="J29" i="5"/>
  <c r="Q58" i="2"/>
  <c r="Q60" i="2"/>
  <c r="P61" i="2"/>
  <c r="C57" i="5"/>
  <c r="C60" i="5"/>
  <c r="M25" i="5"/>
  <c r="J25" i="5"/>
  <c r="K25" i="5"/>
  <c r="I54" i="5"/>
  <c r="Q61" i="3" l="1"/>
  <c r="J57" i="5"/>
  <c r="C58" i="5"/>
  <c r="J59" i="5"/>
  <c r="J58" i="5"/>
  <c r="Q61" i="2"/>
  <c r="B9" i="5"/>
  <c r="K58" i="5" l="1"/>
  <c r="K57" i="5"/>
  <c r="K59" i="5"/>
  <c r="C59" i="5"/>
  <c r="D59" i="5" s="1"/>
  <c r="J60" i="5"/>
  <c r="D60" i="5" l="1"/>
  <c r="D58" i="5"/>
  <c r="D57" i="5"/>
  <c r="C61" i="5"/>
  <c r="K60" i="5"/>
  <c r="D61" i="2"/>
  <c r="D6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Navas</author>
  </authors>
  <commentList>
    <comment ref="K7" authorId="0" shapeId="0" xr:uid="{A0FA9895-E33B-4D18-B293-1669EB5A4EDB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Art. 32 y Art. 40 último inciso R-LOEI y
Art. 3 letra J Acuerdo 2024-00031-A
Durante todo el proceso formativo.
</t>
        </r>
        <r>
          <rPr>
            <b/>
            <sz val="11"/>
            <color theme="1"/>
            <rFont val="Calibri"/>
            <family val="2"/>
            <scheme val="minor"/>
          </rPr>
          <t>IMPORTANTE</t>
        </r>
        <r>
          <rPr>
            <sz val="11"/>
            <color theme="1"/>
            <rFont val="Calibri"/>
            <family val="2"/>
            <scheme val="minor"/>
          </rPr>
          <t xml:space="preserve"> tener evidencia firmada por representante.</t>
        </r>
      </text>
    </comment>
    <comment ref="M7" authorId="0" shapeId="0" xr:uid="{98B13180-B351-4F0F-936F-5A2997B031B4}">
      <text>
        <r>
          <rPr>
            <b/>
            <sz val="11"/>
            <color indexed="81"/>
            <rFont val="Calibri"/>
            <family val="2"/>
            <scheme val="minor"/>
          </rPr>
          <t>Julio Navas:</t>
        </r>
        <r>
          <rPr>
            <sz val="11"/>
            <color indexed="81"/>
            <rFont val="Calibri"/>
            <family val="2"/>
            <scheme val="minor"/>
          </rPr>
          <t xml:space="preserve">
Seleccionar en la primera hoja DATOS si la materia es Cuantitativa o Cualitativa</t>
        </r>
      </text>
    </comment>
    <comment ref="Y7" authorId="0" shapeId="0" xr:uid="{5681C2DF-D77D-472E-BB76-342EEA680289}">
      <text>
        <r>
          <rPr>
            <b/>
            <sz val="11"/>
            <color indexed="81"/>
            <rFont val="Calibri"/>
            <family val="2"/>
            <scheme val="minor"/>
          </rPr>
          <t>Julio Navas:</t>
        </r>
        <r>
          <rPr>
            <sz val="11"/>
            <color indexed="81"/>
            <rFont val="Calibri"/>
            <family val="2"/>
            <scheme val="minor"/>
          </rPr>
          <t xml:space="preserve">
Seleccionar en la primera hoja DATOS si la materia es Cuantitativa o Cualitativa</t>
        </r>
      </text>
    </comment>
    <comment ref="Q8" authorId="0" shapeId="0" xr:uid="{55577BF9-0F10-4FA2-8AB3-7FFFEE04B6A8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Art. 34 Acuerdo 2024-00031-A</t>
        </r>
      </text>
    </comment>
    <comment ref="T8" authorId="0" shapeId="0" xr:uid="{128BB7EF-5992-44A2-B36A-9C4E2F6684B5}">
      <text>
        <r>
          <rPr>
            <b/>
            <sz val="11"/>
            <color indexed="81"/>
            <rFont val="Calibri"/>
            <family val="2"/>
          </rPr>
          <t>Julio Navas:</t>
        </r>
        <r>
          <rPr>
            <sz val="11"/>
            <color indexed="81"/>
            <rFont val="Calibri"/>
            <family val="2"/>
          </rPr>
          <t xml:space="preserve">
El PP.FF. presenta solicitud escrita al docente.
Solo para mejorar el Examen Trimestral inferior a 9.
Arts. 10-11-12  Acuerdo 2024-00031-A</t>
        </r>
      </text>
    </comment>
    <comment ref="W8" authorId="0" shapeId="0" xr:uid="{B5C426CF-4365-48A7-A7F9-FD57669CD169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Art. 34 Acuerdo 2024-00031-A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Navas</author>
  </authors>
  <commentList>
    <comment ref="K7" authorId="0" shapeId="0" xr:uid="{A8995380-D345-4B14-BF14-179E128DB522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Art. 32 y Art. 40 último inciso R-LOEI y
Art. 3 letra J Acuerdo 2024-00031-A
Durante todo el proceso formativo.
</t>
        </r>
        <r>
          <rPr>
            <b/>
            <sz val="11"/>
            <color theme="1"/>
            <rFont val="Calibri"/>
            <family val="2"/>
            <scheme val="minor"/>
          </rPr>
          <t>IMPORTANTE</t>
        </r>
        <r>
          <rPr>
            <sz val="11"/>
            <color theme="1"/>
            <rFont val="Calibri"/>
            <family val="2"/>
            <scheme val="minor"/>
          </rPr>
          <t xml:space="preserve"> tener evidencia firmada por representante.</t>
        </r>
      </text>
    </comment>
    <comment ref="M7" authorId="0" shapeId="0" xr:uid="{8ABA6C0D-0C5C-4BA5-8D93-A6D932275D08}">
      <text>
        <r>
          <rPr>
            <b/>
            <sz val="11"/>
            <color indexed="81"/>
            <rFont val="Calibri"/>
            <family val="2"/>
            <scheme val="minor"/>
          </rPr>
          <t>Julio Navas:</t>
        </r>
        <r>
          <rPr>
            <sz val="11"/>
            <color indexed="81"/>
            <rFont val="Calibri"/>
            <family val="2"/>
            <scheme val="minor"/>
          </rPr>
          <t xml:space="preserve">
Seleccionar en la primera hoja DATOS si la materia es Cuantitativa o Cualitativa</t>
        </r>
      </text>
    </comment>
    <comment ref="Y7" authorId="0" shapeId="0" xr:uid="{86A1E0E9-1188-478F-B74E-4055758C3981}">
      <text>
        <r>
          <rPr>
            <b/>
            <sz val="11"/>
            <color indexed="81"/>
            <rFont val="Calibri"/>
            <family val="2"/>
            <scheme val="minor"/>
          </rPr>
          <t>Julio Navas:</t>
        </r>
        <r>
          <rPr>
            <sz val="11"/>
            <color indexed="81"/>
            <rFont val="Calibri"/>
            <family val="2"/>
            <scheme val="minor"/>
          </rPr>
          <t xml:space="preserve">
Seleccionar en la primera hoja DATOS si la materia es Cuantitativa o Cualitativa</t>
        </r>
      </text>
    </comment>
    <comment ref="Q8" authorId="0" shapeId="0" xr:uid="{3D8C86CA-8B4E-4723-8466-51827E021DB1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Art. 34 Acuerdo 2024-00031-A</t>
        </r>
      </text>
    </comment>
    <comment ref="T8" authorId="0" shapeId="0" xr:uid="{B663B3A7-F597-4F30-8974-774805CC4BF8}">
      <text>
        <r>
          <rPr>
            <b/>
            <sz val="11"/>
            <color indexed="81"/>
            <rFont val="Calibri"/>
            <family val="2"/>
          </rPr>
          <t>Julio Navas:</t>
        </r>
        <r>
          <rPr>
            <sz val="11"/>
            <color indexed="81"/>
            <rFont val="Calibri"/>
            <family val="2"/>
          </rPr>
          <t xml:space="preserve">
El PP.FF. presenta solicitud escrita al docente.
Solo para mejorar el Examen Trimestral inferior a 9.
Arts. 10-11-12  Acuerdo 2024-00031-A</t>
        </r>
      </text>
    </comment>
    <comment ref="W8" authorId="0" shapeId="0" xr:uid="{E60C1764-2F70-4D25-BDA4-148964D4F011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Art. 34 Acuerdo 2024-00031-A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Navas</author>
  </authors>
  <commentList>
    <comment ref="K7" authorId="0" shapeId="0" xr:uid="{4479F527-84DE-4A8B-B608-876B312F9223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Art. 32 y Art. 40 último inciso R-LOEI y
Art. 3 letra J Acuerdo 2024-00031-A
Durante todo el proceso formativo.
</t>
        </r>
        <r>
          <rPr>
            <b/>
            <sz val="11"/>
            <color theme="1"/>
            <rFont val="Calibri"/>
            <family val="2"/>
            <scheme val="minor"/>
          </rPr>
          <t>IMPORTANTE</t>
        </r>
        <r>
          <rPr>
            <sz val="11"/>
            <color theme="1"/>
            <rFont val="Calibri"/>
            <family val="2"/>
            <scheme val="minor"/>
          </rPr>
          <t xml:space="preserve"> tener evidencia firmada por representante.</t>
        </r>
      </text>
    </comment>
    <comment ref="M7" authorId="0" shapeId="0" xr:uid="{3B79037A-5F24-4A5D-90E5-80D4BCF3B749}">
      <text>
        <r>
          <rPr>
            <b/>
            <sz val="11"/>
            <color indexed="81"/>
            <rFont val="Calibri"/>
            <family val="2"/>
            <scheme val="minor"/>
          </rPr>
          <t>Julio Navas:</t>
        </r>
        <r>
          <rPr>
            <sz val="11"/>
            <color indexed="81"/>
            <rFont val="Calibri"/>
            <family val="2"/>
            <scheme val="minor"/>
          </rPr>
          <t xml:space="preserve">
Seleccionar en la primera hoja DATOS si la materia es Cuantitativa o Cualitativa</t>
        </r>
      </text>
    </comment>
    <comment ref="Y7" authorId="0" shapeId="0" xr:uid="{4ED3F58D-263D-47D5-9646-7D1908E4FE36}">
      <text>
        <r>
          <rPr>
            <b/>
            <sz val="11"/>
            <color indexed="81"/>
            <rFont val="Calibri"/>
            <family val="2"/>
            <scheme val="minor"/>
          </rPr>
          <t>Julio Navas:</t>
        </r>
        <r>
          <rPr>
            <sz val="11"/>
            <color indexed="81"/>
            <rFont val="Calibri"/>
            <family val="2"/>
            <scheme val="minor"/>
          </rPr>
          <t xml:space="preserve">
Seleccionar en la primera hoja DATOS si la materia es Cuantitativa o Cualitativa</t>
        </r>
      </text>
    </comment>
    <comment ref="Q8" authorId="0" shapeId="0" xr:uid="{51A7F8C7-F965-4C50-8554-EEAE37BB1A60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Art. 34 Acuerdo 2024-00031-A</t>
        </r>
      </text>
    </comment>
    <comment ref="T8" authorId="0" shapeId="0" xr:uid="{838426BD-2BA2-43F9-AB59-38F2BDA9B147}">
      <text>
        <r>
          <rPr>
            <b/>
            <sz val="11"/>
            <color indexed="81"/>
            <rFont val="Calibri"/>
            <family val="2"/>
          </rPr>
          <t>Julio Navas:</t>
        </r>
        <r>
          <rPr>
            <sz val="11"/>
            <color indexed="81"/>
            <rFont val="Calibri"/>
            <family val="2"/>
          </rPr>
          <t xml:space="preserve">
El PP.FF. presenta solicitud escrita al docente.
Solo para mejorar el Examen Trimestral inferior a 9.
Arts. 10-11-12  Acuerdo 2024-00031-A</t>
        </r>
      </text>
    </comment>
    <comment ref="W8" authorId="0" shapeId="0" xr:uid="{6EB162BB-847B-4798-9E0B-90537ECD7FD0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Art. 34 Acuerdo 2024-00031-A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Navas</author>
  </authors>
  <commentList>
    <comment ref="I6" authorId="0" shapeId="0" xr:uid="{F49BAB22-7B26-4439-99E6-5A95E0E80ED6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Art. 34 Acuerdo 2024-00031-A</t>
        </r>
      </text>
    </comment>
    <comment ref="L6" authorId="0" shapeId="0" xr:uid="{606BC9CF-21FA-44B4-9BD5-29F084B0469B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Art. 38 R-LOEI  y
Art.3 letra L y Art. 21-22 de Acuerdo 2024-00031-A</t>
        </r>
      </text>
    </comment>
    <comment ref="K8" authorId="0" shapeId="0" xr:uid="{A5D6896E-5A65-4496-85A7-53D4AFA6054D}">
      <text>
        <r>
          <rPr>
            <b/>
            <sz val="11"/>
            <color theme="1"/>
            <rFont val="Calibri"/>
            <family val="2"/>
            <scheme val="minor"/>
          </rPr>
          <t>Julio Navas:</t>
        </r>
        <r>
          <rPr>
            <sz val="11"/>
            <color theme="1"/>
            <rFont val="Calibri"/>
            <family val="2"/>
            <scheme val="minor"/>
          </rPr>
          <t xml:space="preserve">
Repetición directa. 
Art. 24 Acuerdo 
2024-00031-A
Menor o = a 4 Pierde Año.</t>
        </r>
      </text>
    </comment>
  </commentList>
</comments>
</file>

<file path=xl/sharedStrings.xml><?xml version="1.0" encoding="utf-8"?>
<sst xmlns="http://schemas.openxmlformats.org/spreadsheetml/2006/main" count="337" uniqueCount="179">
  <si>
    <t>INGRESAR LOS DATOS PRINCIPALES</t>
  </si>
  <si>
    <t>CAMBIAR EL LOGO AQUÍ</t>
  </si>
  <si>
    <t>Plantel:</t>
  </si>
  <si>
    <t>UNIDAD EDUCATIVA FISCOMISIONAL VEINTE DE ABRIL</t>
  </si>
  <si>
    <t>REMPLAZAR LA IMAGEN Y PONER EL</t>
  </si>
  <si>
    <t>CUANTITATIVA</t>
  </si>
  <si>
    <t>Año Lectivo:</t>
  </si>
  <si>
    <t>2024 - 2025</t>
  </si>
  <si>
    <t>LOGO DEL PLANTEL DENTRO DEL CUADRO</t>
  </si>
  <si>
    <t>CUALITATIVA</t>
  </si>
  <si>
    <t>Área:</t>
  </si>
  <si>
    <t>MATEMATICA</t>
  </si>
  <si>
    <r>
      <t xml:space="preserve">   SELECCIONAR</t>
    </r>
    <r>
      <rPr>
        <b/>
        <sz val="11"/>
        <color theme="1"/>
        <rFont val="Calibri"/>
        <family val="2"/>
        <charset val="2"/>
      </rPr>
      <t xml:space="preserve"> LA ESCALA  </t>
    </r>
    <r>
      <rPr>
        <b/>
        <sz val="12"/>
        <color theme="1"/>
        <rFont val="Wingdings"/>
        <charset val="2"/>
      </rPr>
      <t>8</t>
    </r>
  </si>
  <si>
    <t>Docente:</t>
  </si>
  <si>
    <t>LIC. JULIO NAVAS PAZMIÑO</t>
  </si>
  <si>
    <t>Curso:</t>
  </si>
  <si>
    <t>SEGUNDO BGU CIENCIAS "B" VESPERTINA</t>
  </si>
  <si>
    <t>LISTA DE ESTUDIANTES</t>
  </si>
  <si>
    <t>Nº</t>
  </si>
  <si>
    <t>APELLIDOS Y NOMBRES</t>
  </si>
  <si>
    <t xml:space="preserve">ARGUDO TUBAY </t>
  </si>
  <si>
    <t>ç ç ç</t>
  </si>
  <si>
    <t>INGRESAR  NÓMINA  DE</t>
  </si>
  <si>
    <t>CABRERA ALVARADO</t>
  </si>
  <si>
    <t>ESTUDIANTES  ORDENADA</t>
  </si>
  <si>
    <t>CAGUANA ZAMBRANO</t>
  </si>
  <si>
    <t>COPIAR  Pegado/Valores</t>
  </si>
  <si>
    <t xml:space="preserve">CASTRO PINCAY </t>
  </si>
  <si>
    <t>CHELE PLUA</t>
  </si>
  <si>
    <t>CHOEZ CABRERA</t>
  </si>
  <si>
    <t xml:space="preserve">CHUEZ LOOR </t>
  </si>
  <si>
    <t xml:space="preserve">CHUYA SAQUIPAY </t>
  </si>
  <si>
    <t>Matriz de Notas</t>
  </si>
  <si>
    <t xml:space="preserve">ESPINOZA CASTAÑEDA </t>
  </si>
  <si>
    <t xml:space="preserve">GALARZA CEREZO </t>
  </si>
  <si>
    <t xml:space="preserve">GOMEZ RODRIGUEZ </t>
  </si>
  <si>
    <t>Acuerdo MINEDUC-2024-00031-A</t>
  </si>
  <si>
    <t xml:space="preserve">GUZMAN MOSQUERA </t>
  </si>
  <si>
    <t>JIRON MERCADO</t>
  </si>
  <si>
    <t>MACAS QUICHIMBO</t>
  </si>
  <si>
    <t>MACIAS MATEO</t>
  </si>
  <si>
    <t xml:space="preserve">MATUTE CACERES </t>
  </si>
  <si>
    <t>NOTAS: La nómina de estudiantes se la ingresa en esta hoja "DATOS", en las otras NO.</t>
  </si>
  <si>
    <t xml:space="preserve">MAYORGA ARIAS </t>
  </si>
  <si>
    <t xml:space="preserve">             Evitar borrar las fórmulas o que se alteren.</t>
  </si>
  <si>
    <t>MENDOZA ORTIZ</t>
  </si>
  <si>
    <t xml:space="preserve">             Los promedios tienen dos decimales sin redondear.</t>
  </si>
  <si>
    <t xml:space="preserve">MORALES FRANCO </t>
  </si>
  <si>
    <t xml:space="preserve">             Solo debe ingresar notas (números) entre el 0 y el 10 [Ejemplo: 10 - 7,5 - 8,2 - 0]</t>
  </si>
  <si>
    <t xml:space="preserve">MORALES LEON </t>
  </si>
  <si>
    <t xml:space="preserve">             No inserte ni borre filas o columnas, los datos están con celdas vinculadas. LAS PUEDE OCULTAR.</t>
  </si>
  <si>
    <t>MUÑOZ VEINTIMILLA E</t>
  </si>
  <si>
    <t xml:space="preserve">NAVAS LINO </t>
  </si>
  <si>
    <t>REGISTRO DE CALIFICACIONES 2024-2025</t>
  </si>
  <si>
    <t xml:space="preserve">PAREDES BRAVO </t>
  </si>
  <si>
    <t>Por: LIC. JULIO NAVAS PAZMIÑO</t>
  </si>
  <si>
    <t>PEREZ GUERRERO</t>
  </si>
  <si>
    <t>Creado 29/05/2023. Última revisión 25/08/2024</t>
  </si>
  <si>
    <t>PEREZ PINCAY A</t>
  </si>
  <si>
    <t>Respete derecho de autor. Sin costo (gratis).</t>
  </si>
  <si>
    <t>QUIMIZ BUENAÑO M</t>
  </si>
  <si>
    <t>Guayaquil - Ecuador</t>
  </si>
  <si>
    <t>QUINTANA BRIONES A</t>
  </si>
  <si>
    <t>RAMIREZ GASTEZZI D</t>
  </si>
  <si>
    <t>RODRIGUEZ CHOEZ J</t>
  </si>
  <si>
    <t>LA MATRIZ TRABAJA CON ESTA TABLA</t>
  </si>
  <si>
    <t>ROSALES MARTINEZ E</t>
  </si>
  <si>
    <t>NOTA</t>
  </si>
  <si>
    <t>Para las materias Cualitativas</t>
  </si>
  <si>
    <t>Calificación de los estudiantes de Educación General Básica Media, Superior y Bachillerato (Art. 26 del R-LOEI)</t>
  </si>
  <si>
    <t>SANCHEZ ROSADO</t>
  </si>
  <si>
    <t>Cuantitativa</t>
  </si>
  <si>
    <t>SANCHEZ TOLEDO M</t>
  </si>
  <si>
    <t>A+</t>
  </si>
  <si>
    <t>Domina los aprendizajes        (DA)   9,00 a 10,00</t>
  </si>
  <si>
    <t>SANCHEZ UGALDE</t>
  </si>
  <si>
    <t xml:space="preserve">A- </t>
  </si>
  <si>
    <t>SORIANO CASTRO M</t>
  </si>
  <si>
    <t>B+</t>
  </si>
  <si>
    <t>Alcanza los aprendizajes         (AA)   7,00 a 8,99</t>
  </si>
  <si>
    <t>VERA BAQUE C</t>
  </si>
  <si>
    <t>B-</t>
  </si>
  <si>
    <t>VILLALVA LAMILLA D</t>
  </si>
  <si>
    <t>C+</t>
  </si>
  <si>
    <t>Está próximo a alcanzar            (PA)   4,01 a 6,99</t>
  </si>
  <si>
    <t>VILLEGAS VALENCIA L</t>
  </si>
  <si>
    <t>C-</t>
  </si>
  <si>
    <t xml:space="preserve">YANEZ VELIZ ARIANA </t>
  </si>
  <si>
    <t>D+</t>
  </si>
  <si>
    <t>ZAMBRANO ANGULO D</t>
  </si>
  <si>
    <t>D-</t>
  </si>
  <si>
    <t>No alcanza los aprendizajes   (NA)   Menor o = 4</t>
  </si>
  <si>
    <t>ZAMBRANO QUIMIS W</t>
  </si>
  <si>
    <t>E+</t>
  </si>
  <si>
    <t>E-</t>
  </si>
  <si>
    <t>ZZ BB</t>
  </si>
  <si>
    <t>ZZ CC</t>
  </si>
  <si>
    <t>ZZ DD</t>
  </si>
  <si>
    <t>ZZ EE</t>
  </si>
  <si>
    <t>COMPORTA</t>
  </si>
  <si>
    <t>A</t>
  </si>
  <si>
    <t>B</t>
  </si>
  <si>
    <t>C</t>
  </si>
  <si>
    <t>D</t>
  </si>
  <si>
    <t>E</t>
  </si>
  <si>
    <t>IMAN</t>
  </si>
  <si>
    <t>CUADRO DE CALIFICACIONES</t>
  </si>
  <si>
    <t>COPIAR AQUÍ CON PEGADO/VALORES</t>
  </si>
  <si>
    <t>EVALUACIONES FORMATIVAS DEL PRIMER TRIMESTRE</t>
  </si>
  <si>
    <t>NOTA DEL PRIMER TRIMESTRE</t>
  </si>
  <si>
    <t>ÁREA:</t>
  </si>
  <si>
    <t>DOCENTE:</t>
  </si>
  <si>
    <t>N°</t>
  </si>
  <si>
    <t>NÓMINA</t>
  </si>
  <si>
    <t>APORTES INDIVIDUALES</t>
  </si>
  <si>
    <t>APORTES GRUPALES</t>
  </si>
  <si>
    <t>REFUERZO PEDAGÓGICO</t>
  </si>
  <si>
    <t>PROMEDIO FORMATIVAS</t>
  </si>
  <si>
    <t>EVAL. FORMATIVAS</t>
  </si>
  <si>
    <t>EVALUACIONES SUMATIVAS</t>
  </si>
  <si>
    <t>NOTA PRIMER TRIMESTRE</t>
  </si>
  <si>
    <t>PROMEDIO</t>
  </si>
  <si>
    <t>PROYECTO INTERDISCIPLINAR</t>
  </si>
  <si>
    <t>EVALUACIÓN BASE ESTRUCTUR</t>
  </si>
  <si>
    <t>EVALUACIÓN MEJORAMIENTO</t>
  </si>
  <si>
    <t>PROMEDIO DE MEJORA</t>
  </si>
  <si>
    <t>PROMEDIO SUMATIVAS</t>
  </si>
  <si>
    <t>F</t>
  </si>
  <si>
    <t>G</t>
  </si>
  <si>
    <t>H</t>
  </si>
  <si>
    <t>I</t>
  </si>
  <si>
    <t>J</t>
  </si>
  <si>
    <t>K</t>
  </si>
  <si>
    <t>3W</t>
  </si>
  <si>
    <t>PROMEDIOS</t>
  </si>
  <si>
    <t>RENDIMIENTO ACADÉMICO DE APORTES</t>
  </si>
  <si>
    <t>Cant</t>
  </si>
  <si>
    <t>%</t>
  </si>
  <si>
    <t>RENDIMIENTO PRIMER TRIMESTRE</t>
  </si>
  <si>
    <t>Domina los aprendizajes          (DA)</t>
  </si>
  <si>
    <t>Alcanza los aprendizajes           (AA)</t>
  </si>
  <si>
    <t>Está próximo a alcanzar            (PA)</t>
  </si>
  <si>
    <t>No alcanza los aprendizajes    (NA)</t>
  </si>
  <si>
    <t>TOTAL</t>
  </si>
  <si>
    <t>ESCALA DE CALIFICACIONES (Art. 26 R-LOEI)</t>
  </si>
  <si>
    <t>Domina los aprendizajes          (DA)   9,00 a 10,00</t>
  </si>
  <si>
    <t>Alcanza los aprendizajes           (AA)   7,00 a 8,99</t>
  </si>
  <si>
    <t>No alcanza los aprendizajes    (NA)   Menor o = 4</t>
  </si>
  <si>
    <t>_____________________________________</t>
  </si>
  <si>
    <t>______________________________</t>
  </si>
  <si>
    <t>DOCENTE</t>
  </si>
  <si>
    <t>EVALUACIONES FORMATIVAS DEL SEGUNDO TRIMESTRE</t>
  </si>
  <si>
    <t>NOTA DEL SEGUNDO TRIMESTRE</t>
  </si>
  <si>
    <t>NOTA SEGUNDO TRIMESTRE</t>
  </si>
  <si>
    <t>RENDIMIENTO SEGUNDO TRIMESTRE</t>
  </si>
  <si>
    <t>EVALUACIONES FORMATIVAS DEL TERCER TRIMESTRE</t>
  </si>
  <si>
    <t>NOTA DEL TERCER TRIMESTRE</t>
  </si>
  <si>
    <t>NOTA TERCER TRIMESTRE</t>
  </si>
  <si>
    <t>W2</t>
  </si>
  <si>
    <t>RENDIMIENTO TERCER TRIMESTRE</t>
  </si>
  <si>
    <t>INFORME DE RENDIMIENTO ACADÉMICO ANUAL</t>
  </si>
  <si>
    <t>N Ó M I N A</t>
  </si>
  <si>
    <t>NOTAS TRIMESTRALES</t>
  </si>
  <si>
    <t>PROMEDIO FINAL</t>
  </si>
  <si>
    <t>EQUIVALENCIA</t>
  </si>
  <si>
    <t>EVALUACIÓN SUPLETORIA</t>
  </si>
  <si>
    <t>OBSERVACIONES FINALES</t>
  </si>
  <si>
    <t>PRIMER TRIMESTRE</t>
  </si>
  <si>
    <t>SEGUNDO TRIMESTRE</t>
  </si>
  <si>
    <t>TERCER TRIMESTRE</t>
  </si>
  <si>
    <t>CUALI</t>
  </si>
  <si>
    <t>FINAL</t>
  </si>
  <si>
    <t>INFORME RENDIMIENTO ACADÉMICO ANUAL</t>
  </si>
  <si>
    <t>RESUMEN ANUAL</t>
  </si>
  <si>
    <t>APROBADOS</t>
  </si>
  <si>
    <t>SUPLETORIOS</t>
  </si>
  <si>
    <t>PIERDE AÑO</t>
  </si>
  <si>
    <t>____________________________________________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</si>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</sst>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/mmm/yyyy"/>
  </numFmts>
  <fonts count="6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AlLER LIGHT"/>
    </font>
    <font>
      <b/>
      <sz val="14"/>
      <color theme="1"/>
      <name val="Arial"/>
      <family val="2"/>
    </font>
    <font>
      <b/>
      <sz val="10"/>
      <color theme="1"/>
      <name val="AlLER LIGHT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lLER LIGHT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Arial 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Arial 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9"/>
      <color rgb="FFFF0000"/>
      <name val="Arial"/>
      <family val="2"/>
    </font>
    <font>
      <sz val="9"/>
      <color indexed="8"/>
      <name val="Arial"/>
      <family val="2"/>
    </font>
    <font>
      <sz val="8"/>
      <color rgb="FFFF000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lLER LIGHT"/>
    </font>
    <font>
      <b/>
      <sz val="11"/>
      <name val="AlLER LIGHT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2"/>
      <color indexed="8"/>
      <name val="Arial"/>
      <family val="2"/>
    </font>
    <font>
      <sz val="12"/>
      <color rgb="FF300DFF"/>
      <name val="Wingdings"/>
      <charset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12"/>
      <color rgb="FFFF0000"/>
      <name val="Wingdings"/>
      <charset val="2"/>
    </font>
    <font>
      <b/>
      <sz val="36"/>
      <color rgb="FF300DFF"/>
      <name val="Arial"/>
      <family val="2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22"/>
      <color rgb="FF300D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2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charset val="2"/>
    </font>
    <font>
      <b/>
      <sz val="12"/>
      <color theme="1"/>
      <name val="Wingdings"/>
      <charset val="2"/>
    </font>
    <font>
      <b/>
      <sz val="11"/>
      <color indexed="81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</font>
    <font>
      <sz val="11"/>
      <color indexed="81"/>
      <name val="Calibri"/>
      <family val="2"/>
    </font>
    <font>
      <sz val="14"/>
      <color theme="0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9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25">
    <xf numFmtId="0" fontId="0" fillId="0" borderId="0" xfId="0"/>
    <xf numFmtId="0" fontId="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23" fillId="0" borderId="0" xfId="0" applyFont="1" applyProtection="1">
      <protection hidden="1"/>
    </xf>
    <xf numFmtId="0" fontId="23" fillId="0" borderId="0" xfId="0" applyFont="1" applyProtection="1">
      <protection locked="0"/>
    </xf>
    <xf numFmtId="0" fontId="8" fillId="0" borderId="19" xfId="0" applyFont="1" applyBorder="1" applyAlignment="1" applyProtection="1">
      <alignment horizontal="center"/>
      <protection hidden="1"/>
    </xf>
    <xf numFmtId="0" fontId="23" fillId="0" borderId="0" xfId="0" applyFont="1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25" fillId="0" borderId="0" xfId="0" applyNumberFormat="1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center" vertical="center"/>
      <protection locked="0"/>
    </xf>
    <xf numFmtId="2" fontId="8" fillId="0" borderId="28" xfId="0" applyNumberFormat="1" applyFont="1" applyBorder="1" applyAlignment="1" applyProtection="1">
      <alignment horizontal="center" vertical="center"/>
      <protection hidden="1"/>
    </xf>
    <xf numFmtId="2" fontId="8" fillId="0" borderId="15" xfId="0" applyNumberFormat="1" applyFont="1" applyBorder="1" applyAlignment="1" applyProtection="1">
      <alignment horizontal="center" vertical="center"/>
      <protection hidden="1"/>
    </xf>
    <xf numFmtId="2" fontId="8" fillId="0" borderId="10" xfId="0" applyNumberFormat="1" applyFont="1" applyBorder="1" applyAlignment="1" applyProtection="1">
      <alignment horizontal="center" vertical="center"/>
      <protection hidden="1"/>
    </xf>
    <xf numFmtId="0" fontId="8" fillId="0" borderId="11" xfId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27" fillId="0" borderId="0" xfId="0" applyFont="1" applyAlignment="1" applyProtection="1">
      <alignment horizontal="center" vertical="center"/>
      <protection locked="0"/>
    </xf>
    <xf numFmtId="2" fontId="8" fillId="0" borderId="23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6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 vertical="center"/>
      <protection locked="0" hidden="1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left"/>
      <protection locked="0"/>
    </xf>
    <xf numFmtId="2" fontId="8" fillId="0" borderId="11" xfId="0" applyNumberFormat="1" applyFont="1" applyBorder="1" applyAlignment="1" applyProtection="1">
      <alignment horizontal="center" vertical="center"/>
      <protection hidden="1"/>
    </xf>
    <xf numFmtId="0" fontId="27" fillId="0" borderId="0" xfId="0" applyFont="1" applyAlignment="1" applyProtection="1">
      <alignment vertical="center"/>
      <protection locked="0"/>
    </xf>
    <xf numFmtId="0" fontId="3" fillId="0" borderId="0" xfId="0" applyFont="1"/>
    <xf numFmtId="0" fontId="34" fillId="4" borderId="0" xfId="0" applyFont="1" applyFill="1" applyAlignment="1" applyProtection="1">
      <alignment vertical="center"/>
      <protection hidden="1"/>
    </xf>
    <xf numFmtId="0" fontId="35" fillId="4" borderId="0" xfId="0" applyFont="1" applyFill="1" applyAlignment="1" applyProtection="1">
      <alignment vertical="center"/>
      <protection hidden="1"/>
    </xf>
    <xf numFmtId="0" fontId="36" fillId="4" borderId="0" xfId="0" applyFont="1" applyFill="1" applyProtection="1">
      <protection hidden="1"/>
    </xf>
    <xf numFmtId="2" fontId="0" fillId="0" borderId="0" xfId="0" applyNumberFormat="1"/>
    <xf numFmtId="0" fontId="13" fillId="0" borderId="0" xfId="0" applyFont="1" applyAlignment="1">
      <alignment horizontal="center" vertical="center" textRotation="90" wrapText="1"/>
    </xf>
    <xf numFmtId="0" fontId="8" fillId="0" borderId="0" xfId="1" applyFont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1" fillId="0" borderId="14" xfId="0" applyFont="1" applyBorder="1"/>
    <xf numFmtId="0" fontId="27" fillId="0" borderId="13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right"/>
    </xf>
    <xf numFmtId="0" fontId="33" fillId="0" borderId="0" xfId="0" applyFont="1" applyProtection="1">
      <protection locked="0"/>
    </xf>
    <xf numFmtId="16" fontId="5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 hidden="1"/>
    </xf>
    <xf numFmtId="0" fontId="5" fillId="0" borderId="0" xfId="0" applyFont="1"/>
    <xf numFmtId="0" fontId="14" fillId="0" borderId="0" xfId="0" applyFont="1"/>
    <xf numFmtId="0" fontId="23" fillId="0" borderId="0" xfId="0" applyFont="1" applyAlignment="1">
      <alignment vertical="center"/>
    </xf>
    <xf numFmtId="2" fontId="9" fillId="2" borderId="0" xfId="0" applyNumberFormat="1" applyFont="1" applyFill="1" applyAlignment="1" applyProtection="1">
      <alignment horizontal="center" vertical="center"/>
      <protection hidden="1"/>
    </xf>
    <xf numFmtId="0" fontId="0" fillId="0" borderId="11" xfId="0" applyBorder="1" applyAlignment="1">
      <alignment horizontal="center" vertical="center"/>
    </xf>
    <xf numFmtId="2" fontId="37" fillId="5" borderId="11" xfId="0" quotePrefix="1" applyNumberFormat="1" applyFont="1" applyFill="1" applyBorder="1" applyAlignment="1" applyProtection="1">
      <alignment horizontal="center" shrinkToFit="1"/>
      <protection hidden="1"/>
    </xf>
    <xf numFmtId="0" fontId="0" fillId="0" borderId="10" xfId="0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2" fontId="20" fillId="2" borderId="11" xfId="0" applyNumberFormat="1" applyFont="1" applyFill="1" applyBorder="1" applyAlignment="1" applyProtection="1">
      <alignment horizontal="center" vertical="center"/>
      <protection hidden="1"/>
    </xf>
    <xf numFmtId="2" fontId="8" fillId="0" borderId="12" xfId="0" quotePrefix="1" applyNumberFormat="1" applyFont="1" applyBorder="1" applyAlignment="1" applyProtection="1">
      <alignment horizontal="left" vertical="center"/>
      <protection hidden="1"/>
    </xf>
    <xf numFmtId="2" fontId="20" fillId="2" borderId="10" xfId="0" quotePrefix="1" applyNumberFormat="1" applyFont="1" applyFill="1" applyBorder="1" applyAlignment="1" applyProtection="1">
      <alignment horizontal="center" vertical="center"/>
      <protection hidden="1"/>
    </xf>
    <xf numFmtId="2" fontId="20" fillId="2" borderId="0" xfId="0" applyNumberFormat="1" applyFont="1" applyFill="1" applyAlignment="1" applyProtection="1">
      <alignment horizontal="center" vertical="center"/>
      <protection hidden="1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16" fillId="0" borderId="0" xfId="0" applyFont="1" applyAlignment="1" applyProtection="1">
      <alignment horizontal="left"/>
      <protection locked="0"/>
    </xf>
    <xf numFmtId="0" fontId="39" fillId="0" borderId="0" xfId="0" applyFont="1" applyAlignment="1" applyProtection="1">
      <alignment horizontal="left"/>
      <protection locked="0"/>
    </xf>
    <xf numFmtId="0" fontId="22" fillId="0" borderId="10" xfId="0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1" fontId="32" fillId="0" borderId="10" xfId="0" applyNumberFormat="1" applyFont="1" applyBorder="1" applyAlignment="1">
      <alignment horizontal="center"/>
    </xf>
    <xf numFmtId="0" fontId="22" fillId="0" borderId="10" xfId="0" applyFont="1" applyBorder="1"/>
    <xf numFmtId="0" fontId="31" fillId="0" borderId="10" xfId="0" applyFont="1" applyBorder="1"/>
    <xf numFmtId="0" fontId="38" fillId="0" borderId="0" xfId="0" applyFont="1" applyProtection="1">
      <protection locked="0"/>
    </xf>
    <xf numFmtId="0" fontId="31" fillId="0" borderId="0" xfId="0" applyFont="1" applyAlignment="1" applyProtection="1">
      <alignment horizontal="center"/>
      <protection locked="0"/>
    </xf>
    <xf numFmtId="16" fontId="31" fillId="0" borderId="0" xfId="0" applyNumberFormat="1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 vertical="center"/>
      <protection locked="0" hidden="1"/>
    </xf>
    <xf numFmtId="0" fontId="27" fillId="0" borderId="0" xfId="0" applyFont="1" applyProtection="1">
      <protection locked="0"/>
    </xf>
    <xf numFmtId="0" fontId="8" fillId="0" borderId="24" xfId="0" applyFont="1" applyBorder="1" applyAlignment="1" applyProtection="1">
      <alignment horizontal="center"/>
      <protection locked="0"/>
    </xf>
    <xf numFmtId="0" fontId="8" fillId="0" borderId="27" xfId="0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2" fontId="29" fillId="0" borderId="0" xfId="0" applyNumberFormat="1" applyFont="1" applyAlignment="1" applyProtection="1">
      <alignment vertical="center"/>
      <protection hidden="1"/>
    </xf>
    <xf numFmtId="0" fontId="12" fillId="0" borderId="0" xfId="0" applyFont="1" applyProtection="1">
      <protection locked="0"/>
    </xf>
    <xf numFmtId="0" fontId="30" fillId="0" borderId="0" xfId="0" applyFont="1" applyProtection="1">
      <protection locked="0"/>
    </xf>
    <xf numFmtId="0" fontId="8" fillId="0" borderId="18" xfId="0" applyFont="1" applyBorder="1" applyAlignment="1">
      <alignment horizontal="center"/>
    </xf>
    <xf numFmtId="1" fontId="0" fillId="0" borderId="0" xfId="0" applyNumberFormat="1"/>
    <xf numFmtId="2" fontId="37" fillId="5" borderId="29" xfId="0" quotePrefix="1" applyNumberFormat="1" applyFont="1" applyFill="1" applyBorder="1" applyAlignment="1" applyProtection="1">
      <alignment horizontal="center" shrinkToFit="1"/>
      <protection hidden="1"/>
    </xf>
    <xf numFmtId="0" fontId="43" fillId="4" borderId="10" xfId="0" applyFont="1" applyFill="1" applyBorder="1" applyAlignment="1">
      <alignment shrinkToFit="1"/>
    </xf>
    <xf numFmtId="0" fontId="0" fillId="3" borderId="0" xfId="0" applyFill="1"/>
    <xf numFmtId="0" fontId="43" fillId="4" borderId="10" xfId="0" applyFont="1" applyFill="1" applyBorder="1" applyAlignment="1">
      <alignment horizontal="left" shrinkToFit="1"/>
    </xf>
    <xf numFmtId="0" fontId="2" fillId="0" borderId="10" xfId="0" applyFont="1" applyBorder="1" applyProtection="1">
      <protection locked="0"/>
    </xf>
    <xf numFmtId="0" fontId="44" fillId="3" borderId="0" xfId="0" applyFont="1" applyFill="1" applyAlignment="1">
      <alignment vertical="center"/>
    </xf>
    <xf numFmtId="0" fontId="43" fillId="4" borderId="23" xfId="0" applyFont="1" applyFill="1" applyBorder="1" applyAlignment="1">
      <alignment horizontal="left"/>
    </xf>
    <xf numFmtId="0" fontId="0" fillId="4" borderId="16" xfId="0" applyFill="1" applyBorder="1"/>
    <xf numFmtId="0" fontId="35" fillId="4" borderId="10" xfId="0" applyFont="1" applyFill="1" applyBorder="1" applyAlignment="1">
      <alignment horizontal="center" vertical="center"/>
    </xf>
    <xf numFmtId="0" fontId="45" fillId="4" borderId="10" xfId="0" applyFont="1" applyFill="1" applyBorder="1" applyAlignment="1">
      <alignment horizontal="center" vertical="center"/>
    </xf>
    <xf numFmtId="0" fontId="35" fillId="4" borderId="10" xfId="0" applyFont="1" applyFill="1" applyBorder="1" applyAlignment="1">
      <alignment horizontal="center"/>
    </xf>
    <xf numFmtId="0" fontId="46" fillId="0" borderId="30" xfId="0" applyFont="1" applyBorder="1" applyAlignment="1" applyProtection="1">
      <alignment horizontal="left" shrinkToFit="1"/>
      <protection locked="0"/>
    </xf>
    <xf numFmtId="0" fontId="47" fillId="3" borderId="0" xfId="0" applyFont="1" applyFill="1" applyAlignment="1">
      <alignment vertical="center"/>
    </xf>
    <xf numFmtId="0" fontId="2" fillId="3" borderId="0" xfId="0" applyFont="1" applyFill="1"/>
    <xf numFmtId="0" fontId="6" fillId="3" borderId="0" xfId="0" applyFont="1" applyFill="1"/>
    <xf numFmtId="164" fontId="0" fillId="3" borderId="0" xfId="0" applyNumberFormat="1" applyFill="1" applyAlignment="1">
      <alignment horizontal="left"/>
    </xf>
    <xf numFmtId="0" fontId="0" fillId="7" borderId="0" xfId="0" applyFill="1"/>
    <xf numFmtId="0" fontId="6" fillId="8" borderId="0" xfId="0" applyFont="1" applyFill="1"/>
    <xf numFmtId="0" fontId="6" fillId="7" borderId="0" xfId="0" applyFont="1" applyFill="1"/>
    <xf numFmtId="0" fontId="6" fillId="0" borderId="0" xfId="0" applyFont="1"/>
    <xf numFmtId="0" fontId="28" fillId="3" borderId="0" xfId="0" applyFont="1" applyFill="1"/>
    <xf numFmtId="0" fontId="43" fillId="0" borderId="11" xfId="0" applyFont="1" applyBorder="1" applyProtection="1">
      <protection locked="0"/>
    </xf>
    <xf numFmtId="0" fontId="43" fillId="0" borderId="12" xfId="0" applyFont="1" applyBorder="1" applyProtection="1">
      <protection locked="0"/>
    </xf>
    <xf numFmtId="0" fontId="43" fillId="0" borderId="21" xfId="0" applyFont="1" applyBorder="1" applyProtection="1">
      <protection locked="0"/>
    </xf>
    <xf numFmtId="0" fontId="43" fillId="0" borderId="18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2" fontId="8" fillId="2" borderId="0" xfId="0" quotePrefix="1" applyNumberFormat="1" applyFont="1" applyFill="1" applyAlignment="1" applyProtection="1">
      <alignment horizontal="center" vertical="center"/>
      <protection hidden="1"/>
    </xf>
    <xf numFmtId="0" fontId="8" fillId="0" borderId="0" xfId="1" quotePrefix="1" applyFont="1" applyAlignment="1">
      <alignment horizontal="center" vertical="center"/>
    </xf>
    <xf numFmtId="0" fontId="8" fillId="0" borderId="0" xfId="0" applyFont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locked="0" hidden="1"/>
    </xf>
    <xf numFmtId="0" fontId="23" fillId="0" borderId="0" xfId="0" applyFont="1" applyAlignment="1" applyProtection="1">
      <alignment horizontal="center"/>
      <protection hidden="1"/>
    </xf>
    <xf numFmtId="2" fontId="49" fillId="0" borderId="0" xfId="0" applyNumberFormat="1" applyFont="1" applyAlignment="1" applyProtection="1">
      <alignment horizontal="right" vertical="center"/>
      <protection hidden="1"/>
    </xf>
    <xf numFmtId="2" fontId="20" fillId="0" borderId="10" xfId="0" quotePrefix="1" applyNumberFormat="1" applyFont="1" applyBorder="1" applyAlignment="1" applyProtection="1">
      <alignment horizontal="center"/>
      <protection hidden="1"/>
    </xf>
    <xf numFmtId="0" fontId="8" fillId="0" borderId="11" xfId="1" quotePrefix="1" applyFont="1" applyBorder="1" applyAlignment="1" applyProtection="1">
      <alignment horizontal="center" vertical="center"/>
      <protection hidden="1"/>
    </xf>
    <xf numFmtId="2" fontId="27" fillId="0" borderId="0" xfId="0" applyNumberFormat="1" applyFont="1" applyProtection="1">
      <protection locked="0"/>
    </xf>
    <xf numFmtId="2" fontId="27" fillId="0" borderId="13" xfId="0" applyNumberFormat="1" applyFont="1" applyBorder="1" applyProtection="1">
      <protection locked="0"/>
    </xf>
    <xf numFmtId="2" fontId="41" fillId="0" borderId="12" xfId="0" applyNumberFormat="1" applyFont="1" applyBorder="1" applyAlignment="1" applyProtection="1">
      <alignment horizontal="left" vertical="center"/>
      <protection hidden="1"/>
    </xf>
    <xf numFmtId="2" fontId="8" fillId="0" borderId="39" xfId="0" quotePrefix="1" applyNumberFormat="1" applyFont="1" applyBorder="1" applyAlignment="1" applyProtection="1">
      <alignment horizontal="center"/>
      <protection hidden="1"/>
    </xf>
    <xf numFmtId="2" fontId="8" fillId="0" borderId="40" xfId="0" quotePrefix="1" applyNumberFormat="1" applyFont="1" applyBorder="1" applyAlignment="1" applyProtection="1">
      <alignment horizontal="center"/>
      <protection hidden="1"/>
    </xf>
    <xf numFmtId="2" fontId="8" fillId="0" borderId="41" xfId="0" quotePrefix="1" applyNumberFormat="1" applyFont="1" applyBorder="1" applyAlignment="1" applyProtection="1">
      <alignment horizontal="center"/>
      <protection hidden="1"/>
    </xf>
    <xf numFmtId="2" fontId="8" fillId="0" borderId="42" xfId="0" quotePrefix="1" applyNumberFormat="1" applyFont="1" applyBorder="1" applyAlignment="1" applyProtection="1">
      <alignment horizontal="center"/>
      <protection hidden="1"/>
    </xf>
    <xf numFmtId="2" fontId="20" fillId="0" borderId="11" xfId="0" quotePrefix="1" applyNumberFormat="1" applyFont="1" applyBorder="1" applyAlignment="1" applyProtection="1">
      <alignment horizontal="center"/>
      <protection hidden="1"/>
    </xf>
    <xf numFmtId="2" fontId="8" fillId="0" borderId="43" xfId="0" quotePrefix="1" applyNumberFormat="1" applyFont="1" applyBorder="1" applyAlignment="1" applyProtection="1">
      <alignment horizontal="center"/>
      <protection hidden="1"/>
    </xf>
    <xf numFmtId="2" fontId="8" fillId="0" borderId="44" xfId="0" quotePrefix="1" applyNumberFormat="1" applyFont="1" applyBorder="1" applyAlignment="1" applyProtection="1">
      <alignment horizontal="center"/>
      <protection hidden="1"/>
    </xf>
    <xf numFmtId="2" fontId="8" fillId="0" borderId="45" xfId="0" quotePrefix="1" applyNumberFormat="1" applyFont="1" applyBorder="1" applyAlignment="1" applyProtection="1">
      <alignment horizontal="center"/>
      <protection hidden="1"/>
    </xf>
    <xf numFmtId="2" fontId="41" fillId="0" borderId="46" xfId="0" applyNumberFormat="1" applyFont="1" applyBorder="1" applyAlignment="1" applyProtection="1">
      <alignment horizontal="left" vertical="center"/>
      <protection hidden="1"/>
    </xf>
    <xf numFmtId="2" fontId="8" fillId="0" borderId="47" xfId="0" quotePrefix="1" applyNumberFormat="1" applyFont="1" applyBorder="1" applyAlignment="1" applyProtection="1">
      <alignment horizontal="center"/>
      <protection hidden="1"/>
    </xf>
    <xf numFmtId="0" fontId="11" fillId="0" borderId="23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center"/>
    </xf>
    <xf numFmtId="0" fontId="54" fillId="0" borderId="12" xfId="0" applyFont="1" applyBorder="1" applyProtection="1">
      <protection locked="0"/>
    </xf>
    <xf numFmtId="0" fontId="54" fillId="0" borderId="28" xfId="0" applyFont="1" applyBorder="1" applyProtection="1">
      <protection locked="0"/>
    </xf>
    <xf numFmtId="0" fontId="5" fillId="0" borderId="4" xfId="0" applyFont="1" applyBorder="1" applyAlignment="1" applyProtection="1">
      <alignment horizontal="center"/>
      <protection locked="0"/>
    </xf>
    <xf numFmtId="9" fontId="5" fillId="0" borderId="31" xfId="0" applyNumberFormat="1" applyFont="1" applyBorder="1" applyAlignment="1" applyProtection="1">
      <alignment horizontal="center" wrapText="1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2" fontId="20" fillId="2" borderId="11" xfId="0" quotePrefix="1" applyNumberFormat="1" applyFont="1" applyFill="1" applyBorder="1" applyAlignment="1" applyProtection="1">
      <alignment horizontal="center" vertical="center"/>
      <protection hidden="1"/>
    </xf>
    <xf numFmtId="0" fontId="20" fillId="2" borderId="10" xfId="0" applyFont="1" applyFill="1" applyBorder="1" applyAlignment="1" applyProtection="1">
      <alignment horizontal="center"/>
      <protection locked="0"/>
    </xf>
    <xf numFmtId="0" fontId="5" fillId="0" borderId="53" xfId="0" applyFont="1" applyBorder="1" applyAlignment="1">
      <alignment horizontal="center" vertical="center" textRotation="90" wrapText="1"/>
    </xf>
    <xf numFmtId="9" fontId="5" fillId="0" borderId="54" xfId="0" applyNumberFormat="1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 textRotation="90" wrapText="1"/>
    </xf>
    <xf numFmtId="0" fontId="24" fillId="0" borderId="54" xfId="0" applyFont="1" applyBorder="1" applyAlignment="1" applyProtection="1">
      <alignment horizontal="center" vertical="center" textRotation="90" wrapText="1"/>
      <protection hidden="1"/>
    </xf>
    <xf numFmtId="9" fontId="5" fillId="0" borderId="55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0" fillId="0" borderId="56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0" fontId="20" fillId="0" borderId="57" xfId="0" applyFont="1" applyBorder="1" applyAlignment="1">
      <alignment horizontal="left"/>
    </xf>
    <xf numFmtId="0" fontId="20" fillId="0" borderId="29" xfId="0" applyFont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31" fillId="0" borderId="0" xfId="0" applyFont="1" applyAlignment="1" applyProtection="1">
      <alignment horizontal="left"/>
      <protection locked="0"/>
    </xf>
    <xf numFmtId="0" fontId="55" fillId="3" borderId="29" xfId="0" applyFont="1" applyFill="1" applyBorder="1"/>
    <xf numFmtId="0" fontId="3" fillId="3" borderId="0" xfId="0" applyFont="1" applyFill="1"/>
    <xf numFmtId="0" fontId="0" fillId="4" borderId="0" xfId="0" applyFill="1"/>
    <xf numFmtId="0" fontId="22" fillId="0" borderId="10" xfId="0" applyFont="1" applyBorder="1" applyAlignment="1" applyProtection="1">
      <alignment horizontal="center"/>
      <protection locked="0"/>
    </xf>
    <xf numFmtId="0" fontId="20" fillId="0" borderId="28" xfId="0" applyFont="1" applyBorder="1" applyAlignment="1">
      <alignment horizontal="left"/>
    </xf>
    <xf numFmtId="9" fontId="22" fillId="0" borderId="10" xfId="0" applyNumberFormat="1" applyFont="1" applyBorder="1" applyAlignment="1">
      <alignment horizontal="center"/>
    </xf>
    <xf numFmtId="9" fontId="32" fillId="0" borderId="10" xfId="0" applyNumberFormat="1" applyFont="1" applyBorder="1" applyAlignment="1">
      <alignment horizontal="center"/>
    </xf>
    <xf numFmtId="0" fontId="32" fillId="0" borderId="10" xfId="0" applyFont="1" applyBorder="1" applyAlignment="1" applyProtection="1">
      <alignment horizontal="center"/>
      <protection hidden="1"/>
    </xf>
    <xf numFmtId="9" fontId="32" fillId="0" borderId="10" xfId="0" applyNumberFormat="1" applyFont="1" applyBorder="1" applyAlignment="1" applyProtection="1">
      <alignment horizontal="center"/>
      <protection hidden="1"/>
    </xf>
    <xf numFmtId="1" fontId="32" fillId="0" borderId="10" xfId="0" applyNumberFormat="1" applyFont="1" applyBorder="1" applyAlignment="1" applyProtection="1">
      <alignment horizontal="center"/>
      <protection hidden="1"/>
    </xf>
    <xf numFmtId="9" fontId="22" fillId="0" borderId="10" xfId="0" applyNumberFormat="1" applyFont="1" applyBorder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20" fillId="0" borderId="10" xfId="0" applyFont="1" applyBorder="1" applyAlignment="1" applyProtection="1">
      <alignment horizontal="center"/>
      <protection hidden="1"/>
    </xf>
    <xf numFmtId="0" fontId="22" fillId="0" borderId="10" xfId="0" applyFont="1" applyBorder="1" applyAlignment="1" applyProtection="1">
      <alignment horizontal="center"/>
      <protection hidden="1"/>
    </xf>
    <xf numFmtId="0" fontId="57" fillId="3" borderId="57" xfId="0" applyFont="1" applyFill="1" applyBorder="1" applyProtection="1">
      <protection hidden="1"/>
    </xf>
    <xf numFmtId="0" fontId="24" fillId="8" borderId="54" xfId="0" applyFont="1" applyFill="1" applyBorder="1" applyAlignment="1" applyProtection="1">
      <alignment horizontal="center" vertical="center" textRotation="90" wrapText="1"/>
      <protection hidden="1"/>
    </xf>
    <xf numFmtId="2" fontId="20" fillId="8" borderId="11" xfId="0" quotePrefix="1" applyNumberFormat="1" applyFont="1" applyFill="1" applyBorder="1" applyAlignment="1" applyProtection="1">
      <alignment horizontal="center" vertical="center"/>
      <protection hidden="1"/>
    </xf>
    <xf numFmtId="2" fontId="8" fillId="8" borderId="10" xfId="0" applyNumberFormat="1" applyFont="1" applyFill="1" applyBorder="1" applyAlignment="1" applyProtection="1">
      <alignment horizontal="center" vertical="center"/>
      <protection hidden="1"/>
    </xf>
    <xf numFmtId="2" fontId="20" fillId="0" borderId="11" xfId="0" applyNumberFormat="1" applyFont="1" applyBorder="1" applyAlignment="1" applyProtection="1">
      <alignment horizontal="center" vertical="center"/>
      <protection hidden="1"/>
    </xf>
    <xf numFmtId="2" fontId="40" fillId="0" borderId="0" xfId="0" applyNumberFormat="1" applyFont="1" applyProtection="1">
      <protection locked="0"/>
    </xf>
    <xf numFmtId="2" fontId="21" fillId="0" borderId="0" xfId="0" applyNumberFormat="1" applyFont="1" applyAlignment="1" applyProtection="1">
      <alignment wrapText="1"/>
      <protection locked="0"/>
    </xf>
    <xf numFmtId="2" fontId="21" fillId="0" borderId="0" xfId="0" applyNumberFormat="1" applyFont="1" applyProtection="1">
      <protection locked="0"/>
    </xf>
    <xf numFmtId="2" fontId="27" fillId="0" borderId="0" xfId="0" applyNumberFormat="1" applyFont="1" applyAlignment="1" applyProtection="1">
      <alignment wrapText="1"/>
      <protection locked="0"/>
    </xf>
    <xf numFmtId="0" fontId="3" fillId="0" borderId="0" xfId="0" applyFont="1" applyProtection="1">
      <protection locked="0"/>
    </xf>
    <xf numFmtId="0" fontId="28" fillId="0" borderId="0" xfId="0" applyFont="1" applyProtection="1">
      <protection locked="0"/>
    </xf>
    <xf numFmtId="0" fontId="0" fillId="4" borderId="5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56" fillId="12" borderId="12" xfId="0" applyFont="1" applyFill="1" applyBorder="1" applyAlignment="1">
      <alignment horizontal="center"/>
    </xf>
    <xf numFmtId="0" fontId="56" fillId="12" borderId="18" xfId="0" applyFont="1" applyFill="1" applyBorder="1" applyAlignment="1">
      <alignment horizontal="center"/>
    </xf>
    <xf numFmtId="165" fontId="22" fillId="4" borderId="6" xfId="0" applyNumberFormat="1" applyFont="1" applyFill="1" applyBorder="1" applyAlignment="1">
      <alignment horizontal="center"/>
    </xf>
    <xf numFmtId="165" fontId="22" fillId="4" borderId="0" xfId="0" applyNumberFormat="1" applyFont="1" applyFill="1" applyAlignment="1">
      <alignment horizontal="center"/>
    </xf>
    <xf numFmtId="165" fontId="22" fillId="4" borderId="32" xfId="0" applyNumberFormat="1" applyFont="1" applyFill="1" applyBorder="1" applyAlignment="1">
      <alignment horizontal="center"/>
    </xf>
    <xf numFmtId="0" fontId="1" fillId="11" borderId="56" xfId="0" applyFont="1" applyFill="1" applyBorder="1" applyAlignment="1">
      <alignment horizontal="center" wrapText="1"/>
    </xf>
    <xf numFmtId="0" fontId="1" fillId="11" borderId="16" xfId="0" applyFont="1" applyFill="1" applyBorder="1" applyAlignment="1">
      <alignment horizontal="center" wrapText="1"/>
    </xf>
    <xf numFmtId="0" fontId="1" fillId="11" borderId="57" xfId="0" applyFont="1" applyFill="1" applyBorder="1" applyAlignment="1">
      <alignment horizontal="center" wrapText="1"/>
    </xf>
    <xf numFmtId="0" fontId="1" fillId="11" borderId="29" xfId="0" applyFont="1" applyFill="1" applyBorder="1" applyAlignment="1">
      <alignment horizontal="center" wrapText="1"/>
    </xf>
    <xf numFmtId="0" fontId="56" fillId="12" borderId="21" xfId="0" applyFont="1" applyFill="1" applyBorder="1" applyAlignment="1">
      <alignment horizontal="center"/>
    </xf>
    <xf numFmtId="0" fontId="11" fillId="6" borderId="56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1" fillId="6" borderId="58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2" fillId="4" borderId="26" xfId="0" applyFont="1" applyFill="1" applyBorder="1" applyAlignment="1">
      <alignment horizontal="center"/>
    </xf>
    <xf numFmtId="0" fontId="22" fillId="4" borderId="13" xfId="0" applyFont="1" applyFill="1" applyBorder="1" applyAlignment="1">
      <alignment horizontal="center"/>
    </xf>
    <xf numFmtId="0" fontId="22" fillId="4" borderId="33" xfId="0" applyFont="1" applyFill="1" applyBorder="1" applyAlignment="1">
      <alignment horizontal="center"/>
    </xf>
    <xf numFmtId="0" fontId="22" fillId="4" borderId="25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2" fillId="4" borderId="31" xfId="0" applyFont="1" applyFill="1" applyBorder="1" applyAlignment="1">
      <alignment horizontal="center"/>
    </xf>
    <xf numFmtId="0" fontId="22" fillId="4" borderId="6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22" fillId="4" borderId="32" xfId="0" applyFont="1" applyFill="1" applyBorder="1" applyAlignment="1">
      <alignment horizontal="center"/>
    </xf>
    <xf numFmtId="0" fontId="1" fillId="4" borderId="56" xfId="0" applyFont="1" applyFill="1" applyBorder="1" applyAlignment="1">
      <alignment horizontal="center" wrapText="1"/>
    </xf>
    <xf numFmtId="0" fontId="1" fillId="4" borderId="17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wrapText="1"/>
    </xf>
    <xf numFmtId="0" fontId="1" fillId="4" borderId="57" xfId="0" applyFont="1" applyFill="1" applyBorder="1" applyAlignment="1">
      <alignment horizontal="center" wrapText="1"/>
    </xf>
    <xf numFmtId="0" fontId="1" fillId="4" borderId="59" xfId="0" applyFont="1" applyFill="1" applyBorder="1" applyAlignment="1">
      <alignment horizontal="center" wrapText="1"/>
    </xf>
    <xf numFmtId="0" fontId="1" fillId="4" borderId="29" xfId="0" applyFont="1" applyFill="1" applyBorder="1" applyAlignment="1">
      <alignment horizontal="center" wrapText="1"/>
    </xf>
    <xf numFmtId="0" fontId="48" fillId="9" borderId="25" xfId="0" applyFont="1" applyFill="1" applyBorder="1" applyAlignment="1">
      <alignment horizontal="center" vertical="center"/>
    </xf>
    <xf numFmtId="0" fontId="48" fillId="9" borderId="3" xfId="0" applyFont="1" applyFill="1" applyBorder="1" applyAlignment="1">
      <alignment horizontal="center" vertical="center"/>
    </xf>
    <xf numFmtId="0" fontId="48" fillId="9" borderId="31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32" xfId="0" applyFont="1" applyFill="1" applyBorder="1" applyAlignment="1">
      <alignment horizontal="center" vertical="center"/>
    </xf>
    <xf numFmtId="0" fontId="53" fillId="9" borderId="6" xfId="0" applyFont="1" applyFill="1" applyBorder="1" applyAlignment="1">
      <alignment horizontal="center" vertical="center"/>
    </xf>
    <xf numFmtId="0" fontId="53" fillId="9" borderId="0" xfId="0" applyFont="1" applyFill="1" applyAlignment="1">
      <alignment horizontal="center" vertical="center"/>
    </xf>
    <xf numFmtId="0" fontId="53" fillId="9" borderId="32" xfId="0" applyFont="1" applyFill="1" applyBorder="1" applyAlignment="1">
      <alignment horizontal="center" vertical="center"/>
    </xf>
    <xf numFmtId="0" fontId="53" fillId="9" borderId="26" xfId="0" applyFont="1" applyFill="1" applyBorder="1" applyAlignment="1">
      <alignment horizontal="center" vertical="center"/>
    </xf>
    <xf numFmtId="0" fontId="53" fillId="9" borderId="13" xfId="0" applyFont="1" applyFill="1" applyBorder="1" applyAlignment="1">
      <alignment horizontal="center" vertical="center"/>
    </xf>
    <xf numFmtId="0" fontId="53" fillId="9" borderId="33" xfId="0" applyFont="1" applyFill="1" applyBorder="1" applyAlignment="1">
      <alignment horizontal="center" vertical="center"/>
    </xf>
    <xf numFmtId="0" fontId="64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37" fillId="5" borderId="31" xfId="0" quotePrefix="1" applyNumberFormat="1" applyFont="1" applyFill="1" applyBorder="1" applyAlignment="1" applyProtection="1">
      <alignment horizontal="center" vertical="center" textRotation="90" wrapText="1" shrinkToFit="1"/>
      <protection hidden="1"/>
    </xf>
    <xf numFmtId="2" fontId="37" fillId="5" borderId="33" xfId="0" quotePrefix="1" applyNumberFormat="1" applyFont="1" applyFill="1" applyBorder="1" applyAlignment="1" applyProtection="1">
      <alignment horizontal="center" vertical="center" textRotation="90" wrapText="1" shrinkToFit="1"/>
      <protection hidden="1"/>
    </xf>
    <xf numFmtId="0" fontId="24" fillId="0" borderId="4" xfId="0" applyFont="1" applyBorder="1" applyAlignment="1">
      <alignment horizontal="center" vertical="center" textRotation="90" wrapText="1"/>
    </xf>
    <xf numFmtId="0" fontId="24" fillId="0" borderId="9" xfId="0" applyFont="1" applyBorder="1" applyAlignment="1">
      <alignment horizontal="center" vertical="center" textRotation="90" wrapText="1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16" fontId="31" fillId="0" borderId="0" xfId="0" applyNumberFormat="1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 vertical="center"/>
      <protection locked="0" hidden="1"/>
    </xf>
    <xf numFmtId="0" fontId="27" fillId="0" borderId="13" xfId="0" applyFont="1" applyBorder="1" applyAlignment="1" applyProtection="1">
      <alignment horizontal="right" vertical="center"/>
      <protection locked="0"/>
    </xf>
    <xf numFmtId="0" fontId="32" fillId="0" borderId="12" xfId="0" applyFont="1" applyBorder="1" applyAlignment="1" applyProtection="1">
      <alignment horizontal="center"/>
      <protection locked="0"/>
    </xf>
    <xf numFmtId="0" fontId="32" fillId="0" borderId="18" xfId="0" applyFont="1" applyBorder="1" applyAlignment="1" applyProtection="1">
      <alignment horizontal="center"/>
      <protection locked="0"/>
    </xf>
    <xf numFmtId="0" fontId="38" fillId="0" borderId="10" xfId="0" applyFont="1" applyBorder="1" applyAlignment="1" applyProtection="1">
      <alignment horizontal="center"/>
      <protection locked="0"/>
    </xf>
    <xf numFmtId="0" fontId="38" fillId="0" borderId="0" xfId="0" applyFont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textRotation="90" wrapText="1"/>
    </xf>
    <xf numFmtId="0" fontId="15" fillId="0" borderId="9" xfId="0" applyFont="1" applyBorder="1" applyAlignment="1">
      <alignment horizontal="center" vertical="center" textRotation="90" wrapText="1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52" fillId="5" borderId="4" xfId="0" quotePrefix="1" applyNumberFormat="1" applyFont="1" applyFill="1" applyBorder="1" applyAlignment="1" applyProtection="1">
      <alignment horizontal="center" vertical="center" textRotation="90" wrapText="1" shrinkToFit="1"/>
      <protection hidden="1"/>
    </xf>
    <xf numFmtId="2" fontId="52" fillId="5" borderId="9" xfId="0" quotePrefix="1" applyNumberFormat="1" applyFont="1" applyFill="1" applyBorder="1" applyAlignment="1" applyProtection="1">
      <alignment horizontal="center" vertical="center" textRotation="90" wrapText="1" shrinkToFit="1"/>
      <protection hidden="1"/>
    </xf>
    <xf numFmtId="0" fontId="5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26" fillId="0" borderId="0" xfId="0" applyFont="1" applyAlignment="1">
      <alignment horizontal="center"/>
    </xf>
    <xf numFmtId="0" fontId="27" fillId="0" borderId="4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" fontId="37" fillId="5" borderId="4" xfId="0" quotePrefix="1" applyNumberFormat="1" applyFont="1" applyFill="1" applyBorder="1" applyAlignment="1" applyProtection="1">
      <alignment horizontal="center" vertical="center" textRotation="90" wrapText="1" shrinkToFit="1"/>
      <protection hidden="1"/>
    </xf>
    <xf numFmtId="2" fontId="37" fillId="5" borderId="9" xfId="0" quotePrefix="1" applyNumberFormat="1" applyFont="1" applyFill="1" applyBorder="1" applyAlignment="1" applyProtection="1">
      <alignment horizontal="center" vertical="center" textRotation="90" wrapText="1" shrinkToFit="1"/>
      <protection hidden="1"/>
    </xf>
    <xf numFmtId="0" fontId="22" fillId="0" borderId="12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0" fillId="0" borderId="31" xfId="0" applyFont="1" applyBorder="1" applyAlignment="1" applyProtection="1">
      <alignment horizontal="center" textRotation="90"/>
      <protection locked="0"/>
    </xf>
    <xf numFmtId="0" fontId="20" fillId="0" borderId="32" xfId="0" applyFont="1" applyBorder="1" applyAlignment="1" applyProtection="1">
      <alignment horizontal="center" textRotation="90"/>
      <protection locked="0"/>
    </xf>
    <xf numFmtId="0" fontId="20" fillId="0" borderId="33" xfId="0" applyFont="1" applyBorder="1" applyAlignment="1" applyProtection="1">
      <alignment horizontal="center" textRotation="90"/>
      <protection locked="0"/>
    </xf>
    <xf numFmtId="0" fontId="20" fillId="0" borderId="4" xfId="0" applyFont="1" applyBorder="1" applyAlignment="1" applyProtection="1">
      <alignment horizontal="center" textRotation="90" wrapText="1"/>
      <protection locked="0"/>
    </xf>
    <xf numFmtId="0" fontId="20" fillId="0" borderId="5" xfId="0" applyFont="1" applyBorder="1" applyAlignment="1" applyProtection="1">
      <alignment horizontal="center" textRotation="90" wrapText="1"/>
      <protection locked="0"/>
    </xf>
    <xf numFmtId="0" fontId="20" fillId="0" borderId="9" xfId="0" applyFont="1" applyBorder="1" applyAlignment="1" applyProtection="1">
      <alignment horizontal="center" textRotation="90" wrapText="1"/>
      <protection locked="0"/>
    </xf>
    <xf numFmtId="0" fontId="20" fillId="10" borderId="31" xfId="0" applyFont="1" applyFill="1" applyBorder="1" applyAlignment="1" applyProtection="1">
      <alignment horizontal="center" textRotation="90"/>
      <protection locked="0"/>
    </xf>
    <xf numFmtId="0" fontId="20" fillId="10" borderId="32" xfId="0" applyFont="1" applyFill="1" applyBorder="1" applyAlignment="1" applyProtection="1">
      <alignment horizontal="center" textRotation="90"/>
      <protection locked="0"/>
    </xf>
    <xf numFmtId="0" fontId="20" fillId="10" borderId="33" xfId="0" applyFont="1" applyFill="1" applyBorder="1" applyAlignment="1" applyProtection="1">
      <alignment horizontal="center" textRotation="90"/>
      <protection locked="0"/>
    </xf>
    <xf numFmtId="0" fontId="20" fillId="0" borderId="34" xfId="0" applyFont="1" applyBorder="1" applyAlignment="1" applyProtection="1">
      <alignment horizontal="center"/>
      <protection locked="0"/>
    </xf>
    <xf numFmtId="0" fontId="20" fillId="0" borderId="35" xfId="0" applyFont="1" applyBorder="1" applyAlignment="1" applyProtection="1">
      <alignment horizontal="center"/>
      <protection locked="0"/>
    </xf>
    <xf numFmtId="0" fontId="20" fillId="0" borderId="38" xfId="0" applyFont="1" applyBorder="1" applyAlignment="1" applyProtection="1">
      <alignment horizontal="center"/>
      <protection locked="0"/>
    </xf>
    <xf numFmtId="0" fontId="20" fillId="0" borderId="37" xfId="0" applyFont="1" applyBorder="1" applyAlignment="1" applyProtection="1">
      <alignment horizontal="center"/>
      <protection locked="0"/>
    </xf>
    <xf numFmtId="0" fontId="38" fillId="0" borderId="12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51" fillId="0" borderId="0" xfId="0" applyFont="1" applyAlignment="1" applyProtection="1">
      <alignment horizontal="center"/>
      <protection locked="0"/>
    </xf>
    <xf numFmtId="0" fontId="42" fillId="0" borderId="0" xfId="0" applyFont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textRotation="45"/>
      <protection locked="0"/>
    </xf>
    <xf numFmtId="0" fontId="24" fillId="0" borderId="13" xfId="0" applyFont="1" applyBorder="1" applyAlignment="1" applyProtection="1">
      <alignment horizontal="center" textRotation="45"/>
      <protection locked="0"/>
    </xf>
    <xf numFmtId="2" fontId="20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 textRotation="45" wrapText="1"/>
      <protection locked="0"/>
    </xf>
    <xf numFmtId="0" fontId="13" fillId="0" borderId="5" xfId="0" applyFont="1" applyBorder="1" applyAlignment="1" applyProtection="1">
      <alignment horizontal="center" textRotation="45" wrapText="1"/>
      <protection locked="0"/>
    </xf>
    <xf numFmtId="0" fontId="13" fillId="0" borderId="9" xfId="0" applyFont="1" applyBorder="1" applyAlignment="1" applyProtection="1">
      <alignment horizontal="center" textRotation="45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center" vertical="center" wrapText="1"/>
      <protection locked="0"/>
    </xf>
    <xf numFmtId="0" fontId="5" fillId="0" borderId="36" xfId="0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3" xfId="1" xr:uid="{00000000-0005-0000-0000-000001000000}"/>
  </cellStyles>
  <dxfs count="85">
    <dxf>
      <font>
        <color rgb="FFC00000"/>
      </font>
      <fill>
        <patternFill patternType="solid">
          <bgColor theme="5" tint="0.59999389629810485"/>
        </patternFill>
      </fill>
    </dxf>
    <dxf>
      <font>
        <color theme="0"/>
      </font>
    </dxf>
    <dxf>
      <font>
        <condense val="0"/>
        <extend val="0"/>
        <color rgb="FF9C0006"/>
      </font>
    </dxf>
    <dxf>
      <font>
        <b/>
        <i val="0"/>
        <color rgb="FF9C0006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</dxf>
    <dxf>
      <font>
        <color rgb="FFC00000"/>
      </font>
      <fill>
        <patternFill patternType="none">
          <bgColor auto="1"/>
        </patternFill>
      </fill>
    </dxf>
    <dxf>
      <font>
        <color rgb="FF9C0006"/>
      </font>
    </dxf>
    <dxf>
      <font>
        <color auto="1"/>
      </font>
    </dxf>
    <dxf>
      <fill>
        <patternFill>
          <bgColor rgb="FFFF9999"/>
        </patternFill>
      </fill>
    </dxf>
    <dxf>
      <font>
        <color rgb="FFFF000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auto="1"/>
      </font>
    </dxf>
    <dxf>
      <font>
        <color rgb="FF9C0006"/>
      </font>
    </dxf>
    <dxf>
      <fill>
        <patternFill>
          <bgColor rgb="FFFF9999"/>
        </patternFill>
      </fill>
    </dxf>
    <dxf>
      <font>
        <color rgb="FFFF0000"/>
      </font>
    </dxf>
    <dxf>
      <fill>
        <patternFill>
          <bgColor rgb="FFFF9999"/>
        </patternFill>
      </fill>
    </dxf>
    <dxf>
      <font>
        <color rgb="FFFF0000"/>
      </font>
    </dxf>
    <dxf>
      <font>
        <color rgb="FFC00000"/>
      </font>
      <fill>
        <patternFill patternType="solid">
          <bgColor theme="5" tint="0.59999389629810485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auto="1"/>
      </font>
    </dxf>
    <dxf>
      <font>
        <color rgb="FFC00000"/>
      </font>
      <fill>
        <patternFill patternType="solid">
          <bgColor theme="5" tint="0.59999389629810485"/>
        </patternFill>
      </fill>
    </dxf>
    <dxf>
      <font>
        <color rgb="FFFF0000"/>
      </font>
    </dxf>
    <dxf>
      <font>
        <color rgb="FFC00000"/>
      </font>
      <fill>
        <patternFill patternType="solid">
          <bgColor theme="5" tint="0.59999389629810485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auto="1"/>
      </font>
    </dxf>
    <dxf>
      <font>
        <color rgb="FF9C0006"/>
      </font>
    </dxf>
    <dxf>
      <fill>
        <patternFill>
          <bgColor rgb="FFFF9999"/>
        </patternFill>
      </fill>
    </dxf>
    <dxf>
      <font>
        <color rgb="FFFF0000"/>
      </font>
    </dxf>
    <dxf>
      <fill>
        <patternFill>
          <bgColor rgb="FFFF9999"/>
        </patternFill>
      </fill>
    </dxf>
    <dxf>
      <font>
        <color rgb="FFFF0000"/>
      </font>
    </dxf>
    <dxf>
      <font>
        <color rgb="FFC00000"/>
      </font>
      <fill>
        <patternFill patternType="solid">
          <bgColor theme="5" tint="0.59999389629810485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auto="1"/>
      </font>
    </dxf>
    <dxf>
      <font>
        <color rgb="FFC00000"/>
      </font>
      <fill>
        <patternFill patternType="solid">
          <bgColor theme="5" tint="0.59999389629810485"/>
        </patternFill>
      </fill>
    </dxf>
    <dxf>
      <font>
        <color rgb="FFFF0000"/>
      </font>
    </dxf>
    <dxf>
      <font>
        <color rgb="FFC00000"/>
      </font>
      <fill>
        <patternFill patternType="solid">
          <bgColor theme="5" tint="0.59999389629810485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auto="1"/>
      </font>
    </dxf>
    <dxf>
      <font>
        <color rgb="FF9C0006"/>
      </font>
    </dxf>
    <dxf>
      <fill>
        <patternFill>
          <bgColor rgb="FFFF9999"/>
        </patternFill>
      </fill>
    </dxf>
    <dxf>
      <font>
        <color rgb="FFFF0000"/>
      </font>
    </dxf>
    <dxf>
      <fill>
        <patternFill>
          <bgColor rgb="FFFF9999"/>
        </patternFill>
      </fill>
    </dxf>
    <dxf>
      <font>
        <color rgb="FFFF0000"/>
      </font>
    </dxf>
    <dxf>
      <font>
        <color rgb="FF9C0006"/>
      </font>
      <fill>
        <patternFill patternType="solid">
          <bgColor theme="5" tint="0.5999938962981048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auto="1"/>
      </font>
    </dxf>
    <dxf>
      <font>
        <color rgb="FFC00000"/>
      </font>
      <fill>
        <patternFill patternType="solid">
          <bgColor theme="5" tint="0.59999389629810485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FF00"/>
      <color rgb="FFC24008"/>
      <color rgb="FFFF6600"/>
      <color rgb="FFFFF399"/>
      <color rgb="FFF2F23A"/>
      <color rgb="FFFF9900"/>
      <color rgb="FF66FFFF"/>
      <color rgb="FFFF00FF"/>
      <color rgb="FF66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601117168046306E-2"/>
          <c:y val="0.16136951955967424"/>
          <c:w val="0.53437896768295778"/>
          <c:h val="0.70789186852067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'1ER TRIMESTRE'!$A$57</c:f>
              <c:strCache>
                <c:ptCount val="1"/>
                <c:pt idx="0">
                  <c:v>Domina los aprendizajes          (DA)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'1ER TRIMESTRE'!$D$57</c:f>
              <c:numCache>
                <c:formatCode>0%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87-4A25-B418-5BECEEE7F796}"/>
            </c:ext>
          </c:extLst>
        </c:ser>
        <c:ser>
          <c:idx val="1"/>
          <c:order val="1"/>
          <c:tx>
            <c:strRef>
              <c:f>'1ER TRIMESTRE'!$A$58</c:f>
              <c:strCache>
                <c:ptCount val="1"/>
                <c:pt idx="0">
                  <c:v>Alcanza los aprendizajes           (AA)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'1ER TRIMESTRE'!$D$58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87-4A25-B418-5BECEEE7F796}"/>
            </c:ext>
          </c:extLst>
        </c:ser>
        <c:ser>
          <c:idx val="2"/>
          <c:order val="2"/>
          <c:tx>
            <c:strRef>
              <c:f>'1ER TRIMESTRE'!$A$59</c:f>
              <c:strCache>
                <c:ptCount val="1"/>
                <c:pt idx="0">
                  <c:v>Está próximo a alcanzar            (PA)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'1ER TRIMESTRE'!$D$59</c:f>
              <c:numCache>
                <c:formatCode>0%</c:formatCode>
                <c:ptCount val="1"/>
                <c:pt idx="0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87-4A25-B418-5BECEEE7F796}"/>
            </c:ext>
          </c:extLst>
        </c:ser>
        <c:ser>
          <c:idx val="3"/>
          <c:order val="3"/>
          <c:tx>
            <c:strRef>
              <c:f>'1ER TRIMESTRE'!$A$60</c:f>
              <c:strCache>
                <c:ptCount val="1"/>
                <c:pt idx="0">
                  <c:v>No alcanza los aprendizajes    (NA)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'1ER TRIMESTRE'!$D$60</c:f>
              <c:numCache>
                <c:formatCode>0%</c:formatCode>
                <c:ptCount val="1"/>
                <c:pt idx="0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87-4A25-B418-5BECEEE7F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615432"/>
        <c:axId val="334612688"/>
      </c:barChart>
      <c:catAx>
        <c:axId val="3346154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s-EC" sz="1100"/>
                  <a:t>RENDIMIENTO</a:t>
                </a:r>
                <a:r>
                  <a:rPr lang="es-EC" sz="1100" baseline="0"/>
                  <a:t> ACADÉMICO DE APORTES</a:t>
                </a:r>
                <a:endParaRPr lang="es-EC" sz="1100"/>
              </a:p>
            </c:rich>
          </c:tx>
          <c:layout>
            <c:manualLayout>
              <c:xMode val="edge"/>
              <c:yMode val="edge"/>
              <c:x val="8.8601126489430401E-2"/>
              <c:y val="0.8974771700403388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4612688"/>
        <c:crosses val="autoZero"/>
        <c:auto val="1"/>
        <c:lblAlgn val="ctr"/>
        <c:lblOffset val="100"/>
        <c:noMultiLvlLbl val="0"/>
      </c:catAx>
      <c:valAx>
        <c:axId val="334612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EC"/>
          </a:p>
        </c:txPr>
        <c:crossAx val="334615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45265382820195"/>
          <c:y val="8.6316909685116516E-2"/>
          <c:w val="0.34206712529428351"/>
          <c:h val="0.56892427606038098"/>
        </c:manualLayout>
      </c:layout>
      <c:overlay val="0"/>
      <c:txPr>
        <a:bodyPr/>
        <a:lstStyle/>
        <a:p>
          <a:pPr>
            <a:defRPr lang="es-ES_tradnl" sz="1050"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EC" sz="1400"/>
              <a:t>RENDIMIENTO PRIMER TRIMESTRE</a:t>
            </a:r>
          </a:p>
        </c:rich>
      </c:tx>
      <c:layout>
        <c:manualLayout>
          <c:xMode val="edge"/>
          <c:yMode val="edge"/>
          <c:x val="0.17864559080457865"/>
          <c:y val="2.80247412124782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601117168046306E-2"/>
          <c:y val="0.16136951955967424"/>
          <c:w val="0.53437896768295778"/>
          <c:h val="0.70789186852067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'1ER TRIMESTRE'!$N$57</c:f>
              <c:strCache>
                <c:ptCount val="1"/>
                <c:pt idx="0">
                  <c:v>Domina los aprendizajes          (DA)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'1ER TRIMESTRE'!$Q$57</c:f>
              <c:numCache>
                <c:formatCode>0%</c:formatCode>
                <c:ptCount val="1"/>
                <c:pt idx="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E-4B89-A4D7-47F625B6E959}"/>
            </c:ext>
          </c:extLst>
        </c:ser>
        <c:ser>
          <c:idx val="1"/>
          <c:order val="1"/>
          <c:tx>
            <c:strRef>
              <c:f>'1ER TRIMESTRE'!$N$58</c:f>
              <c:strCache>
                <c:ptCount val="1"/>
                <c:pt idx="0">
                  <c:v>Alcanza los aprendizajes           (AA)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'1ER TRIMESTRE'!$Q$58</c:f>
              <c:numCache>
                <c:formatCode>0%</c:formatCode>
                <c:ptCount val="1"/>
                <c:pt idx="0">
                  <c:v>0.57692307692307687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E-4B89-A4D7-47F625B6E959}"/>
            </c:ext>
          </c:extLst>
        </c:ser>
        <c:ser>
          <c:idx val="2"/>
          <c:order val="2"/>
          <c:tx>
            <c:strRef>
              <c:f>'1ER TRIMESTRE'!$N$59</c:f>
              <c:strCache>
                <c:ptCount val="1"/>
                <c:pt idx="0">
                  <c:v>Está próximo a alcanzar            (PA)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'1ER TRIMESTRE'!$Q$59</c:f>
              <c:numCache>
                <c:formatCode>0%</c:formatCode>
                <c:ptCount val="1"/>
                <c:pt idx="0">
                  <c:v>0.26923076923076922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E-4B89-A4D7-47F625B6E959}"/>
            </c:ext>
          </c:extLst>
        </c:ser>
        <c:ser>
          <c:idx val="3"/>
          <c:order val="3"/>
          <c:tx>
            <c:strRef>
              <c:f>'1ER TRIMESTRE'!$N$60</c:f>
              <c:strCache>
                <c:ptCount val="1"/>
                <c:pt idx="0">
                  <c:v>No alcanza los aprendizajes    (NA)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'1ER TRIMESTRE'!$Q$60</c:f>
              <c:numCache>
                <c:formatCode>0%</c:formatCode>
                <c:ptCount val="1"/>
                <c:pt idx="0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E-4B89-A4D7-47F625B6E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615432"/>
        <c:axId val="334612688"/>
      </c:barChart>
      <c:catAx>
        <c:axId val="3346154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C" sz="1100"/>
                  <a:t>PORCENTAJES </a:t>
                </a:r>
              </a:p>
            </c:rich>
          </c:tx>
          <c:layout>
            <c:manualLayout>
              <c:xMode val="edge"/>
              <c:yMode val="edge"/>
              <c:x val="0.17082890252992183"/>
              <c:y val="0.8974772584006184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4612688"/>
        <c:crosses val="autoZero"/>
        <c:auto val="1"/>
        <c:lblAlgn val="ctr"/>
        <c:lblOffset val="100"/>
        <c:noMultiLvlLbl val="0"/>
      </c:catAx>
      <c:valAx>
        <c:axId val="334612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EC"/>
          </a:p>
        </c:txPr>
        <c:crossAx val="334615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416347035889633"/>
          <c:y val="0.12835405031066272"/>
          <c:w val="0.34221046247390113"/>
          <c:h val="0.56908674050168639"/>
        </c:manualLayout>
      </c:layout>
      <c:overlay val="0"/>
      <c:txPr>
        <a:bodyPr/>
        <a:lstStyle/>
        <a:p>
          <a:pPr>
            <a:defRPr lang="es-ES_tradnl" sz="1050"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601117168046306E-2"/>
          <c:y val="0.16136951955967424"/>
          <c:w val="0.53437896768295778"/>
          <c:h val="0.70789186852067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'2DO TRIMESTRE'!$A$57</c:f>
              <c:strCache>
                <c:ptCount val="1"/>
                <c:pt idx="0">
                  <c:v>Domina los aprendizajes          (DA)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'2DO TRIMESTRE'!$D$57</c:f>
              <c:numCache>
                <c:formatCode>0%</c:formatCode>
                <c:ptCount val="1"/>
                <c:pt idx="0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E-4FCE-87C3-BC08CB1F375F}"/>
            </c:ext>
          </c:extLst>
        </c:ser>
        <c:ser>
          <c:idx val="1"/>
          <c:order val="1"/>
          <c:tx>
            <c:strRef>
              <c:f>'2DO TRIMESTRE'!$A$58</c:f>
              <c:strCache>
                <c:ptCount val="1"/>
                <c:pt idx="0">
                  <c:v>Alcanza los aprendizajes           (AA)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'2DO TRIMESTRE'!$D$58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E-4FCE-87C3-BC08CB1F375F}"/>
            </c:ext>
          </c:extLst>
        </c:ser>
        <c:ser>
          <c:idx val="2"/>
          <c:order val="2"/>
          <c:tx>
            <c:strRef>
              <c:f>'2DO TRIMESTRE'!$A$59</c:f>
              <c:strCache>
                <c:ptCount val="1"/>
                <c:pt idx="0">
                  <c:v>Está próximo a alcanzar            (PA)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'2DO TRIMESTRE'!$D$59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E-4FCE-87C3-BC08CB1F375F}"/>
            </c:ext>
          </c:extLst>
        </c:ser>
        <c:ser>
          <c:idx val="3"/>
          <c:order val="3"/>
          <c:tx>
            <c:strRef>
              <c:f>'2DO TRIMESTRE'!$A$60</c:f>
              <c:strCache>
                <c:ptCount val="1"/>
                <c:pt idx="0">
                  <c:v>No alcanza los aprendizajes    (NA)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'2DO TRIMESTRE'!$D$60</c:f>
              <c:numCache>
                <c:formatCode>0%</c:formatCode>
                <c:ptCount val="1"/>
                <c:pt idx="0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E-4FCE-87C3-BC08CB1F3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615432"/>
        <c:axId val="334612688"/>
      </c:barChart>
      <c:catAx>
        <c:axId val="3346154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s-EC" sz="1100"/>
                  <a:t>RENDIMIENTO</a:t>
                </a:r>
                <a:r>
                  <a:rPr lang="es-EC" sz="1100" baseline="0"/>
                  <a:t> ACADÉMICO DE APORTES</a:t>
                </a:r>
                <a:endParaRPr lang="es-EC" sz="1100"/>
              </a:p>
            </c:rich>
          </c:tx>
          <c:layout>
            <c:manualLayout>
              <c:xMode val="edge"/>
              <c:yMode val="edge"/>
              <c:x val="8.8601126489430401E-2"/>
              <c:y val="0.8974771700403388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4612688"/>
        <c:crosses val="autoZero"/>
        <c:auto val="1"/>
        <c:lblAlgn val="ctr"/>
        <c:lblOffset val="100"/>
        <c:noMultiLvlLbl val="0"/>
      </c:catAx>
      <c:valAx>
        <c:axId val="334612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EC"/>
          </a:p>
        </c:txPr>
        <c:crossAx val="334615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45265382820195"/>
          <c:y val="8.6316909685116516E-2"/>
          <c:w val="0.34206712529428351"/>
          <c:h val="0.56892427606038098"/>
        </c:manualLayout>
      </c:layout>
      <c:overlay val="0"/>
      <c:txPr>
        <a:bodyPr/>
        <a:lstStyle/>
        <a:p>
          <a:pPr>
            <a:defRPr lang="es-ES_tradnl" sz="1050"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1400"/>
              <a:t>RENDIMIENTO SEGUNDO TRIMESTRE</a:t>
            </a:r>
          </a:p>
        </c:rich>
      </c:tx>
      <c:layout>
        <c:manualLayout>
          <c:xMode val="edge"/>
          <c:yMode val="edge"/>
          <c:x val="0.1525712299668551"/>
          <c:y val="1.86831608083188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601117168046306E-2"/>
          <c:y val="0.16136951955967424"/>
          <c:w val="0.53437896768295778"/>
          <c:h val="0.73591646420446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'2DO TRIMESTRE'!$N$57</c:f>
              <c:strCache>
                <c:ptCount val="1"/>
                <c:pt idx="0">
                  <c:v>Domina los aprendizajes          (DA)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'2DO TRIMESTRE'!$Q$57</c:f>
              <c:numCache>
                <c:formatCode>0%</c:formatCode>
                <c:ptCount val="1"/>
                <c:pt idx="0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A-4041-99A1-0EAB3F3B8D38}"/>
            </c:ext>
          </c:extLst>
        </c:ser>
        <c:ser>
          <c:idx val="1"/>
          <c:order val="1"/>
          <c:tx>
            <c:strRef>
              <c:f>'2DO TRIMESTRE'!$N$58</c:f>
              <c:strCache>
                <c:ptCount val="1"/>
                <c:pt idx="0">
                  <c:v>Alcanza los aprendizajes           (AA)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'2DO TRIMESTRE'!$Q$58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A-4041-99A1-0EAB3F3B8D38}"/>
            </c:ext>
          </c:extLst>
        </c:ser>
        <c:ser>
          <c:idx val="2"/>
          <c:order val="2"/>
          <c:tx>
            <c:strRef>
              <c:f>'2DO TRIMESTRE'!$N$59</c:f>
              <c:strCache>
                <c:ptCount val="1"/>
                <c:pt idx="0">
                  <c:v>Está próximo a alcanzar            (PA)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'2DO TRIMESTRE'!$Q$59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A-4041-99A1-0EAB3F3B8D38}"/>
            </c:ext>
          </c:extLst>
        </c:ser>
        <c:ser>
          <c:idx val="3"/>
          <c:order val="3"/>
          <c:tx>
            <c:strRef>
              <c:f>'2DO TRIMESTRE'!$N$60</c:f>
              <c:strCache>
                <c:ptCount val="1"/>
                <c:pt idx="0">
                  <c:v>No alcanza los aprendizajes    (NA)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'2DO TRIMESTRE'!$Q$60</c:f>
              <c:numCache>
                <c:formatCode>0%</c:formatCode>
                <c:ptCount val="1"/>
                <c:pt idx="0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A-4041-99A1-0EAB3F3B8D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615432"/>
        <c:axId val="334612688"/>
      </c:barChart>
      <c:catAx>
        <c:axId val="3346154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C" sz="1100"/>
                  <a:t>PORCENTAJES </a:t>
                </a:r>
              </a:p>
            </c:rich>
          </c:tx>
          <c:layout>
            <c:manualLayout>
              <c:xMode val="edge"/>
              <c:yMode val="edge"/>
              <c:x val="0.19056356711572955"/>
              <c:y val="0.9021480486026981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4612688"/>
        <c:crosses val="autoZero"/>
        <c:auto val="1"/>
        <c:lblAlgn val="ctr"/>
        <c:lblOffset val="100"/>
        <c:noMultiLvlLbl val="0"/>
      </c:catAx>
      <c:valAx>
        <c:axId val="334612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EC"/>
          </a:p>
        </c:txPr>
        <c:crossAx val="334615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45258112319771"/>
          <c:y val="0.13302484051274241"/>
          <c:w val="0.34221046247390113"/>
          <c:h val="0.56908674050168639"/>
        </c:manualLayout>
      </c:layout>
      <c:overlay val="0"/>
      <c:txPr>
        <a:bodyPr/>
        <a:lstStyle/>
        <a:p>
          <a:pPr>
            <a:defRPr lang="es-ES_tradnl" sz="1050"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601117168046306E-2"/>
          <c:y val="0.16136951955967424"/>
          <c:w val="0.53437896768295778"/>
          <c:h val="0.70789186852067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'3ER TRIMESTRE'!$A$57</c:f>
              <c:strCache>
                <c:ptCount val="1"/>
                <c:pt idx="0">
                  <c:v>Domina los aprendizajes          (DA)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'3ER TRIMESTRE'!$D$57</c:f>
              <c:numCache>
                <c:formatCode>0%</c:formatCode>
                <c:ptCount val="1"/>
                <c:pt idx="0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9-491D-AAC3-5D3F9B866418}"/>
            </c:ext>
          </c:extLst>
        </c:ser>
        <c:ser>
          <c:idx val="1"/>
          <c:order val="1"/>
          <c:tx>
            <c:strRef>
              <c:f>'3ER TRIMESTRE'!$A$58</c:f>
              <c:strCache>
                <c:ptCount val="1"/>
                <c:pt idx="0">
                  <c:v>Alcanza los aprendizajes           (AA)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'3ER TRIMESTRE'!$D$58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9-491D-AAC3-5D3F9B866418}"/>
            </c:ext>
          </c:extLst>
        </c:ser>
        <c:ser>
          <c:idx val="2"/>
          <c:order val="2"/>
          <c:tx>
            <c:strRef>
              <c:f>'3ER TRIMESTRE'!$A$59</c:f>
              <c:strCache>
                <c:ptCount val="1"/>
                <c:pt idx="0">
                  <c:v>Está próximo a alcanzar            (PA)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'3ER TRIMESTRE'!$D$59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9-491D-AAC3-5D3F9B866418}"/>
            </c:ext>
          </c:extLst>
        </c:ser>
        <c:ser>
          <c:idx val="3"/>
          <c:order val="3"/>
          <c:tx>
            <c:strRef>
              <c:f>'3ER TRIMESTRE'!$A$60</c:f>
              <c:strCache>
                <c:ptCount val="1"/>
                <c:pt idx="0">
                  <c:v>No alcanza los aprendizajes    (NA)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'3ER TRIMESTRE'!$D$60</c:f>
              <c:numCache>
                <c:formatCode>0%</c:formatCode>
                <c:ptCount val="1"/>
                <c:pt idx="0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9-491D-AAC3-5D3F9B866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615432"/>
        <c:axId val="334612688"/>
      </c:barChart>
      <c:catAx>
        <c:axId val="334615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RENDIMIENTO</a:t>
                </a:r>
                <a:r>
                  <a:rPr lang="es-EC" sz="1100" baseline="0"/>
                  <a:t> ACADÉMICO DE APORTES</a:t>
                </a:r>
                <a:endParaRPr lang="es-EC" sz="1100"/>
              </a:p>
            </c:rich>
          </c:tx>
          <c:layout>
            <c:manualLayout>
              <c:xMode val="edge"/>
              <c:yMode val="edge"/>
              <c:x val="8.8601126489430401E-2"/>
              <c:y val="0.89747717004033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0"/>
        <c:majorTickMark val="out"/>
        <c:minorTickMark val="none"/>
        <c:tickLblPos val="nextTo"/>
        <c:crossAx val="334612688"/>
        <c:crosses val="autoZero"/>
        <c:auto val="1"/>
        <c:lblAlgn val="ctr"/>
        <c:lblOffset val="100"/>
        <c:noMultiLvlLbl val="0"/>
      </c:catAx>
      <c:valAx>
        <c:axId val="3346126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_tradn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46154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45265382820195"/>
          <c:y val="8.6316909685116516E-2"/>
          <c:w val="0.34206712529428351"/>
          <c:h val="0.56892427606038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_tradnl"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1400"/>
              <a:t>RENDIMIENTO TERCER TRIMESTRE</a:t>
            </a:r>
          </a:p>
        </c:rich>
      </c:tx>
      <c:layout>
        <c:manualLayout>
          <c:xMode val="edge"/>
          <c:yMode val="edge"/>
          <c:x val="0.18737002185316268"/>
          <c:y val="2.33539510103985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601117168046306E-2"/>
          <c:y val="0.16136951955967424"/>
          <c:w val="0.53437896768295778"/>
          <c:h val="0.70789186852067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'3ER TRIMESTRE'!$N$57</c:f>
              <c:strCache>
                <c:ptCount val="1"/>
                <c:pt idx="0">
                  <c:v>Domina los aprendizajes          (DA)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'3ER TRIMESTRE'!$Q$57</c:f>
              <c:numCache>
                <c:formatCode>0%</c:formatCode>
                <c:ptCount val="1"/>
                <c:pt idx="0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3-4C2D-92A0-4560189575F7}"/>
            </c:ext>
          </c:extLst>
        </c:ser>
        <c:ser>
          <c:idx val="1"/>
          <c:order val="1"/>
          <c:tx>
            <c:strRef>
              <c:f>'3ER TRIMESTRE'!$N$58</c:f>
              <c:strCache>
                <c:ptCount val="1"/>
                <c:pt idx="0">
                  <c:v>Alcanza los aprendizajes           (AA)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'3ER TRIMESTRE'!$Q$58</c:f>
              <c:numCache>
                <c:formatCode>0%</c:formatCode>
                <c:ptCount val="1"/>
                <c:pt idx="0">
                  <c:v>0.59090909090909094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3-4C2D-92A0-4560189575F7}"/>
            </c:ext>
          </c:extLst>
        </c:ser>
        <c:ser>
          <c:idx val="2"/>
          <c:order val="2"/>
          <c:tx>
            <c:strRef>
              <c:f>'3ER TRIMESTRE'!$N$59</c:f>
              <c:strCache>
                <c:ptCount val="1"/>
                <c:pt idx="0">
                  <c:v>Está próximo a alcanzar            (PA)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'3ER TRIMESTRE'!$Q$59</c:f>
              <c:numCache>
                <c:formatCode>0%</c:formatCode>
                <c:ptCount val="1"/>
                <c:pt idx="0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3-4C2D-92A0-4560189575F7}"/>
            </c:ext>
          </c:extLst>
        </c:ser>
        <c:ser>
          <c:idx val="3"/>
          <c:order val="3"/>
          <c:tx>
            <c:strRef>
              <c:f>'3ER TRIMESTRE'!$N$60</c:f>
              <c:strCache>
                <c:ptCount val="1"/>
                <c:pt idx="0">
                  <c:v>No alcanza los aprendizajes    (NA)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'3ER TRIMESTRE'!$Q$60</c:f>
              <c:numCache>
                <c:formatCode>0%</c:formatCode>
                <c:ptCount val="1"/>
                <c:pt idx="0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3-4C2D-92A0-4560189575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615432"/>
        <c:axId val="334612688"/>
      </c:barChart>
      <c:catAx>
        <c:axId val="3346154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C" sz="1100"/>
                  <a:t>PORCENTAJES </a:t>
                </a:r>
              </a:p>
            </c:rich>
          </c:tx>
          <c:layout>
            <c:manualLayout>
              <c:xMode val="edge"/>
              <c:yMode val="edge"/>
              <c:x val="0.15767245947271669"/>
              <c:y val="0.8881356779964589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4612688"/>
        <c:crosses val="autoZero"/>
        <c:auto val="1"/>
        <c:lblAlgn val="ctr"/>
        <c:lblOffset val="100"/>
        <c:noMultiLvlLbl val="0"/>
      </c:catAx>
      <c:valAx>
        <c:axId val="334612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EC"/>
          </a:p>
        </c:txPr>
        <c:crossAx val="334615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416347035889633"/>
          <c:y val="0.13302484051274244"/>
          <c:w val="0.34221046247390113"/>
          <c:h val="0.56908674050168639"/>
        </c:manualLayout>
      </c:layout>
      <c:overlay val="0"/>
      <c:txPr>
        <a:bodyPr/>
        <a:lstStyle/>
        <a:p>
          <a:pPr>
            <a:defRPr lang="es-ES_tradnl" sz="1050"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09691842501307E-2"/>
          <c:y val="4.8367168145903493E-2"/>
          <c:w val="0.50381051077693861"/>
          <c:h val="0.842497466762622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'Informe ANUAL'!$A$57</c:f>
              <c:strCache>
                <c:ptCount val="1"/>
                <c:pt idx="0">
                  <c:v>Domina los aprendizajes          (DA)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'Informe ANUAL'!$D$57</c:f>
              <c:numCache>
                <c:formatCode>0%</c:formatCode>
                <c:ptCount val="1"/>
                <c:pt idx="0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0-4333-BB0F-69A343A19735}"/>
            </c:ext>
          </c:extLst>
        </c:ser>
        <c:ser>
          <c:idx val="2"/>
          <c:order val="1"/>
          <c:tx>
            <c:strRef>
              <c:f>'Informe ANUAL'!$A$58</c:f>
              <c:strCache>
                <c:ptCount val="1"/>
                <c:pt idx="0">
                  <c:v>Alcanza los aprendizajes           (AA)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'Informe ANUAL'!$D$58</c:f>
              <c:numCache>
                <c:formatCode>0%</c:formatCode>
                <c:ptCount val="1"/>
                <c:pt idx="0">
                  <c:v>0.59090909090909094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0-4333-BB0F-69A343A19735}"/>
            </c:ext>
          </c:extLst>
        </c:ser>
        <c:ser>
          <c:idx val="3"/>
          <c:order val="2"/>
          <c:tx>
            <c:strRef>
              <c:f>'Informe ANUAL'!$A$59</c:f>
              <c:strCache>
                <c:ptCount val="1"/>
                <c:pt idx="0">
                  <c:v>Está próximo a alcanzar            (PA)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'Informe ANUAL'!$D$59</c:f>
              <c:numCache>
                <c:formatCode>0%</c:formatCode>
                <c:ptCount val="1"/>
                <c:pt idx="0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0-4333-BB0F-69A343A19735}"/>
            </c:ext>
          </c:extLst>
        </c:ser>
        <c:ser>
          <c:idx val="4"/>
          <c:order val="3"/>
          <c:tx>
            <c:strRef>
              <c:f>'Informe ANUAL'!$A$60</c:f>
              <c:strCache>
                <c:ptCount val="1"/>
                <c:pt idx="0">
                  <c:v>No alcanza los aprendizajes    (NA)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'Informe ANUAL'!$D$60</c:f>
              <c:numCache>
                <c:formatCode>0%</c:formatCode>
                <c:ptCount val="1"/>
                <c:pt idx="0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0-4333-BB0F-69A343A19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617000"/>
        <c:axId val="334617784"/>
      </c:barChart>
      <c:catAx>
        <c:axId val="3346170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RENDIMIENTO</a:t>
                </a:r>
                <a:r>
                  <a:rPr lang="es-EC" sz="1100" baseline="0"/>
                  <a:t> ACADÉMICO ANUAL</a:t>
                </a:r>
                <a:endParaRPr lang="es-EC" sz="1100"/>
              </a:p>
            </c:rich>
          </c:tx>
          <c:layout>
            <c:manualLayout>
              <c:xMode val="edge"/>
              <c:yMode val="edge"/>
              <c:x val="0.13536921207999419"/>
              <c:y val="0.90619201797171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0"/>
        <c:majorTickMark val="out"/>
        <c:minorTickMark val="none"/>
        <c:tickLblPos val="nextTo"/>
        <c:crossAx val="334617784"/>
        <c:crosses val="autoZero"/>
        <c:auto val="1"/>
        <c:lblAlgn val="ctr"/>
        <c:lblOffset val="100"/>
        <c:noMultiLvlLbl val="0"/>
      </c:catAx>
      <c:valAx>
        <c:axId val="334617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_tradn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46170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64064171241847"/>
          <c:y val="4.4737786460386751E-2"/>
          <c:w val="0.41580567960694548"/>
          <c:h val="0.9366248115131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_tradnl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C"/>
              <a:t>RESUMEN ANUAL</a:t>
            </a:r>
          </a:p>
        </c:rich>
      </c:tx>
      <c:layout>
        <c:manualLayout>
          <c:xMode val="edge"/>
          <c:yMode val="edge"/>
          <c:x val="0.57499205551579713"/>
          <c:y val="3.57648285425663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109691842501307E-2"/>
          <c:y val="4.8367168145903493E-2"/>
          <c:w val="0.50381051077693861"/>
          <c:h val="0.842497466762622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'Informe ANUAL'!$H$57</c:f>
              <c:strCache>
                <c:ptCount val="1"/>
                <c:pt idx="0">
                  <c:v>APROBADOS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'Informe ANUAL'!$K$57</c:f>
              <c:numCache>
                <c:formatCode>0%</c:formatCode>
                <c:ptCount val="1"/>
                <c:pt idx="0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E-4D25-9344-97E61FFABD47}"/>
            </c:ext>
          </c:extLst>
        </c:ser>
        <c:ser>
          <c:idx val="2"/>
          <c:order val="1"/>
          <c:tx>
            <c:strRef>
              <c:f>'Informe ANUAL'!$H$58</c:f>
              <c:strCache>
                <c:ptCount val="1"/>
                <c:pt idx="0">
                  <c:v>SUPLETORIOS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'Informe ANUAL'!$K$58</c:f>
              <c:numCache>
                <c:formatCode>0%</c:formatCode>
                <c:ptCount val="1"/>
                <c:pt idx="0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E-4D25-9344-97E61FFABD47}"/>
            </c:ext>
          </c:extLst>
        </c:ser>
        <c:ser>
          <c:idx val="0"/>
          <c:order val="2"/>
          <c:tx>
            <c:strRef>
              <c:f>'Informe ANUAL'!$H$59</c:f>
              <c:strCache>
                <c:ptCount val="1"/>
                <c:pt idx="0">
                  <c:v>PIERDE AÑO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'Informe ANUAL'!$K$59</c:f>
              <c:numCache>
                <c:formatCode>0%</c:formatCode>
                <c:ptCount val="1"/>
                <c:pt idx="0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CCF-BA28-F419A13106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617000"/>
        <c:axId val="334617784"/>
      </c:barChart>
      <c:catAx>
        <c:axId val="3346170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C" sz="1200" baseline="0"/>
                  <a:t>PORCENTAJES</a:t>
                </a:r>
                <a:endParaRPr lang="es-EC" sz="1200"/>
              </a:p>
            </c:rich>
          </c:tx>
          <c:layout>
            <c:manualLayout>
              <c:xMode val="edge"/>
              <c:yMode val="edge"/>
              <c:x val="0.14752296167989301"/>
              <c:y val="0.8959735026656646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4617784"/>
        <c:crosses val="autoZero"/>
        <c:auto val="1"/>
        <c:lblAlgn val="ctr"/>
        <c:lblOffset val="100"/>
        <c:noMultiLvlLbl val="0"/>
      </c:catAx>
      <c:valAx>
        <c:axId val="334617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EC"/>
          </a:p>
        </c:txPr>
        <c:crossAx val="334617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20927367164381"/>
          <c:y val="0.26954512319345503"/>
          <c:w val="0.2622174798255415"/>
          <c:h val="0.31427365666754098"/>
        </c:manualLayout>
      </c:layout>
      <c:overlay val="0"/>
      <c:txPr>
        <a:bodyPr/>
        <a:lstStyle/>
        <a:p>
          <a:pPr>
            <a:defRPr lang="es-ES_tradnl" sz="1200"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chart" Target="../charts/chart7.xml"/><Relationship Id="rId5" Type="http://schemas.openxmlformats.org/officeDocument/2006/relationships/image" Target="../media/image7.png"/><Relationship Id="rId4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3</xdr:row>
      <xdr:rowOff>85725</xdr:rowOff>
    </xdr:from>
    <xdr:to>
      <xdr:col>8</xdr:col>
      <xdr:colOff>537426</xdr:colOff>
      <xdr:row>12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C57199-6BCA-44EE-B31A-6DAACC792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685800"/>
          <a:ext cx="1813776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108858</xdr:colOff>
      <xdr:row>0</xdr:row>
      <xdr:rowOff>170583</xdr:rowOff>
    </xdr:from>
    <xdr:to>
      <xdr:col>24</xdr:col>
      <xdr:colOff>437029</xdr:colOff>
      <xdr:row>4</xdr:row>
      <xdr:rowOff>98131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2CACB0-7C1E-4118-B850-FBC7AC870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17682" y="170583"/>
          <a:ext cx="910877" cy="849632"/>
        </a:xfrm>
        <a:prstGeom prst="rect">
          <a:avLst/>
        </a:prstGeom>
      </xdr:spPr>
    </xdr:pic>
    <xdr:clientData/>
  </xdr:twoCellAnchor>
  <xdr:twoCellAnchor editAs="oneCell">
    <xdr:from>
      <xdr:col>10</xdr:col>
      <xdr:colOff>92354</xdr:colOff>
      <xdr:row>0</xdr:row>
      <xdr:rowOff>168502</xdr:rowOff>
    </xdr:from>
    <xdr:to>
      <xdr:col>11</xdr:col>
      <xdr:colOff>467750</xdr:colOff>
      <xdr:row>4</xdr:row>
      <xdr:rowOff>96050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A9BE231-3674-4AE2-A8D0-A9F8C4730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7283" y="168502"/>
          <a:ext cx="919681" cy="866441"/>
        </a:xfrm>
        <a:prstGeom prst="rect">
          <a:avLst/>
        </a:prstGeom>
      </xdr:spPr>
    </xdr:pic>
    <xdr:clientData/>
  </xdr:twoCellAnchor>
  <xdr:twoCellAnchor>
    <xdr:from>
      <xdr:col>4</xdr:col>
      <xdr:colOff>224117</xdr:colOff>
      <xdr:row>54</xdr:row>
      <xdr:rowOff>212912</xdr:rowOff>
    </xdr:from>
    <xdr:to>
      <xdr:col>12</xdr:col>
      <xdr:colOff>123264</xdr:colOff>
      <xdr:row>69</xdr:row>
      <xdr:rowOff>89647</xdr:rowOff>
    </xdr:to>
    <xdr:graphicFrame macro="">
      <xdr:nvGraphicFramePr>
        <xdr:cNvPr id="17" name="7 Gráfico">
          <a:extLst>
            <a:ext uri="{FF2B5EF4-FFF2-40B4-BE49-F238E27FC236}">
              <a16:creationId xmlns:a16="http://schemas.microsoft.com/office/drawing/2014/main" id="{2F10A6BD-9CCD-4410-9AD8-D62C9B092CFA}"/>
            </a:ext>
            <a:ext uri="{147F2762-F138-4A5C-976F-8EAC2B608ADB}">
              <a16:predDERef xmlns:a16="http://schemas.microsoft.com/office/drawing/2014/main" pred="{7A9BE231-3674-4AE2-A8D0-A9F8C473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409016</xdr:colOff>
      <xdr:row>55</xdr:row>
      <xdr:rowOff>61633</xdr:rowOff>
    </xdr:from>
    <xdr:to>
      <xdr:col>23</xdr:col>
      <xdr:colOff>569100</xdr:colOff>
      <xdr:row>69</xdr:row>
      <xdr:rowOff>72838</xdr:rowOff>
    </xdr:to>
    <xdr:graphicFrame macro="">
      <xdr:nvGraphicFramePr>
        <xdr:cNvPr id="18" name="7 Gráfico">
          <a:extLst>
            <a:ext uri="{FF2B5EF4-FFF2-40B4-BE49-F238E27FC236}">
              <a16:creationId xmlns:a16="http://schemas.microsoft.com/office/drawing/2014/main" id="{84F947D7-04D8-48D6-8BE4-1B43316C865F}"/>
            </a:ext>
            <a:ext uri="{147F2762-F138-4A5C-976F-8EAC2B608ADB}">
              <a16:predDERef xmlns:a16="http://schemas.microsoft.com/office/drawing/2014/main" pred="{2F10A6BD-9CCD-4410-9AD8-D62C9B092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27213</xdr:colOff>
          <xdr:row>0</xdr:row>
          <xdr:rowOff>68036</xdr:rowOff>
        </xdr:from>
        <xdr:to>
          <xdr:col>1</xdr:col>
          <xdr:colOff>1224641</xdr:colOff>
          <xdr:row>4</xdr:row>
          <xdr:rowOff>81642</xdr:rowOff>
        </xdr:to>
        <xdr:pic>
          <xdr:nvPicPr>
            <xdr:cNvPr id="7" name="12 Imagen">
              <a:extLst>
                <a:ext uri="{FF2B5EF4-FFF2-40B4-BE49-F238E27FC236}">
                  <a16:creationId xmlns:a16="http://schemas.microsoft.com/office/drawing/2014/main" id="{53351791-4A74-416C-B92A-C3F94689067C}"/>
                </a:ext>
              </a:extLst>
            </xdr:cNvPr>
            <xdr:cNvPicPr>
              <a:extLst>
                <a:ext uri="{84589F7E-364E-4C9E-8A38-B11213B215E9}">
                  <a14:cameraTool cellRange="LOGO" spid="_x0000_s156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72142" y="68036"/>
              <a:ext cx="1197428" cy="952499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0</xdr:row>
          <xdr:rowOff>68036</xdr:rowOff>
        </xdr:from>
        <xdr:to>
          <xdr:col>14</xdr:col>
          <xdr:colOff>1238250</xdr:colOff>
          <xdr:row>4</xdr:row>
          <xdr:rowOff>70756</xdr:rowOff>
        </xdr:to>
        <xdr:pic>
          <xdr:nvPicPr>
            <xdr:cNvPr id="8" name="12 Imagen">
              <a:extLst>
                <a:ext uri="{FF2B5EF4-FFF2-40B4-BE49-F238E27FC236}">
                  <a16:creationId xmlns:a16="http://schemas.microsoft.com/office/drawing/2014/main" id="{917F9A80-3BE1-4DF9-9FED-CD60362461CC}"/>
                </a:ext>
              </a:extLst>
            </xdr:cNvPr>
            <xdr:cNvPicPr>
              <a:extLst>
                <a:ext uri="{84589F7E-364E-4C9E-8A38-B11213B215E9}">
                  <a14:cameraTool cellRange="LOGO" spid="_x0000_s156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9663793" y="68036"/>
              <a:ext cx="1181100" cy="94161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67</xdr:row>
      <xdr:rowOff>78921</xdr:rowOff>
    </xdr:from>
    <xdr:to>
      <xdr:col>2</xdr:col>
      <xdr:colOff>142875</xdr:colOff>
      <xdr:row>74</xdr:row>
      <xdr:rowOff>2721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46BF66-2C3D-74A6-193F-8CD53354F0DA}"/>
            </a:ext>
            <a:ext uri="{147F2762-F138-4A5C-976F-8EAC2B608ADB}">
              <a16:predDERef xmlns:a16="http://schemas.microsoft.com/office/drawing/2014/main" pred="{917F9A80-3BE1-4DF9-9FED-CD6036246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168992"/>
          <a:ext cx="3544661" cy="1257300"/>
        </a:xfrm>
        <a:prstGeom prst="rect">
          <a:avLst/>
        </a:prstGeom>
      </xdr:spPr>
    </xdr:pic>
    <xdr:clientData/>
  </xdr:twoCellAnchor>
  <xdr:twoCellAnchor editAs="oneCell">
    <xdr:from>
      <xdr:col>13</xdr:col>
      <xdr:colOff>204104</xdr:colOff>
      <xdr:row>61</xdr:row>
      <xdr:rowOff>95250</xdr:rowOff>
    </xdr:from>
    <xdr:to>
      <xdr:col>14</xdr:col>
      <xdr:colOff>2499630</xdr:colOff>
      <xdr:row>74</xdr:row>
      <xdr:rowOff>48985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B7F195F-1096-156B-7DE8-AA8EA4DF8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6640" y="12001500"/>
          <a:ext cx="2540454" cy="247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224117</xdr:colOff>
      <xdr:row>54</xdr:row>
      <xdr:rowOff>212912</xdr:rowOff>
    </xdr:from>
    <xdr:to>
      <xdr:col>12</xdr:col>
      <xdr:colOff>123264</xdr:colOff>
      <xdr:row>69</xdr:row>
      <xdr:rowOff>89647</xdr:rowOff>
    </xdr:to>
    <xdr:graphicFrame macro="">
      <xdr:nvGraphicFramePr>
        <xdr:cNvPr id="9" name="7 Gráfico">
          <a:extLst>
            <a:ext uri="{FF2B5EF4-FFF2-40B4-BE49-F238E27FC236}">
              <a16:creationId xmlns:a16="http://schemas.microsoft.com/office/drawing/2014/main" id="{1DA2332F-5CEB-46A8-A229-52ECA0EEA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447435</xdr:colOff>
      <xdr:row>55</xdr:row>
      <xdr:rowOff>68035</xdr:rowOff>
    </xdr:from>
    <xdr:to>
      <xdr:col>24</xdr:col>
      <xdr:colOff>22412</xdr:colOff>
      <xdr:row>69</xdr:row>
      <xdr:rowOff>79240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5673E4BF-4DA5-42F2-B601-FF57A74F37D4}"/>
            </a:ext>
            <a:ext uri="{147F2762-F138-4A5C-976F-8EAC2B608ADB}">
              <a16:predDERef xmlns:a16="http://schemas.microsoft.com/office/drawing/2014/main" pred="{1DA2332F-5CEB-46A8-A229-52ECA0EEA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80037</xdr:colOff>
      <xdr:row>0</xdr:row>
      <xdr:rowOff>137802</xdr:rowOff>
    </xdr:from>
    <xdr:to>
      <xdr:col>24</xdr:col>
      <xdr:colOff>418759</xdr:colOff>
      <xdr:row>4</xdr:row>
      <xdr:rowOff>56691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553D63F-1A4F-427D-BACB-4B98EE35A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52894" y="137802"/>
          <a:ext cx="923829" cy="85778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13604</xdr:colOff>
          <xdr:row>0</xdr:row>
          <xdr:rowOff>68042</xdr:rowOff>
        </xdr:from>
        <xdr:to>
          <xdr:col>1</xdr:col>
          <xdr:colOff>1211032</xdr:colOff>
          <xdr:row>4</xdr:row>
          <xdr:rowOff>81648</xdr:rowOff>
        </xdr:to>
        <xdr:pic>
          <xdr:nvPicPr>
            <xdr:cNvPr id="2" name="12 Imagen">
              <a:extLst>
                <a:ext uri="{FF2B5EF4-FFF2-40B4-BE49-F238E27FC236}">
                  <a16:creationId xmlns:a16="http://schemas.microsoft.com/office/drawing/2014/main" id="{EF5E484C-80AC-4113-9A91-F8200F1DB80F}"/>
                </a:ext>
              </a:extLst>
            </xdr:cNvPr>
            <xdr:cNvPicPr>
              <a:extLst>
                <a:ext uri="{84589F7E-364E-4C9E-8A38-B11213B215E9}">
                  <a14:cameraTool cellRange="LOGO" spid="_x0000_s257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58533" y="68042"/>
              <a:ext cx="1197428" cy="952499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29932</xdr:colOff>
          <xdr:row>0</xdr:row>
          <xdr:rowOff>57156</xdr:rowOff>
        </xdr:from>
        <xdr:to>
          <xdr:col>14</xdr:col>
          <xdr:colOff>1227360</xdr:colOff>
          <xdr:row>4</xdr:row>
          <xdr:rowOff>70762</xdr:rowOff>
        </xdr:to>
        <xdr:pic>
          <xdr:nvPicPr>
            <xdr:cNvPr id="3" name="12 Imagen">
              <a:extLst>
                <a:ext uri="{FF2B5EF4-FFF2-40B4-BE49-F238E27FC236}">
                  <a16:creationId xmlns:a16="http://schemas.microsoft.com/office/drawing/2014/main" id="{BB863223-B79F-4255-A145-9D60BFAB2E31}"/>
                </a:ext>
              </a:extLst>
            </xdr:cNvPr>
            <xdr:cNvPicPr>
              <a:extLst>
                <a:ext uri="{84589F7E-364E-4C9E-8A38-B11213B215E9}">
                  <a14:cameraTool cellRange="LOGO" spid="_x0000_s257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9636575" y="57156"/>
              <a:ext cx="1197428" cy="952499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67</xdr:row>
      <xdr:rowOff>96611</xdr:rowOff>
    </xdr:from>
    <xdr:to>
      <xdr:col>2</xdr:col>
      <xdr:colOff>142875</xdr:colOff>
      <xdr:row>74</xdr:row>
      <xdr:rowOff>20411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6E580DA-4CE4-4C1F-8FD3-5B3D952DB918}"/>
            </a:ext>
            <a:ext uri="{147F2762-F138-4A5C-976F-8EAC2B608ADB}">
              <a16:predDERef xmlns:a16="http://schemas.microsoft.com/office/drawing/2014/main" pred="{BB863223-B79F-4255-A145-9D60BFAB2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186682"/>
          <a:ext cx="3544661" cy="1257300"/>
        </a:xfrm>
        <a:prstGeom prst="rect">
          <a:avLst/>
        </a:prstGeom>
      </xdr:spPr>
    </xdr:pic>
    <xdr:clientData/>
  </xdr:twoCellAnchor>
  <xdr:twoCellAnchor editAs="oneCell">
    <xdr:from>
      <xdr:col>10</xdr:col>
      <xdr:colOff>92354</xdr:colOff>
      <xdr:row>0</xdr:row>
      <xdr:rowOff>168502</xdr:rowOff>
    </xdr:from>
    <xdr:to>
      <xdr:col>11</xdr:col>
      <xdr:colOff>458225</xdr:colOff>
      <xdr:row>4</xdr:row>
      <xdr:rowOff>96050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3B4D7CD-90E5-4A1B-A600-9B58803AB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2379" y="168502"/>
          <a:ext cx="918321" cy="851473"/>
        </a:xfrm>
        <a:prstGeom prst="rect">
          <a:avLst/>
        </a:prstGeom>
      </xdr:spPr>
    </xdr:pic>
    <xdr:clientData/>
  </xdr:twoCellAnchor>
  <xdr:twoCellAnchor editAs="oneCell">
    <xdr:from>
      <xdr:col>13</xdr:col>
      <xdr:colOff>204105</xdr:colOff>
      <xdr:row>61</xdr:row>
      <xdr:rowOff>95249</xdr:rowOff>
    </xdr:from>
    <xdr:to>
      <xdr:col>14</xdr:col>
      <xdr:colOff>2499631</xdr:colOff>
      <xdr:row>74</xdr:row>
      <xdr:rowOff>48984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10010F7-BD76-498A-98D7-18300DD88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6641" y="12001499"/>
          <a:ext cx="2540454" cy="247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224117</xdr:colOff>
      <xdr:row>54</xdr:row>
      <xdr:rowOff>212912</xdr:rowOff>
    </xdr:from>
    <xdr:to>
      <xdr:col>12</xdr:col>
      <xdr:colOff>123264</xdr:colOff>
      <xdr:row>69</xdr:row>
      <xdr:rowOff>89647</xdr:rowOff>
    </xdr:to>
    <xdr:graphicFrame macro="">
      <xdr:nvGraphicFramePr>
        <xdr:cNvPr id="9" name="7 Gráfico">
          <a:extLst>
            <a:ext uri="{FF2B5EF4-FFF2-40B4-BE49-F238E27FC236}">
              <a16:creationId xmlns:a16="http://schemas.microsoft.com/office/drawing/2014/main" id="{79E1C31D-82AE-4B89-863E-62CFCE7D0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474649</xdr:colOff>
      <xdr:row>55</xdr:row>
      <xdr:rowOff>27215</xdr:rowOff>
    </xdr:from>
    <xdr:to>
      <xdr:col>24</xdr:col>
      <xdr:colOff>49626</xdr:colOff>
      <xdr:row>69</xdr:row>
      <xdr:rowOff>38420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D9DFF237-9C67-4254-814D-E213B6C9F303}"/>
            </a:ext>
            <a:ext uri="{147F2762-F138-4A5C-976F-8EAC2B608ADB}">
              <a16:predDERef xmlns:a16="http://schemas.microsoft.com/office/drawing/2014/main" pred="{79E1C31D-82AE-4B89-863E-62CFCE7D0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110959</xdr:colOff>
      <xdr:row>0</xdr:row>
      <xdr:rowOff>122958</xdr:rowOff>
    </xdr:from>
    <xdr:to>
      <xdr:col>24</xdr:col>
      <xdr:colOff>449681</xdr:colOff>
      <xdr:row>4</xdr:row>
      <xdr:rowOff>41847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50D5EB3-5DA7-4FAB-8FFF-3CAB1FD29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83816" y="122958"/>
          <a:ext cx="923829" cy="85778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40821</xdr:colOff>
          <xdr:row>0</xdr:row>
          <xdr:rowOff>68035</xdr:rowOff>
        </xdr:from>
        <xdr:to>
          <xdr:col>1</xdr:col>
          <xdr:colOff>1238249</xdr:colOff>
          <xdr:row>4</xdr:row>
          <xdr:rowOff>81641</xdr:rowOff>
        </xdr:to>
        <xdr:pic>
          <xdr:nvPicPr>
            <xdr:cNvPr id="2" name="12 Imagen">
              <a:extLst>
                <a:ext uri="{FF2B5EF4-FFF2-40B4-BE49-F238E27FC236}">
                  <a16:creationId xmlns:a16="http://schemas.microsoft.com/office/drawing/2014/main" id="{8D69C761-45ED-4CE4-ABD7-F526182314E9}"/>
                </a:ext>
              </a:extLst>
            </xdr:cNvPr>
            <xdr:cNvPicPr>
              <a:extLst>
                <a:ext uri="{84589F7E-364E-4C9E-8A38-B11213B215E9}">
                  <a14:cameraTool cellRange="LOGO" spid="_x0000_s359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85750" y="68035"/>
              <a:ext cx="1197428" cy="952499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2720</xdr:colOff>
          <xdr:row>0</xdr:row>
          <xdr:rowOff>70756</xdr:rowOff>
        </xdr:from>
        <xdr:to>
          <xdr:col>14</xdr:col>
          <xdr:colOff>1200148</xdr:colOff>
          <xdr:row>4</xdr:row>
          <xdr:rowOff>84362</xdr:rowOff>
        </xdr:to>
        <xdr:pic>
          <xdr:nvPicPr>
            <xdr:cNvPr id="3" name="12 Imagen">
              <a:extLst>
                <a:ext uri="{FF2B5EF4-FFF2-40B4-BE49-F238E27FC236}">
                  <a16:creationId xmlns:a16="http://schemas.microsoft.com/office/drawing/2014/main" id="{CC5C6336-8FCF-4E73-91FE-9399A7E56D36}"/>
                </a:ext>
              </a:extLst>
            </xdr:cNvPr>
            <xdr:cNvPicPr>
              <a:extLst>
                <a:ext uri="{84589F7E-364E-4C9E-8A38-B11213B215E9}">
                  <a14:cameraTool cellRange="LOGO" spid="_x0000_s35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9609363" y="70756"/>
              <a:ext cx="1197428" cy="952499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67</xdr:row>
      <xdr:rowOff>92526</xdr:rowOff>
    </xdr:from>
    <xdr:to>
      <xdr:col>2</xdr:col>
      <xdr:colOff>142875</xdr:colOff>
      <xdr:row>74</xdr:row>
      <xdr:rowOff>16326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4A0932D-7661-457C-A944-6886703BA2FA}"/>
            </a:ext>
            <a:ext uri="{147F2762-F138-4A5C-976F-8EAC2B608ADB}">
              <a16:predDERef xmlns:a16="http://schemas.microsoft.com/office/drawing/2014/main" pred="{CC5C6336-8FCF-4E73-91FE-9399A7E56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182597"/>
          <a:ext cx="3544661" cy="1257300"/>
        </a:xfrm>
        <a:prstGeom prst="rect">
          <a:avLst/>
        </a:prstGeom>
      </xdr:spPr>
    </xdr:pic>
    <xdr:clientData/>
  </xdr:twoCellAnchor>
  <xdr:twoCellAnchor editAs="oneCell">
    <xdr:from>
      <xdr:col>10</xdr:col>
      <xdr:colOff>92354</xdr:colOff>
      <xdr:row>0</xdr:row>
      <xdr:rowOff>168502</xdr:rowOff>
    </xdr:from>
    <xdr:to>
      <xdr:col>11</xdr:col>
      <xdr:colOff>458225</xdr:colOff>
      <xdr:row>4</xdr:row>
      <xdr:rowOff>96050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26EF77B-C080-4DFA-8BF3-CDB85A843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2379" y="168502"/>
          <a:ext cx="918321" cy="851473"/>
        </a:xfrm>
        <a:prstGeom prst="rect">
          <a:avLst/>
        </a:prstGeom>
      </xdr:spPr>
    </xdr:pic>
    <xdr:clientData/>
  </xdr:twoCellAnchor>
  <xdr:twoCellAnchor editAs="oneCell">
    <xdr:from>
      <xdr:col>13</xdr:col>
      <xdr:colOff>231319</xdr:colOff>
      <xdr:row>61</xdr:row>
      <xdr:rowOff>95249</xdr:rowOff>
    </xdr:from>
    <xdr:to>
      <xdr:col>14</xdr:col>
      <xdr:colOff>2526845</xdr:colOff>
      <xdr:row>74</xdr:row>
      <xdr:rowOff>48984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2E5061F-AE38-4C2C-A580-39814EB5D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3855" y="12001499"/>
          <a:ext cx="2540454" cy="247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88507</xdr:colOff>
      <xdr:row>61</xdr:row>
      <xdr:rowOff>69259</xdr:rowOff>
    </xdr:from>
    <xdr:to>
      <xdr:col>5</xdr:col>
      <xdr:colOff>112059</xdr:colOff>
      <xdr:row>76</xdr:row>
      <xdr:rowOff>44825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542988</xdr:colOff>
      <xdr:row>0</xdr:row>
      <xdr:rowOff>52604</xdr:rowOff>
    </xdr:from>
    <xdr:to>
      <xdr:col>12</xdr:col>
      <xdr:colOff>100854</xdr:colOff>
      <xdr:row>3</xdr:row>
      <xdr:rowOff>145677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65547" y="52604"/>
          <a:ext cx="857748" cy="832661"/>
        </a:xfrm>
        <a:prstGeom prst="rect">
          <a:avLst/>
        </a:prstGeom>
      </xdr:spPr>
    </xdr:pic>
    <xdr:clientData/>
  </xdr:twoCellAnchor>
  <xdr:twoCellAnchor>
    <xdr:from>
      <xdr:col>5</xdr:col>
      <xdr:colOff>319931</xdr:colOff>
      <xdr:row>61</xdr:row>
      <xdr:rowOff>89648</xdr:rowOff>
    </xdr:from>
    <xdr:to>
      <xdr:col>12</xdr:col>
      <xdr:colOff>615202</xdr:colOff>
      <xdr:row>76</xdr:row>
      <xdr:rowOff>65214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C5202950-7764-4BE8-9103-1B6E46875B7D}"/>
            </a:ext>
            <a:ext uri="{147F2762-F138-4A5C-976F-8EAC2B608ADB}">
              <a16:predDERef xmlns:a16="http://schemas.microsoft.com/office/drawing/2014/main" pre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22414</xdr:colOff>
          <xdr:row>0</xdr:row>
          <xdr:rowOff>44824</xdr:rowOff>
        </xdr:from>
        <xdr:to>
          <xdr:col>1</xdr:col>
          <xdr:colOff>1199031</xdr:colOff>
          <xdr:row>4</xdr:row>
          <xdr:rowOff>11206</xdr:rowOff>
        </xdr:to>
        <xdr:pic>
          <xdr:nvPicPr>
            <xdr:cNvPr id="5" name="12 Imagen">
              <a:extLst>
                <a:ext uri="{FF2B5EF4-FFF2-40B4-BE49-F238E27FC236}">
                  <a16:creationId xmlns:a16="http://schemas.microsoft.com/office/drawing/2014/main" id="{5C08D514-7FDE-4BA6-93AD-B179A20A1C17}"/>
                </a:ext>
              </a:extLst>
            </xdr:cNvPr>
            <xdr:cNvPicPr>
              <a:extLst>
                <a:ext uri="{84589F7E-364E-4C9E-8A38-B11213B215E9}">
                  <a14:cameraTool cellRange="LOGO" spid="_x0000_s435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68943" y="44824"/>
              <a:ext cx="1176617" cy="930088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15</xdr:col>
      <xdr:colOff>495300</xdr:colOff>
      <xdr:row>4</xdr:row>
      <xdr:rowOff>114300</xdr:rowOff>
    </xdr:from>
    <xdr:to>
      <xdr:col>15</xdr:col>
      <xdr:colOff>2200275</xdr:colOff>
      <xdr:row>10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5E57A05-8060-5411-D6A8-90535AB051D8}"/>
            </a:ext>
            <a:ext uri="{147F2762-F138-4A5C-976F-8EAC2B608ADB}">
              <a16:predDERef xmlns:a16="http://schemas.microsoft.com/office/drawing/2014/main" pred="{5C08D514-7FDE-4BA6-93AD-B179A20A1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0" y="1076325"/>
          <a:ext cx="1704975" cy="172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AFEC-627F-4BE7-A900-F0CB55AE166F}">
  <sheetPr codeName="Hoja1">
    <tabColor theme="4"/>
  </sheetPr>
  <dimension ref="A1:IO1011"/>
  <sheetViews>
    <sheetView topLeftCell="A27" workbookViewId="0">
      <selection activeCell="B59" sqref="B59"/>
    </sheetView>
  </sheetViews>
  <sheetFormatPr baseColWidth="10" defaultColWidth="0" defaultRowHeight="15" zeroHeight="1"/>
  <cols>
    <col min="1" max="1" width="12" customWidth="1"/>
    <col min="2" max="2" width="45.5703125" customWidth="1"/>
    <col min="3" max="3" width="14.85546875" customWidth="1"/>
    <col min="4" max="4" width="13.28515625" style="95" customWidth="1"/>
    <col min="5" max="5" width="14.7109375" style="95" customWidth="1"/>
    <col min="6" max="6" width="8.28515625" style="95" customWidth="1"/>
    <col min="7" max="7" width="12.140625" style="95" customWidth="1"/>
    <col min="8" max="8" width="11.42578125" style="95" customWidth="1"/>
    <col min="9" max="9" width="12.5703125" style="95" customWidth="1"/>
    <col min="10" max="14" width="11.42578125" customWidth="1"/>
    <col min="15" max="104" width="11.42578125" hidden="1" customWidth="1"/>
    <col min="105" max="105" width="11.140625" hidden="1" customWidth="1"/>
    <col min="106" max="248" width="11.42578125" hidden="1" customWidth="1"/>
    <col min="249" max="249" width="33.140625" hidden="1" customWidth="1"/>
    <col min="250" max="16384" width="11.42578125" hidden="1"/>
  </cols>
  <sheetData>
    <row r="1" spans="1:16" ht="15.75">
      <c r="A1" s="201" t="s">
        <v>0</v>
      </c>
      <c r="B1" s="202"/>
      <c r="C1" s="95"/>
      <c r="D1" s="156"/>
      <c r="G1" s="201" t="s">
        <v>1</v>
      </c>
      <c r="H1" s="210"/>
      <c r="I1" s="202"/>
      <c r="J1" s="95"/>
      <c r="K1" s="95"/>
      <c r="L1" s="95"/>
      <c r="M1" s="95"/>
      <c r="N1" s="95"/>
    </row>
    <row r="2" spans="1:16" ht="15.75">
      <c r="A2" s="94" t="s">
        <v>2</v>
      </c>
      <c r="B2" s="115" t="s">
        <v>3</v>
      </c>
      <c r="C2" s="116"/>
      <c r="D2" s="117"/>
      <c r="G2" s="211" t="s">
        <v>4</v>
      </c>
      <c r="H2" s="212"/>
      <c r="I2" s="213"/>
      <c r="J2" s="95"/>
      <c r="K2" s="95"/>
      <c r="L2" s="95"/>
      <c r="M2" s="95"/>
      <c r="N2" s="95"/>
      <c r="P2" t="s">
        <v>5</v>
      </c>
    </row>
    <row r="3" spans="1:16" ht="15.75">
      <c r="A3" s="94" t="s">
        <v>6</v>
      </c>
      <c r="B3" s="114" t="s">
        <v>7</v>
      </c>
      <c r="C3" s="98"/>
      <c r="D3" s="98"/>
      <c r="G3" s="214" t="s">
        <v>8</v>
      </c>
      <c r="H3" s="215"/>
      <c r="I3" s="216"/>
      <c r="J3" s="95"/>
      <c r="K3" s="95"/>
      <c r="L3" s="95"/>
      <c r="M3" s="95"/>
      <c r="N3" s="95"/>
      <c r="P3" t="s">
        <v>9</v>
      </c>
    </row>
    <row r="4" spans="1:16" ht="15.75">
      <c r="A4" s="96" t="s">
        <v>10</v>
      </c>
      <c r="B4" s="97" t="s">
        <v>11</v>
      </c>
      <c r="C4" s="179" t="s">
        <v>12</v>
      </c>
      <c r="D4" s="165"/>
      <c r="E4" s="97" t="s">
        <v>5</v>
      </c>
      <c r="G4" s="217"/>
      <c r="H4" s="217"/>
      <c r="I4" s="217"/>
      <c r="J4" s="95"/>
      <c r="K4" s="95"/>
      <c r="L4" s="95"/>
      <c r="M4" s="95"/>
      <c r="N4" s="95"/>
    </row>
    <row r="5" spans="1:16" ht="15.75">
      <c r="A5" s="96" t="s">
        <v>13</v>
      </c>
      <c r="B5" s="97" t="s">
        <v>14</v>
      </c>
      <c r="C5" s="95"/>
      <c r="D5" s="156"/>
      <c r="G5" s="217"/>
      <c r="H5" s="217"/>
      <c r="I5" s="217"/>
      <c r="J5" s="95"/>
      <c r="K5" s="95"/>
      <c r="L5" s="95"/>
      <c r="M5" s="95"/>
      <c r="N5" s="95"/>
    </row>
    <row r="6" spans="1:16" ht="15.75">
      <c r="A6" s="96" t="s">
        <v>15</v>
      </c>
      <c r="B6" s="97" t="s">
        <v>16</v>
      </c>
      <c r="C6" s="95"/>
      <c r="D6" s="156"/>
      <c r="G6" s="217"/>
      <c r="H6" s="217"/>
      <c r="I6" s="217"/>
      <c r="J6" s="95"/>
      <c r="K6" s="95"/>
      <c r="L6" s="95"/>
      <c r="M6" s="95"/>
      <c r="N6" s="95"/>
    </row>
    <row r="7" spans="1:16" ht="19.5" customHeight="1">
      <c r="A7" s="99" t="s">
        <v>17</v>
      </c>
      <c r="B7" s="100"/>
      <c r="C7" s="95"/>
      <c r="G7" s="217"/>
      <c r="H7" s="217"/>
      <c r="I7" s="217"/>
      <c r="J7" s="95"/>
      <c r="K7" s="95"/>
      <c r="L7" s="95"/>
      <c r="M7" s="95"/>
      <c r="N7" s="95"/>
    </row>
    <row r="8" spans="1:16" ht="15.75">
      <c r="A8" s="101" t="s">
        <v>18</v>
      </c>
      <c r="B8" s="102" t="s">
        <v>19</v>
      </c>
      <c r="C8" s="95"/>
      <c r="D8" s="155"/>
      <c r="G8" s="217"/>
      <c r="H8" s="217"/>
      <c r="I8" s="217"/>
      <c r="J8" s="95"/>
      <c r="K8" s="95"/>
      <c r="L8" s="95"/>
      <c r="M8" s="95"/>
      <c r="N8" s="95"/>
    </row>
    <row r="9" spans="1:16">
      <c r="A9" s="103">
        <v>1</v>
      </c>
      <c r="B9" s="104" t="s">
        <v>20</v>
      </c>
      <c r="C9" s="98" t="s">
        <v>21</v>
      </c>
      <c r="D9" s="157" t="s">
        <v>22</v>
      </c>
      <c r="E9" s="158"/>
      <c r="G9" s="217"/>
      <c r="H9" s="217"/>
      <c r="I9" s="217"/>
      <c r="J9" s="95"/>
      <c r="K9" s="95"/>
      <c r="L9" s="95"/>
      <c r="M9" s="95"/>
      <c r="N9" s="95"/>
    </row>
    <row r="10" spans="1:16">
      <c r="A10" s="103">
        <v>2</v>
      </c>
      <c r="B10" s="104" t="s">
        <v>23</v>
      </c>
      <c r="C10" s="98"/>
      <c r="D10" s="169" t="s">
        <v>24</v>
      </c>
      <c r="E10" s="159"/>
      <c r="G10" s="217"/>
      <c r="H10" s="217"/>
      <c r="I10" s="217"/>
      <c r="J10" s="95"/>
      <c r="K10" s="95"/>
      <c r="L10" s="95"/>
      <c r="M10" s="95"/>
      <c r="N10" s="95"/>
    </row>
    <row r="11" spans="1:16">
      <c r="A11" s="103">
        <v>3</v>
      </c>
      <c r="B11" s="104" t="s">
        <v>25</v>
      </c>
      <c r="C11" s="95"/>
      <c r="D11" s="160" t="s">
        <v>26</v>
      </c>
      <c r="E11" s="161"/>
      <c r="G11" s="217"/>
      <c r="H11" s="217"/>
      <c r="I11" s="217"/>
      <c r="J11" s="95"/>
      <c r="K11" s="95"/>
      <c r="L11" s="95"/>
      <c r="M11" s="95"/>
      <c r="N11" s="95"/>
    </row>
    <row r="12" spans="1:16">
      <c r="A12" s="103">
        <v>4</v>
      </c>
      <c r="B12" s="104" t="s">
        <v>27</v>
      </c>
      <c r="C12" s="105"/>
      <c r="D12" s="106"/>
      <c r="G12" s="217"/>
      <c r="H12" s="217"/>
      <c r="I12" s="217"/>
      <c r="J12" s="95"/>
      <c r="K12" s="95"/>
      <c r="L12" s="95"/>
      <c r="M12" s="95"/>
      <c r="N12" s="95"/>
    </row>
    <row r="13" spans="1:16">
      <c r="A13" s="103">
        <v>5</v>
      </c>
      <c r="B13" s="104" t="s">
        <v>28</v>
      </c>
      <c r="C13" s="95"/>
      <c r="D13" s="106"/>
      <c r="G13" s="217"/>
      <c r="H13" s="217"/>
      <c r="I13" s="217"/>
      <c r="J13" s="95"/>
      <c r="K13" s="95"/>
      <c r="L13" s="95"/>
      <c r="M13" s="95"/>
      <c r="N13" s="95"/>
    </row>
    <row r="14" spans="1:16">
      <c r="A14" s="103">
        <v>6</v>
      </c>
      <c r="B14" s="104" t="s">
        <v>29</v>
      </c>
      <c r="C14" s="95"/>
      <c r="D14" s="106"/>
      <c r="J14" s="95"/>
      <c r="K14" s="95"/>
      <c r="L14" s="95"/>
      <c r="M14" s="95"/>
      <c r="N14" s="95"/>
    </row>
    <row r="15" spans="1:16" ht="15.75" thickBot="1">
      <c r="A15" s="103">
        <v>7</v>
      </c>
      <c r="B15" s="104" t="s">
        <v>30</v>
      </c>
      <c r="C15" s="95"/>
      <c r="D15" s="106"/>
      <c r="J15" s="95"/>
      <c r="K15" s="95"/>
      <c r="L15" s="95"/>
      <c r="M15" s="95"/>
      <c r="N15" s="95"/>
    </row>
    <row r="16" spans="1:16" ht="15" customHeight="1">
      <c r="A16" s="103">
        <v>8</v>
      </c>
      <c r="B16" s="104" t="s">
        <v>31</v>
      </c>
      <c r="C16" s="95"/>
      <c r="D16" s="233" t="s">
        <v>32</v>
      </c>
      <c r="E16" s="234"/>
      <c r="F16" s="234"/>
      <c r="G16" s="234"/>
      <c r="H16" s="234"/>
      <c r="I16" s="235"/>
      <c r="J16" s="95"/>
      <c r="K16" s="95"/>
      <c r="L16" s="95"/>
      <c r="M16" s="95"/>
      <c r="N16" s="95"/>
    </row>
    <row r="17" spans="1:14" ht="15" customHeight="1">
      <c r="A17" s="103">
        <v>9</v>
      </c>
      <c r="B17" s="104" t="s">
        <v>33</v>
      </c>
      <c r="C17" s="95"/>
      <c r="D17" s="236"/>
      <c r="E17" s="237"/>
      <c r="F17" s="237"/>
      <c r="G17" s="237"/>
      <c r="H17" s="237"/>
      <c r="I17" s="238"/>
      <c r="J17" s="95"/>
      <c r="K17" s="95"/>
      <c r="L17" s="95"/>
      <c r="M17" s="95"/>
      <c r="N17" s="95"/>
    </row>
    <row r="18" spans="1:14" ht="15" customHeight="1">
      <c r="A18" s="103">
        <v>10</v>
      </c>
      <c r="B18" s="104" t="s">
        <v>34</v>
      </c>
      <c r="C18" s="95"/>
      <c r="D18" s="236"/>
      <c r="E18" s="237"/>
      <c r="F18" s="237"/>
      <c r="G18" s="237"/>
      <c r="H18" s="237"/>
      <c r="I18" s="238"/>
      <c r="J18" s="95"/>
      <c r="K18" s="95"/>
      <c r="L18" s="95"/>
      <c r="M18" s="95"/>
      <c r="N18" s="95"/>
    </row>
    <row r="19" spans="1:14" ht="15" customHeight="1">
      <c r="A19" s="103">
        <v>11</v>
      </c>
      <c r="B19" s="104" t="s">
        <v>35</v>
      </c>
      <c r="C19" s="95"/>
      <c r="D19" s="239" t="s">
        <v>36</v>
      </c>
      <c r="E19" s="240"/>
      <c r="F19" s="240"/>
      <c r="G19" s="240"/>
      <c r="H19" s="240"/>
      <c r="I19" s="241"/>
      <c r="J19" s="95"/>
      <c r="K19" s="95"/>
      <c r="L19" s="95"/>
      <c r="M19" s="95"/>
      <c r="N19" s="95"/>
    </row>
    <row r="20" spans="1:14" ht="15" customHeight="1">
      <c r="A20" s="103">
        <v>12</v>
      </c>
      <c r="B20" s="104" t="s">
        <v>37</v>
      </c>
      <c r="C20" s="95"/>
      <c r="D20" s="239"/>
      <c r="E20" s="240"/>
      <c r="F20" s="240"/>
      <c r="G20" s="240"/>
      <c r="H20" s="240"/>
      <c r="I20" s="241"/>
      <c r="J20" s="95"/>
      <c r="K20" s="95"/>
      <c r="L20" s="95"/>
      <c r="M20" s="95"/>
      <c r="N20" s="95"/>
    </row>
    <row r="21" spans="1:14" ht="15" customHeight="1" thickBot="1">
      <c r="A21" s="103">
        <v>13</v>
      </c>
      <c r="B21" s="104" t="s">
        <v>38</v>
      </c>
      <c r="C21" s="95"/>
      <c r="D21" s="242"/>
      <c r="E21" s="243"/>
      <c r="F21" s="243"/>
      <c r="G21" s="243"/>
      <c r="H21" s="243"/>
      <c r="I21" s="244"/>
      <c r="J21" s="95"/>
      <c r="K21" s="95"/>
      <c r="L21" s="95"/>
      <c r="M21" s="95"/>
      <c r="N21" s="95"/>
    </row>
    <row r="22" spans="1:14" ht="15" customHeight="1">
      <c r="A22" s="103">
        <v>14</v>
      </c>
      <c r="B22" s="104" t="s">
        <v>39</v>
      </c>
      <c r="C22" s="95"/>
      <c r="J22" s="95"/>
      <c r="K22" s="95"/>
      <c r="L22" s="95"/>
      <c r="M22" s="95"/>
      <c r="N22" s="95"/>
    </row>
    <row r="23" spans="1:14" ht="15" customHeight="1">
      <c r="A23" s="103">
        <v>15</v>
      </c>
      <c r="B23" s="104" t="s">
        <v>40</v>
      </c>
      <c r="C23" s="95"/>
      <c r="J23" s="95"/>
      <c r="K23" s="107"/>
      <c r="L23" s="95"/>
      <c r="M23" s="95"/>
      <c r="N23" s="95"/>
    </row>
    <row r="24" spans="1:14" ht="15.75" customHeight="1">
      <c r="A24" s="103">
        <v>16</v>
      </c>
      <c r="B24" s="104" t="s">
        <v>41</v>
      </c>
      <c r="C24" s="95"/>
      <c r="D24" s="113" t="s">
        <v>42</v>
      </c>
      <c r="G24" s="107"/>
      <c r="J24" s="95"/>
      <c r="K24" s="95"/>
      <c r="L24" s="95"/>
      <c r="M24" s="95"/>
      <c r="N24" s="95"/>
    </row>
    <row r="25" spans="1:14" ht="15.75">
      <c r="A25" s="103">
        <v>17</v>
      </c>
      <c r="B25" s="104" t="s">
        <v>43</v>
      </c>
      <c r="C25" s="95"/>
      <c r="D25" s="113" t="s">
        <v>44</v>
      </c>
      <c r="E25" s="108"/>
      <c r="G25" s="108"/>
      <c r="J25" s="95"/>
      <c r="K25" s="95"/>
      <c r="L25" s="95"/>
      <c r="M25" s="95"/>
      <c r="N25" s="95"/>
    </row>
    <row r="26" spans="1:14" ht="15.75">
      <c r="A26" s="103">
        <v>18</v>
      </c>
      <c r="B26" s="104" t="s">
        <v>45</v>
      </c>
      <c r="C26" s="95"/>
      <c r="D26" s="113" t="s">
        <v>46</v>
      </c>
      <c r="E26" s="107"/>
      <c r="G26" s="108"/>
      <c r="J26" s="95"/>
      <c r="K26" s="95"/>
      <c r="L26" s="95"/>
      <c r="M26" s="95"/>
      <c r="N26" s="95"/>
    </row>
    <row r="27" spans="1:14" ht="15.75">
      <c r="A27" s="103">
        <v>19</v>
      </c>
      <c r="B27" s="104" t="s">
        <v>47</v>
      </c>
      <c r="C27" s="95"/>
      <c r="D27" s="113" t="s">
        <v>48</v>
      </c>
      <c r="J27" s="95"/>
      <c r="K27" s="95"/>
      <c r="L27" s="95"/>
      <c r="M27" s="95"/>
      <c r="N27" s="95"/>
    </row>
    <row r="28" spans="1:14" ht="15.75">
      <c r="A28" s="103">
        <v>20</v>
      </c>
      <c r="B28" s="104" t="s">
        <v>49</v>
      </c>
      <c r="C28" s="95"/>
      <c r="D28" s="113" t="s">
        <v>50</v>
      </c>
      <c r="J28" s="95"/>
      <c r="K28" s="95"/>
      <c r="L28" s="95"/>
      <c r="M28" s="95"/>
      <c r="N28" s="95"/>
    </row>
    <row r="29" spans="1:14" ht="15.75" thickBot="1">
      <c r="A29" s="103">
        <v>21</v>
      </c>
      <c r="B29" s="104" t="s">
        <v>51</v>
      </c>
      <c r="C29" s="95"/>
      <c r="D29" s="106"/>
      <c r="J29" s="95"/>
      <c r="K29" s="95"/>
      <c r="L29" s="95"/>
      <c r="M29" s="95"/>
      <c r="N29" s="95"/>
    </row>
    <row r="30" spans="1:14">
      <c r="A30" s="103">
        <v>22</v>
      </c>
      <c r="B30" s="104" t="s">
        <v>52</v>
      </c>
      <c r="C30" s="95"/>
      <c r="D30" s="221" t="s">
        <v>53</v>
      </c>
      <c r="E30" s="222"/>
      <c r="F30" s="222"/>
      <c r="G30" s="223"/>
      <c r="J30" s="95"/>
      <c r="K30" s="95"/>
      <c r="L30" s="95"/>
      <c r="M30" s="95"/>
      <c r="N30" s="95"/>
    </row>
    <row r="31" spans="1:14" ht="15" customHeight="1">
      <c r="A31" s="103">
        <v>23</v>
      </c>
      <c r="B31" s="104" t="s">
        <v>54</v>
      </c>
      <c r="C31" s="95"/>
      <c r="D31" s="224" t="s">
        <v>55</v>
      </c>
      <c r="E31" s="225"/>
      <c r="F31" s="225"/>
      <c r="G31" s="226"/>
      <c r="J31" s="95"/>
      <c r="K31" s="95"/>
      <c r="L31" s="95"/>
      <c r="M31" s="95"/>
      <c r="N31" s="95"/>
    </row>
    <row r="32" spans="1:14" ht="15" customHeight="1">
      <c r="A32" s="103">
        <v>24</v>
      </c>
      <c r="B32" s="104" t="s">
        <v>56</v>
      </c>
      <c r="C32" s="95"/>
      <c r="D32" s="203" t="s">
        <v>57</v>
      </c>
      <c r="E32" s="204"/>
      <c r="F32" s="204"/>
      <c r="G32" s="205"/>
      <c r="J32" s="95"/>
      <c r="K32" s="95"/>
      <c r="L32" s="95"/>
      <c r="M32" s="95"/>
      <c r="N32" s="95"/>
    </row>
    <row r="33" spans="1:14" ht="15" customHeight="1">
      <c r="A33" s="103">
        <v>25</v>
      </c>
      <c r="B33" s="104" t="s">
        <v>58</v>
      </c>
      <c r="C33" s="95"/>
      <c r="D33" s="203" t="s">
        <v>59</v>
      </c>
      <c r="E33" s="204"/>
      <c r="F33" s="204"/>
      <c r="G33" s="205"/>
      <c r="J33" s="95"/>
      <c r="K33" s="95"/>
      <c r="L33" s="95"/>
      <c r="M33" s="95"/>
      <c r="N33" s="95"/>
    </row>
    <row r="34" spans="1:14" ht="15" customHeight="1" thickBot="1">
      <c r="A34" s="103">
        <v>26</v>
      </c>
      <c r="B34" s="104" t="s">
        <v>60</v>
      </c>
      <c r="C34" s="95"/>
      <c r="D34" s="218" t="s">
        <v>61</v>
      </c>
      <c r="E34" s="219"/>
      <c r="F34" s="219"/>
      <c r="G34" s="220"/>
      <c r="J34" s="95"/>
      <c r="K34" s="95"/>
      <c r="L34" s="95"/>
      <c r="M34" s="95"/>
      <c r="N34" s="95"/>
    </row>
    <row r="35" spans="1:14" ht="15" customHeight="1">
      <c r="A35" s="103">
        <v>27</v>
      </c>
      <c r="B35" s="104" t="s">
        <v>62</v>
      </c>
      <c r="C35" s="95"/>
      <c r="J35" s="95"/>
      <c r="K35" s="95"/>
      <c r="L35" s="95"/>
      <c r="M35" s="95"/>
      <c r="N35" s="95"/>
    </row>
    <row r="36" spans="1:14" ht="15" customHeight="1">
      <c r="A36" s="103">
        <v>28</v>
      </c>
      <c r="B36" s="104" t="s">
        <v>63</v>
      </c>
      <c r="C36" s="95"/>
      <c r="J36" s="95"/>
      <c r="K36" s="95"/>
      <c r="L36" s="95"/>
      <c r="M36" s="95"/>
      <c r="N36" s="95"/>
    </row>
    <row r="37" spans="1:14" ht="15" customHeight="1">
      <c r="A37" s="103">
        <v>29</v>
      </c>
      <c r="B37" s="104" t="s">
        <v>64</v>
      </c>
      <c r="C37" s="95"/>
      <c r="E37" s="166" t="s">
        <v>65</v>
      </c>
      <c r="J37" s="95"/>
      <c r="K37" s="95"/>
      <c r="L37" s="95"/>
      <c r="M37" s="95"/>
      <c r="N37" s="95"/>
    </row>
    <row r="38" spans="1:14" ht="15" customHeight="1">
      <c r="A38" s="103">
        <v>30</v>
      </c>
      <c r="B38" s="104" t="s">
        <v>66</v>
      </c>
      <c r="C38" s="95"/>
      <c r="D38" s="162" t="s">
        <v>67</v>
      </c>
      <c r="E38" s="206" t="s">
        <v>68</v>
      </c>
      <c r="F38" s="207"/>
      <c r="G38" s="227" t="s">
        <v>69</v>
      </c>
      <c r="H38" s="228"/>
      <c r="I38" s="228"/>
      <c r="J38" s="228"/>
      <c r="K38" s="229"/>
      <c r="L38" s="95"/>
      <c r="M38" s="95"/>
      <c r="N38" s="95"/>
    </row>
    <row r="39" spans="1:14" ht="15" customHeight="1">
      <c r="A39" s="103">
        <v>31</v>
      </c>
      <c r="B39" s="104" t="s">
        <v>70</v>
      </c>
      <c r="C39" s="95"/>
      <c r="D39" s="162" t="s">
        <v>71</v>
      </c>
      <c r="E39" s="208"/>
      <c r="F39" s="209"/>
      <c r="G39" s="230"/>
      <c r="H39" s="231"/>
      <c r="I39" s="231"/>
      <c r="J39" s="231"/>
      <c r="K39" s="232"/>
      <c r="L39" s="95"/>
      <c r="M39" s="95"/>
      <c r="N39" s="95"/>
    </row>
    <row r="40" spans="1:14" ht="15" customHeight="1">
      <c r="A40" s="103">
        <v>32</v>
      </c>
      <c r="B40" s="104" t="s">
        <v>72</v>
      </c>
      <c r="C40" s="95"/>
      <c r="D40" s="163">
        <v>10</v>
      </c>
      <c r="E40" s="199" t="s">
        <v>73</v>
      </c>
      <c r="F40" s="200"/>
      <c r="G40" s="190" t="s">
        <v>74</v>
      </c>
      <c r="H40" s="191"/>
      <c r="I40" s="191"/>
      <c r="J40" s="191"/>
      <c r="K40" s="192"/>
      <c r="L40" s="95"/>
      <c r="M40" s="95"/>
      <c r="N40" s="95"/>
    </row>
    <row r="41" spans="1:14" ht="15" customHeight="1">
      <c r="A41" s="103">
        <v>33</v>
      </c>
      <c r="B41" s="104" t="s">
        <v>75</v>
      </c>
      <c r="C41" s="95"/>
      <c r="D41" s="163">
        <v>9</v>
      </c>
      <c r="E41" s="199" t="s">
        <v>76</v>
      </c>
      <c r="F41" s="200"/>
      <c r="G41" s="193"/>
      <c r="H41" s="194"/>
      <c r="I41" s="194"/>
      <c r="J41" s="194"/>
      <c r="K41" s="195"/>
      <c r="L41" s="95"/>
      <c r="M41" s="95"/>
      <c r="N41" s="95"/>
    </row>
    <row r="42" spans="1:14" ht="15" customHeight="1">
      <c r="A42" s="103">
        <v>34</v>
      </c>
      <c r="B42" s="104" t="s">
        <v>77</v>
      </c>
      <c r="C42" s="95"/>
      <c r="D42" s="163">
        <v>8</v>
      </c>
      <c r="E42" s="199" t="s">
        <v>78</v>
      </c>
      <c r="F42" s="200"/>
      <c r="G42" s="190" t="s">
        <v>79</v>
      </c>
      <c r="H42" s="191"/>
      <c r="I42" s="191"/>
      <c r="J42" s="191"/>
      <c r="K42" s="192"/>
      <c r="L42" s="95"/>
      <c r="M42" s="95"/>
      <c r="N42" s="95"/>
    </row>
    <row r="43" spans="1:14" ht="15" customHeight="1">
      <c r="A43" s="103">
        <v>35</v>
      </c>
      <c r="B43" s="104" t="s">
        <v>80</v>
      </c>
      <c r="C43" s="95"/>
      <c r="D43" s="163">
        <v>7</v>
      </c>
      <c r="E43" s="199" t="s">
        <v>81</v>
      </c>
      <c r="F43" s="200"/>
      <c r="G43" s="193"/>
      <c r="H43" s="194"/>
      <c r="I43" s="194"/>
      <c r="J43" s="194"/>
      <c r="K43" s="195"/>
      <c r="L43" s="95"/>
      <c r="M43" s="95"/>
      <c r="N43" s="95"/>
    </row>
    <row r="44" spans="1:14">
      <c r="A44" s="103">
        <v>36</v>
      </c>
      <c r="B44" s="104" t="s">
        <v>82</v>
      </c>
      <c r="C44" s="95"/>
      <c r="D44" s="163">
        <v>6</v>
      </c>
      <c r="E44" s="199" t="s">
        <v>83</v>
      </c>
      <c r="F44" s="200"/>
      <c r="G44" s="190" t="s">
        <v>84</v>
      </c>
      <c r="H44" s="191"/>
      <c r="I44" s="191"/>
      <c r="J44" s="191"/>
      <c r="K44" s="192"/>
      <c r="L44" s="95"/>
      <c r="M44" s="95"/>
      <c r="N44" s="95"/>
    </row>
    <row r="45" spans="1:14">
      <c r="A45" s="103">
        <v>37</v>
      </c>
      <c r="B45" s="104" t="s">
        <v>85</v>
      </c>
      <c r="C45" s="95"/>
      <c r="D45" s="163">
        <v>5</v>
      </c>
      <c r="E45" s="199" t="s">
        <v>86</v>
      </c>
      <c r="F45" s="200"/>
      <c r="G45" s="196"/>
      <c r="H45" s="197"/>
      <c r="I45" s="197"/>
      <c r="J45" s="197"/>
      <c r="K45" s="198"/>
      <c r="L45" s="95"/>
      <c r="M45" s="95"/>
      <c r="N45" s="95"/>
    </row>
    <row r="46" spans="1:14">
      <c r="A46" s="103">
        <v>38</v>
      </c>
      <c r="B46" s="104" t="s">
        <v>87</v>
      </c>
      <c r="C46" s="95"/>
      <c r="D46" s="163">
        <v>4</v>
      </c>
      <c r="E46" s="199" t="s">
        <v>88</v>
      </c>
      <c r="F46" s="200"/>
      <c r="G46" s="193"/>
      <c r="H46" s="194"/>
      <c r="I46" s="194"/>
      <c r="J46" s="194"/>
      <c r="K46" s="195"/>
      <c r="L46" s="95"/>
      <c r="M46" s="95"/>
      <c r="N46" s="95"/>
    </row>
    <row r="47" spans="1:14">
      <c r="A47" s="103">
        <v>39</v>
      </c>
      <c r="B47" s="104" t="s">
        <v>89</v>
      </c>
      <c r="C47" s="95"/>
      <c r="D47" s="163">
        <v>3</v>
      </c>
      <c r="E47" s="199" t="s">
        <v>90</v>
      </c>
      <c r="F47" s="200"/>
      <c r="G47" s="190" t="s">
        <v>91</v>
      </c>
      <c r="H47" s="191"/>
      <c r="I47" s="191"/>
      <c r="J47" s="191"/>
      <c r="K47" s="192"/>
      <c r="L47" s="95"/>
      <c r="M47" s="95"/>
      <c r="N47" s="95"/>
    </row>
    <row r="48" spans="1:14">
      <c r="A48" s="103">
        <v>40</v>
      </c>
      <c r="B48" s="104" t="s">
        <v>92</v>
      </c>
      <c r="C48" s="95"/>
      <c r="D48" s="163">
        <v>2</v>
      </c>
      <c r="E48" s="199" t="s">
        <v>93</v>
      </c>
      <c r="F48" s="200"/>
      <c r="G48" s="196"/>
      <c r="H48" s="197"/>
      <c r="I48" s="197"/>
      <c r="J48" s="197"/>
      <c r="K48" s="198"/>
      <c r="L48" s="95"/>
      <c r="M48" s="95"/>
      <c r="N48" s="95"/>
    </row>
    <row r="49" spans="1:14" ht="12.75" customHeight="1">
      <c r="A49" s="103">
        <v>41</v>
      </c>
      <c r="B49" s="104" t="s">
        <v>178</v>
      </c>
      <c r="C49" s="95"/>
      <c r="D49" s="163">
        <v>1</v>
      </c>
      <c r="E49" s="199" t="s">
        <v>94</v>
      </c>
      <c r="F49" s="200"/>
      <c r="G49" s="193"/>
      <c r="H49" s="194"/>
      <c r="I49" s="194"/>
      <c r="J49" s="194"/>
      <c r="K49" s="195"/>
      <c r="L49" s="95"/>
      <c r="M49" s="95"/>
      <c r="N49" s="95"/>
    </row>
    <row r="50" spans="1:14" ht="12.75" customHeight="1">
      <c r="A50" s="103">
        <v>42</v>
      </c>
      <c r="B50" s="104" t="s">
        <v>95</v>
      </c>
      <c r="C50" s="95"/>
      <c r="J50" s="95"/>
      <c r="K50" s="95"/>
      <c r="L50" s="95"/>
      <c r="M50" s="95"/>
      <c r="N50" s="95"/>
    </row>
    <row r="51" spans="1:14" ht="12.75" customHeight="1">
      <c r="A51" s="103">
        <v>43</v>
      </c>
      <c r="B51" s="104" t="s">
        <v>96</v>
      </c>
      <c r="C51" s="95"/>
      <c r="J51" s="95"/>
      <c r="K51" s="95"/>
      <c r="L51" s="95"/>
      <c r="M51" s="95"/>
      <c r="N51" s="95"/>
    </row>
    <row r="52" spans="1:14" ht="12.75" customHeight="1">
      <c r="A52" s="103">
        <v>44</v>
      </c>
      <c r="B52" s="104" t="s">
        <v>97</v>
      </c>
      <c r="C52" s="95"/>
      <c r="J52" s="95"/>
      <c r="K52" s="95"/>
      <c r="L52" s="95"/>
      <c r="M52" s="95"/>
      <c r="N52" s="95"/>
    </row>
    <row r="53" spans="1:14" ht="12.75" customHeight="1">
      <c r="A53" s="103">
        <v>45</v>
      </c>
      <c r="B53" s="104" t="s">
        <v>98</v>
      </c>
      <c r="C53" s="95"/>
      <c r="J53" s="95"/>
      <c r="K53" s="95"/>
      <c r="L53" s="95"/>
      <c r="M53" s="95"/>
      <c r="N53" s="95"/>
    </row>
    <row r="54" spans="1:14" ht="12.75" customHeight="1">
      <c r="A54" s="95"/>
      <c r="B54" s="95"/>
      <c r="C54" s="95"/>
      <c r="J54" s="95"/>
      <c r="K54" s="95"/>
      <c r="L54" s="95"/>
      <c r="M54" s="95"/>
      <c r="N54" s="95"/>
    </row>
    <row r="55" spans="1:14" ht="12.75" customHeight="1">
      <c r="A55" s="95"/>
      <c r="B55" s="95"/>
      <c r="C55" s="95"/>
      <c r="J55" s="95"/>
      <c r="K55" s="95"/>
      <c r="L55" s="95"/>
      <c r="M55" s="95"/>
      <c r="N55" s="95"/>
    </row>
    <row r="56" spans="1:14" ht="12.75" customHeight="1">
      <c r="A56" s="95"/>
      <c r="B56" s="95"/>
      <c r="C56" s="95"/>
      <c r="J56" s="95"/>
      <c r="K56" s="95"/>
      <c r="L56" s="95"/>
      <c r="M56" s="95"/>
      <c r="N56" s="95"/>
    </row>
    <row r="57" spans="1:14" ht="12.75" customHeight="1">
      <c r="A57" s="95"/>
      <c r="B57" s="95"/>
      <c r="C57" s="95"/>
      <c r="J57" s="95"/>
      <c r="K57" s="95"/>
      <c r="L57" s="95"/>
      <c r="M57" s="95"/>
      <c r="N57" s="95"/>
    </row>
    <row r="58" spans="1:14">
      <c r="A58" s="95"/>
      <c r="B58" s="95"/>
      <c r="C58" s="95"/>
      <c r="J58" s="95"/>
      <c r="K58" s="95"/>
      <c r="L58" s="95"/>
      <c r="M58" s="95"/>
      <c r="N58" s="95"/>
    </row>
    <row r="59" spans="1:14">
      <c r="A59" s="95"/>
      <c r="B59" s="95"/>
      <c r="C59" s="95"/>
      <c r="J59" s="95"/>
      <c r="K59" s="95"/>
      <c r="L59" s="95"/>
      <c r="M59" s="95"/>
      <c r="N59" s="95"/>
    </row>
    <row r="60" spans="1:14">
      <c r="A60" s="95"/>
      <c r="B60" s="95"/>
      <c r="C60" s="95"/>
      <c r="J60" s="95"/>
      <c r="K60" s="95"/>
      <c r="L60" s="95"/>
      <c r="M60" s="95"/>
      <c r="N60" s="95"/>
    </row>
    <row r="61" spans="1:14">
      <c r="A61" s="95"/>
      <c r="B61" s="95"/>
      <c r="C61" s="95"/>
      <c r="J61" s="95"/>
      <c r="K61" s="95"/>
      <c r="L61" s="95"/>
      <c r="M61" s="95"/>
      <c r="N61" s="95"/>
    </row>
    <row r="62" spans="1:14">
      <c r="A62" s="95"/>
      <c r="B62" s="95"/>
      <c r="C62" s="95"/>
      <c r="J62" s="95"/>
      <c r="K62" s="95"/>
      <c r="L62" s="95"/>
      <c r="M62" s="95"/>
      <c r="N62" s="95"/>
    </row>
    <row r="63" spans="1:14">
      <c r="A63" s="95"/>
      <c r="B63" s="95"/>
      <c r="C63" s="95"/>
      <c r="J63" s="95"/>
      <c r="K63" s="95"/>
      <c r="L63" s="95"/>
      <c r="M63" s="95"/>
      <c r="N63" s="95"/>
    </row>
    <row r="64" spans="1:14">
      <c r="A64" s="95"/>
      <c r="B64" s="95"/>
      <c r="C64" s="95"/>
      <c r="J64" s="95"/>
      <c r="K64" s="95"/>
      <c r="L64" s="95"/>
      <c r="M64" s="95"/>
      <c r="N64" s="95"/>
    </row>
    <row r="65" spans="1:14">
      <c r="A65" s="95"/>
      <c r="B65" s="95"/>
      <c r="C65" s="95"/>
      <c r="J65" s="95"/>
      <c r="K65" s="95"/>
      <c r="L65" s="95"/>
      <c r="M65" s="95"/>
      <c r="N65" s="95"/>
    </row>
    <row r="66" spans="1:14">
      <c r="A66" s="95"/>
      <c r="B66" s="95"/>
      <c r="C66" s="95"/>
      <c r="J66" s="95"/>
      <c r="K66" s="95"/>
      <c r="L66" s="95"/>
      <c r="M66" s="95"/>
      <c r="N66" s="95"/>
    </row>
    <row r="67" spans="1:14">
      <c r="A67" s="95"/>
      <c r="B67" s="95"/>
      <c r="C67" s="95"/>
      <c r="J67" s="95"/>
      <c r="K67" s="95"/>
      <c r="L67" s="95"/>
      <c r="M67" s="95"/>
      <c r="N67" s="95"/>
    </row>
    <row r="68" spans="1:14">
      <c r="A68" s="95"/>
      <c r="B68" s="95"/>
      <c r="C68" s="95"/>
      <c r="J68" s="95"/>
      <c r="K68" s="95"/>
      <c r="L68" s="95"/>
      <c r="M68" s="95"/>
      <c r="N68" s="95"/>
    </row>
    <row r="69" spans="1:14">
      <c r="A69" s="95"/>
      <c r="B69" s="95"/>
      <c r="C69" s="95"/>
      <c r="J69" s="95"/>
      <c r="K69" s="95"/>
      <c r="L69" s="95"/>
      <c r="M69" s="95"/>
      <c r="N69" s="95"/>
    </row>
    <row r="70" spans="1:14">
      <c r="A70" s="95"/>
      <c r="B70" s="95"/>
      <c r="C70" s="95"/>
      <c r="J70" s="95"/>
      <c r="K70" s="95"/>
      <c r="L70" s="95"/>
      <c r="M70" s="95"/>
      <c r="N70" s="95"/>
    </row>
    <row r="71" spans="1:14">
      <c r="A71" s="95"/>
      <c r="B71" s="95"/>
      <c r="C71" s="95"/>
      <c r="J71" s="95"/>
      <c r="K71" s="95"/>
      <c r="L71" s="95"/>
      <c r="M71" s="95"/>
      <c r="N71" s="95"/>
    </row>
    <row r="72" spans="1:14">
      <c r="A72" s="95"/>
      <c r="B72" s="95"/>
      <c r="C72" s="95"/>
      <c r="J72" s="95"/>
      <c r="K72" s="95"/>
      <c r="L72" s="95"/>
      <c r="M72" s="95"/>
      <c r="N72" s="95"/>
    </row>
    <row r="73" spans="1:14">
      <c r="A73" s="95"/>
      <c r="B73" s="95"/>
      <c r="C73" s="95"/>
      <c r="J73" s="95"/>
      <c r="K73" s="95"/>
      <c r="L73" s="95"/>
      <c r="M73" s="95"/>
      <c r="N73" s="95"/>
    </row>
    <row r="74" spans="1:14">
      <c r="A74" s="95"/>
      <c r="B74" s="95"/>
      <c r="C74" s="95"/>
      <c r="J74" s="95"/>
      <c r="K74" s="95"/>
      <c r="L74" s="95"/>
      <c r="M74" s="95"/>
      <c r="N74" s="95"/>
    </row>
    <row r="75" spans="1:14">
      <c r="A75" s="95"/>
      <c r="B75" s="95"/>
      <c r="C75" s="95"/>
      <c r="J75" s="95"/>
      <c r="K75" s="95"/>
      <c r="L75" s="95"/>
      <c r="M75" s="95"/>
      <c r="N75" s="95"/>
    </row>
    <row r="76" spans="1:14">
      <c r="A76" s="95"/>
      <c r="B76" s="95"/>
      <c r="C76" s="95"/>
      <c r="J76" s="95"/>
      <c r="K76" s="95"/>
      <c r="L76" s="95"/>
      <c r="M76" s="95"/>
      <c r="N76" s="95"/>
    </row>
    <row r="77" spans="1:14">
      <c r="A77" s="95"/>
      <c r="B77" s="95"/>
      <c r="C77" s="95"/>
      <c r="J77" s="95"/>
      <c r="K77" s="95"/>
      <c r="L77" s="95"/>
      <c r="M77" s="95"/>
      <c r="N77" s="95"/>
    </row>
    <row r="78" spans="1:14">
      <c r="A78" s="95"/>
      <c r="B78" s="95"/>
      <c r="C78" s="95"/>
      <c r="J78" s="95"/>
      <c r="K78" s="95"/>
      <c r="L78" s="95"/>
      <c r="M78" s="95"/>
      <c r="N78" s="95"/>
    </row>
    <row r="79" spans="1:14">
      <c r="A79" s="95"/>
      <c r="B79" s="95"/>
      <c r="C79" s="95"/>
      <c r="J79" s="95"/>
      <c r="K79" s="95"/>
      <c r="L79" s="95"/>
      <c r="M79" s="95"/>
      <c r="N79" s="95"/>
    </row>
    <row r="80" spans="1:14">
      <c r="A80" s="95"/>
      <c r="B80" s="95"/>
      <c r="C80" s="95"/>
      <c r="J80" s="95"/>
      <c r="K80" s="95"/>
      <c r="L80" s="95"/>
      <c r="M80" s="95"/>
      <c r="N80" s="95"/>
    </row>
    <row r="81" spans="1:14">
      <c r="A81" s="95"/>
      <c r="B81" s="95"/>
      <c r="C81" s="95"/>
      <c r="J81" s="95"/>
      <c r="K81" s="95"/>
      <c r="L81" s="95"/>
      <c r="M81" s="95"/>
      <c r="N81" s="95"/>
    </row>
    <row r="82" spans="1:14" hidden="1">
      <c r="A82" s="109"/>
      <c r="B82" s="109"/>
      <c r="C82" s="109"/>
      <c r="J82" s="109"/>
      <c r="K82" s="109"/>
    </row>
    <row r="83" spans="1:14" hidden="1">
      <c r="A83" s="109"/>
      <c r="B83" s="109"/>
      <c r="C83" s="109"/>
      <c r="J83" s="109"/>
      <c r="K83" s="109"/>
    </row>
    <row r="84" spans="1:14" hidden="1">
      <c r="A84" s="109"/>
      <c r="B84" s="109"/>
      <c r="C84" s="109"/>
      <c r="J84" s="109"/>
      <c r="K84" s="109"/>
    </row>
    <row r="85" spans="1:14" hidden="1">
      <c r="A85" s="109"/>
      <c r="B85" s="109"/>
      <c r="C85" s="109"/>
      <c r="J85" s="109"/>
      <c r="K85" s="109"/>
    </row>
    <row r="86" spans="1:14" hidden="1">
      <c r="A86" s="109"/>
      <c r="B86" s="109"/>
      <c r="C86" s="109"/>
      <c r="J86" s="109"/>
      <c r="K86" s="109"/>
    </row>
    <row r="87" spans="1:14" hidden="1">
      <c r="A87" s="109"/>
      <c r="B87" s="109"/>
      <c r="C87" s="109"/>
      <c r="J87" s="109"/>
      <c r="K87" s="109"/>
    </row>
    <row r="88" spans="1:14" hidden="1">
      <c r="A88" s="109"/>
      <c r="B88" s="109"/>
      <c r="C88" s="109"/>
      <c r="J88" s="109"/>
      <c r="K88" s="109"/>
    </row>
    <row r="89" spans="1:14" hidden="1">
      <c r="A89" s="109"/>
      <c r="B89" s="109"/>
      <c r="C89" s="109"/>
      <c r="J89" s="109"/>
      <c r="K89" s="109"/>
    </row>
    <row r="90" spans="1:14" hidden="1">
      <c r="A90" s="109"/>
      <c r="B90" s="109"/>
      <c r="C90" s="109"/>
      <c r="J90" s="109"/>
      <c r="K90" s="109"/>
    </row>
    <row r="91" spans="1:14" hidden="1">
      <c r="A91" s="109"/>
      <c r="B91" s="109"/>
      <c r="C91" s="109"/>
      <c r="J91" s="109"/>
      <c r="K91" s="109"/>
    </row>
    <row r="1001" spans="249:249" hidden="1">
      <c r="IO1001" s="110" t="s">
        <v>99</v>
      </c>
    </row>
    <row r="1002" spans="249:249" hidden="1">
      <c r="IO1002" s="111" t="s">
        <v>100</v>
      </c>
    </row>
    <row r="1003" spans="249:249" hidden="1">
      <c r="IO1003" s="111" t="s">
        <v>101</v>
      </c>
    </row>
    <row r="1004" spans="249:249" hidden="1">
      <c r="IO1004" s="111" t="s">
        <v>102</v>
      </c>
    </row>
    <row r="1005" spans="249:249" hidden="1">
      <c r="IO1005" s="111" t="s">
        <v>103</v>
      </c>
    </row>
    <row r="1006" spans="249:249" hidden="1">
      <c r="IO1006" s="111" t="s">
        <v>104</v>
      </c>
    </row>
    <row r="1009" spans="249:249"/>
    <row r="1011" spans="249:249" hidden="1">
      <c r="IO1011" s="112" t="s">
        <v>105</v>
      </c>
    </row>
  </sheetData>
  <sheetProtection algorithmName="SHA-512" hashValue="I7M7FN5vvPgMg43XDPgv5BoZ3lHppTzzBxoVx678P5T321qcxm8XJOW74yuBjq6I75fdTAUts3CTZSKQHI/oEQ==" saltValue="BU2p9OpdgyOAOTUgy/y3cg==" spinCount="100000" sheet="1" scenarios="1"/>
  <mergeCells count="28">
    <mergeCell ref="A1:B1"/>
    <mergeCell ref="D33:G33"/>
    <mergeCell ref="E38:F39"/>
    <mergeCell ref="G1:I1"/>
    <mergeCell ref="G2:I2"/>
    <mergeCell ref="G3:I3"/>
    <mergeCell ref="G4:I13"/>
    <mergeCell ref="D34:G34"/>
    <mergeCell ref="D30:G30"/>
    <mergeCell ref="D31:G31"/>
    <mergeCell ref="D32:G32"/>
    <mergeCell ref="G38:K39"/>
    <mergeCell ref="D16:I18"/>
    <mergeCell ref="D19:I21"/>
    <mergeCell ref="G40:K41"/>
    <mergeCell ref="G42:K43"/>
    <mergeCell ref="G44:K46"/>
    <mergeCell ref="G47:K49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</mergeCells>
  <dataValidations count="2">
    <dataValidation allowBlank="1" showInputMessage="1" showErrorMessage="1" promptTitle="INGRESO DE ESTUDIANTES" prompt="Ingresar en orden alfabético la lista de los estudiantes" sqref="A7:B8" xr:uid="{0DF72938-BE0D-4CBA-9A8B-5B4B6D2B1918}"/>
    <dataValidation type="list" allowBlank="1" showInputMessage="1" showErrorMessage="1" sqref="E4" xr:uid="{4443EDF7-0394-4B69-B1FD-C90F82B7F429}">
      <formula1>$P$2:$P$3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M76"/>
  <sheetViews>
    <sheetView showGridLines="0" tabSelected="1" topLeftCell="A14" zoomScale="70" zoomScaleNormal="70" zoomScaleSheetLayoutView="100" zoomScalePageLayoutView="70" workbookViewId="0">
      <selection activeCell="B49" sqref="B49"/>
    </sheetView>
  </sheetViews>
  <sheetFormatPr baseColWidth="10" defaultColWidth="0" defaultRowHeight="15"/>
  <cols>
    <col min="1" max="1" width="3.7109375" customWidth="1"/>
    <col min="2" max="2" width="47.28515625" customWidth="1"/>
    <col min="3" max="10" width="8.28515625" customWidth="1"/>
    <col min="11" max="11" width="8.140625" customWidth="1"/>
    <col min="12" max="12" width="8.5703125" customWidth="1"/>
    <col min="13" max="13" width="6.28515625" style="56" customWidth="1"/>
    <col min="14" max="14" width="3.7109375" customWidth="1"/>
    <col min="15" max="15" width="47.28515625" customWidth="1"/>
    <col min="16" max="24" width="8.7109375" customWidth="1"/>
    <col min="25" max="25" width="7.7109375" customWidth="1"/>
    <col min="26" max="48" width="8.7109375" customWidth="1"/>
    <col min="49" max="16384" width="11.42578125" hidden="1"/>
  </cols>
  <sheetData>
    <row r="1" spans="1:65" ht="21">
      <c r="A1" s="277" t="str">
        <f>DATOS!B2</f>
        <v>UNIDAD EDUCATIVA FISCOMISIONAL VEINTE DE ABRIL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 t="str">
        <f>DATOS!B2</f>
        <v>UNIDAD EDUCATIVA FISCOMISIONAL VEINTE DE ABRIL</v>
      </c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</row>
    <row r="2" spans="1:65" ht="18.75">
      <c r="A2" s="278" t="s">
        <v>106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 t="s">
        <v>106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34"/>
      <c r="AA2" s="34"/>
      <c r="AB2" s="34"/>
      <c r="AC2" s="245" t="s">
        <v>107</v>
      </c>
      <c r="AD2" s="245"/>
      <c r="AE2" s="245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</row>
    <row r="3" spans="1:65" ht="15.75" customHeight="1">
      <c r="A3" s="278" t="s">
        <v>108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 t="s">
        <v>109</v>
      </c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34"/>
      <c r="AA3" s="34"/>
      <c r="AB3" s="34"/>
      <c r="AC3" s="245"/>
      <c r="AD3" s="245"/>
      <c r="AE3" s="245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</row>
    <row r="4" spans="1:65" ht="17.25" customHeight="1">
      <c r="A4" s="278" t="str">
        <f>"AÑO LECTIVO "&amp;DATOS!B3</f>
        <v>AÑO LECTIVO 2024 - 2025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 t="str">
        <f>"AÑO LECTIVO "&amp;DATOS!B3</f>
        <v>AÑO LECTIVO 2024 - 2025</v>
      </c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34"/>
      <c r="AA4" s="34"/>
      <c r="AB4" s="34"/>
      <c r="AC4" s="245"/>
      <c r="AD4" s="245"/>
      <c r="AE4" s="245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</row>
    <row r="5" spans="1:65" ht="18.75">
      <c r="G5" s="280"/>
      <c r="H5" s="280"/>
      <c r="I5" s="280"/>
      <c r="J5" s="280"/>
      <c r="K5" s="280"/>
      <c r="L5" s="280"/>
      <c r="M5" s="280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</row>
    <row r="6" spans="1:65" ht="16.5" thickBot="1">
      <c r="A6" s="279" t="str">
        <f>"CURSO: "&amp;DATOS!B6</f>
        <v>CURSO: SEGUNDO BGU CIENCIAS "B" VESPERTINA</v>
      </c>
      <c r="B6" s="279"/>
      <c r="C6" s="26" t="s">
        <v>110</v>
      </c>
      <c r="D6" s="49" t="str">
        <f>DATOS!B4</f>
        <v>MATEMATICA</v>
      </c>
      <c r="E6" s="49"/>
      <c r="F6" s="49"/>
      <c r="G6" s="49"/>
      <c r="H6" s="260" t="s">
        <v>111</v>
      </c>
      <c r="I6" s="260"/>
      <c r="J6" s="39" t="str">
        <f>DATOS!B5</f>
        <v>LIC. JULIO NAVAS PAZMIÑO</v>
      </c>
      <c r="K6" s="40"/>
      <c r="L6" s="40"/>
      <c r="M6" s="55"/>
      <c r="N6" s="279" t="str">
        <f>"CURSO: "&amp;DATOS!B6</f>
        <v>CURSO: SEGUNDO BGU CIENCIAS "B" VESPERTINA</v>
      </c>
      <c r="O6" s="279"/>
      <c r="P6" s="40" t="s">
        <v>110</v>
      </c>
      <c r="Q6" s="40" t="str">
        <f>DATOS!B4</f>
        <v>MATEMATICA</v>
      </c>
      <c r="R6" s="47"/>
      <c r="S6" s="40"/>
      <c r="T6" s="40"/>
      <c r="U6" s="40" t="str">
        <f>"DOCENTE: "&amp;DATOS!B5</f>
        <v>DOCENTE: LIC. JULIO NAVAS PAZMIÑO</v>
      </c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</row>
    <row r="7" spans="1:65" ht="18" customHeight="1" thickBot="1">
      <c r="A7" s="266" t="s">
        <v>112</v>
      </c>
      <c r="B7" s="281" t="s">
        <v>113</v>
      </c>
      <c r="C7" s="272" t="s">
        <v>114</v>
      </c>
      <c r="D7" s="273"/>
      <c r="E7" s="273"/>
      <c r="F7" s="274"/>
      <c r="G7" s="272" t="s">
        <v>115</v>
      </c>
      <c r="H7" s="273"/>
      <c r="I7" s="273"/>
      <c r="J7" s="274"/>
      <c r="K7" s="270" t="s">
        <v>116</v>
      </c>
      <c r="L7" s="275" t="s">
        <v>117</v>
      </c>
      <c r="M7" s="250" t="s">
        <v>9</v>
      </c>
      <c r="N7" s="266" t="s">
        <v>112</v>
      </c>
      <c r="O7" s="268" t="s">
        <v>113</v>
      </c>
      <c r="P7" s="252" t="s">
        <v>118</v>
      </c>
      <c r="Q7" s="253"/>
      <c r="R7" s="254" t="s">
        <v>119</v>
      </c>
      <c r="S7" s="255"/>
      <c r="T7" s="255"/>
      <c r="U7" s="255"/>
      <c r="V7" s="255"/>
      <c r="W7" s="256"/>
      <c r="X7" s="248" t="s">
        <v>120</v>
      </c>
      <c r="Y7" s="250" t="s">
        <v>9</v>
      </c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</row>
    <row r="8" spans="1:65" ht="63" customHeight="1" thickBot="1">
      <c r="A8" s="267"/>
      <c r="B8" s="282"/>
      <c r="C8" s="25"/>
      <c r="D8" s="25"/>
      <c r="E8" s="25"/>
      <c r="F8" s="25"/>
      <c r="G8" s="25"/>
      <c r="H8" s="25"/>
      <c r="I8" s="25"/>
      <c r="J8" s="25"/>
      <c r="K8" s="271"/>
      <c r="L8" s="276"/>
      <c r="M8" s="251"/>
      <c r="N8" s="267"/>
      <c r="O8" s="269"/>
      <c r="P8" s="150" t="s">
        <v>121</v>
      </c>
      <c r="Q8" s="151">
        <v>0.7</v>
      </c>
      <c r="R8" s="152" t="s">
        <v>122</v>
      </c>
      <c r="S8" s="153" t="s">
        <v>123</v>
      </c>
      <c r="T8" s="180" t="s">
        <v>124</v>
      </c>
      <c r="U8" s="180" t="s">
        <v>125</v>
      </c>
      <c r="V8" s="153" t="s">
        <v>126</v>
      </c>
      <c r="W8" s="154">
        <v>0.3</v>
      </c>
      <c r="X8" s="249"/>
      <c r="Y8" s="251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Z8" s="41" t="s">
        <v>102</v>
      </c>
      <c r="BA8" s="41" t="s">
        <v>103</v>
      </c>
      <c r="BB8" s="41" t="s">
        <v>104</v>
      </c>
      <c r="BC8" s="41" t="s">
        <v>127</v>
      </c>
      <c r="BD8" s="41" t="s">
        <v>128</v>
      </c>
      <c r="BE8" s="42" t="s">
        <v>129</v>
      </c>
      <c r="BF8" s="42" t="s">
        <v>130</v>
      </c>
      <c r="BG8" s="42" t="s">
        <v>131</v>
      </c>
      <c r="BH8" s="42" t="s">
        <v>132</v>
      </c>
    </row>
    <row r="9" spans="1:65" ht="14.25" customHeight="1">
      <c r="A9" s="59">
        <v>1</v>
      </c>
      <c r="B9" s="62" t="str">
        <f>IF(DATOS!B9="","",DATOS!B9)</f>
        <v xml:space="preserve">ARGUDO TUBAY </v>
      </c>
      <c r="C9" s="23"/>
      <c r="D9" s="23"/>
      <c r="E9" s="23"/>
      <c r="F9" s="23"/>
      <c r="G9" s="38"/>
      <c r="H9" s="38"/>
      <c r="I9" s="38"/>
      <c r="J9" s="21"/>
      <c r="K9" s="22"/>
      <c r="L9" s="60" t="str">
        <f>IF(SUM(AZ9:BH9)&gt;=1,"ERROR",IF(COUNT(C9:K9)&gt;=1,TRUNC(SUM(C9:K9)/COUNT(C9:K9),2),""))</f>
        <v/>
      </c>
      <c r="M9" s="24" t="str">
        <f>BL9</f>
        <v/>
      </c>
      <c r="N9" s="67">
        <v>1</v>
      </c>
      <c r="O9" s="64" t="str">
        <f>IF(B9&lt;&gt;"",B9,"")</f>
        <v xml:space="preserve">ARGUDO TUBAY </v>
      </c>
      <c r="P9" s="23" t="str">
        <f>IF(OR(L9="",L9&lt;0,L9&gt;10),"",L9)</f>
        <v/>
      </c>
      <c r="Q9" s="148" t="str">
        <f>IF(OR(P9="",P9&lt;0,P9&gt;10),"",TRUNC((P9*0.7),2))</f>
        <v/>
      </c>
      <c r="R9" s="23"/>
      <c r="S9" s="23"/>
      <c r="T9" s="182"/>
      <c r="U9" s="181" t="str">
        <f>IF(OR(S9="",T9=""),"",IF(OR(S9&lt;0,S9&gt;10,T9&lt;0,T9&gt;10),"ERROR",TRUNC(AVERAGE(S9:T9),2)))</f>
        <v/>
      </c>
      <c r="V9" s="148" t="str">
        <f>IF(OR(R9="",S9=""),"",IF(OR(R9&lt;0,R9&gt;10,S9&lt;0,S9&gt;10,T9&lt;0,T9&gt;10),"ERROR",IF(T9&gt;S9,TRUNC(AVERAGE(R9,U9),2),TRUNC(AVERAGE(R9:S9),2))))</f>
        <v/>
      </c>
      <c r="W9" s="148" t="str">
        <f>IF(V9="","",IF(OR(V9&lt;0,V9&gt;10),"ERROR",TRUNC((V9*0.3),2)))</f>
        <v/>
      </c>
      <c r="X9" s="60" t="str">
        <f>IF(OR(Q9="",W9="",W9="ERROR"),"",TRUNC(SUM(Q9,W9),2))</f>
        <v/>
      </c>
      <c r="Y9" s="24" t="str">
        <f>BM9</f>
        <v/>
      </c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Z9" s="43">
        <f t="shared" ref="AZ9:BH9" si="0">IF(OR(C9&lt;0,C9&gt;10),1,0)</f>
        <v>0</v>
      </c>
      <c r="BA9" s="43">
        <f t="shared" si="0"/>
        <v>0</v>
      </c>
      <c r="BB9" s="43">
        <f t="shared" si="0"/>
        <v>0</v>
      </c>
      <c r="BC9" s="43">
        <f t="shared" si="0"/>
        <v>0</v>
      </c>
      <c r="BD9" s="43">
        <f t="shared" si="0"/>
        <v>0</v>
      </c>
      <c r="BE9" s="43">
        <f t="shared" si="0"/>
        <v>0</v>
      </c>
      <c r="BF9" s="43">
        <f t="shared" si="0"/>
        <v>0</v>
      </c>
      <c r="BG9" s="43">
        <f t="shared" si="0"/>
        <v>0</v>
      </c>
      <c r="BH9" s="43">
        <f t="shared" si="0"/>
        <v>0</v>
      </c>
      <c r="BJ9" s="43">
        <f>IF(DATOS!$E$4="",0,IF(DATOS!$E$4="CUANTITATIVA",1,IF(DATOS!$E$4="CUALITATIVA",2,0)))</f>
        <v>1</v>
      </c>
      <c r="BL9" t="str">
        <f>_xlfn.IFS(OR(L9="",L9&lt;0,L9&gt;10,$BJ$9=0),"",AND($BJ$9=1,L9&gt;=9),"DA",AND($BJ$9=1,L9&gt;=7),"AA",AND($BJ$9=1,L9&gt;4),"PA",AND($BJ$9=1,L9&lt;=4),"NA",AND($BJ$9=2,L9&gt;=9.5),"A+",AND($BJ$9=2,L9&gt;=8.5),"A-",AND($BJ$9=2,L9&gt;=7.5),"B+",AND($BJ$9=2,L9&gt;=6.5),"B-",AND($BJ$9=2,L9&gt;=5.5),"C+",AND($BJ$9=2,L9&gt;=4.5),"C-",AND($BJ$9=2,L9&gt;=3.5),"D+",AND($BJ$9=2,L9&gt;=2.5),"D-",AND($BJ$9=2,L9&gt;=1.5),"E+",AND($BJ$9=2,L9&lt;1.5),"E-")</f>
        <v/>
      </c>
      <c r="BM9" t="str">
        <f>_xlfn.IFS(OR(X9="",X9&lt;0,X9&gt;10,$BJ$9=0),"",AND($BJ$9=1,X9&gt;=9),"DA",AND($BJ$9=1,X9&gt;=7),"AA",AND($BJ$9=1,X9&gt;4),"PA",AND($BJ$9=1,X9&lt;=4),"NA",AND($BJ$9=2,X9&gt;=9.5),"A+",AND($BJ$9=2,X9&gt;=8.5),"A-",AND($BJ$9=2,X9&gt;=7.5),"B+",AND($BJ$9=2,X9&gt;=6.5),"B-",AND($BJ$9=2,X9&gt;=5.5),"C+",AND($BJ$9=2,X9&gt;=4.5),"C-",AND($BJ$9=2,X9&gt;=3.5),"D+",AND($BJ$9=2,X9&gt;=2.5),"D-",AND($BJ$9=2,X9&gt;=1.5),"E+",AND($BJ$9=2,X9&lt;1.5),"E-")</f>
        <v/>
      </c>
    </row>
    <row r="10" spans="1:65" ht="14.25" customHeight="1">
      <c r="A10" s="61">
        <v>2</v>
      </c>
      <c r="B10" s="62" t="str">
        <f>IF(DATOS!B10="","",DATOS!B10)</f>
        <v>CABRERA ALVARADO</v>
      </c>
      <c r="C10" s="23"/>
      <c r="D10" s="23"/>
      <c r="E10" s="23"/>
      <c r="F10" s="23"/>
      <c r="G10" s="23"/>
      <c r="H10" s="23" t="s">
        <v>133</v>
      </c>
      <c r="I10" s="23"/>
      <c r="J10" s="23"/>
      <c r="K10" s="23"/>
      <c r="L10" s="60" t="str">
        <f t="shared" ref="L10:L53" si="1">IF(SUM(AZ10:BH10)&gt;=1,"ERROR",IF(COUNT(C10:K10)&gt;=1,TRUNC(SUM(C10:K10)/COUNT(C10:K10),2),""))</f>
        <v>ERROR</v>
      </c>
      <c r="M10" s="24" t="str">
        <f t="shared" ref="M10:M53" si="2">BL10</f>
        <v/>
      </c>
      <c r="N10" s="68">
        <v>2</v>
      </c>
      <c r="O10" s="64" t="str">
        <f t="shared" ref="O10:O53" si="3">IF(B10&lt;&gt;"",B10,"")</f>
        <v>CABRERA ALVARADO</v>
      </c>
      <c r="P10" s="23" t="str">
        <f t="shared" ref="P10:P53" si="4">IF(OR(L10="",L10&lt;0,L10&gt;10),"",L10)</f>
        <v/>
      </c>
      <c r="Q10" s="65" t="str">
        <f t="shared" ref="Q10:Q53" si="5">IF(OR(P10="",P10&lt;0,P10&gt;10),"",TRUNC((P10*0.7),2))</f>
        <v/>
      </c>
      <c r="R10" s="23">
        <v>7</v>
      </c>
      <c r="S10" s="23">
        <v>6</v>
      </c>
      <c r="T10" s="182">
        <v>8</v>
      </c>
      <c r="U10" s="181">
        <f t="shared" ref="U10:U16" si="6">IF(OR(S10="",T10=""),"",IF(OR(S10&lt;0,S10&gt;10,T10&lt;0,T10&gt;10),"ERROR",TRUNC(AVERAGE(S10:T10),2)))</f>
        <v>7</v>
      </c>
      <c r="V10" s="148">
        <f t="shared" ref="V10:V16" si="7">IF(OR(R10="",S10=""),"",IF(OR(R10&lt;0,R10&gt;10,S10&lt;0,S10&gt;10,T10&lt;0,T10&gt;10),"ERROR",IF(T10&gt;S10,TRUNC(AVERAGE(R10,U10),2),TRUNC(AVERAGE(R10:S10),2))))</f>
        <v>7</v>
      </c>
      <c r="W10" s="65">
        <f t="shared" ref="W10:W53" si="8">IF(V10="","",IF(OR(V10&lt;0,V10&gt;10),"ERROR",TRUNC((V10*0.3),2)))</f>
        <v>2.1</v>
      </c>
      <c r="X10" s="60" t="str">
        <f t="shared" ref="X10:X53" si="9">IF(OR(Q10="",W10="",W10="ERROR"),"",TRUNC(SUM(Q10,W10),2))</f>
        <v/>
      </c>
      <c r="Y10" s="24" t="str">
        <f t="shared" ref="Y10:Y53" si="10">BM10</f>
        <v/>
      </c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Z10" s="43">
        <f t="shared" ref="AZ10:AZ17" si="11">IF(OR(C10&lt;0,C10&gt;10),1,0)</f>
        <v>0</v>
      </c>
      <c r="BA10" s="43">
        <f t="shared" ref="BA10:BA17" si="12">IF(OR(D10&lt;0,D10&gt;10),1,0)</f>
        <v>0</v>
      </c>
      <c r="BB10" s="43">
        <f t="shared" ref="BB10:BB17" si="13">IF(OR(E10&lt;0,E10&gt;10),1,0)</f>
        <v>0</v>
      </c>
      <c r="BC10" s="43">
        <f t="shared" ref="BC10:BC17" si="14">IF(OR(F10&lt;0,F10&gt;10),1,0)</f>
        <v>0</v>
      </c>
      <c r="BD10" s="43">
        <f t="shared" ref="BD10:BD17" si="15">IF(OR(G10&lt;0,G10&gt;10),1,0)</f>
        <v>0</v>
      </c>
      <c r="BE10" s="43">
        <f t="shared" ref="BE10:BE17" si="16">IF(OR(H10&lt;0,H10&gt;10),1,0)</f>
        <v>1</v>
      </c>
      <c r="BF10" s="43">
        <f t="shared" ref="BF10:BF17" si="17">IF(OR(I10&lt;0,I10&gt;10),1,0)</f>
        <v>0</v>
      </c>
      <c r="BG10" s="43">
        <f t="shared" ref="BG10:BG17" si="18">IF(OR(J10&lt;0,J10&gt;10),1,0)</f>
        <v>0</v>
      </c>
      <c r="BH10" s="43">
        <f t="shared" ref="BH10:BH17" si="19">IF(OR(K10&lt;0,K10&gt;10),1,0)</f>
        <v>0</v>
      </c>
      <c r="BL10" t="str">
        <f t="shared" ref="BL10:BL53" si="20">_xlfn.IFS(OR(L10="",L10&lt;0,L10&gt;10,$BJ$9=0),"",AND($BJ$9=1,L10&gt;=9),"DA",AND($BJ$9=1,L10&gt;=7),"AA",AND($BJ$9=1,L10&gt;4),"PA",AND($BJ$9=1,L10&lt;=4),"NA",AND($BJ$9=2,L10&gt;=9.5),"A+",AND($BJ$9=2,L10&gt;=8.5),"A-",AND($BJ$9=2,L10&gt;=7.5),"B+",AND($BJ$9=2,L10&gt;=6.5),"B-",AND($BJ$9=2,L10&gt;=5.5),"C+",AND($BJ$9=2,L10&gt;=4.5),"C-",AND($BJ$9=2,L10&gt;=3.5),"D+",AND($BJ$9=2,L10&gt;=2.5),"D-",AND($BJ$9=2,L10&gt;=1.5),"E+",AND($BJ$9=2,L10&lt;1.5),"E-")</f>
        <v/>
      </c>
      <c r="BM10" t="str">
        <f t="shared" ref="BM10:BM53" si="21">_xlfn.IFS(OR(X10="",X10&lt;0,X10&gt;10,$BJ$9=0),"",AND($BJ$9=1,X10&gt;=9),"DA",AND($BJ$9=1,X10&gt;=7),"AA",AND($BJ$9=1,X10&gt;4),"PA",AND($BJ$9=1,X10&lt;=4),"NA",AND($BJ$9=2,X10&gt;=9.5),"A+",AND($BJ$9=2,X10&gt;=8.5),"A-",AND($BJ$9=2,X10&gt;=7.5),"B+",AND($BJ$9=2,X10&gt;=6.5),"B-",AND($BJ$9=2,X10&gt;=5.5),"C+",AND($BJ$9=2,X10&gt;=4.5),"C-",AND($BJ$9=2,X10&gt;=3.5),"D+",AND($BJ$9=2,X10&gt;=2.5),"D-",AND($BJ$9=2,X10&gt;=1.5),"E+",AND($BJ$9=2,X10&lt;1.5),"E-")</f>
        <v/>
      </c>
    </row>
    <row r="11" spans="1:65" ht="14.25" customHeight="1">
      <c r="A11" s="59">
        <v>3</v>
      </c>
      <c r="B11" s="62" t="str">
        <f>IF(DATOS!B11="","",DATOS!B11)</f>
        <v>CAGUANA ZAMBRANO</v>
      </c>
      <c r="C11" s="23"/>
      <c r="D11" s="23">
        <v>7</v>
      </c>
      <c r="E11" s="23"/>
      <c r="F11" s="23">
        <v>7</v>
      </c>
      <c r="G11" s="23"/>
      <c r="H11" s="23">
        <v>7</v>
      </c>
      <c r="I11" s="23">
        <v>7</v>
      </c>
      <c r="J11" s="23">
        <v>7</v>
      </c>
      <c r="K11" s="23"/>
      <c r="L11" s="60">
        <f t="shared" si="1"/>
        <v>7</v>
      </c>
      <c r="M11" s="24" t="str">
        <f t="shared" si="2"/>
        <v>AA</v>
      </c>
      <c r="N11" s="67">
        <v>3</v>
      </c>
      <c r="O11" s="64" t="str">
        <f t="shared" si="3"/>
        <v>CAGUANA ZAMBRANO</v>
      </c>
      <c r="P11" s="23">
        <f t="shared" si="4"/>
        <v>7</v>
      </c>
      <c r="Q11" s="65">
        <f t="shared" si="5"/>
        <v>4.9000000000000004</v>
      </c>
      <c r="R11" s="23">
        <v>7</v>
      </c>
      <c r="S11" s="23">
        <v>7</v>
      </c>
      <c r="T11" s="182"/>
      <c r="U11" s="181" t="str">
        <f t="shared" si="6"/>
        <v/>
      </c>
      <c r="V11" s="148">
        <f t="shared" si="7"/>
        <v>7</v>
      </c>
      <c r="W11" s="65">
        <f t="shared" si="8"/>
        <v>2.1</v>
      </c>
      <c r="X11" s="60">
        <f t="shared" si="9"/>
        <v>7</v>
      </c>
      <c r="Y11" s="24" t="str">
        <f t="shared" si="10"/>
        <v>AA</v>
      </c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Z11" s="43">
        <f t="shared" si="11"/>
        <v>0</v>
      </c>
      <c r="BA11" s="43">
        <f t="shared" si="12"/>
        <v>0</v>
      </c>
      <c r="BB11" s="43">
        <f t="shared" si="13"/>
        <v>0</v>
      </c>
      <c r="BC11" s="43">
        <f t="shared" si="14"/>
        <v>0</v>
      </c>
      <c r="BD11" s="43">
        <f t="shared" si="15"/>
        <v>0</v>
      </c>
      <c r="BE11" s="43">
        <f t="shared" si="16"/>
        <v>0</v>
      </c>
      <c r="BF11" s="43">
        <f t="shared" si="17"/>
        <v>0</v>
      </c>
      <c r="BG11" s="43">
        <f t="shared" si="18"/>
        <v>0</v>
      </c>
      <c r="BH11" s="43">
        <f t="shared" si="19"/>
        <v>0</v>
      </c>
      <c r="BL11" t="str">
        <f t="shared" si="20"/>
        <v>AA</v>
      </c>
      <c r="BM11" t="str">
        <f t="shared" si="21"/>
        <v>AA</v>
      </c>
    </row>
    <row r="12" spans="1:65" ht="14.25" customHeight="1">
      <c r="A12" s="61">
        <v>4</v>
      </c>
      <c r="B12" s="62" t="str">
        <f>IF(DATOS!B12="","",DATOS!B12)</f>
        <v xml:space="preserve">CASTRO PINCAY </v>
      </c>
      <c r="C12" s="23"/>
      <c r="D12" s="23"/>
      <c r="E12" s="23"/>
      <c r="F12" s="23"/>
      <c r="G12" s="23"/>
      <c r="H12" s="23"/>
      <c r="I12" s="23">
        <v>6</v>
      </c>
      <c r="J12" s="23"/>
      <c r="K12" s="23"/>
      <c r="L12" s="60">
        <f t="shared" si="1"/>
        <v>6</v>
      </c>
      <c r="M12" s="24" t="str">
        <f t="shared" si="2"/>
        <v>PA</v>
      </c>
      <c r="N12" s="68">
        <v>4</v>
      </c>
      <c r="O12" s="64" t="str">
        <f t="shared" si="3"/>
        <v xml:space="preserve">CASTRO PINCAY </v>
      </c>
      <c r="P12" s="23">
        <f t="shared" si="4"/>
        <v>6</v>
      </c>
      <c r="Q12" s="65">
        <f t="shared" si="5"/>
        <v>4.2</v>
      </c>
      <c r="R12" s="23">
        <v>6</v>
      </c>
      <c r="S12" s="23">
        <v>5</v>
      </c>
      <c r="T12" s="182">
        <v>6</v>
      </c>
      <c r="U12" s="181">
        <f t="shared" si="6"/>
        <v>5.5</v>
      </c>
      <c r="V12" s="148">
        <f t="shared" si="7"/>
        <v>5.75</v>
      </c>
      <c r="W12" s="65">
        <f t="shared" si="8"/>
        <v>1.72</v>
      </c>
      <c r="X12" s="60">
        <f t="shared" si="9"/>
        <v>5.92</v>
      </c>
      <c r="Y12" s="24" t="str">
        <f t="shared" si="10"/>
        <v>PA</v>
      </c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Z12" s="43">
        <f t="shared" si="11"/>
        <v>0</v>
      </c>
      <c r="BA12" s="43">
        <f t="shared" si="12"/>
        <v>0</v>
      </c>
      <c r="BB12" s="43">
        <f t="shared" si="13"/>
        <v>0</v>
      </c>
      <c r="BC12" s="43">
        <f t="shared" si="14"/>
        <v>0</v>
      </c>
      <c r="BD12" s="43">
        <f t="shared" si="15"/>
        <v>0</v>
      </c>
      <c r="BE12" s="43">
        <f t="shared" si="16"/>
        <v>0</v>
      </c>
      <c r="BF12" s="43">
        <f t="shared" si="17"/>
        <v>0</v>
      </c>
      <c r="BG12" s="43">
        <f t="shared" si="18"/>
        <v>0</v>
      </c>
      <c r="BH12" s="43">
        <f t="shared" si="19"/>
        <v>0</v>
      </c>
      <c r="BL12" t="str">
        <f t="shared" si="20"/>
        <v>PA</v>
      </c>
      <c r="BM12" t="str">
        <f t="shared" si="21"/>
        <v>PA</v>
      </c>
    </row>
    <row r="13" spans="1:65" ht="14.25" customHeight="1">
      <c r="A13" s="59">
        <v>5</v>
      </c>
      <c r="B13" s="62" t="str">
        <f>IF(DATOS!B13="","",DATOS!B13)</f>
        <v>CHELE PLUA</v>
      </c>
      <c r="C13" s="23"/>
      <c r="D13" s="23"/>
      <c r="E13" s="23"/>
      <c r="F13" s="23"/>
      <c r="G13" s="23"/>
      <c r="H13" s="23"/>
      <c r="I13" s="23">
        <v>7</v>
      </c>
      <c r="J13" s="23"/>
      <c r="K13" s="23"/>
      <c r="L13" s="60">
        <f t="shared" si="1"/>
        <v>7</v>
      </c>
      <c r="M13" s="24" t="str">
        <f t="shared" si="2"/>
        <v>AA</v>
      </c>
      <c r="N13" s="67">
        <v>5</v>
      </c>
      <c r="O13" s="64" t="str">
        <f t="shared" si="3"/>
        <v>CHELE PLUA</v>
      </c>
      <c r="P13" s="23">
        <f t="shared" si="4"/>
        <v>7</v>
      </c>
      <c r="Q13" s="65">
        <f t="shared" si="5"/>
        <v>4.9000000000000004</v>
      </c>
      <c r="R13" s="23">
        <v>7</v>
      </c>
      <c r="S13" s="23">
        <v>7</v>
      </c>
      <c r="T13" s="182"/>
      <c r="U13" s="181" t="str">
        <f t="shared" si="6"/>
        <v/>
      </c>
      <c r="V13" s="148">
        <f t="shared" si="7"/>
        <v>7</v>
      </c>
      <c r="W13" s="65">
        <f t="shared" si="8"/>
        <v>2.1</v>
      </c>
      <c r="X13" s="60">
        <f t="shared" si="9"/>
        <v>7</v>
      </c>
      <c r="Y13" s="24" t="str">
        <f t="shared" si="10"/>
        <v>AA</v>
      </c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Z13" s="43">
        <f t="shared" si="11"/>
        <v>0</v>
      </c>
      <c r="BA13" s="43">
        <f t="shared" si="12"/>
        <v>0</v>
      </c>
      <c r="BB13" s="43">
        <f t="shared" si="13"/>
        <v>0</v>
      </c>
      <c r="BC13" s="43">
        <f t="shared" si="14"/>
        <v>0</v>
      </c>
      <c r="BD13" s="43">
        <f t="shared" si="15"/>
        <v>0</v>
      </c>
      <c r="BE13" s="43">
        <f t="shared" si="16"/>
        <v>0</v>
      </c>
      <c r="BF13" s="43">
        <f t="shared" si="17"/>
        <v>0</v>
      </c>
      <c r="BG13" s="43">
        <f t="shared" si="18"/>
        <v>0</v>
      </c>
      <c r="BH13" s="43">
        <f t="shared" si="19"/>
        <v>0</v>
      </c>
      <c r="BL13" t="str">
        <f t="shared" si="20"/>
        <v>AA</v>
      </c>
      <c r="BM13" t="str">
        <f t="shared" si="21"/>
        <v>AA</v>
      </c>
    </row>
    <row r="14" spans="1:65" ht="14.25" customHeight="1">
      <c r="A14" s="61">
        <v>6</v>
      </c>
      <c r="B14" s="62" t="str">
        <f>IF(DATOS!B14="","",DATOS!B14)</f>
        <v>CHOEZ CABRERA</v>
      </c>
      <c r="C14" s="23"/>
      <c r="D14" s="23"/>
      <c r="E14" s="23"/>
      <c r="F14" s="23"/>
      <c r="G14" s="23"/>
      <c r="H14" s="23"/>
      <c r="I14" s="23">
        <v>3</v>
      </c>
      <c r="J14" s="23"/>
      <c r="K14" s="23"/>
      <c r="L14" s="60">
        <f t="shared" si="1"/>
        <v>3</v>
      </c>
      <c r="M14" s="24" t="str">
        <f t="shared" si="2"/>
        <v>NA</v>
      </c>
      <c r="N14" s="68">
        <v>6</v>
      </c>
      <c r="O14" s="64" t="str">
        <f t="shared" si="3"/>
        <v>CHOEZ CABRERA</v>
      </c>
      <c r="P14" s="23">
        <f t="shared" si="4"/>
        <v>3</v>
      </c>
      <c r="Q14" s="65">
        <f t="shared" si="5"/>
        <v>2.1</v>
      </c>
      <c r="R14" s="23">
        <v>3</v>
      </c>
      <c r="S14" s="23">
        <v>3</v>
      </c>
      <c r="T14" s="182"/>
      <c r="U14" s="181" t="str">
        <f t="shared" si="6"/>
        <v/>
      </c>
      <c r="V14" s="148">
        <f t="shared" si="7"/>
        <v>3</v>
      </c>
      <c r="W14" s="65">
        <f t="shared" si="8"/>
        <v>0.9</v>
      </c>
      <c r="X14" s="60">
        <f t="shared" si="9"/>
        <v>3</v>
      </c>
      <c r="Y14" s="24" t="str">
        <f t="shared" si="10"/>
        <v>NA</v>
      </c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Z14" s="43">
        <f t="shared" si="11"/>
        <v>0</v>
      </c>
      <c r="BA14" s="43">
        <f t="shared" si="12"/>
        <v>0</v>
      </c>
      <c r="BB14" s="43">
        <f t="shared" si="13"/>
        <v>0</v>
      </c>
      <c r="BC14" s="43">
        <f t="shared" si="14"/>
        <v>0</v>
      </c>
      <c r="BD14" s="43">
        <f t="shared" si="15"/>
        <v>0</v>
      </c>
      <c r="BE14" s="43">
        <f t="shared" si="16"/>
        <v>0</v>
      </c>
      <c r="BF14" s="43">
        <f t="shared" si="17"/>
        <v>0</v>
      </c>
      <c r="BG14" s="43">
        <f t="shared" si="18"/>
        <v>0</v>
      </c>
      <c r="BH14" s="43">
        <f t="shared" si="19"/>
        <v>0</v>
      </c>
      <c r="BL14" t="str">
        <f t="shared" si="20"/>
        <v>NA</v>
      </c>
      <c r="BM14" t="str">
        <f t="shared" si="21"/>
        <v>NA</v>
      </c>
    </row>
    <row r="15" spans="1:65" ht="14.25" customHeight="1">
      <c r="A15" s="59">
        <v>7</v>
      </c>
      <c r="B15" s="62" t="str">
        <f>IF(DATOS!B15="","",DATOS!B15)</f>
        <v xml:space="preserve">CHUEZ LOOR </v>
      </c>
      <c r="C15" s="23"/>
      <c r="D15" s="23"/>
      <c r="E15" s="23"/>
      <c r="F15" s="23"/>
      <c r="G15" s="23"/>
      <c r="H15" s="23"/>
      <c r="I15" s="23">
        <v>9</v>
      </c>
      <c r="J15" s="23"/>
      <c r="K15" s="23"/>
      <c r="L15" s="60">
        <f t="shared" si="1"/>
        <v>9</v>
      </c>
      <c r="M15" s="24" t="str">
        <f t="shared" si="2"/>
        <v>DA</v>
      </c>
      <c r="N15" s="67">
        <v>7</v>
      </c>
      <c r="O15" s="64" t="str">
        <f t="shared" si="3"/>
        <v xml:space="preserve">CHUEZ LOOR </v>
      </c>
      <c r="P15" s="23">
        <f t="shared" si="4"/>
        <v>9</v>
      </c>
      <c r="Q15" s="65">
        <f t="shared" si="5"/>
        <v>6.3</v>
      </c>
      <c r="R15" s="23">
        <v>10</v>
      </c>
      <c r="S15" s="23">
        <v>9</v>
      </c>
      <c r="T15" s="182"/>
      <c r="U15" s="181" t="str">
        <f t="shared" si="6"/>
        <v/>
      </c>
      <c r="V15" s="148">
        <f t="shared" si="7"/>
        <v>9.5</v>
      </c>
      <c r="W15" s="65">
        <f t="shared" si="8"/>
        <v>2.85</v>
      </c>
      <c r="X15" s="60">
        <f t="shared" si="9"/>
        <v>9.15</v>
      </c>
      <c r="Y15" s="24" t="str">
        <f t="shared" si="10"/>
        <v>DA</v>
      </c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Z15" s="43">
        <f t="shared" si="11"/>
        <v>0</v>
      </c>
      <c r="BA15" s="43">
        <f t="shared" si="12"/>
        <v>0</v>
      </c>
      <c r="BB15" s="43">
        <f t="shared" si="13"/>
        <v>0</v>
      </c>
      <c r="BC15" s="43">
        <f t="shared" si="14"/>
        <v>0</v>
      </c>
      <c r="BD15" s="43">
        <f t="shared" si="15"/>
        <v>0</v>
      </c>
      <c r="BE15" s="43">
        <f t="shared" si="16"/>
        <v>0</v>
      </c>
      <c r="BF15" s="43">
        <f t="shared" si="17"/>
        <v>0</v>
      </c>
      <c r="BG15" s="43">
        <f t="shared" si="18"/>
        <v>0</v>
      </c>
      <c r="BH15" s="43">
        <f t="shared" si="19"/>
        <v>0</v>
      </c>
      <c r="BL15" t="str">
        <f t="shared" si="20"/>
        <v>DA</v>
      </c>
      <c r="BM15" t="str">
        <f t="shared" si="21"/>
        <v>DA</v>
      </c>
    </row>
    <row r="16" spans="1:65" ht="14.25" customHeight="1">
      <c r="A16" s="61">
        <v>8</v>
      </c>
      <c r="B16" s="62" t="str">
        <f>IF(DATOS!B16="","",DATOS!B16)</f>
        <v xml:space="preserve">CHUYA SAQUIPAY </v>
      </c>
      <c r="C16" s="23"/>
      <c r="D16" s="23"/>
      <c r="E16" s="23"/>
      <c r="F16" s="23"/>
      <c r="G16" s="23"/>
      <c r="H16" s="23"/>
      <c r="I16" s="23">
        <v>10</v>
      </c>
      <c r="J16" s="23"/>
      <c r="K16" s="23"/>
      <c r="L16" s="60">
        <f t="shared" si="1"/>
        <v>10</v>
      </c>
      <c r="M16" s="24" t="str">
        <f t="shared" si="2"/>
        <v>DA</v>
      </c>
      <c r="N16" s="68">
        <v>8</v>
      </c>
      <c r="O16" s="64" t="str">
        <f t="shared" si="3"/>
        <v xml:space="preserve">CHUYA SAQUIPAY </v>
      </c>
      <c r="P16" s="23">
        <f t="shared" si="4"/>
        <v>10</v>
      </c>
      <c r="Q16" s="65">
        <f t="shared" si="5"/>
        <v>7</v>
      </c>
      <c r="R16" s="23">
        <v>10</v>
      </c>
      <c r="S16" s="23">
        <v>10</v>
      </c>
      <c r="T16" s="182">
        <v>2</v>
      </c>
      <c r="U16" s="181">
        <f t="shared" si="6"/>
        <v>6</v>
      </c>
      <c r="V16" s="148">
        <f t="shared" si="7"/>
        <v>10</v>
      </c>
      <c r="W16" s="65">
        <f t="shared" si="8"/>
        <v>3</v>
      </c>
      <c r="X16" s="60">
        <f t="shared" si="9"/>
        <v>10</v>
      </c>
      <c r="Y16" s="24" t="str">
        <f t="shared" si="10"/>
        <v>DA</v>
      </c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Z16" s="43">
        <f t="shared" si="11"/>
        <v>0</v>
      </c>
      <c r="BA16" s="43">
        <f t="shared" si="12"/>
        <v>0</v>
      </c>
      <c r="BB16" s="43">
        <f t="shared" si="13"/>
        <v>0</v>
      </c>
      <c r="BC16" s="43">
        <f t="shared" si="14"/>
        <v>0</v>
      </c>
      <c r="BD16" s="43">
        <f t="shared" si="15"/>
        <v>0</v>
      </c>
      <c r="BE16" s="43">
        <f t="shared" si="16"/>
        <v>0</v>
      </c>
      <c r="BF16" s="43">
        <f t="shared" si="17"/>
        <v>0</v>
      </c>
      <c r="BG16" s="43">
        <f t="shared" si="18"/>
        <v>0</v>
      </c>
      <c r="BH16" s="43">
        <f t="shared" si="19"/>
        <v>0</v>
      </c>
      <c r="BL16" t="str">
        <f t="shared" si="20"/>
        <v>DA</v>
      </c>
      <c r="BM16" t="str">
        <f t="shared" si="21"/>
        <v>DA</v>
      </c>
    </row>
    <row r="17" spans="1:65" ht="14.25" customHeight="1">
      <c r="A17" s="59">
        <v>9</v>
      </c>
      <c r="B17" s="62" t="str">
        <f>IF(DATOS!B17="","",DATOS!B17)</f>
        <v xml:space="preserve">ESPINOZA CASTAÑEDA </v>
      </c>
      <c r="C17" s="23"/>
      <c r="D17" s="23"/>
      <c r="E17" s="23"/>
      <c r="F17" s="23"/>
      <c r="G17" s="23"/>
      <c r="H17" s="23"/>
      <c r="I17" s="23"/>
      <c r="J17" s="23"/>
      <c r="K17" s="23"/>
      <c r="L17" s="60" t="str">
        <f t="shared" si="1"/>
        <v/>
      </c>
      <c r="M17" s="24" t="str">
        <f t="shared" si="2"/>
        <v/>
      </c>
      <c r="N17" s="67">
        <v>9</v>
      </c>
      <c r="O17" s="64" t="str">
        <f t="shared" si="3"/>
        <v xml:space="preserve">ESPINOZA CASTAÑEDA </v>
      </c>
      <c r="P17" s="23" t="str">
        <f t="shared" si="4"/>
        <v/>
      </c>
      <c r="Q17" s="65" t="str">
        <f t="shared" si="5"/>
        <v/>
      </c>
      <c r="R17" s="23"/>
      <c r="S17" s="23"/>
      <c r="T17" s="182"/>
      <c r="U17" s="181" t="str">
        <f t="shared" ref="U17:U53" si="22">IF(OR(S17="",T17=""),"",IF(OR(S17&lt;0,S17&gt;10,T17&lt;0,T17&gt;10),"ERROR",TRUNC(AVERAGE(S17:T17),2)))</f>
        <v/>
      </c>
      <c r="V17" s="148" t="str">
        <f t="shared" ref="V17:V53" si="23">IF(OR(R17="",S17=""),"",IF(OR(R17&lt;0,R17&gt;10,S17&lt;0,S17&gt;10,T17&lt;0,T17&gt;10),"ERROR",IF(T17&gt;S17,TRUNC(AVERAGE(R17,U17),2),TRUNC(AVERAGE(R17:S17),2))))</f>
        <v/>
      </c>
      <c r="W17" s="65" t="str">
        <f t="shared" si="8"/>
        <v/>
      </c>
      <c r="X17" s="60" t="str">
        <f t="shared" si="9"/>
        <v/>
      </c>
      <c r="Y17" s="24" t="str">
        <f t="shared" si="10"/>
        <v/>
      </c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Z17" s="43">
        <f t="shared" si="11"/>
        <v>0</v>
      </c>
      <c r="BA17" s="43">
        <f t="shared" si="12"/>
        <v>0</v>
      </c>
      <c r="BB17" s="43">
        <f t="shared" si="13"/>
        <v>0</v>
      </c>
      <c r="BC17" s="43">
        <f t="shared" si="14"/>
        <v>0</v>
      </c>
      <c r="BD17" s="43">
        <f t="shared" si="15"/>
        <v>0</v>
      </c>
      <c r="BE17" s="43">
        <f t="shared" si="16"/>
        <v>0</v>
      </c>
      <c r="BF17" s="43">
        <f t="shared" si="17"/>
        <v>0</v>
      </c>
      <c r="BG17" s="43">
        <f t="shared" si="18"/>
        <v>0</v>
      </c>
      <c r="BH17" s="43">
        <f t="shared" si="19"/>
        <v>0</v>
      </c>
      <c r="BL17" t="str">
        <f t="shared" si="20"/>
        <v/>
      </c>
      <c r="BM17" t="str">
        <f t="shared" si="21"/>
        <v/>
      </c>
    </row>
    <row r="18" spans="1:65" ht="14.25" customHeight="1">
      <c r="A18" s="61">
        <v>10</v>
      </c>
      <c r="B18" s="62" t="str">
        <f>IF(DATOS!B18="","",DATOS!B18)</f>
        <v xml:space="preserve">GALARZA CEREZO </v>
      </c>
      <c r="C18" s="23"/>
      <c r="D18" s="23"/>
      <c r="E18" s="23"/>
      <c r="F18" s="23"/>
      <c r="G18" s="23"/>
      <c r="H18" s="23"/>
      <c r="I18" s="23">
        <v>8.8000000000000007</v>
      </c>
      <c r="J18" s="23"/>
      <c r="K18" s="23"/>
      <c r="L18" s="60">
        <f t="shared" si="1"/>
        <v>8.8000000000000007</v>
      </c>
      <c r="M18" s="24" t="str">
        <f t="shared" si="2"/>
        <v>AA</v>
      </c>
      <c r="N18" s="68">
        <v>10</v>
      </c>
      <c r="O18" s="64" t="str">
        <f t="shared" si="3"/>
        <v xml:space="preserve">GALARZA CEREZO </v>
      </c>
      <c r="P18" s="23">
        <f t="shared" si="4"/>
        <v>8.8000000000000007</v>
      </c>
      <c r="Q18" s="65">
        <f t="shared" si="5"/>
        <v>6.16</v>
      </c>
      <c r="R18" s="23">
        <v>8.8000000000000007</v>
      </c>
      <c r="S18" s="23">
        <v>5</v>
      </c>
      <c r="T18" s="182">
        <v>8</v>
      </c>
      <c r="U18" s="181">
        <f t="shared" si="22"/>
        <v>6.5</v>
      </c>
      <c r="V18" s="148">
        <f t="shared" si="23"/>
        <v>7.65</v>
      </c>
      <c r="W18" s="65">
        <f t="shared" si="8"/>
        <v>2.29</v>
      </c>
      <c r="X18" s="60">
        <f t="shared" si="9"/>
        <v>8.4499999999999993</v>
      </c>
      <c r="Y18" s="24" t="str">
        <f t="shared" si="10"/>
        <v>AA</v>
      </c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4"/>
      <c r="AZ18" s="43">
        <f t="shared" ref="AZ18:AZ53" si="24">IF(OR(C18&lt;0,C18&gt;10),1,0)</f>
        <v>0</v>
      </c>
      <c r="BA18" s="43">
        <f t="shared" ref="BA18:BA53" si="25">IF(OR(D18&lt;0,D18&gt;10),1,0)</f>
        <v>0</v>
      </c>
      <c r="BB18" s="43">
        <f t="shared" ref="BB18:BB53" si="26">IF(OR(E18&lt;0,E18&gt;10),1,0)</f>
        <v>0</v>
      </c>
      <c r="BC18" s="43">
        <f t="shared" ref="BC18:BC53" si="27">IF(OR(F18&lt;0,F18&gt;10),1,0)</f>
        <v>0</v>
      </c>
      <c r="BD18" s="43">
        <f t="shared" ref="BD18:BD53" si="28">IF(OR(G18&lt;0,G18&gt;10),1,0)</f>
        <v>0</v>
      </c>
      <c r="BE18" s="43">
        <f t="shared" ref="BE18:BE53" si="29">IF(OR(H18&lt;0,H18&gt;10),1,0)</f>
        <v>0</v>
      </c>
      <c r="BF18" s="43">
        <f t="shared" ref="BF18:BF53" si="30">IF(OR(I18&lt;0,I18&gt;10),1,0)</f>
        <v>0</v>
      </c>
      <c r="BG18" s="43">
        <f t="shared" ref="BG18:BG53" si="31">IF(OR(J18&lt;0,J18&gt;10),1,0)</f>
        <v>0</v>
      </c>
      <c r="BH18" s="43">
        <f t="shared" ref="BH18:BH53" si="32">IF(OR(K18&lt;0,K18&gt;10),1,0)</f>
        <v>0</v>
      </c>
      <c r="BL18" t="str">
        <f t="shared" si="20"/>
        <v>AA</v>
      </c>
      <c r="BM18" t="str">
        <f t="shared" si="21"/>
        <v>AA</v>
      </c>
    </row>
    <row r="19" spans="1:65" ht="14.25" customHeight="1">
      <c r="A19" s="59">
        <v>11</v>
      </c>
      <c r="B19" s="62" t="str">
        <f>IF(DATOS!B19="","",DATOS!B19)</f>
        <v xml:space="preserve">GOMEZ RODRIGUEZ </v>
      </c>
      <c r="C19" s="23"/>
      <c r="D19" s="23"/>
      <c r="E19" s="23"/>
      <c r="F19" s="23"/>
      <c r="G19" s="23"/>
      <c r="H19" s="23"/>
      <c r="I19" s="23">
        <v>7.4</v>
      </c>
      <c r="J19" s="27"/>
      <c r="K19" s="27"/>
      <c r="L19" s="60">
        <f t="shared" si="1"/>
        <v>7.4</v>
      </c>
      <c r="M19" s="24" t="str">
        <f t="shared" si="2"/>
        <v>AA</v>
      </c>
      <c r="N19" s="67">
        <v>11</v>
      </c>
      <c r="O19" s="64" t="str">
        <f t="shared" si="3"/>
        <v xml:space="preserve">GOMEZ RODRIGUEZ </v>
      </c>
      <c r="P19" s="23">
        <f t="shared" si="4"/>
        <v>7.4</v>
      </c>
      <c r="Q19" s="65">
        <f t="shared" si="5"/>
        <v>5.18</v>
      </c>
      <c r="R19" s="23">
        <v>7.4</v>
      </c>
      <c r="S19" s="23">
        <v>7.4</v>
      </c>
      <c r="T19" s="182"/>
      <c r="U19" s="181" t="str">
        <f t="shared" si="22"/>
        <v/>
      </c>
      <c r="V19" s="148">
        <f t="shared" si="23"/>
        <v>7.4</v>
      </c>
      <c r="W19" s="65">
        <f t="shared" si="8"/>
        <v>2.2200000000000002</v>
      </c>
      <c r="X19" s="60">
        <f t="shared" si="9"/>
        <v>7.4</v>
      </c>
      <c r="Y19" s="24" t="str">
        <f t="shared" si="10"/>
        <v>AA</v>
      </c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Z19" s="43">
        <f t="shared" si="24"/>
        <v>0</v>
      </c>
      <c r="BA19" s="43">
        <f t="shared" si="25"/>
        <v>0</v>
      </c>
      <c r="BB19" s="43">
        <f t="shared" si="26"/>
        <v>0</v>
      </c>
      <c r="BC19" s="43">
        <f t="shared" si="27"/>
        <v>0</v>
      </c>
      <c r="BD19" s="43">
        <f t="shared" si="28"/>
        <v>0</v>
      </c>
      <c r="BE19" s="43">
        <f t="shared" si="29"/>
        <v>0</v>
      </c>
      <c r="BF19" s="43">
        <f t="shared" si="30"/>
        <v>0</v>
      </c>
      <c r="BG19" s="43">
        <f t="shared" si="31"/>
        <v>0</v>
      </c>
      <c r="BH19" s="43">
        <f t="shared" si="32"/>
        <v>0</v>
      </c>
      <c r="BL19" t="str">
        <f t="shared" si="20"/>
        <v>AA</v>
      </c>
      <c r="BM19" t="str">
        <f t="shared" si="21"/>
        <v>AA</v>
      </c>
    </row>
    <row r="20" spans="1:65" ht="14.25" customHeight="1">
      <c r="A20" s="61">
        <v>12</v>
      </c>
      <c r="B20" s="62" t="str">
        <f>IF(DATOS!B20="","",DATOS!B20)</f>
        <v xml:space="preserve">GUZMAN MOSQUERA </v>
      </c>
      <c r="C20" s="23"/>
      <c r="D20" s="23"/>
      <c r="E20" s="23"/>
      <c r="F20" s="23"/>
      <c r="G20" s="23"/>
      <c r="H20" s="23"/>
      <c r="I20" s="23">
        <v>5.6</v>
      </c>
      <c r="J20" s="27"/>
      <c r="K20" s="27"/>
      <c r="L20" s="60">
        <f t="shared" si="1"/>
        <v>5.6</v>
      </c>
      <c r="M20" s="24" t="str">
        <f t="shared" si="2"/>
        <v>PA</v>
      </c>
      <c r="N20" s="68">
        <v>12</v>
      </c>
      <c r="O20" s="64" t="str">
        <f t="shared" si="3"/>
        <v xml:space="preserve">GUZMAN MOSQUERA </v>
      </c>
      <c r="P20" s="23">
        <f t="shared" si="4"/>
        <v>5.6</v>
      </c>
      <c r="Q20" s="65">
        <f t="shared" si="5"/>
        <v>3.92</v>
      </c>
      <c r="R20" s="23">
        <v>5.6</v>
      </c>
      <c r="S20" s="23">
        <v>5.6</v>
      </c>
      <c r="T20" s="182"/>
      <c r="U20" s="181" t="str">
        <f t="shared" si="22"/>
        <v/>
      </c>
      <c r="V20" s="148">
        <f t="shared" si="23"/>
        <v>5.6</v>
      </c>
      <c r="W20" s="65">
        <f t="shared" si="8"/>
        <v>1.68</v>
      </c>
      <c r="X20" s="60">
        <f t="shared" si="9"/>
        <v>5.6</v>
      </c>
      <c r="Y20" s="24" t="str">
        <f t="shared" si="10"/>
        <v>PA</v>
      </c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Z20" s="43">
        <f t="shared" si="24"/>
        <v>0</v>
      </c>
      <c r="BA20" s="43">
        <f t="shared" si="25"/>
        <v>0</v>
      </c>
      <c r="BB20" s="43">
        <f t="shared" si="26"/>
        <v>0</v>
      </c>
      <c r="BC20" s="43">
        <f t="shared" si="27"/>
        <v>0</v>
      </c>
      <c r="BD20" s="43">
        <f t="shared" si="28"/>
        <v>0</v>
      </c>
      <c r="BE20" s="43">
        <f t="shared" si="29"/>
        <v>0</v>
      </c>
      <c r="BF20" s="43">
        <f t="shared" si="30"/>
        <v>0</v>
      </c>
      <c r="BG20" s="43">
        <f t="shared" si="31"/>
        <v>0</v>
      </c>
      <c r="BH20" s="43">
        <f t="shared" si="32"/>
        <v>0</v>
      </c>
      <c r="BL20" t="str">
        <f t="shared" si="20"/>
        <v>PA</v>
      </c>
      <c r="BM20" t="str">
        <f t="shared" si="21"/>
        <v>PA</v>
      </c>
    </row>
    <row r="21" spans="1:65" ht="14.25" customHeight="1">
      <c r="A21" s="59">
        <v>13</v>
      </c>
      <c r="B21" s="62" t="str">
        <f>IF(DATOS!B21="","",DATOS!B21)</f>
        <v>JIRON MERCADO</v>
      </c>
      <c r="C21" s="23"/>
      <c r="D21" s="23"/>
      <c r="E21" s="23"/>
      <c r="F21" s="23"/>
      <c r="G21" s="23"/>
      <c r="H21" s="23"/>
      <c r="I21" s="23">
        <v>8.1999999999999993</v>
      </c>
      <c r="J21" s="27"/>
      <c r="K21" s="27"/>
      <c r="L21" s="60">
        <f t="shared" si="1"/>
        <v>8.1999999999999993</v>
      </c>
      <c r="M21" s="24" t="str">
        <f t="shared" si="2"/>
        <v>AA</v>
      </c>
      <c r="N21" s="67">
        <v>13</v>
      </c>
      <c r="O21" s="64" t="str">
        <f t="shared" si="3"/>
        <v>JIRON MERCADO</v>
      </c>
      <c r="P21" s="23">
        <f t="shared" si="4"/>
        <v>8.1999999999999993</v>
      </c>
      <c r="Q21" s="65">
        <f t="shared" si="5"/>
        <v>5.74</v>
      </c>
      <c r="R21" s="23">
        <v>8.1999999999999993</v>
      </c>
      <c r="S21" s="23">
        <v>8.1999999999999993</v>
      </c>
      <c r="T21" s="182">
        <v>5</v>
      </c>
      <c r="U21" s="181">
        <f t="shared" si="22"/>
        <v>6.6</v>
      </c>
      <c r="V21" s="148">
        <f t="shared" si="23"/>
        <v>8.1999999999999993</v>
      </c>
      <c r="W21" s="65">
        <f t="shared" si="8"/>
        <v>2.46</v>
      </c>
      <c r="X21" s="60">
        <f t="shared" si="9"/>
        <v>8.1999999999999993</v>
      </c>
      <c r="Y21" s="24" t="str">
        <f t="shared" si="10"/>
        <v>AA</v>
      </c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Z21" s="43">
        <f t="shared" si="24"/>
        <v>0</v>
      </c>
      <c r="BA21" s="43">
        <f t="shared" si="25"/>
        <v>0</v>
      </c>
      <c r="BB21" s="43">
        <f t="shared" si="26"/>
        <v>0</v>
      </c>
      <c r="BC21" s="43">
        <f t="shared" si="27"/>
        <v>0</v>
      </c>
      <c r="BD21" s="43">
        <f t="shared" si="28"/>
        <v>0</v>
      </c>
      <c r="BE21" s="43">
        <f t="shared" si="29"/>
        <v>0</v>
      </c>
      <c r="BF21" s="43">
        <f t="shared" si="30"/>
        <v>0</v>
      </c>
      <c r="BG21" s="43">
        <f t="shared" si="31"/>
        <v>0</v>
      </c>
      <c r="BH21" s="43">
        <f t="shared" si="32"/>
        <v>0</v>
      </c>
      <c r="BL21" t="str">
        <f t="shared" si="20"/>
        <v>AA</v>
      </c>
      <c r="BM21" t="str">
        <f t="shared" si="21"/>
        <v>AA</v>
      </c>
    </row>
    <row r="22" spans="1:65" ht="14.25" customHeight="1">
      <c r="A22" s="61">
        <v>14</v>
      </c>
      <c r="B22" s="62" t="str">
        <f>IF(DATOS!B22="","",DATOS!B22)</f>
        <v>MACAS QUICHIMBO</v>
      </c>
      <c r="C22" s="23"/>
      <c r="D22" s="23"/>
      <c r="E22" s="23"/>
      <c r="F22" s="23"/>
      <c r="G22" s="23"/>
      <c r="H22" s="23"/>
      <c r="I22" s="23">
        <v>7.44</v>
      </c>
      <c r="J22" s="27"/>
      <c r="K22" s="27"/>
      <c r="L22" s="60">
        <f t="shared" si="1"/>
        <v>7.44</v>
      </c>
      <c r="M22" s="24" t="str">
        <f t="shared" si="2"/>
        <v>AA</v>
      </c>
      <c r="N22" s="68">
        <v>14</v>
      </c>
      <c r="O22" s="64" t="str">
        <f t="shared" si="3"/>
        <v>MACAS QUICHIMBO</v>
      </c>
      <c r="P22" s="23">
        <f t="shared" si="4"/>
        <v>7.44</v>
      </c>
      <c r="Q22" s="65">
        <f t="shared" si="5"/>
        <v>5.2</v>
      </c>
      <c r="R22" s="23">
        <v>7.44</v>
      </c>
      <c r="S22" s="23">
        <v>7</v>
      </c>
      <c r="T22" s="182"/>
      <c r="U22" s="181" t="str">
        <f t="shared" si="22"/>
        <v/>
      </c>
      <c r="V22" s="148">
        <f t="shared" si="23"/>
        <v>7.22</v>
      </c>
      <c r="W22" s="65">
        <f t="shared" si="8"/>
        <v>2.16</v>
      </c>
      <c r="X22" s="60">
        <f t="shared" si="9"/>
        <v>7.36</v>
      </c>
      <c r="Y22" s="24" t="str">
        <f t="shared" si="10"/>
        <v>AA</v>
      </c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Z22" s="43">
        <f t="shared" si="24"/>
        <v>0</v>
      </c>
      <c r="BA22" s="43">
        <f t="shared" si="25"/>
        <v>0</v>
      </c>
      <c r="BB22" s="43">
        <f t="shared" si="26"/>
        <v>0</v>
      </c>
      <c r="BC22" s="43">
        <f t="shared" si="27"/>
        <v>0</v>
      </c>
      <c r="BD22" s="43">
        <f t="shared" si="28"/>
        <v>0</v>
      </c>
      <c r="BE22" s="43">
        <f t="shared" si="29"/>
        <v>0</v>
      </c>
      <c r="BF22" s="43">
        <f t="shared" si="30"/>
        <v>0</v>
      </c>
      <c r="BG22" s="43">
        <f t="shared" si="31"/>
        <v>0</v>
      </c>
      <c r="BH22" s="43">
        <f t="shared" si="32"/>
        <v>0</v>
      </c>
      <c r="BL22" t="str">
        <f t="shared" si="20"/>
        <v>AA</v>
      </c>
      <c r="BM22" t="str">
        <f t="shared" si="21"/>
        <v>AA</v>
      </c>
    </row>
    <row r="23" spans="1:65" ht="14.25" customHeight="1">
      <c r="A23" s="59">
        <v>15</v>
      </c>
      <c r="B23" s="62" t="str">
        <f>IF(DATOS!B23="","",DATOS!B23)</f>
        <v>MACIAS MATEO</v>
      </c>
      <c r="C23" s="23"/>
      <c r="D23" s="23"/>
      <c r="E23" s="23"/>
      <c r="F23" s="23"/>
      <c r="G23" s="23"/>
      <c r="H23" s="23"/>
      <c r="I23" s="23">
        <v>7.24</v>
      </c>
      <c r="J23" s="27"/>
      <c r="K23" s="27"/>
      <c r="L23" s="60">
        <f t="shared" si="1"/>
        <v>7.24</v>
      </c>
      <c r="M23" s="24" t="str">
        <f t="shared" si="2"/>
        <v>AA</v>
      </c>
      <c r="N23" s="67">
        <v>15</v>
      </c>
      <c r="O23" s="64" t="str">
        <f t="shared" si="3"/>
        <v>MACIAS MATEO</v>
      </c>
      <c r="P23" s="23">
        <f t="shared" si="4"/>
        <v>7.24</v>
      </c>
      <c r="Q23" s="65">
        <f t="shared" si="5"/>
        <v>5.0599999999999996</v>
      </c>
      <c r="R23" s="23">
        <v>7.24</v>
      </c>
      <c r="S23" s="23">
        <v>7.24</v>
      </c>
      <c r="T23" s="182"/>
      <c r="U23" s="181" t="str">
        <f t="shared" si="22"/>
        <v/>
      </c>
      <c r="V23" s="148">
        <f t="shared" si="23"/>
        <v>7.24</v>
      </c>
      <c r="W23" s="65">
        <f t="shared" si="8"/>
        <v>2.17</v>
      </c>
      <c r="X23" s="60">
        <f t="shared" si="9"/>
        <v>7.23</v>
      </c>
      <c r="Y23" s="24" t="str">
        <f t="shared" si="10"/>
        <v>AA</v>
      </c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Z23" s="43">
        <f t="shared" si="24"/>
        <v>0</v>
      </c>
      <c r="BA23" s="43">
        <f t="shared" si="25"/>
        <v>0</v>
      </c>
      <c r="BB23" s="43">
        <f t="shared" si="26"/>
        <v>0</v>
      </c>
      <c r="BC23" s="43">
        <f t="shared" si="27"/>
        <v>0</v>
      </c>
      <c r="BD23" s="43">
        <f t="shared" si="28"/>
        <v>0</v>
      </c>
      <c r="BE23" s="43">
        <f t="shared" si="29"/>
        <v>0</v>
      </c>
      <c r="BF23" s="43">
        <f t="shared" si="30"/>
        <v>0</v>
      </c>
      <c r="BG23" s="43">
        <f t="shared" si="31"/>
        <v>0</v>
      </c>
      <c r="BH23" s="43">
        <f t="shared" si="32"/>
        <v>0</v>
      </c>
      <c r="BL23" t="str">
        <f t="shared" si="20"/>
        <v>AA</v>
      </c>
      <c r="BM23" t="str">
        <f t="shared" si="21"/>
        <v>AA</v>
      </c>
    </row>
    <row r="24" spans="1:65" ht="14.25" customHeight="1">
      <c r="A24" s="61">
        <v>16</v>
      </c>
      <c r="B24" s="62" t="str">
        <f>IF(DATOS!B24="","",DATOS!B24)</f>
        <v xml:space="preserve">MATUTE CACERES </v>
      </c>
      <c r="C24" s="23"/>
      <c r="D24" s="23"/>
      <c r="E24" s="23"/>
      <c r="F24" s="23"/>
      <c r="G24" s="23"/>
      <c r="H24" s="23"/>
      <c r="I24" s="23">
        <v>7.61</v>
      </c>
      <c r="J24" s="27"/>
      <c r="K24" s="27"/>
      <c r="L24" s="60">
        <f t="shared" si="1"/>
        <v>7.61</v>
      </c>
      <c r="M24" s="24" t="str">
        <f t="shared" si="2"/>
        <v>AA</v>
      </c>
      <c r="N24" s="68">
        <v>16</v>
      </c>
      <c r="O24" s="64" t="str">
        <f t="shared" si="3"/>
        <v xml:space="preserve">MATUTE CACERES </v>
      </c>
      <c r="P24" s="23">
        <f t="shared" si="4"/>
        <v>7.61</v>
      </c>
      <c r="Q24" s="65">
        <f t="shared" si="5"/>
        <v>5.32</v>
      </c>
      <c r="R24" s="23">
        <v>7.61</v>
      </c>
      <c r="S24" s="23">
        <v>7.61</v>
      </c>
      <c r="T24" s="182"/>
      <c r="U24" s="181" t="str">
        <f t="shared" si="22"/>
        <v/>
      </c>
      <c r="V24" s="148">
        <f t="shared" si="23"/>
        <v>7.61</v>
      </c>
      <c r="W24" s="65">
        <f t="shared" si="8"/>
        <v>2.2799999999999998</v>
      </c>
      <c r="X24" s="60">
        <f t="shared" si="9"/>
        <v>7.6</v>
      </c>
      <c r="Y24" s="24" t="str">
        <f t="shared" si="10"/>
        <v>AA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Z24" s="43">
        <f t="shared" si="24"/>
        <v>0</v>
      </c>
      <c r="BA24" s="43">
        <f t="shared" si="25"/>
        <v>0</v>
      </c>
      <c r="BB24" s="43">
        <f t="shared" si="26"/>
        <v>0</v>
      </c>
      <c r="BC24" s="43">
        <f t="shared" si="27"/>
        <v>0</v>
      </c>
      <c r="BD24" s="43">
        <f t="shared" si="28"/>
        <v>0</v>
      </c>
      <c r="BE24" s="43">
        <f t="shared" si="29"/>
        <v>0</v>
      </c>
      <c r="BF24" s="43">
        <f t="shared" si="30"/>
        <v>0</v>
      </c>
      <c r="BG24" s="43">
        <f t="shared" si="31"/>
        <v>0</v>
      </c>
      <c r="BH24" s="43">
        <f t="shared" si="32"/>
        <v>0</v>
      </c>
      <c r="BL24" t="str">
        <f t="shared" si="20"/>
        <v>AA</v>
      </c>
      <c r="BM24" t="str">
        <f t="shared" si="21"/>
        <v>AA</v>
      </c>
    </row>
    <row r="25" spans="1:65" ht="14.25" customHeight="1">
      <c r="A25" s="59">
        <v>17</v>
      </c>
      <c r="B25" s="62" t="str">
        <f>IF(DATOS!B25="","",DATOS!B25)</f>
        <v xml:space="preserve">MAYORGA ARIAS </v>
      </c>
      <c r="C25" s="23"/>
      <c r="D25" s="23"/>
      <c r="E25" s="23"/>
      <c r="F25" s="23"/>
      <c r="G25" s="23"/>
      <c r="H25" s="23"/>
      <c r="I25" s="23">
        <v>8.3000000000000007</v>
      </c>
      <c r="J25" s="27"/>
      <c r="K25" s="27"/>
      <c r="L25" s="60">
        <f t="shared" si="1"/>
        <v>8.3000000000000007</v>
      </c>
      <c r="M25" s="24" t="str">
        <f t="shared" si="2"/>
        <v>AA</v>
      </c>
      <c r="N25" s="67">
        <v>17</v>
      </c>
      <c r="O25" s="64" t="str">
        <f t="shared" si="3"/>
        <v xml:space="preserve">MAYORGA ARIAS </v>
      </c>
      <c r="P25" s="23">
        <f t="shared" si="4"/>
        <v>8.3000000000000007</v>
      </c>
      <c r="Q25" s="65">
        <f t="shared" si="5"/>
        <v>5.81</v>
      </c>
      <c r="R25" s="23">
        <v>5</v>
      </c>
      <c r="S25" s="23">
        <v>6</v>
      </c>
      <c r="T25" s="182">
        <v>8</v>
      </c>
      <c r="U25" s="181">
        <f t="shared" si="22"/>
        <v>7</v>
      </c>
      <c r="V25" s="148">
        <f t="shared" si="23"/>
        <v>6</v>
      </c>
      <c r="W25" s="65">
        <f t="shared" si="8"/>
        <v>1.8</v>
      </c>
      <c r="X25" s="60">
        <f t="shared" si="9"/>
        <v>7.61</v>
      </c>
      <c r="Y25" s="24" t="str">
        <f t="shared" si="10"/>
        <v>AA</v>
      </c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Z25" s="43">
        <f t="shared" si="24"/>
        <v>0</v>
      </c>
      <c r="BA25" s="43">
        <f t="shared" si="25"/>
        <v>0</v>
      </c>
      <c r="BB25" s="43">
        <f t="shared" si="26"/>
        <v>0</v>
      </c>
      <c r="BC25" s="43">
        <f t="shared" si="27"/>
        <v>0</v>
      </c>
      <c r="BD25" s="43">
        <f t="shared" si="28"/>
        <v>0</v>
      </c>
      <c r="BE25" s="43">
        <f t="shared" si="29"/>
        <v>0</v>
      </c>
      <c r="BF25" s="43">
        <f t="shared" si="30"/>
        <v>0</v>
      </c>
      <c r="BG25" s="43">
        <f t="shared" si="31"/>
        <v>0</v>
      </c>
      <c r="BH25" s="43">
        <f t="shared" si="32"/>
        <v>0</v>
      </c>
      <c r="BL25" t="str">
        <f t="shared" si="20"/>
        <v>AA</v>
      </c>
      <c r="BM25" t="str">
        <f t="shared" si="21"/>
        <v>AA</v>
      </c>
    </row>
    <row r="26" spans="1:65" ht="14.25" customHeight="1">
      <c r="A26" s="61">
        <v>18</v>
      </c>
      <c r="B26" s="62" t="str">
        <f>IF(DATOS!B26="","",DATOS!B26)</f>
        <v>MENDOZA ORTIZ</v>
      </c>
      <c r="C26" s="23"/>
      <c r="D26" s="23"/>
      <c r="E26" s="23"/>
      <c r="F26" s="23"/>
      <c r="G26" s="23"/>
      <c r="H26" s="23"/>
      <c r="I26" s="23">
        <v>9.5</v>
      </c>
      <c r="J26" s="27"/>
      <c r="K26" s="27"/>
      <c r="L26" s="60">
        <f t="shared" si="1"/>
        <v>9.5</v>
      </c>
      <c r="M26" s="24" t="str">
        <f t="shared" si="2"/>
        <v>DA</v>
      </c>
      <c r="N26" s="68">
        <v>18</v>
      </c>
      <c r="O26" s="64" t="str">
        <f t="shared" si="3"/>
        <v>MENDOZA ORTIZ</v>
      </c>
      <c r="P26" s="23">
        <f t="shared" si="4"/>
        <v>9.5</v>
      </c>
      <c r="Q26" s="65">
        <f t="shared" si="5"/>
        <v>6.65</v>
      </c>
      <c r="R26" s="23">
        <v>9.5</v>
      </c>
      <c r="S26" s="23">
        <v>9.5</v>
      </c>
      <c r="T26" s="182"/>
      <c r="U26" s="181" t="str">
        <f t="shared" si="22"/>
        <v/>
      </c>
      <c r="V26" s="148">
        <f t="shared" si="23"/>
        <v>9.5</v>
      </c>
      <c r="W26" s="65">
        <f t="shared" si="8"/>
        <v>2.85</v>
      </c>
      <c r="X26" s="60">
        <f t="shared" si="9"/>
        <v>9.5</v>
      </c>
      <c r="Y26" s="24" t="str">
        <f t="shared" si="10"/>
        <v>DA</v>
      </c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Z26" s="43">
        <f t="shared" si="24"/>
        <v>0</v>
      </c>
      <c r="BA26" s="43">
        <f t="shared" si="25"/>
        <v>0</v>
      </c>
      <c r="BB26" s="43">
        <f t="shared" si="26"/>
        <v>0</v>
      </c>
      <c r="BC26" s="43">
        <f t="shared" si="27"/>
        <v>0</v>
      </c>
      <c r="BD26" s="43">
        <f t="shared" si="28"/>
        <v>0</v>
      </c>
      <c r="BE26" s="43">
        <f t="shared" si="29"/>
        <v>0</v>
      </c>
      <c r="BF26" s="43">
        <f t="shared" si="30"/>
        <v>0</v>
      </c>
      <c r="BG26" s="43">
        <f t="shared" si="31"/>
        <v>0</v>
      </c>
      <c r="BH26" s="43">
        <f t="shared" si="32"/>
        <v>0</v>
      </c>
      <c r="BL26" t="str">
        <f t="shared" si="20"/>
        <v>DA</v>
      </c>
      <c r="BM26" t="str">
        <f t="shared" si="21"/>
        <v>DA</v>
      </c>
    </row>
    <row r="27" spans="1:65" ht="14.25" customHeight="1">
      <c r="A27" s="59">
        <v>19</v>
      </c>
      <c r="B27" s="62" t="str">
        <f>IF(DATOS!B27="","",DATOS!B27)</f>
        <v xml:space="preserve">MORALES FRANCO </v>
      </c>
      <c r="C27" s="23"/>
      <c r="D27" s="23"/>
      <c r="E27" s="23"/>
      <c r="F27" s="23"/>
      <c r="G27" s="23"/>
      <c r="H27" s="23"/>
      <c r="I27" s="23">
        <v>6.1</v>
      </c>
      <c r="J27" s="27"/>
      <c r="K27" s="27"/>
      <c r="L27" s="60">
        <f t="shared" si="1"/>
        <v>6.1</v>
      </c>
      <c r="M27" s="24" t="str">
        <f t="shared" si="2"/>
        <v>PA</v>
      </c>
      <c r="N27" s="67">
        <v>19</v>
      </c>
      <c r="O27" s="64" t="str">
        <f t="shared" si="3"/>
        <v xml:space="preserve">MORALES FRANCO </v>
      </c>
      <c r="P27" s="23">
        <f t="shared" si="4"/>
        <v>6.1</v>
      </c>
      <c r="Q27" s="65">
        <f t="shared" si="5"/>
        <v>4.2699999999999996</v>
      </c>
      <c r="R27" s="23">
        <v>6.1</v>
      </c>
      <c r="S27" s="23">
        <v>6.1</v>
      </c>
      <c r="T27" s="182">
        <v>9</v>
      </c>
      <c r="U27" s="181">
        <f t="shared" si="22"/>
        <v>7.55</v>
      </c>
      <c r="V27" s="148">
        <f t="shared" si="23"/>
        <v>6.82</v>
      </c>
      <c r="W27" s="65">
        <f t="shared" si="8"/>
        <v>2.04</v>
      </c>
      <c r="X27" s="60">
        <f t="shared" si="9"/>
        <v>6.31</v>
      </c>
      <c r="Y27" s="24" t="str">
        <f t="shared" si="10"/>
        <v>PA</v>
      </c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Z27" s="43">
        <f t="shared" si="24"/>
        <v>0</v>
      </c>
      <c r="BA27" s="43">
        <f t="shared" si="25"/>
        <v>0</v>
      </c>
      <c r="BB27" s="43">
        <f t="shared" si="26"/>
        <v>0</v>
      </c>
      <c r="BC27" s="43">
        <f t="shared" si="27"/>
        <v>0</v>
      </c>
      <c r="BD27" s="43">
        <f t="shared" si="28"/>
        <v>0</v>
      </c>
      <c r="BE27" s="43">
        <f t="shared" si="29"/>
        <v>0</v>
      </c>
      <c r="BF27" s="43">
        <f t="shared" si="30"/>
        <v>0</v>
      </c>
      <c r="BG27" s="43">
        <f t="shared" si="31"/>
        <v>0</v>
      </c>
      <c r="BH27" s="43">
        <f t="shared" si="32"/>
        <v>0</v>
      </c>
      <c r="BL27" t="str">
        <f t="shared" si="20"/>
        <v>PA</v>
      </c>
      <c r="BM27" t="str">
        <f t="shared" si="21"/>
        <v>PA</v>
      </c>
    </row>
    <row r="28" spans="1:65" ht="14.25" customHeight="1">
      <c r="A28" s="61">
        <v>20</v>
      </c>
      <c r="B28" s="62" t="str">
        <f>IF(DATOS!B28="","",DATOS!B28)</f>
        <v xml:space="preserve">MORALES LEON </v>
      </c>
      <c r="C28" s="23"/>
      <c r="D28" s="23"/>
      <c r="E28" s="23"/>
      <c r="F28" s="23"/>
      <c r="G28" s="23"/>
      <c r="H28" s="23"/>
      <c r="I28" s="23">
        <v>7.5</v>
      </c>
      <c r="J28" s="27"/>
      <c r="K28" s="27"/>
      <c r="L28" s="60">
        <f t="shared" si="1"/>
        <v>7.5</v>
      </c>
      <c r="M28" s="24" t="str">
        <f t="shared" si="2"/>
        <v>AA</v>
      </c>
      <c r="N28" s="68">
        <v>20</v>
      </c>
      <c r="O28" s="64" t="str">
        <f t="shared" si="3"/>
        <v xml:space="preserve">MORALES LEON </v>
      </c>
      <c r="P28" s="23">
        <f t="shared" si="4"/>
        <v>7.5</v>
      </c>
      <c r="Q28" s="65">
        <f t="shared" si="5"/>
        <v>5.25</v>
      </c>
      <c r="R28" s="23">
        <v>7.5</v>
      </c>
      <c r="S28" s="23">
        <v>7.5</v>
      </c>
      <c r="T28" s="182"/>
      <c r="U28" s="181" t="str">
        <f t="shared" si="22"/>
        <v/>
      </c>
      <c r="V28" s="148">
        <f t="shared" si="23"/>
        <v>7.5</v>
      </c>
      <c r="W28" s="65">
        <f t="shared" si="8"/>
        <v>2.25</v>
      </c>
      <c r="X28" s="60">
        <f t="shared" si="9"/>
        <v>7.5</v>
      </c>
      <c r="Y28" s="24" t="str">
        <f t="shared" si="10"/>
        <v>AA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Z28" s="43">
        <f t="shared" si="24"/>
        <v>0</v>
      </c>
      <c r="BA28" s="43">
        <f t="shared" si="25"/>
        <v>0</v>
      </c>
      <c r="BB28" s="43">
        <f t="shared" si="26"/>
        <v>0</v>
      </c>
      <c r="BC28" s="43">
        <f t="shared" si="27"/>
        <v>0</v>
      </c>
      <c r="BD28" s="43">
        <f t="shared" si="28"/>
        <v>0</v>
      </c>
      <c r="BE28" s="43">
        <f t="shared" si="29"/>
        <v>0</v>
      </c>
      <c r="BF28" s="43">
        <f t="shared" si="30"/>
        <v>0</v>
      </c>
      <c r="BG28" s="43">
        <f t="shared" si="31"/>
        <v>0</v>
      </c>
      <c r="BH28" s="43">
        <f t="shared" si="32"/>
        <v>0</v>
      </c>
      <c r="BL28" t="str">
        <f t="shared" si="20"/>
        <v>AA</v>
      </c>
      <c r="BM28" t="str">
        <f t="shared" si="21"/>
        <v>AA</v>
      </c>
    </row>
    <row r="29" spans="1:65" ht="14.25" customHeight="1">
      <c r="A29" s="59">
        <v>21</v>
      </c>
      <c r="B29" s="62" t="str">
        <f>IF(DATOS!B29="","",DATOS!B29)</f>
        <v>MUÑOZ VEINTIMILLA E</v>
      </c>
      <c r="C29" s="23"/>
      <c r="D29" s="23"/>
      <c r="E29" s="23"/>
      <c r="F29" s="23"/>
      <c r="G29" s="23"/>
      <c r="H29" s="23"/>
      <c r="I29" s="23">
        <v>5.47</v>
      </c>
      <c r="J29" s="27"/>
      <c r="K29" s="27"/>
      <c r="L29" s="60">
        <f t="shared" si="1"/>
        <v>5.47</v>
      </c>
      <c r="M29" s="24" t="str">
        <f t="shared" si="2"/>
        <v>PA</v>
      </c>
      <c r="N29" s="67">
        <v>21</v>
      </c>
      <c r="O29" s="64" t="str">
        <f t="shared" si="3"/>
        <v>MUÑOZ VEINTIMILLA E</v>
      </c>
      <c r="P29" s="23">
        <f t="shared" si="4"/>
        <v>5.47</v>
      </c>
      <c r="Q29" s="65">
        <f t="shared" si="5"/>
        <v>3.82</v>
      </c>
      <c r="R29" s="23">
        <v>6</v>
      </c>
      <c r="S29" s="23">
        <v>5.47</v>
      </c>
      <c r="T29" s="182"/>
      <c r="U29" s="181" t="str">
        <f t="shared" si="22"/>
        <v/>
      </c>
      <c r="V29" s="148">
        <f t="shared" si="23"/>
        <v>5.73</v>
      </c>
      <c r="W29" s="65">
        <f t="shared" si="8"/>
        <v>1.71</v>
      </c>
      <c r="X29" s="60">
        <f t="shared" si="9"/>
        <v>5.53</v>
      </c>
      <c r="Y29" s="24" t="str">
        <f t="shared" si="10"/>
        <v>PA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Z29" s="43">
        <f t="shared" si="24"/>
        <v>0</v>
      </c>
      <c r="BA29" s="43">
        <f t="shared" si="25"/>
        <v>0</v>
      </c>
      <c r="BB29" s="43">
        <f t="shared" si="26"/>
        <v>0</v>
      </c>
      <c r="BC29" s="43">
        <f t="shared" si="27"/>
        <v>0</v>
      </c>
      <c r="BD29" s="43">
        <f t="shared" si="28"/>
        <v>0</v>
      </c>
      <c r="BE29" s="43">
        <f t="shared" si="29"/>
        <v>0</v>
      </c>
      <c r="BF29" s="43">
        <f t="shared" si="30"/>
        <v>0</v>
      </c>
      <c r="BG29" s="43">
        <f t="shared" si="31"/>
        <v>0</v>
      </c>
      <c r="BH29" s="43">
        <f t="shared" si="32"/>
        <v>0</v>
      </c>
      <c r="BL29" t="str">
        <f t="shared" si="20"/>
        <v>PA</v>
      </c>
      <c r="BM29" t="str">
        <f t="shared" si="21"/>
        <v>PA</v>
      </c>
    </row>
    <row r="30" spans="1:65" ht="14.25" customHeight="1">
      <c r="A30" s="61">
        <v>22</v>
      </c>
      <c r="B30" s="62" t="str">
        <f>IF(DATOS!B30="","",DATOS!B30)</f>
        <v xml:space="preserve">NAVAS LINO </v>
      </c>
      <c r="C30" s="23"/>
      <c r="D30" s="23"/>
      <c r="E30" s="23"/>
      <c r="F30" s="23"/>
      <c r="G30" s="23"/>
      <c r="H30" s="23"/>
      <c r="I30" s="23">
        <v>6.39</v>
      </c>
      <c r="J30" s="27"/>
      <c r="K30" s="27"/>
      <c r="L30" s="60">
        <f t="shared" si="1"/>
        <v>6.39</v>
      </c>
      <c r="M30" s="24" t="str">
        <f t="shared" si="2"/>
        <v>PA</v>
      </c>
      <c r="N30" s="68">
        <v>22</v>
      </c>
      <c r="O30" s="64" t="str">
        <f t="shared" si="3"/>
        <v xml:space="preserve">NAVAS LINO </v>
      </c>
      <c r="P30" s="23">
        <f t="shared" si="4"/>
        <v>6.39</v>
      </c>
      <c r="Q30" s="65">
        <f t="shared" si="5"/>
        <v>4.47</v>
      </c>
      <c r="R30" s="23">
        <v>22</v>
      </c>
      <c r="S30" s="23">
        <v>6.39</v>
      </c>
      <c r="T30" s="182"/>
      <c r="U30" s="181" t="str">
        <f t="shared" si="22"/>
        <v/>
      </c>
      <c r="V30" s="148" t="str">
        <f t="shared" si="23"/>
        <v>ERROR</v>
      </c>
      <c r="W30" s="65" t="str">
        <f t="shared" si="8"/>
        <v>ERROR</v>
      </c>
      <c r="X30" s="60" t="str">
        <f t="shared" si="9"/>
        <v/>
      </c>
      <c r="Y30" s="24" t="str">
        <f t="shared" si="10"/>
        <v/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Z30" s="43">
        <f t="shared" si="24"/>
        <v>0</v>
      </c>
      <c r="BA30" s="43">
        <f t="shared" si="25"/>
        <v>0</v>
      </c>
      <c r="BB30" s="43">
        <f t="shared" si="26"/>
        <v>0</v>
      </c>
      <c r="BC30" s="43">
        <f t="shared" si="27"/>
        <v>0</v>
      </c>
      <c r="BD30" s="43">
        <f t="shared" si="28"/>
        <v>0</v>
      </c>
      <c r="BE30" s="43">
        <f t="shared" si="29"/>
        <v>0</v>
      </c>
      <c r="BF30" s="43">
        <f t="shared" si="30"/>
        <v>0</v>
      </c>
      <c r="BG30" s="43">
        <f t="shared" si="31"/>
        <v>0</v>
      </c>
      <c r="BH30" s="43">
        <f t="shared" si="32"/>
        <v>0</v>
      </c>
      <c r="BL30" t="str">
        <f t="shared" si="20"/>
        <v>PA</v>
      </c>
      <c r="BM30" t="str">
        <f t="shared" si="21"/>
        <v/>
      </c>
    </row>
    <row r="31" spans="1:65" ht="14.25" customHeight="1">
      <c r="A31" s="59">
        <v>23</v>
      </c>
      <c r="B31" s="62" t="str">
        <f>IF(DATOS!B31="","",DATOS!B31)</f>
        <v xml:space="preserve">PAREDES BRAVO </v>
      </c>
      <c r="C31" s="23"/>
      <c r="D31" s="23"/>
      <c r="E31" s="23"/>
      <c r="F31" s="23"/>
      <c r="G31" s="23"/>
      <c r="H31" s="23"/>
      <c r="I31" s="23"/>
      <c r="J31" s="27"/>
      <c r="K31" s="27"/>
      <c r="L31" s="60" t="str">
        <f t="shared" si="1"/>
        <v/>
      </c>
      <c r="M31" s="24" t="str">
        <f t="shared" si="2"/>
        <v/>
      </c>
      <c r="N31" s="67">
        <v>23</v>
      </c>
      <c r="O31" s="64" t="str">
        <f t="shared" si="3"/>
        <v xml:space="preserve">PAREDES BRAVO </v>
      </c>
      <c r="P31" s="23" t="str">
        <f t="shared" si="4"/>
        <v/>
      </c>
      <c r="Q31" s="65" t="str">
        <f t="shared" si="5"/>
        <v/>
      </c>
      <c r="R31" s="23"/>
      <c r="S31" s="23"/>
      <c r="T31" s="182"/>
      <c r="U31" s="181" t="str">
        <f t="shared" si="22"/>
        <v/>
      </c>
      <c r="V31" s="148" t="str">
        <f t="shared" si="23"/>
        <v/>
      </c>
      <c r="W31" s="65" t="str">
        <f t="shared" si="8"/>
        <v/>
      </c>
      <c r="X31" s="60" t="str">
        <f t="shared" si="9"/>
        <v/>
      </c>
      <c r="Y31" s="24" t="str">
        <f t="shared" si="10"/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Z31" s="43">
        <f t="shared" si="24"/>
        <v>0</v>
      </c>
      <c r="BA31" s="43">
        <f t="shared" si="25"/>
        <v>0</v>
      </c>
      <c r="BB31" s="43">
        <f t="shared" si="26"/>
        <v>0</v>
      </c>
      <c r="BC31" s="43">
        <f t="shared" si="27"/>
        <v>0</v>
      </c>
      <c r="BD31" s="43">
        <f t="shared" si="28"/>
        <v>0</v>
      </c>
      <c r="BE31" s="43">
        <f t="shared" si="29"/>
        <v>0</v>
      </c>
      <c r="BF31" s="43">
        <f t="shared" si="30"/>
        <v>0</v>
      </c>
      <c r="BG31" s="43">
        <f t="shared" si="31"/>
        <v>0</v>
      </c>
      <c r="BH31" s="43">
        <f t="shared" si="32"/>
        <v>0</v>
      </c>
      <c r="BL31" t="str">
        <f t="shared" si="20"/>
        <v/>
      </c>
      <c r="BM31" t="str">
        <f t="shared" si="21"/>
        <v/>
      </c>
    </row>
    <row r="32" spans="1:65" ht="14.25" customHeight="1">
      <c r="A32" s="61">
        <v>24</v>
      </c>
      <c r="B32" s="62" t="str">
        <f>IF(DATOS!B32="","",DATOS!B32)</f>
        <v>PEREZ GUERRERO</v>
      </c>
      <c r="C32" s="23"/>
      <c r="D32" s="23"/>
      <c r="E32" s="23"/>
      <c r="F32" s="23"/>
      <c r="G32" s="23"/>
      <c r="H32" s="23"/>
      <c r="I32" s="23"/>
      <c r="J32" s="27"/>
      <c r="K32" s="27"/>
      <c r="L32" s="60" t="str">
        <f t="shared" si="1"/>
        <v/>
      </c>
      <c r="M32" s="24" t="str">
        <f t="shared" si="2"/>
        <v/>
      </c>
      <c r="N32" s="68">
        <v>24</v>
      </c>
      <c r="O32" s="64" t="str">
        <f t="shared" si="3"/>
        <v>PEREZ GUERRERO</v>
      </c>
      <c r="P32" s="23" t="str">
        <f t="shared" si="4"/>
        <v/>
      </c>
      <c r="Q32" s="65" t="str">
        <f t="shared" si="5"/>
        <v/>
      </c>
      <c r="R32" s="23"/>
      <c r="S32" s="23"/>
      <c r="T32" s="182"/>
      <c r="U32" s="181" t="str">
        <f t="shared" si="22"/>
        <v/>
      </c>
      <c r="V32" s="148" t="str">
        <f t="shared" si="23"/>
        <v/>
      </c>
      <c r="W32" s="65" t="str">
        <f t="shared" si="8"/>
        <v/>
      </c>
      <c r="X32" s="60" t="str">
        <f t="shared" si="9"/>
        <v/>
      </c>
      <c r="Y32" s="24" t="str">
        <f t="shared" si="10"/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Z32" s="43">
        <f t="shared" si="24"/>
        <v>0</v>
      </c>
      <c r="BA32" s="43">
        <f t="shared" si="25"/>
        <v>0</v>
      </c>
      <c r="BB32" s="43">
        <f t="shared" si="26"/>
        <v>0</v>
      </c>
      <c r="BC32" s="43">
        <f t="shared" si="27"/>
        <v>0</v>
      </c>
      <c r="BD32" s="43">
        <f t="shared" si="28"/>
        <v>0</v>
      </c>
      <c r="BE32" s="43">
        <f t="shared" si="29"/>
        <v>0</v>
      </c>
      <c r="BF32" s="43">
        <f t="shared" si="30"/>
        <v>0</v>
      </c>
      <c r="BG32" s="43">
        <f t="shared" si="31"/>
        <v>0</v>
      </c>
      <c r="BH32" s="43">
        <f t="shared" si="32"/>
        <v>0</v>
      </c>
      <c r="BL32" t="str">
        <f t="shared" si="20"/>
        <v/>
      </c>
      <c r="BM32" t="str">
        <f t="shared" si="21"/>
        <v/>
      </c>
    </row>
    <row r="33" spans="1:65" ht="14.25" customHeight="1">
      <c r="A33" s="59">
        <v>25</v>
      </c>
      <c r="B33" s="62" t="str">
        <f>IF(DATOS!B33="","",DATOS!B33)</f>
        <v>PEREZ PINCAY A</v>
      </c>
      <c r="C33" s="23"/>
      <c r="D33" s="23"/>
      <c r="E33" s="23"/>
      <c r="F33" s="23"/>
      <c r="G33" s="23"/>
      <c r="H33" s="23"/>
      <c r="I33" s="23"/>
      <c r="J33" s="27"/>
      <c r="K33" s="27"/>
      <c r="L33" s="60" t="str">
        <f t="shared" si="1"/>
        <v/>
      </c>
      <c r="M33" s="24" t="str">
        <f t="shared" si="2"/>
        <v/>
      </c>
      <c r="N33" s="67">
        <v>25</v>
      </c>
      <c r="O33" s="64" t="str">
        <f t="shared" si="3"/>
        <v>PEREZ PINCAY A</v>
      </c>
      <c r="P33" s="23" t="str">
        <f t="shared" si="4"/>
        <v/>
      </c>
      <c r="Q33" s="65" t="str">
        <f t="shared" si="5"/>
        <v/>
      </c>
      <c r="R33" s="23"/>
      <c r="S33" s="23"/>
      <c r="T33" s="182"/>
      <c r="U33" s="181" t="str">
        <f t="shared" si="22"/>
        <v/>
      </c>
      <c r="V33" s="148" t="str">
        <f t="shared" si="23"/>
        <v/>
      </c>
      <c r="W33" s="65" t="str">
        <f t="shared" si="8"/>
        <v/>
      </c>
      <c r="X33" s="60" t="str">
        <f t="shared" si="9"/>
        <v/>
      </c>
      <c r="Y33" s="24" t="str">
        <f t="shared" si="10"/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Z33" s="43">
        <f t="shared" si="24"/>
        <v>0</v>
      </c>
      <c r="BA33" s="43">
        <f t="shared" si="25"/>
        <v>0</v>
      </c>
      <c r="BB33" s="43">
        <f t="shared" si="26"/>
        <v>0</v>
      </c>
      <c r="BC33" s="43">
        <f t="shared" si="27"/>
        <v>0</v>
      </c>
      <c r="BD33" s="43">
        <f t="shared" si="28"/>
        <v>0</v>
      </c>
      <c r="BE33" s="43">
        <f t="shared" si="29"/>
        <v>0</v>
      </c>
      <c r="BF33" s="43">
        <f t="shared" si="30"/>
        <v>0</v>
      </c>
      <c r="BG33" s="43">
        <f t="shared" si="31"/>
        <v>0</v>
      </c>
      <c r="BH33" s="43">
        <f t="shared" si="32"/>
        <v>0</v>
      </c>
      <c r="BL33" t="str">
        <f t="shared" si="20"/>
        <v/>
      </c>
      <c r="BM33" t="str">
        <f t="shared" si="21"/>
        <v/>
      </c>
    </row>
    <row r="34" spans="1:65" ht="14.25" customHeight="1">
      <c r="A34" s="61">
        <v>26</v>
      </c>
      <c r="B34" s="62" t="str">
        <f>IF(DATOS!B34="","",DATOS!B34)</f>
        <v>QUIMIZ BUENAÑO M</v>
      </c>
      <c r="C34" s="23"/>
      <c r="D34" s="23"/>
      <c r="E34" s="23"/>
      <c r="F34" s="23"/>
      <c r="G34" s="23"/>
      <c r="H34" s="23"/>
      <c r="I34" s="23"/>
      <c r="J34" s="27"/>
      <c r="K34" s="27"/>
      <c r="L34" s="60" t="str">
        <f t="shared" si="1"/>
        <v/>
      </c>
      <c r="M34" s="24" t="str">
        <f t="shared" si="2"/>
        <v/>
      </c>
      <c r="N34" s="68">
        <v>26</v>
      </c>
      <c r="O34" s="64" t="str">
        <f t="shared" si="3"/>
        <v>QUIMIZ BUENAÑO M</v>
      </c>
      <c r="P34" s="23" t="str">
        <f t="shared" si="4"/>
        <v/>
      </c>
      <c r="Q34" s="65" t="str">
        <f t="shared" si="5"/>
        <v/>
      </c>
      <c r="R34" s="23"/>
      <c r="S34" s="23"/>
      <c r="T34" s="182"/>
      <c r="U34" s="181" t="str">
        <f t="shared" si="22"/>
        <v/>
      </c>
      <c r="V34" s="148" t="str">
        <f t="shared" si="23"/>
        <v/>
      </c>
      <c r="W34" s="65" t="str">
        <f t="shared" si="8"/>
        <v/>
      </c>
      <c r="X34" s="60" t="str">
        <f t="shared" si="9"/>
        <v/>
      </c>
      <c r="Y34" s="24" t="str">
        <f t="shared" si="10"/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Z34" s="43">
        <f t="shared" si="24"/>
        <v>0</v>
      </c>
      <c r="BA34" s="43">
        <f t="shared" si="25"/>
        <v>0</v>
      </c>
      <c r="BB34" s="43">
        <f t="shared" si="26"/>
        <v>0</v>
      </c>
      <c r="BC34" s="43">
        <f t="shared" si="27"/>
        <v>0</v>
      </c>
      <c r="BD34" s="43">
        <f t="shared" si="28"/>
        <v>0</v>
      </c>
      <c r="BE34" s="43">
        <f t="shared" si="29"/>
        <v>0</v>
      </c>
      <c r="BF34" s="43">
        <f t="shared" si="30"/>
        <v>0</v>
      </c>
      <c r="BG34" s="43">
        <f t="shared" si="31"/>
        <v>0</v>
      </c>
      <c r="BH34" s="43">
        <f t="shared" si="32"/>
        <v>0</v>
      </c>
      <c r="BL34" t="str">
        <f t="shared" si="20"/>
        <v/>
      </c>
      <c r="BM34" t="str">
        <f t="shared" si="21"/>
        <v/>
      </c>
    </row>
    <row r="35" spans="1:65" ht="14.25" customHeight="1">
      <c r="A35" s="59">
        <v>27</v>
      </c>
      <c r="B35" s="62" t="str">
        <f>IF(DATOS!B35="","",DATOS!B35)</f>
        <v>QUINTANA BRIONES A</v>
      </c>
      <c r="C35" s="23"/>
      <c r="D35" s="23"/>
      <c r="E35" s="23"/>
      <c r="F35" s="23"/>
      <c r="G35" s="23"/>
      <c r="H35" s="23"/>
      <c r="I35" s="23"/>
      <c r="J35" s="27"/>
      <c r="K35" s="27"/>
      <c r="L35" s="60" t="str">
        <f t="shared" si="1"/>
        <v/>
      </c>
      <c r="M35" s="24" t="str">
        <f t="shared" si="2"/>
        <v/>
      </c>
      <c r="N35" s="67">
        <v>27</v>
      </c>
      <c r="O35" s="64" t="str">
        <f t="shared" si="3"/>
        <v>QUINTANA BRIONES A</v>
      </c>
      <c r="P35" s="23" t="str">
        <f t="shared" si="4"/>
        <v/>
      </c>
      <c r="Q35" s="65" t="str">
        <f t="shared" si="5"/>
        <v/>
      </c>
      <c r="R35" s="23"/>
      <c r="S35" s="23"/>
      <c r="T35" s="182"/>
      <c r="U35" s="181" t="str">
        <f t="shared" si="22"/>
        <v/>
      </c>
      <c r="V35" s="148" t="str">
        <f t="shared" si="23"/>
        <v/>
      </c>
      <c r="W35" s="65" t="str">
        <f t="shared" si="8"/>
        <v/>
      </c>
      <c r="X35" s="60" t="str">
        <f t="shared" si="9"/>
        <v/>
      </c>
      <c r="Y35" s="24" t="str">
        <f t="shared" si="10"/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Z35" s="43">
        <f t="shared" si="24"/>
        <v>0</v>
      </c>
      <c r="BA35" s="43">
        <f t="shared" si="25"/>
        <v>0</v>
      </c>
      <c r="BB35" s="43">
        <f t="shared" si="26"/>
        <v>0</v>
      </c>
      <c r="BC35" s="43">
        <f t="shared" si="27"/>
        <v>0</v>
      </c>
      <c r="BD35" s="43">
        <f t="shared" si="28"/>
        <v>0</v>
      </c>
      <c r="BE35" s="43">
        <f t="shared" si="29"/>
        <v>0</v>
      </c>
      <c r="BF35" s="43">
        <f t="shared" si="30"/>
        <v>0</v>
      </c>
      <c r="BG35" s="43">
        <f t="shared" si="31"/>
        <v>0</v>
      </c>
      <c r="BH35" s="43">
        <f t="shared" si="32"/>
        <v>0</v>
      </c>
      <c r="BL35" t="str">
        <f t="shared" si="20"/>
        <v/>
      </c>
      <c r="BM35" t="str">
        <f t="shared" si="21"/>
        <v/>
      </c>
    </row>
    <row r="36" spans="1:65" ht="14.25" customHeight="1">
      <c r="A36" s="61">
        <v>28</v>
      </c>
      <c r="B36" s="62" t="str">
        <f>IF(DATOS!B36="","",DATOS!B36)</f>
        <v>RAMIREZ GASTEZZI D</v>
      </c>
      <c r="C36" s="23"/>
      <c r="D36" s="23"/>
      <c r="E36" s="23"/>
      <c r="F36" s="23"/>
      <c r="G36" s="23"/>
      <c r="H36" s="23"/>
      <c r="I36" s="23"/>
      <c r="J36" s="27"/>
      <c r="K36" s="27"/>
      <c r="L36" s="60" t="str">
        <f t="shared" si="1"/>
        <v/>
      </c>
      <c r="M36" s="24" t="str">
        <f t="shared" si="2"/>
        <v/>
      </c>
      <c r="N36" s="68">
        <v>28</v>
      </c>
      <c r="O36" s="64" t="str">
        <f t="shared" si="3"/>
        <v>RAMIREZ GASTEZZI D</v>
      </c>
      <c r="P36" s="23" t="str">
        <f t="shared" si="4"/>
        <v/>
      </c>
      <c r="Q36" s="65" t="str">
        <f t="shared" si="5"/>
        <v/>
      </c>
      <c r="R36" s="23"/>
      <c r="S36" s="23"/>
      <c r="T36" s="182"/>
      <c r="U36" s="181" t="str">
        <f t="shared" si="22"/>
        <v/>
      </c>
      <c r="V36" s="148" t="str">
        <f t="shared" si="23"/>
        <v/>
      </c>
      <c r="W36" s="65" t="str">
        <f t="shared" si="8"/>
        <v/>
      </c>
      <c r="X36" s="60" t="str">
        <f t="shared" si="9"/>
        <v/>
      </c>
      <c r="Y36" s="24" t="str">
        <f t="shared" si="10"/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Z36" s="43">
        <f t="shared" si="24"/>
        <v>0</v>
      </c>
      <c r="BA36" s="43">
        <f t="shared" si="25"/>
        <v>0</v>
      </c>
      <c r="BB36" s="43">
        <f t="shared" si="26"/>
        <v>0</v>
      </c>
      <c r="BC36" s="43">
        <f t="shared" si="27"/>
        <v>0</v>
      </c>
      <c r="BD36" s="43">
        <f t="shared" si="28"/>
        <v>0</v>
      </c>
      <c r="BE36" s="43">
        <f t="shared" si="29"/>
        <v>0</v>
      </c>
      <c r="BF36" s="43">
        <f t="shared" si="30"/>
        <v>0</v>
      </c>
      <c r="BG36" s="43">
        <f t="shared" si="31"/>
        <v>0</v>
      </c>
      <c r="BH36" s="43">
        <f t="shared" si="32"/>
        <v>0</v>
      </c>
      <c r="BL36" t="str">
        <f t="shared" si="20"/>
        <v/>
      </c>
      <c r="BM36" t="str">
        <f t="shared" si="21"/>
        <v/>
      </c>
    </row>
    <row r="37" spans="1:65" ht="14.25" customHeight="1">
      <c r="A37" s="59">
        <v>29</v>
      </c>
      <c r="B37" s="62" t="str">
        <f>IF(DATOS!B37="","",DATOS!B37)</f>
        <v>RODRIGUEZ CHOEZ J</v>
      </c>
      <c r="C37" s="23"/>
      <c r="D37" s="23"/>
      <c r="E37" s="23"/>
      <c r="F37" s="23"/>
      <c r="G37" s="23"/>
      <c r="H37" s="23"/>
      <c r="I37" s="23"/>
      <c r="J37" s="27"/>
      <c r="K37" s="27"/>
      <c r="L37" s="60" t="str">
        <f t="shared" si="1"/>
        <v/>
      </c>
      <c r="M37" s="24" t="str">
        <f t="shared" si="2"/>
        <v/>
      </c>
      <c r="N37" s="67">
        <v>29</v>
      </c>
      <c r="O37" s="64" t="str">
        <f t="shared" si="3"/>
        <v>RODRIGUEZ CHOEZ J</v>
      </c>
      <c r="P37" s="23" t="str">
        <f t="shared" si="4"/>
        <v/>
      </c>
      <c r="Q37" s="65" t="str">
        <f t="shared" si="5"/>
        <v/>
      </c>
      <c r="R37" s="23"/>
      <c r="S37" s="23"/>
      <c r="T37" s="182"/>
      <c r="U37" s="181" t="str">
        <f t="shared" si="22"/>
        <v/>
      </c>
      <c r="V37" s="148" t="str">
        <f t="shared" si="23"/>
        <v/>
      </c>
      <c r="W37" s="65" t="str">
        <f t="shared" si="8"/>
        <v/>
      </c>
      <c r="X37" s="60" t="str">
        <f t="shared" si="9"/>
        <v/>
      </c>
      <c r="Y37" s="24" t="str">
        <f t="shared" si="10"/>
        <v/>
      </c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Z37" s="43">
        <f t="shared" si="24"/>
        <v>0</v>
      </c>
      <c r="BA37" s="43">
        <f t="shared" si="25"/>
        <v>0</v>
      </c>
      <c r="BB37" s="43">
        <f t="shared" si="26"/>
        <v>0</v>
      </c>
      <c r="BC37" s="43">
        <f t="shared" si="27"/>
        <v>0</v>
      </c>
      <c r="BD37" s="43">
        <f t="shared" si="28"/>
        <v>0</v>
      </c>
      <c r="BE37" s="43">
        <f t="shared" si="29"/>
        <v>0</v>
      </c>
      <c r="BF37" s="43">
        <f t="shared" si="30"/>
        <v>0</v>
      </c>
      <c r="BG37" s="43">
        <f t="shared" si="31"/>
        <v>0</v>
      </c>
      <c r="BH37" s="43">
        <f t="shared" si="32"/>
        <v>0</v>
      </c>
      <c r="BL37" t="str">
        <f t="shared" si="20"/>
        <v/>
      </c>
      <c r="BM37" t="str">
        <f t="shared" si="21"/>
        <v/>
      </c>
    </row>
    <row r="38" spans="1:65" ht="14.25" customHeight="1">
      <c r="A38" s="61">
        <v>30</v>
      </c>
      <c r="B38" s="62" t="str">
        <f>IF(DATOS!B38="","",DATOS!B38)</f>
        <v>ROSALES MARTINEZ E</v>
      </c>
      <c r="C38" s="23"/>
      <c r="D38" s="23"/>
      <c r="E38" s="23"/>
      <c r="F38" s="23"/>
      <c r="G38" s="23"/>
      <c r="H38" s="23"/>
      <c r="I38" s="23"/>
      <c r="J38" s="27"/>
      <c r="K38" s="27"/>
      <c r="L38" s="60" t="str">
        <f t="shared" si="1"/>
        <v/>
      </c>
      <c r="M38" s="24" t="str">
        <f t="shared" si="2"/>
        <v/>
      </c>
      <c r="N38" s="68">
        <v>30</v>
      </c>
      <c r="O38" s="64" t="str">
        <f t="shared" si="3"/>
        <v>ROSALES MARTINEZ E</v>
      </c>
      <c r="P38" s="23" t="str">
        <f t="shared" si="4"/>
        <v/>
      </c>
      <c r="Q38" s="65" t="str">
        <f t="shared" si="5"/>
        <v/>
      </c>
      <c r="R38" s="23"/>
      <c r="S38" s="23"/>
      <c r="T38" s="182"/>
      <c r="U38" s="181" t="str">
        <f t="shared" si="22"/>
        <v/>
      </c>
      <c r="V38" s="148" t="str">
        <f t="shared" si="23"/>
        <v/>
      </c>
      <c r="W38" s="65" t="str">
        <f t="shared" si="8"/>
        <v/>
      </c>
      <c r="X38" s="60" t="str">
        <f t="shared" si="9"/>
        <v/>
      </c>
      <c r="Y38" s="24" t="str">
        <f t="shared" si="10"/>
        <v/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Z38" s="43">
        <f t="shared" si="24"/>
        <v>0</v>
      </c>
      <c r="BA38" s="43">
        <f t="shared" si="25"/>
        <v>0</v>
      </c>
      <c r="BB38" s="43">
        <f t="shared" si="26"/>
        <v>0</v>
      </c>
      <c r="BC38" s="43">
        <f t="shared" si="27"/>
        <v>0</v>
      </c>
      <c r="BD38" s="43">
        <f t="shared" si="28"/>
        <v>0</v>
      </c>
      <c r="BE38" s="43">
        <f t="shared" si="29"/>
        <v>0</v>
      </c>
      <c r="BF38" s="43">
        <f t="shared" si="30"/>
        <v>0</v>
      </c>
      <c r="BG38" s="43">
        <f t="shared" si="31"/>
        <v>0</v>
      </c>
      <c r="BH38" s="43">
        <f t="shared" si="32"/>
        <v>0</v>
      </c>
      <c r="BL38" t="str">
        <f t="shared" si="20"/>
        <v/>
      </c>
      <c r="BM38" t="str">
        <f t="shared" si="21"/>
        <v/>
      </c>
    </row>
    <row r="39" spans="1:65" ht="14.25" customHeight="1">
      <c r="A39" s="59">
        <v>31</v>
      </c>
      <c r="B39" s="62" t="str">
        <f>IF(DATOS!B39="","",DATOS!B39)</f>
        <v>SANCHEZ ROSADO</v>
      </c>
      <c r="C39" s="23">
        <v>7</v>
      </c>
      <c r="D39" s="23">
        <v>7</v>
      </c>
      <c r="E39" s="23"/>
      <c r="F39" s="23"/>
      <c r="G39" s="23"/>
      <c r="H39" s="23"/>
      <c r="I39" s="23"/>
      <c r="J39" s="27"/>
      <c r="K39" s="27"/>
      <c r="L39" s="60">
        <f t="shared" si="1"/>
        <v>7</v>
      </c>
      <c r="M39" s="24" t="str">
        <f t="shared" si="2"/>
        <v>AA</v>
      </c>
      <c r="N39" s="67">
        <v>31</v>
      </c>
      <c r="O39" s="64" t="str">
        <f t="shared" si="3"/>
        <v>SANCHEZ ROSADO</v>
      </c>
      <c r="P39" s="23">
        <f t="shared" si="4"/>
        <v>7</v>
      </c>
      <c r="Q39" s="65">
        <f t="shared" si="5"/>
        <v>4.9000000000000004</v>
      </c>
      <c r="R39" s="23">
        <v>7</v>
      </c>
      <c r="S39" s="23">
        <v>7</v>
      </c>
      <c r="T39" s="182"/>
      <c r="U39" s="181" t="str">
        <f t="shared" si="22"/>
        <v/>
      </c>
      <c r="V39" s="148">
        <f t="shared" si="23"/>
        <v>7</v>
      </c>
      <c r="W39" s="65">
        <f t="shared" si="8"/>
        <v>2.1</v>
      </c>
      <c r="X39" s="60">
        <f t="shared" si="9"/>
        <v>7</v>
      </c>
      <c r="Y39" s="24" t="str">
        <f t="shared" si="10"/>
        <v>AA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Z39" s="43">
        <f t="shared" si="24"/>
        <v>0</v>
      </c>
      <c r="BA39" s="43">
        <f t="shared" si="25"/>
        <v>0</v>
      </c>
      <c r="BB39" s="43">
        <f t="shared" si="26"/>
        <v>0</v>
      </c>
      <c r="BC39" s="43">
        <f t="shared" si="27"/>
        <v>0</v>
      </c>
      <c r="BD39" s="43">
        <f t="shared" si="28"/>
        <v>0</v>
      </c>
      <c r="BE39" s="43">
        <f t="shared" si="29"/>
        <v>0</v>
      </c>
      <c r="BF39" s="43">
        <f t="shared" si="30"/>
        <v>0</v>
      </c>
      <c r="BG39" s="43">
        <f t="shared" si="31"/>
        <v>0</v>
      </c>
      <c r="BH39" s="43">
        <f t="shared" si="32"/>
        <v>0</v>
      </c>
      <c r="BL39" t="str">
        <f t="shared" si="20"/>
        <v>AA</v>
      </c>
      <c r="BM39" t="str">
        <f t="shared" si="21"/>
        <v>AA</v>
      </c>
    </row>
    <row r="40" spans="1:65" ht="14.25" customHeight="1">
      <c r="A40" s="61">
        <v>32</v>
      </c>
      <c r="B40" s="62" t="str">
        <f>IF(DATOS!B40="","",DATOS!B40)</f>
        <v>SANCHEZ TOLEDO M</v>
      </c>
      <c r="C40" s="23">
        <v>7</v>
      </c>
      <c r="D40" s="23">
        <v>8</v>
      </c>
      <c r="E40" s="23"/>
      <c r="F40" s="23"/>
      <c r="G40" s="23">
        <v>6</v>
      </c>
      <c r="H40" s="23">
        <v>4</v>
      </c>
      <c r="I40" s="23"/>
      <c r="J40" s="27"/>
      <c r="K40" s="27"/>
      <c r="L40" s="60">
        <f t="shared" si="1"/>
        <v>6.25</v>
      </c>
      <c r="M40" s="24" t="str">
        <f t="shared" si="2"/>
        <v>PA</v>
      </c>
      <c r="N40" s="68">
        <v>32</v>
      </c>
      <c r="O40" s="64" t="str">
        <f t="shared" si="3"/>
        <v>SANCHEZ TOLEDO M</v>
      </c>
      <c r="P40" s="23">
        <f t="shared" si="4"/>
        <v>6.25</v>
      </c>
      <c r="Q40" s="65">
        <f t="shared" si="5"/>
        <v>4.37</v>
      </c>
      <c r="R40" s="23">
        <v>8</v>
      </c>
      <c r="S40" s="23">
        <v>8</v>
      </c>
      <c r="T40" s="182"/>
      <c r="U40" s="181" t="str">
        <f t="shared" si="22"/>
        <v/>
      </c>
      <c r="V40" s="148">
        <f t="shared" si="23"/>
        <v>8</v>
      </c>
      <c r="W40" s="65">
        <f t="shared" si="8"/>
        <v>2.4</v>
      </c>
      <c r="X40" s="60">
        <f t="shared" si="9"/>
        <v>6.77</v>
      </c>
      <c r="Y40" s="24" t="str">
        <f t="shared" si="10"/>
        <v>PA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Z40" s="43">
        <f t="shared" si="24"/>
        <v>0</v>
      </c>
      <c r="BA40" s="43">
        <f t="shared" si="25"/>
        <v>0</v>
      </c>
      <c r="BB40" s="43">
        <f t="shared" si="26"/>
        <v>0</v>
      </c>
      <c r="BC40" s="43">
        <f t="shared" si="27"/>
        <v>0</v>
      </c>
      <c r="BD40" s="43">
        <f t="shared" si="28"/>
        <v>0</v>
      </c>
      <c r="BE40" s="43">
        <f t="shared" si="29"/>
        <v>0</v>
      </c>
      <c r="BF40" s="43">
        <f t="shared" si="30"/>
        <v>0</v>
      </c>
      <c r="BG40" s="43">
        <f t="shared" si="31"/>
        <v>0</v>
      </c>
      <c r="BH40" s="43">
        <f t="shared" si="32"/>
        <v>0</v>
      </c>
      <c r="BL40" t="str">
        <f t="shared" si="20"/>
        <v>PA</v>
      </c>
      <c r="BM40" t="str">
        <f t="shared" si="21"/>
        <v>PA</v>
      </c>
    </row>
    <row r="41" spans="1:65" ht="14.25" customHeight="1">
      <c r="A41" s="59">
        <v>33</v>
      </c>
      <c r="B41" s="62" t="str">
        <f>IF(DATOS!B41="","",DATOS!B41)</f>
        <v>SANCHEZ UGALDE</v>
      </c>
      <c r="C41" s="23">
        <v>6</v>
      </c>
      <c r="D41" s="23">
        <v>7</v>
      </c>
      <c r="E41" s="23"/>
      <c r="F41" s="23"/>
      <c r="G41" s="23">
        <v>7.5</v>
      </c>
      <c r="H41" s="23">
        <v>6</v>
      </c>
      <c r="I41" s="23"/>
      <c r="J41" s="27"/>
      <c r="K41" s="27"/>
      <c r="L41" s="60">
        <f t="shared" si="1"/>
        <v>6.62</v>
      </c>
      <c r="M41" s="24" t="str">
        <f t="shared" si="2"/>
        <v>PA</v>
      </c>
      <c r="N41" s="67">
        <v>33</v>
      </c>
      <c r="O41" s="64" t="str">
        <f t="shared" si="3"/>
        <v>SANCHEZ UGALDE</v>
      </c>
      <c r="P41" s="23">
        <f t="shared" si="4"/>
        <v>6.62</v>
      </c>
      <c r="Q41" s="65">
        <f t="shared" si="5"/>
        <v>4.63</v>
      </c>
      <c r="R41" s="23">
        <v>7</v>
      </c>
      <c r="S41" s="23">
        <v>7</v>
      </c>
      <c r="T41" s="182"/>
      <c r="U41" s="181" t="str">
        <f t="shared" si="22"/>
        <v/>
      </c>
      <c r="V41" s="148">
        <f t="shared" si="23"/>
        <v>7</v>
      </c>
      <c r="W41" s="65">
        <f t="shared" si="8"/>
        <v>2.1</v>
      </c>
      <c r="X41" s="60">
        <f t="shared" si="9"/>
        <v>6.73</v>
      </c>
      <c r="Y41" s="24" t="str">
        <f t="shared" si="10"/>
        <v>PA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Z41" s="43">
        <f t="shared" si="24"/>
        <v>0</v>
      </c>
      <c r="BA41" s="43">
        <f t="shared" si="25"/>
        <v>0</v>
      </c>
      <c r="BB41" s="43">
        <f t="shared" si="26"/>
        <v>0</v>
      </c>
      <c r="BC41" s="43">
        <f t="shared" si="27"/>
        <v>0</v>
      </c>
      <c r="BD41" s="43">
        <f t="shared" si="28"/>
        <v>0</v>
      </c>
      <c r="BE41" s="43">
        <f t="shared" si="29"/>
        <v>0</v>
      </c>
      <c r="BF41" s="43">
        <f t="shared" si="30"/>
        <v>0</v>
      </c>
      <c r="BG41" s="43">
        <f t="shared" si="31"/>
        <v>0</v>
      </c>
      <c r="BH41" s="43">
        <f t="shared" si="32"/>
        <v>0</v>
      </c>
      <c r="BL41" t="str">
        <f t="shared" si="20"/>
        <v>PA</v>
      </c>
      <c r="BM41" t="str">
        <f t="shared" si="21"/>
        <v>PA</v>
      </c>
    </row>
    <row r="42" spans="1:65" ht="14.25" customHeight="1">
      <c r="A42" s="61">
        <v>34</v>
      </c>
      <c r="B42" s="62" t="str">
        <f>IF(DATOS!B42="","",DATOS!B42)</f>
        <v>SORIANO CASTRO M</v>
      </c>
      <c r="C42" s="23">
        <v>5</v>
      </c>
      <c r="D42" s="23">
        <v>5</v>
      </c>
      <c r="E42" s="23"/>
      <c r="F42" s="23"/>
      <c r="G42" s="23">
        <v>5</v>
      </c>
      <c r="H42" s="23">
        <v>6</v>
      </c>
      <c r="I42" s="23"/>
      <c r="J42" s="27"/>
      <c r="K42" s="27">
        <v>10</v>
      </c>
      <c r="L42" s="60">
        <f t="shared" si="1"/>
        <v>6.2</v>
      </c>
      <c r="M42" s="24" t="str">
        <f t="shared" si="2"/>
        <v>PA</v>
      </c>
      <c r="N42" s="68">
        <v>34</v>
      </c>
      <c r="O42" s="64" t="str">
        <f t="shared" si="3"/>
        <v>SORIANO CASTRO M</v>
      </c>
      <c r="P42" s="23">
        <f t="shared" si="4"/>
        <v>6.2</v>
      </c>
      <c r="Q42" s="65">
        <f t="shared" si="5"/>
        <v>4.34</v>
      </c>
      <c r="R42" s="23">
        <v>7</v>
      </c>
      <c r="S42" s="23">
        <v>7</v>
      </c>
      <c r="T42" s="182"/>
      <c r="U42" s="181" t="str">
        <f t="shared" si="22"/>
        <v/>
      </c>
      <c r="V42" s="148">
        <f t="shared" si="23"/>
        <v>7</v>
      </c>
      <c r="W42" s="65">
        <f t="shared" si="8"/>
        <v>2.1</v>
      </c>
      <c r="X42" s="60">
        <f t="shared" si="9"/>
        <v>6.44</v>
      </c>
      <c r="Y42" s="24" t="str">
        <f t="shared" si="10"/>
        <v>PA</v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Z42" s="43">
        <f t="shared" si="24"/>
        <v>0</v>
      </c>
      <c r="BA42" s="43">
        <f t="shared" si="25"/>
        <v>0</v>
      </c>
      <c r="BB42" s="43">
        <f t="shared" si="26"/>
        <v>0</v>
      </c>
      <c r="BC42" s="43">
        <f t="shared" si="27"/>
        <v>0</v>
      </c>
      <c r="BD42" s="43">
        <f t="shared" si="28"/>
        <v>0</v>
      </c>
      <c r="BE42" s="43">
        <f t="shared" si="29"/>
        <v>0</v>
      </c>
      <c r="BF42" s="43">
        <f t="shared" si="30"/>
        <v>0</v>
      </c>
      <c r="BG42" s="43">
        <f t="shared" si="31"/>
        <v>0</v>
      </c>
      <c r="BH42" s="43">
        <f t="shared" si="32"/>
        <v>0</v>
      </c>
      <c r="BL42" t="str">
        <f t="shared" si="20"/>
        <v>PA</v>
      </c>
      <c r="BM42" t="str">
        <f t="shared" si="21"/>
        <v>PA</v>
      </c>
    </row>
    <row r="43" spans="1:65" ht="14.25" customHeight="1">
      <c r="A43" s="59">
        <v>35</v>
      </c>
      <c r="B43" s="62" t="str">
        <f>IF(DATOS!B43="","",DATOS!B43)</f>
        <v>VERA BAQUE C</v>
      </c>
      <c r="C43" s="23">
        <v>10</v>
      </c>
      <c r="D43" s="23">
        <v>8</v>
      </c>
      <c r="E43" s="23"/>
      <c r="F43" s="23"/>
      <c r="G43" s="23">
        <v>8.5</v>
      </c>
      <c r="H43" s="23">
        <v>7</v>
      </c>
      <c r="I43" s="23"/>
      <c r="J43" s="27"/>
      <c r="K43" s="27"/>
      <c r="L43" s="60">
        <f t="shared" si="1"/>
        <v>8.3699999999999992</v>
      </c>
      <c r="M43" s="24" t="str">
        <f t="shared" si="2"/>
        <v>AA</v>
      </c>
      <c r="N43" s="67">
        <v>35</v>
      </c>
      <c r="O43" s="64" t="str">
        <f t="shared" si="3"/>
        <v>VERA BAQUE C</v>
      </c>
      <c r="P43" s="23">
        <f t="shared" si="4"/>
        <v>8.3699999999999992</v>
      </c>
      <c r="Q43" s="65">
        <f t="shared" si="5"/>
        <v>5.85</v>
      </c>
      <c r="R43" s="23">
        <v>9.5</v>
      </c>
      <c r="S43" s="23">
        <v>9.5</v>
      </c>
      <c r="T43" s="182"/>
      <c r="U43" s="181" t="str">
        <f t="shared" si="22"/>
        <v/>
      </c>
      <c r="V43" s="148">
        <f t="shared" si="23"/>
        <v>9.5</v>
      </c>
      <c r="W43" s="65">
        <f t="shared" si="8"/>
        <v>2.85</v>
      </c>
      <c r="X43" s="60">
        <f t="shared" si="9"/>
        <v>8.6999999999999993</v>
      </c>
      <c r="Y43" s="24" t="str">
        <f t="shared" si="10"/>
        <v>AA</v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Z43" s="43">
        <f t="shared" si="24"/>
        <v>0</v>
      </c>
      <c r="BA43" s="43">
        <f t="shared" si="25"/>
        <v>0</v>
      </c>
      <c r="BB43" s="43">
        <f t="shared" si="26"/>
        <v>0</v>
      </c>
      <c r="BC43" s="43">
        <f t="shared" si="27"/>
        <v>0</v>
      </c>
      <c r="BD43" s="43">
        <f t="shared" si="28"/>
        <v>0</v>
      </c>
      <c r="BE43" s="43">
        <f t="shared" si="29"/>
        <v>0</v>
      </c>
      <c r="BF43" s="43">
        <f t="shared" si="30"/>
        <v>0</v>
      </c>
      <c r="BG43" s="43">
        <f t="shared" si="31"/>
        <v>0</v>
      </c>
      <c r="BH43" s="43">
        <f t="shared" si="32"/>
        <v>0</v>
      </c>
      <c r="BL43" t="str">
        <f t="shared" si="20"/>
        <v>AA</v>
      </c>
      <c r="BM43" t="str">
        <f t="shared" si="21"/>
        <v>AA</v>
      </c>
    </row>
    <row r="44" spans="1:65" ht="14.25" customHeight="1">
      <c r="A44" s="61">
        <v>36</v>
      </c>
      <c r="B44" s="62" t="str">
        <f>IF(DATOS!B44="","",DATOS!B44)</f>
        <v>VILLALVA LAMILLA D</v>
      </c>
      <c r="C44" s="23">
        <v>8</v>
      </c>
      <c r="D44" s="23">
        <v>8</v>
      </c>
      <c r="E44" s="23"/>
      <c r="F44" s="23"/>
      <c r="G44" s="23">
        <v>10</v>
      </c>
      <c r="H44" s="23">
        <v>10</v>
      </c>
      <c r="I44" s="23"/>
      <c r="J44" s="27"/>
      <c r="K44" s="27"/>
      <c r="L44" s="60">
        <f t="shared" si="1"/>
        <v>9</v>
      </c>
      <c r="M44" s="24" t="str">
        <f t="shared" si="2"/>
        <v>DA</v>
      </c>
      <c r="N44" s="68">
        <v>36</v>
      </c>
      <c r="O44" s="64" t="str">
        <f t="shared" si="3"/>
        <v>VILLALVA LAMILLA D</v>
      </c>
      <c r="P44" s="23">
        <f t="shared" si="4"/>
        <v>9</v>
      </c>
      <c r="Q44" s="65">
        <f t="shared" si="5"/>
        <v>6.3</v>
      </c>
      <c r="R44" s="23">
        <v>8</v>
      </c>
      <c r="S44" s="23">
        <v>8</v>
      </c>
      <c r="T44" s="182"/>
      <c r="U44" s="181" t="str">
        <f t="shared" si="22"/>
        <v/>
      </c>
      <c r="V44" s="148">
        <f t="shared" si="23"/>
        <v>8</v>
      </c>
      <c r="W44" s="65">
        <f t="shared" si="8"/>
        <v>2.4</v>
      </c>
      <c r="X44" s="60">
        <f t="shared" si="9"/>
        <v>8.6999999999999993</v>
      </c>
      <c r="Y44" s="24" t="str">
        <f t="shared" si="10"/>
        <v>AA</v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Z44" s="43">
        <f t="shared" si="24"/>
        <v>0</v>
      </c>
      <c r="BA44" s="43">
        <f t="shared" si="25"/>
        <v>0</v>
      </c>
      <c r="BB44" s="43">
        <f t="shared" si="26"/>
        <v>0</v>
      </c>
      <c r="BC44" s="43">
        <f t="shared" si="27"/>
        <v>0</v>
      </c>
      <c r="BD44" s="43">
        <f t="shared" si="28"/>
        <v>0</v>
      </c>
      <c r="BE44" s="43">
        <f t="shared" si="29"/>
        <v>0</v>
      </c>
      <c r="BF44" s="43">
        <f t="shared" si="30"/>
        <v>0</v>
      </c>
      <c r="BG44" s="43">
        <f t="shared" si="31"/>
        <v>0</v>
      </c>
      <c r="BH44" s="43">
        <f t="shared" si="32"/>
        <v>0</v>
      </c>
      <c r="BL44" t="str">
        <f t="shared" si="20"/>
        <v>DA</v>
      </c>
      <c r="BM44" t="str">
        <f t="shared" si="21"/>
        <v>AA</v>
      </c>
    </row>
    <row r="45" spans="1:65" ht="14.25" customHeight="1">
      <c r="A45" s="59">
        <v>37</v>
      </c>
      <c r="B45" s="62" t="str">
        <f>IF(DATOS!B45="","",DATOS!B45)</f>
        <v>VILLEGAS VALENCIA L</v>
      </c>
      <c r="C45" s="23"/>
      <c r="D45" s="23"/>
      <c r="E45" s="23"/>
      <c r="F45" s="23"/>
      <c r="G45" s="23"/>
      <c r="H45" s="23"/>
      <c r="I45" s="23"/>
      <c r="J45" s="27"/>
      <c r="K45" s="27"/>
      <c r="L45" s="60" t="str">
        <f t="shared" si="1"/>
        <v/>
      </c>
      <c r="M45" s="24" t="str">
        <f t="shared" si="2"/>
        <v/>
      </c>
      <c r="N45" s="67">
        <v>37</v>
      </c>
      <c r="O45" s="64" t="str">
        <f t="shared" si="3"/>
        <v>VILLEGAS VALENCIA L</v>
      </c>
      <c r="P45" s="23" t="str">
        <f t="shared" si="4"/>
        <v/>
      </c>
      <c r="Q45" s="65" t="str">
        <f t="shared" si="5"/>
        <v/>
      </c>
      <c r="R45" s="23"/>
      <c r="S45" s="23"/>
      <c r="T45" s="182"/>
      <c r="U45" s="181" t="str">
        <f t="shared" si="22"/>
        <v/>
      </c>
      <c r="V45" s="148" t="str">
        <f t="shared" si="23"/>
        <v/>
      </c>
      <c r="W45" s="65" t="str">
        <f t="shared" si="8"/>
        <v/>
      </c>
      <c r="X45" s="60" t="str">
        <f t="shared" si="9"/>
        <v/>
      </c>
      <c r="Y45" s="24" t="str">
        <f t="shared" si="10"/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Z45" s="43">
        <f t="shared" si="24"/>
        <v>0</v>
      </c>
      <c r="BA45" s="43">
        <f t="shared" si="25"/>
        <v>0</v>
      </c>
      <c r="BB45" s="43">
        <f t="shared" si="26"/>
        <v>0</v>
      </c>
      <c r="BC45" s="43">
        <f t="shared" si="27"/>
        <v>0</v>
      </c>
      <c r="BD45" s="43">
        <f t="shared" si="28"/>
        <v>0</v>
      </c>
      <c r="BE45" s="43">
        <f t="shared" si="29"/>
        <v>0</v>
      </c>
      <c r="BF45" s="43">
        <f t="shared" si="30"/>
        <v>0</v>
      </c>
      <c r="BG45" s="43">
        <f t="shared" si="31"/>
        <v>0</v>
      </c>
      <c r="BH45" s="43">
        <f t="shared" si="32"/>
        <v>0</v>
      </c>
      <c r="BL45" t="str">
        <f t="shared" si="20"/>
        <v/>
      </c>
      <c r="BM45" t="str">
        <f t="shared" si="21"/>
        <v/>
      </c>
    </row>
    <row r="46" spans="1:65" ht="14.25" customHeight="1">
      <c r="A46" s="61">
        <v>38</v>
      </c>
      <c r="B46" s="62" t="str">
        <f>IF(DATOS!B46="","",DATOS!B46)</f>
        <v xml:space="preserve">YANEZ VELIZ ARIANA </v>
      </c>
      <c r="C46" s="23">
        <v>9</v>
      </c>
      <c r="D46" s="23">
        <v>10</v>
      </c>
      <c r="E46" s="23"/>
      <c r="F46" s="23"/>
      <c r="G46" s="23">
        <v>8</v>
      </c>
      <c r="H46" s="23">
        <v>7.5</v>
      </c>
      <c r="I46" s="23"/>
      <c r="J46" s="27"/>
      <c r="K46" s="27"/>
      <c r="L46" s="60">
        <f t="shared" si="1"/>
        <v>8.6199999999999992</v>
      </c>
      <c r="M46" s="24" t="str">
        <f t="shared" si="2"/>
        <v>AA</v>
      </c>
      <c r="N46" s="68">
        <v>38</v>
      </c>
      <c r="O46" s="64" t="str">
        <f t="shared" si="3"/>
        <v xml:space="preserve">YANEZ VELIZ ARIANA </v>
      </c>
      <c r="P46" s="23">
        <f t="shared" si="4"/>
        <v>8.6199999999999992</v>
      </c>
      <c r="Q46" s="65">
        <f t="shared" si="5"/>
        <v>6.03</v>
      </c>
      <c r="R46" s="23">
        <v>9.5</v>
      </c>
      <c r="S46" s="23">
        <v>9.5</v>
      </c>
      <c r="T46" s="182"/>
      <c r="U46" s="181" t="str">
        <f t="shared" si="22"/>
        <v/>
      </c>
      <c r="V46" s="148">
        <f t="shared" si="23"/>
        <v>9.5</v>
      </c>
      <c r="W46" s="65">
        <f t="shared" si="8"/>
        <v>2.85</v>
      </c>
      <c r="X46" s="60">
        <f t="shared" si="9"/>
        <v>8.8800000000000008</v>
      </c>
      <c r="Y46" s="24" t="str">
        <f t="shared" si="10"/>
        <v>AA</v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Z46" s="43">
        <f t="shared" si="24"/>
        <v>0</v>
      </c>
      <c r="BA46" s="43">
        <f t="shared" si="25"/>
        <v>0</v>
      </c>
      <c r="BB46" s="43">
        <f t="shared" si="26"/>
        <v>0</v>
      </c>
      <c r="BC46" s="43">
        <f t="shared" si="27"/>
        <v>0</v>
      </c>
      <c r="BD46" s="43">
        <f t="shared" si="28"/>
        <v>0</v>
      </c>
      <c r="BE46" s="43">
        <f t="shared" si="29"/>
        <v>0</v>
      </c>
      <c r="BF46" s="43">
        <f t="shared" si="30"/>
        <v>0</v>
      </c>
      <c r="BG46" s="43">
        <f t="shared" si="31"/>
        <v>0</v>
      </c>
      <c r="BH46" s="43">
        <f t="shared" si="32"/>
        <v>0</v>
      </c>
      <c r="BL46" t="str">
        <f t="shared" si="20"/>
        <v>AA</v>
      </c>
      <c r="BM46" t="str">
        <f t="shared" si="21"/>
        <v>AA</v>
      </c>
    </row>
    <row r="47" spans="1:65" ht="14.25" customHeight="1">
      <c r="A47" s="59">
        <v>39</v>
      </c>
      <c r="B47" s="62" t="str">
        <f>IF(DATOS!B47="","",DATOS!B47)</f>
        <v>ZAMBRANO ANGULO D</v>
      </c>
      <c r="C47" s="23">
        <v>8</v>
      </c>
      <c r="D47" s="23">
        <v>7</v>
      </c>
      <c r="E47" s="23"/>
      <c r="F47" s="23"/>
      <c r="G47" s="23">
        <v>7.5</v>
      </c>
      <c r="H47" s="23">
        <v>6</v>
      </c>
      <c r="I47" s="23"/>
      <c r="J47" s="27"/>
      <c r="K47" s="27"/>
      <c r="L47" s="60">
        <f t="shared" si="1"/>
        <v>7.12</v>
      </c>
      <c r="M47" s="24" t="str">
        <f t="shared" si="2"/>
        <v>AA</v>
      </c>
      <c r="N47" s="67">
        <v>39</v>
      </c>
      <c r="O47" s="64" t="str">
        <f t="shared" si="3"/>
        <v>ZAMBRANO ANGULO D</v>
      </c>
      <c r="P47" s="23">
        <f t="shared" si="4"/>
        <v>7.12</v>
      </c>
      <c r="Q47" s="65">
        <f t="shared" si="5"/>
        <v>4.9800000000000004</v>
      </c>
      <c r="R47" s="23">
        <v>7</v>
      </c>
      <c r="S47" s="23">
        <v>7</v>
      </c>
      <c r="T47" s="182">
        <v>5</v>
      </c>
      <c r="U47" s="181">
        <f t="shared" si="22"/>
        <v>6</v>
      </c>
      <c r="V47" s="148">
        <f t="shared" si="23"/>
        <v>7</v>
      </c>
      <c r="W47" s="65">
        <f t="shared" si="8"/>
        <v>2.1</v>
      </c>
      <c r="X47" s="60">
        <f t="shared" si="9"/>
        <v>7.08</v>
      </c>
      <c r="Y47" s="24" t="str">
        <f t="shared" si="10"/>
        <v>AA</v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Z47" s="43">
        <f t="shared" si="24"/>
        <v>0</v>
      </c>
      <c r="BA47" s="43">
        <f t="shared" si="25"/>
        <v>0</v>
      </c>
      <c r="BB47" s="43">
        <f t="shared" si="26"/>
        <v>0</v>
      </c>
      <c r="BC47" s="43">
        <f t="shared" si="27"/>
        <v>0</v>
      </c>
      <c r="BD47" s="43">
        <f t="shared" si="28"/>
        <v>0</v>
      </c>
      <c r="BE47" s="43">
        <f t="shared" si="29"/>
        <v>0</v>
      </c>
      <c r="BF47" s="43">
        <f t="shared" si="30"/>
        <v>0</v>
      </c>
      <c r="BG47" s="43">
        <f t="shared" si="31"/>
        <v>0</v>
      </c>
      <c r="BH47" s="43">
        <f t="shared" si="32"/>
        <v>0</v>
      </c>
      <c r="BL47" t="str">
        <f t="shared" si="20"/>
        <v>AA</v>
      </c>
      <c r="BM47" t="str">
        <f t="shared" si="21"/>
        <v>AA</v>
      </c>
    </row>
    <row r="48" spans="1:65" ht="14.25" customHeight="1">
      <c r="A48" s="61">
        <v>40</v>
      </c>
      <c r="B48" s="62" t="str">
        <f>IF(DATOS!B48="","",DATOS!B48)</f>
        <v>ZAMBRANO QUIMIS W</v>
      </c>
      <c r="C48" s="23"/>
      <c r="D48" s="23"/>
      <c r="E48" s="23"/>
      <c r="F48" s="23"/>
      <c r="G48" s="23"/>
      <c r="H48" s="23"/>
      <c r="I48" s="23"/>
      <c r="J48" s="23"/>
      <c r="K48" s="23"/>
      <c r="L48" s="60" t="str">
        <f t="shared" si="1"/>
        <v/>
      </c>
      <c r="M48" s="24" t="str">
        <f t="shared" si="2"/>
        <v/>
      </c>
      <c r="N48" s="68">
        <v>40</v>
      </c>
      <c r="O48" s="64" t="str">
        <f t="shared" si="3"/>
        <v>ZAMBRANO QUIMIS W</v>
      </c>
      <c r="P48" s="23" t="str">
        <f t="shared" si="4"/>
        <v/>
      </c>
      <c r="Q48" s="65" t="str">
        <f t="shared" si="5"/>
        <v/>
      </c>
      <c r="R48" s="23"/>
      <c r="S48" s="23"/>
      <c r="T48" s="182"/>
      <c r="U48" s="181" t="str">
        <f t="shared" si="22"/>
        <v/>
      </c>
      <c r="V48" s="148" t="str">
        <f t="shared" si="23"/>
        <v/>
      </c>
      <c r="W48" s="65" t="str">
        <f t="shared" si="8"/>
        <v/>
      </c>
      <c r="X48" s="60" t="str">
        <f t="shared" si="9"/>
        <v/>
      </c>
      <c r="Y48" s="24" t="str">
        <f t="shared" si="10"/>
        <v/>
      </c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Z48" s="43">
        <f t="shared" si="24"/>
        <v>0</v>
      </c>
      <c r="BA48" s="43">
        <f t="shared" si="25"/>
        <v>0</v>
      </c>
      <c r="BB48" s="43">
        <f t="shared" si="26"/>
        <v>0</v>
      </c>
      <c r="BC48" s="43">
        <f t="shared" si="27"/>
        <v>0</v>
      </c>
      <c r="BD48" s="43">
        <f t="shared" si="28"/>
        <v>0</v>
      </c>
      <c r="BE48" s="43">
        <f t="shared" si="29"/>
        <v>0</v>
      </c>
      <c r="BF48" s="43">
        <f t="shared" si="30"/>
        <v>0</v>
      </c>
      <c r="BG48" s="43">
        <f t="shared" si="31"/>
        <v>0</v>
      </c>
      <c r="BH48" s="43">
        <f t="shared" si="32"/>
        <v>0</v>
      </c>
      <c r="BL48" t="str">
        <f t="shared" si="20"/>
        <v/>
      </c>
      <c r="BM48" t="str">
        <f t="shared" si="21"/>
        <v/>
      </c>
    </row>
    <row r="49" spans="1:65" ht="14.25" customHeight="1">
      <c r="A49" s="59">
        <v>41</v>
      </c>
      <c r="B49" s="62" t="str">
        <f>IF(DATOS!B49="","",DATOS!B49)</f>
        <v>aaa</v>
      </c>
      <c r="C49" s="23"/>
      <c r="D49" s="23"/>
      <c r="E49" s="23"/>
      <c r="F49" s="23"/>
      <c r="G49" s="23"/>
      <c r="H49" s="23"/>
      <c r="I49" s="23"/>
      <c r="J49" s="23">
        <v>7</v>
      </c>
      <c r="K49" s="23"/>
      <c r="L49" s="60">
        <f t="shared" si="1"/>
        <v>7</v>
      </c>
      <c r="M49" s="24" t="str">
        <f t="shared" si="2"/>
        <v>AA</v>
      </c>
      <c r="N49" s="67">
        <v>41</v>
      </c>
      <c r="O49" s="64" t="str">
        <f t="shared" si="3"/>
        <v>aaa</v>
      </c>
      <c r="P49" s="23">
        <f t="shared" si="4"/>
        <v>7</v>
      </c>
      <c r="Q49" s="65">
        <f t="shared" si="5"/>
        <v>4.9000000000000004</v>
      </c>
      <c r="R49" s="23"/>
      <c r="S49" s="23"/>
      <c r="T49" s="182"/>
      <c r="U49" s="181" t="str">
        <f t="shared" si="22"/>
        <v/>
      </c>
      <c r="V49" s="148" t="str">
        <f t="shared" si="23"/>
        <v/>
      </c>
      <c r="W49" s="65" t="str">
        <f t="shared" si="8"/>
        <v/>
      </c>
      <c r="X49" s="60" t="str">
        <f t="shared" si="9"/>
        <v/>
      </c>
      <c r="Y49" s="24" t="str">
        <f t="shared" si="10"/>
        <v/>
      </c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Z49" s="43">
        <f t="shared" si="24"/>
        <v>0</v>
      </c>
      <c r="BA49" s="43">
        <f t="shared" si="25"/>
        <v>0</v>
      </c>
      <c r="BB49" s="43">
        <f t="shared" si="26"/>
        <v>0</v>
      </c>
      <c r="BC49" s="43">
        <f t="shared" si="27"/>
        <v>0</v>
      </c>
      <c r="BD49" s="43">
        <f t="shared" si="28"/>
        <v>0</v>
      </c>
      <c r="BE49" s="43">
        <f t="shared" si="29"/>
        <v>0</v>
      </c>
      <c r="BF49" s="43">
        <f t="shared" si="30"/>
        <v>0</v>
      </c>
      <c r="BG49" s="43">
        <f t="shared" si="31"/>
        <v>0</v>
      </c>
      <c r="BH49" s="43">
        <f t="shared" si="32"/>
        <v>0</v>
      </c>
      <c r="BL49" t="str">
        <f t="shared" si="20"/>
        <v>AA</v>
      </c>
      <c r="BM49" t="str">
        <f t="shared" si="21"/>
        <v/>
      </c>
    </row>
    <row r="50" spans="1:65" ht="14.25" customHeight="1">
      <c r="A50" s="61">
        <v>42</v>
      </c>
      <c r="B50" s="62" t="str">
        <f>IF(DATOS!B50="","",DATOS!B50)</f>
        <v>ZZ BB</v>
      </c>
      <c r="C50" s="23"/>
      <c r="D50" s="23"/>
      <c r="E50" s="23">
        <v>3</v>
      </c>
      <c r="F50" s="23"/>
      <c r="G50" s="23"/>
      <c r="H50" s="23"/>
      <c r="I50" s="23">
        <v>6</v>
      </c>
      <c r="J50" s="23">
        <v>7</v>
      </c>
      <c r="K50" s="23"/>
      <c r="L50" s="60">
        <f t="shared" si="1"/>
        <v>5.33</v>
      </c>
      <c r="M50" s="24" t="str">
        <f t="shared" si="2"/>
        <v>PA</v>
      </c>
      <c r="N50" s="68">
        <v>42</v>
      </c>
      <c r="O50" s="64" t="str">
        <f t="shared" si="3"/>
        <v>ZZ BB</v>
      </c>
      <c r="P50" s="23">
        <f t="shared" si="4"/>
        <v>5.33</v>
      </c>
      <c r="Q50" s="65">
        <f t="shared" si="5"/>
        <v>3.73</v>
      </c>
      <c r="R50" s="23"/>
      <c r="S50" s="23"/>
      <c r="T50" s="182"/>
      <c r="U50" s="181" t="str">
        <f t="shared" si="22"/>
        <v/>
      </c>
      <c r="V50" s="148" t="str">
        <f t="shared" si="23"/>
        <v/>
      </c>
      <c r="W50" s="65" t="str">
        <f t="shared" si="8"/>
        <v/>
      </c>
      <c r="X50" s="60" t="str">
        <f t="shared" si="9"/>
        <v/>
      </c>
      <c r="Y50" s="24" t="str">
        <f t="shared" si="10"/>
        <v/>
      </c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Z50" s="43">
        <f t="shared" si="24"/>
        <v>0</v>
      </c>
      <c r="BA50" s="43">
        <f t="shared" si="25"/>
        <v>0</v>
      </c>
      <c r="BB50" s="43">
        <f t="shared" si="26"/>
        <v>0</v>
      </c>
      <c r="BC50" s="43">
        <f t="shared" si="27"/>
        <v>0</v>
      </c>
      <c r="BD50" s="43">
        <f t="shared" si="28"/>
        <v>0</v>
      </c>
      <c r="BE50" s="43">
        <f t="shared" si="29"/>
        <v>0</v>
      </c>
      <c r="BF50" s="43">
        <f t="shared" si="30"/>
        <v>0</v>
      </c>
      <c r="BG50" s="43">
        <f t="shared" si="31"/>
        <v>0</v>
      </c>
      <c r="BH50" s="43">
        <f t="shared" si="32"/>
        <v>0</v>
      </c>
      <c r="BL50" t="str">
        <f t="shared" si="20"/>
        <v>PA</v>
      </c>
      <c r="BM50" t="str">
        <f t="shared" si="21"/>
        <v/>
      </c>
    </row>
    <row r="51" spans="1:65" ht="14.25" customHeight="1">
      <c r="A51" s="59">
        <v>43</v>
      </c>
      <c r="B51" s="62" t="str">
        <f>IF(DATOS!B51="","",DATOS!B51)</f>
        <v>ZZ CC</v>
      </c>
      <c r="C51" s="23"/>
      <c r="D51" s="23">
        <v>5</v>
      </c>
      <c r="E51" s="23"/>
      <c r="F51" s="23">
        <v>6</v>
      </c>
      <c r="G51" s="23"/>
      <c r="H51" s="23"/>
      <c r="I51" s="23">
        <v>8</v>
      </c>
      <c r="J51" s="23">
        <v>7</v>
      </c>
      <c r="K51" s="23"/>
      <c r="L51" s="60">
        <f t="shared" si="1"/>
        <v>6.5</v>
      </c>
      <c r="M51" s="24" t="str">
        <f t="shared" si="2"/>
        <v>PA</v>
      </c>
      <c r="N51" s="67">
        <v>43</v>
      </c>
      <c r="O51" s="64" t="str">
        <f t="shared" si="3"/>
        <v>ZZ CC</v>
      </c>
      <c r="P51" s="23">
        <f t="shared" si="4"/>
        <v>6.5</v>
      </c>
      <c r="Q51" s="65">
        <f t="shared" si="5"/>
        <v>4.55</v>
      </c>
      <c r="R51" s="23"/>
      <c r="S51" s="23"/>
      <c r="T51" s="182"/>
      <c r="U51" s="181" t="str">
        <f t="shared" si="22"/>
        <v/>
      </c>
      <c r="V51" s="148" t="str">
        <f t="shared" si="23"/>
        <v/>
      </c>
      <c r="W51" s="65" t="str">
        <f t="shared" si="8"/>
        <v/>
      </c>
      <c r="X51" s="60" t="str">
        <f t="shared" si="9"/>
        <v/>
      </c>
      <c r="Y51" s="24" t="str">
        <f t="shared" si="10"/>
        <v/>
      </c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Z51" s="43">
        <f t="shared" si="24"/>
        <v>0</v>
      </c>
      <c r="BA51" s="43">
        <f t="shared" si="25"/>
        <v>0</v>
      </c>
      <c r="BB51" s="43">
        <f t="shared" si="26"/>
        <v>0</v>
      </c>
      <c r="BC51" s="43">
        <f t="shared" si="27"/>
        <v>0</v>
      </c>
      <c r="BD51" s="43">
        <f t="shared" si="28"/>
        <v>0</v>
      </c>
      <c r="BE51" s="43">
        <f t="shared" si="29"/>
        <v>0</v>
      </c>
      <c r="BF51" s="43">
        <f t="shared" si="30"/>
        <v>0</v>
      </c>
      <c r="BG51" s="43">
        <f t="shared" si="31"/>
        <v>0</v>
      </c>
      <c r="BH51" s="43">
        <f t="shared" si="32"/>
        <v>0</v>
      </c>
      <c r="BL51" t="str">
        <f t="shared" si="20"/>
        <v>PA</v>
      </c>
      <c r="BM51" t="str">
        <f t="shared" si="21"/>
        <v/>
      </c>
    </row>
    <row r="52" spans="1:65" ht="14.25" customHeight="1">
      <c r="A52" s="59">
        <v>44</v>
      </c>
      <c r="B52" s="62" t="str">
        <f>IF(DATOS!B52="","",DATOS!B52)</f>
        <v>ZZ DD</v>
      </c>
      <c r="C52" s="23"/>
      <c r="D52" s="23"/>
      <c r="E52" s="23"/>
      <c r="F52" s="23"/>
      <c r="G52" s="23">
        <v>7</v>
      </c>
      <c r="H52" s="23"/>
      <c r="I52" s="23">
        <v>7</v>
      </c>
      <c r="J52" s="23"/>
      <c r="K52" s="23"/>
      <c r="L52" s="60">
        <f t="shared" si="1"/>
        <v>7</v>
      </c>
      <c r="M52" s="24" t="str">
        <f t="shared" si="2"/>
        <v>AA</v>
      </c>
      <c r="N52" s="67">
        <v>44</v>
      </c>
      <c r="O52" s="64" t="str">
        <f t="shared" si="3"/>
        <v>ZZ DD</v>
      </c>
      <c r="P52" s="23">
        <f t="shared" si="4"/>
        <v>7</v>
      </c>
      <c r="Q52" s="65">
        <f t="shared" si="5"/>
        <v>4.9000000000000004</v>
      </c>
      <c r="R52" s="23"/>
      <c r="S52" s="23"/>
      <c r="T52" s="182"/>
      <c r="U52" s="181" t="str">
        <f t="shared" si="22"/>
        <v/>
      </c>
      <c r="V52" s="148" t="str">
        <f t="shared" si="23"/>
        <v/>
      </c>
      <c r="W52" s="65" t="str">
        <f t="shared" si="8"/>
        <v/>
      </c>
      <c r="X52" s="60" t="str">
        <f t="shared" si="9"/>
        <v/>
      </c>
      <c r="Y52" s="24" t="str">
        <f t="shared" si="10"/>
        <v/>
      </c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Z52" s="43">
        <f t="shared" si="24"/>
        <v>0</v>
      </c>
      <c r="BA52" s="43">
        <f t="shared" si="25"/>
        <v>0</v>
      </c>
      <c r="BB52" s="43">
        <f t="shared" si="26"/>
        <v>0</v>
      </c>
      <c r="BC52" s="43">
        <f t="shared" si="27"/>
        <v>0</v>
      </c>
      <c r="BD52" s="43">
        <f t="shared" si="28"/>
        <v>0</v>
      </c>
      <c r="BE52" s="43">
        <f t="shared" si="29"/>
        <v>0</v>
      </c>
      <c r="BF52" s="43">
        <f t="shared" si="30"/>
        <v>0</v>
      </c>
      <c r="BG52" s="43">
        <f t="shared" si="31"/>
        <v>0</v>
      </c>
      <c r="BH52" s="43">
        <f t="shared" si="32"/>
        <v>0</v>
      </c>
      <c r="BL52" t="str">
        <f t="shared" si="20"/>
        <v>AA</v>
      </c>
      <c r="BM52" t="str">
        <f t="shared" si="21"/>
        <v/>
      </c>
    </row>
    <row r="53" spans="1:65" ht="14.25" customHeight="1">
      <c r="A53" s="61">
        <v>45</v>
      </c>
      <c r="B53" s="62" t="str">
        <f>IF(DATOS!B53="","",DATOS!B53)</f>
        <v>ZZ EE</v>
      </c>
      <c r="C53" s="23">
        <v>2</v>
      </c>
      <c r="D53" s="23"/>
      <c r="E53" s="23"/>
      <c r="F53" s="23"/>
      <c r="G53" s="23"/>
      <c r="H53" s="23">
        <v>8</v>
      </c>
      <c r="I53" s="23"/>
      <c r="J53" s="23"/>
      <c r="K53" s="23"/>
      <c r="L53" s="60">
        <f t="shared" si="1"/>
        <v>5</v>
      </c>
      <c r="M53" s="24" t="str">
        <f t="shared" si="2"/>
        <v>PA</v>
      </c>
      <c r="N53" s="68">
        <v>45</v>
      </c>
      <c r="O53" s="64" t="str">
        <f t="shared" si="3"/>
        <v>ZZ EE</v>
      </c>
      <c r="P53" s="23">
        <f t="shared" si="4"/>
        <v>5</v>
      </c>
      <c r="Q53" s="65">
        <f t="shared" si="5"/>
        <v>3.5</v>
      </c>
      <c r="R53" s="23"/>
      <c r="S53" s="23"/>
      <c r="T53" s="182"/>
      <c r="U53" s="181" t="str">
        <f t="shared" si="22"/>
        <v/>
      </c>
      <c r="V53" s="148" t="str">
        <f t="shared" si="23"/>
        <v/>
      </c>
      <c r="W53" s="65" t="str">
        <f t="shared" si="8"/>
        <v/>
      </c>
      <c r="X53" s="60" t="str">
        <f t="shared" si="9"/>
        <v/>
      </c>
      <c r="Y53" s="24" t="str">
        <f t="shared" si="10"/>
        <v/>
      </c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Z53" s="43">
        <f t="shared" si="24"/>
        <v>0</v>
      </c>
      <c r="BA53" s="43">
        <f t="shared" si="25"/>
        <v>0</v>
      </c>
      <c r="BB53" s="43">
        <f t="shared" si="26"/>
        <v>0</v>
      </c>
      <c r="BC53" s="43">
        <f t="shared" si="27"/>
        <v>0</v>
      </c>
      <c r="BD53" s="43">
        <f t="shared" si="28"/>
        <v>0</v>
      </c>
      <c r="BE53" s="43">
        <f t="shared" si="29"/>
        <v>0</v>
      </c>
      <c r="BF53" s="43">
        <f t="shared" si="30"/>
        <v>0</v>
      </c>
      <c r="BG53" s="43">
        <f t="shared" si="31"/>
        <v>0</v>
      </c>
      <c r="BH53" s="43">
        <f t="shared" si="32"/>
        <v>0</v>
      </c>
      <c r="BL53" t="str">
        <f t="shared" si="20"/>
        <v>PA</v>
      </c>
      <c r="BM53" t="str">
        <f t="shared" si="21"/>
        <v/>
      </c>
    </row>
    <row r="54" spans="1:65">
      <c r="F54" s="35"/>
      <c r="J54" s="283" t="s">
        <v>121</v>
      </c>
      <c r="K54" s="284"/>
      <c r="L54" s="63">
        <f>IFERROR(AVERAGE(L9:L53),"")</f>
        <v>7.1112500000000001</v>
      </c>
      <c r="O54" s="50" t="s">
        <v>134</v>
      </c>
      <c r="P54" s="63">
        <f>IFERROR(AVERAGE(P9:P53),"")</f>
        <v>7.1112500000000001</v>
      </c>
      <c r="Q54" s="66"/>
      <c r="R54" s="63">
        <f>IFERROR(AVERAGE(R9:R53),"")</f>
        <v>7.9067857142857134</v>
      </c>
      <c r="S54" s="63">
        <f>IFERROR(AVERAGE(S9:S53),"")</f>
        <v>7.1074999999999999</v>
      </c>
      <c r="T54" s="63"/>
      <c r="U54" s="183"/>
      <c r="V54" s="63">
        <f>IFERROR(AVERAGE(V9:V53),"")</f>
        <v>7.3599999999999985</v>
      </c>
      <c r="W54" s="48"/>
      <c r="X54" s="63">
        <f>IFERROR(AVERAGE(X9:X53),"")</f>
        <v>7.3330769230769217</v>
      </c>
    </row>
    <row r="55" spans="1:65" ht="17.25">
      <c r="F55" s="28"/>
      <c r="J55" s="28"/>
      <c r="K55" s="28"/>
      <c r="L55" s="58"/>
    </row>
    <row r="56" spans="1:65">
      <c r="A56" s="75" t="s">
        <v>135</v>
      </c>
      <c r="B56" s="75"/>
      <c r="C56" s="72" t="s">
        <v>136</v>
      </c>
      <c r="D56" s="72" t="s">
        <v>137</v>
      </c>
      <c r="F56" s="2"/>
      <c r="I56" s="1"/>
      <c r="J56" s="2"/>
      <c r="K56" s="2"/>
      <c r="L56" s="3"/>
      <c r="M56" s="57"/>
      <c r="N56" s="265" t="s">
        <v>138</v>
      </c>
      <c r="O56" s="265"/>
      <c r="P56" s="72" t="s">
        <v>136</v>
      </c>
      <c r="Q56" s="72" t="s">
        <v>137</v>
      </c>
      <c r="R56" s="15"/>
      <c r="S56" s="15"/>
      <c r="T56" s="15"/>
      <c r="U56" s="15"/>
      <c r="V56" s="15"/>
      <c r="W56" s="15"/>
      <c r="X56" s="15"/>
      <c r="Y56" s="15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65">
      <c r="A57" s="37" t="s">
        <v>139</v>
      </c>
      <c r="B57" s="76"/>
      <c r="C57" s="73">
        <f>COUNTIF($L$9:$L$53,"&gt;=9")</f>
        <v>4</v>
      </c>
      <c r="D57" s="171">
        <f>IFERROR(SUM(C57)/SUM($C$57:$C$60),0)</f>
        <v>0.125</v>
      </c>
      <c r="F57" s="1"/>
      <c r="I57" s="1"/>
      <c r="J57" s="1"/>
      <c r="K57" s="1"/>
      <c r="L57" s="4"/>
      <c r="M57" s="57"/>
      <c r="N57" s="37" t="s">
        <v>139</v>
      </c>
      <c r="O57" s="76"/>
      <c r="P57" s="73">
        <f>COUNTIF($X$9:$X$53,"&gt;=9")</f>
        <v>3</v>
      </c>
      <c r="Q57" s="171">
        <f>IFERROR(SUM(P57)/SUM($P$57:$P$60),0)</f>
        <v>0.11538461538461539</v>
      </c>
      <c r="R57" s="15"/>
      <c r="S57" s="15"/>
      <c r="T57" s="15"/>
      <c r="U57" s="15"/>
      <c r="V57" s="15"/>
      <c r="W57" s="15"/>
      <c r="X57" s="15"/>
      <c r="Y57" s="15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65">
      <c r="A58" s="37" t="s">
        <v>140</v>
      </c>
      <c r="B58" s="76"/>
      <c r="C58" s="74">
        <f>COUNTIF($L$9:$L$53,"&gt;=7")-C57</f>
        <v>16</v>
      </c>
      <c r="D58" s="171">
        <f>IFERROR(SUM(C58)/SUM($C$57:$C$60),0)</f>
        <v>0.5</v>
      </c>
      <c r="F58" s="1"/>
      <c r="I58" s="1"/>
      <c r="J58" s="1"/>
      <c r="K58" s="1"/>
      <c r="L58" s="4"/>
      <c r="M58" s="57"/>
      <c r="N58" s="37" t="s">
        <v>140</v>
      </c>
      <c r="O58" s="76"/>
      <c r="P58" s="74">
        <f>COUNTIF($X$9:$X$53,"&gt;=7")-P57</f>
        <v>15</v>
      </c>
      <c r="Q58" s="171">
        <f>IFERROR(SUM(P58)/SUM($P$57:$P$60),0)</f>
        <v>0.57692307692307687</v>
      </c>
      <c r="R58" s="15"/>
      <c r="S58" s="15"/>
      <c r="T58" s="15"/>
      <c r="U58" s="15"/>
      <c r="V58" s="15"/>
      <c r="W58" s="15"/>
      <c r="X58" s="15"/>
      <c r="Y58" s="15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65">
      <c r="A59" s="37" t="s">
        <v>141</v>
      </c>
      <c r="B59" s="76"/>
      <c r="C59" s="74">
        <f>COUNTIF($L$9:$L$53,"&gt;4")-C57-C58</f>
        <v>11</v>
      </c>
      <c r="D59" s="171">
        <f>IFERROR(SUM(C59)/SUM($C$57:$C$60),0)</f>
        <v>0.34375</v>
      </c>
      <c r="F59" s="1"/>
      <c r="I59" s="1"/>
      <c r="J59" s="1"/>
      <c r="K59" s="1"/>
      <c r="L59" s="4"/>
      <c r="M59" s="57"/>
      <c r="N59" s="37" t="s">
        <v>141</v>
      </c>
      <c r="O59" s="76"/>
      <c r="P59" s="74">
        <f>COUNTIF($X$9:$X$53,"&gt;4")-P57-P58</f>
        <v>7</v>
      </c>
      <c r="Q59" s="171">
        <f>IFERROR(SUM(P59)/SUM($P$57:$P$60),0)</f>
        <v>0.26923076923076922</v>
      </c>
      <c r="R59" s="15"/>
      <c r="S59" s="15"/>
      <c r="T59" s="15"/>
      <c r="U59" s="15"/>
      <c r="V59" s="15"/>
      <c r="W59" s="15"/>
      <c r="X59" s="15"/>
      <c r="Y59" s="15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65">
      <c r="A60" s="37" t="s">
        <v>142</v>
      </c>
      <c r="B60" s="76"/>
      <c r="C60" s="73">
        <f>COUNTIF($L$9:$L$53,"&lt;=4")</f>
        <v>1</v>
      </c>
      <c r="D60" s="171">
        <f>IFERROR(SUM(C60)/SUM($C$57:$C$60),0)</f>
        <v>3.125E-2</v>
      </c>
      <c r="F60" s="1"/>
      <c r="I60" s="1"/>
      <c r="J60" s="1"/>
      <c r="K60" s="1"/>
      <c r="L60" s="4"/>
      <c r="M60" s="57"/>
      <c r="N60" s="37" t="s">
        <v>142</v>
      </c>
      <c r="O60" s="76"/>
      <c r="P60" s="73">
        <f>COUNTIF($X$9:$X$53,"&lt;=4")</f>
        <v>1</v>
      </c>
      <c r="Q60" s="171">
        <f>IFERROR(SUM(P60)/SUM($P$57:$P$60),0)</f>
        <v>3.8461538461538464E-2</v>
      </c>
      <c r="R60" s="15"/>
      <c r="S60" s="15"/>
      <c r="T60" s="15"/>
      <c r="U60" s="15"/>
      <c r="V60" s="15"/>
      <c r="W60" s="15"/>
      <c r="X60" s="15"/>
      <c r="Y60" s="15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65">
      <c r="A61" s="261" t="s">
        <v>143</v>
      </c>
      <c r="B61" s="262"/>
      <c r="C61" s="168">
        <f>SUM(C57:C60)</f>
        <v>32</v>
      </c>
      <c r="D61" s="170">
        <f>SUM(D57:D60)</f>
        <v>1</v>
      </c>
      <c r="F61" s="1"/>
      <c r="I61" s="1"/>
      <c r="J61" s="1"/>
      <c r="K61" s="1"/>
      <c r="L61" s="4"/>
      <c r="M61" s="57"/>
      <c r="N61" s="265" t="s">
        <v>143</v>
      </c>
      <c r="O61" s="265"/>
      <c r="P61" s="168">
        <f>SUM(P57:P60)</f>
        <v>26</v>
      </c>
      <c r="Q61" s="170">
        <f>SUM(Q57:Q60)</f>
        <v>0.99999999999999989</v>
      </c>
      <c r="R61" s="15"/>
      <c r="S61" s="15"/>
      <c r="T61" s="15"/>
      <c r="U61" s="15"/>
      <c r="V61" s="15"/>
      <c r="W61" s="15"/>
      <c r="X61" s="15"/>
      <c r="Y61" s="15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65" ht="18">
      <c r="C62" s="77"/>
      <c r="D62" s="77"/>
      <c r="E62" s="77"/>
      <c r="F62" s="5"/>
      <c r="I62" s="5"/>
      <c r="J62" s="5"/>
      <c r="K62" s="5"/>
      <c r="L62" s="5"/>
      <c r="M62" s="57"/>
      <c r="N62" s="264"/>
      <c r="O62" s="264"/>
      <c r="P62" s="77"/>
      <c r="Q62" s="77"/>
      <c r="R62" s="51"/>
      <c r="S62" s="15"/>
      <c r="T62" s="15"/>
      <c r="U62" s="15"/>
      <c r="V62" s="15"/>
      <c r="W62" s="15"/>
      <c r="X62" s="15"/>
      <c r="Y62" s="15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65">
      <c r="A63" s="263" t="s">
        <v>144</v>
      </c>
      <c r="B63" s="263"/>
      <c r="C63" s="78"/>
      <c r="D63" s="257"/>
      <c r="E63" s="257"/>
      <c r="F63" s="1"/>
      <c r="I63" s="6"/>
      <c r="J63" s="1"/>
      <c r="K63" s="1"/>
      <c r="L63" s="1"/>
      <c r="M63" s="57"/>
      <c r="N63" s="164"/>
      <c r="O63" s="164"/>
      <c r="P63" s="78"/>
      <c r="Q63" s="79"/>
      <c r="R63" s="52"/>
      <c r="S63" s="15"/>
      <c r="T63" s="15"/>
      <c r="U63" s="15"/>
      <c r="V63" s="15"/>
      <c r="W63" s="15"/>
      <c r="X63" s="15"/>
      <c r="Y63" s="15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65">
      <c r="A64" s="37" t="s">
        <v>145</v>
      </c>
      <c r="B64" s="37"/>
      <c r="C64" s="78"/>
      <c r="D64" s="257"/>
      <c r="E64" s="257"/>
      <c r="F64" s="1"/>
      <c r="I64" s="6"/>
      <c r="J64" s="1"/>
      <c r="K64" s="1"/>
      <c r="L64" s="1"/>
      <c r="M64" s="57"/>
      <c r="N64" s="164"/>
      <c r="O64" s="164"/>
      <c r="P64" s="78"/>
      <c r="Q64" s="79"/>
      <c r="R64" s="52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>
      <c r="A65" s="37" t="s">
        <v>146</v>
      </c>
      <c r="B65" s="37"/>
      <c r="C65" s="78"/>
      <c r="D65" s="258"/>
      <c r="E65" s="258"/>
      <c r="F65" s="1"/>
      <c r="I65" s="6"/>
      <c r="J65" s="1"/>
      <c r="K65" s="1"/>
      <c r="L65" s="7"/>
      <c r="M65" s="57"/>
      <c r="N65" s="164"/>
      <c r="O65" s="164"/>
      <c r="P65" s="78"/>
      <c r="Q65" s="80"/>
      <c r="R65" s="53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>
      <c r="A66" s="37" t="s">
        <v>84</v>
      </c>
      <c r="B66" s="37"/>
      <c r="C66" s="78"/>
      <c r="D66" s="259"/>
      <c r="E66" s="259"/>
      <c r="F66" s="1"/>
      <c r="I66" s="6"/>
      <c r="J66" s="1"/>
      <c r="K66" s="1"/>
      <c r="L66" s="7"/>
      <c r="M66" s="57"/>
      <c r="N66" s="164"/>
      <c r="O66" s="164"/>
      <c r="P66" s="78"/>
      <c r="Q66" s="81"/>
      <c r="R66" s="54"/>
      <c r="S66" s="15"/>
      <c r="T66" s="15"/>
      <c r="U66" s="15"/>
      <c r="V66" s="15"/>
      <c r="W66" s="15"/>
      <c r="X66" s="15"/>
      <c r="Y66" s="15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>
      <c r="A67" s="37" t="s">
        <v>147</v>
      </c>
      <c r="B67" s="37"/>
      <c r="C67" s="31"/>
      <c r="D67" s="32"/>
      <c r="E67" s="6"/>
      <c r="F67" s="1"/>
      <c r="G67" s="31"/>
      <c r="H67" s="32"/>
      <c r="I67" s="6"/>
      <c r="J67" s="1"/>
      <c r="K67" s="1"/>
      <c r="L67" s="7"/>
      <c r="M67" s="57"/>
      <c r="N67" s="15"/>
      <c r="O67" s="15"/>
      <c r="P67" s="18"/>
      <c r="Q67" s="20"/>
      <c r="R67" s="15"/>
      <c r="S67" s="15"/>
      <c r="T67" s="15"/>
      <c r="U67" s="15"/>
      <c r="V67" s="15"/>
      <c r="W67" s="15"/>
      <c r="X67" s="15"/>
      <c r="Y67" s="1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>
      <c r="A68" s="30"/>
      <c r="B68" s="30"/>
      <c r="C68" s="31"/>
      <c r="D68" s="32"/>
      <c r="E68" s="6"/>
      <c r="F68" s="1"/>
      <c r="G68" s="70"/>
      <c r="H68" s="32"/>
      <c r="I68" s="6"/>
      <c r="J68" s="1"/>
      <c r="K68" s="1"/>
      <c r="L68" s="7"/>
      <c r="M68" s="5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>
      <c r="A69" s="30"/>
      <c r="B69" s="30"/>
      <c r="C69" s="31"/>
      <c r="D69" s="32"/>
      <c r="E69" s="6"/>
      <c r="F69" s="1"/>
      <c r="G69" s="71"/>
      <c r="H69" s="32"/>
      <c r="I69" s="6"/>
      <c r="J69" s="1"/>
      <c r="K69" s="1"/>
      <c r="L69" s="7"/>
      <c r="M69" s="5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>
      <c r="A70" s="30"/>
      <c r="B70" s="30"/>
      <c r="C70" s="31"/>
      <c r="D70" s="32"/>
      <c r="E70" s="6"/>
      <c r="F70" s="1"/>
      <c r="G70" s="71"/>
      <c r="H70" s="32"/>
      <c r="I70" s="6"/>
      <c r="J70" s="1"/>
      <c r="K70" s="1"/>
      <c r="L70" s="7"/>
      <c r="M70" s="5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>
      <c r="A71" s="30"/>
      <c r="B71" s="30"/>
      <c r="C71" s="31"/>
      <c r="D71" s="32"/>
      <c r="E71" s="6"/>
      <c r="F71" s="1"/>
      <c r="G71" s="71"/>
      <c r="H71" s="32"/>
      <c r="I71" s="6"/>
      <c r="J71" s="1"/>
      <c r="K71" s="1"/>
      <c r="L71" s="7"/>
      <c r="M71" s="5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>
      <c r="A72" s="30"/>
      <c r="B72" s="30"/>
      <c r="C72" s="31"/>
      <c r="D72" s="32"/>
      <c r="E72" s="6"/>
      <c r="F72" s="1"/>
      <c r="G72" s="71"/>
      <c r="H72" s="32"/>
      <c r="I72" s="6"/>
      <c r="J72" s="1"/>
      <c r="K72" s="1"/>
      <c r="L72" s="7"/>
      <c r="M72" s="5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4" spans="1:48">
      <c r="D74" s="247" t="s">
        <v>148</v>
      </c>
      <c r="E74" s="247"/>
      <c r="F74" s="247"/>
      <c r="G74" s="247"/>
      <c r="H74" s="247"/>
      <c r="I74" s="247"/>
      <c r="M74"/>
      <c r="P74" s="247" t="s">
        <v>149</v>
      </c>
      <c r="Q74" s="247"/>
      <c r="R74" s="247"/>
      <c r="S74" s="247"/>
      <c r="T74" s="247"/>
      <c r="U74" s="247"/>
      <c r="V74" s="247"/>
      <c r="W74" s="247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1:48">
      <c r="B75" s="69"/>
      <c r="C75" s="69"/>
      <c r="D75" s="246" t="str">
        <f>J6</f>
        <v>LIC. JULIO NAVAS PAZMIÑO</v>
      </c>
      <c r="E75" s="246"/>
      <c r="F75" s="246"/>
      <c r="G75" s="246"/>
      <c r="H75" s="246"/>
      <c r="I75" s="246"/>
      <c r="J75" s="69"/>
      <c r="K75" s="69"/>
      <c r="L75" s="69"/>
      <c r="M75" s="69"/>
      <c r="P75" s="246" t="str">
        <f>J6</f>
        <v>LIC. JULIO NAVAS PAZMIÑO</v>
      </c>
      <c r="Q75" s="246"/>
      <c r="R75" s="246"/>
      <c r="S75" s="246"/>
      <c r="T75" s="246"/>
      <c r="U75" s="246"/>
      <c r="V75" s="246"/>
      <c r="W75" s="246"/>
      <c r="X75" s="69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</row>
    <row r="76" spans="1:48">
      <c r="B76" s="69"/>
      <c r="C76" s="69"/>
      <c r="D76" s="246" t="s">
        <v>150</v>
      </c>
      <c r="E76" s="246"/>
      <c r="F76" s="246"/>
      <c r="G76" s="246"/>
      <c r="H76" s="246"/>
      <c r="I76" s="246"/>
      <c r="J76" s="69"/>
      <c r="K76" s="69"/>
      <c r="L76" s="69"/>
      <c r="M76" s="69"/>
      <c r="P76" s="246" t="s">
        <v>150</v>
      </c>
      <c r="Q76" s="246"/>
      <c r="R76" s="246"/>
      <c r="S76" s="246"/>
      <c r="T76" s="246"/>
      <c r="U76" s="246"/>
      <c r="V76" s="246"/>
      <c r="W76" s="246"/>
      <c r="X76" s="69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</row>
  </sheetData>
  <sortState xmlns:xlrd2="http://schemas.microsoft.com/office/spreadsheetml/2017/richdata2" ref="B10:B57">
    <sortCondition ref="B9"/>
  </sortState>
  <mergeCells count="42">
    <mergeCell ref="A6:B6"/>
    <mergeCell ref="A7:A8"/>
    <mergeCell ref="B7:B8"/>
    <mergeCell ref="C7:F7"/>
    <mergeCell ref="J54:K54"/>
    <mergeCell ref="A1:M1"/>
    <mergeCell ref="A2:M2"/>
    <mergeCell ref="A3:M3"/>
    <mergeCell ref="A4:M4"/>
    <mergeCell ref="G5:M5"/>
    <mergeCell ref="N1:Y1"/>
    <mergeCell ref="N2:Y2"/>
    <mergeCell ref="N3:Y3"/>
    <mergeCell ref="N4:Y4"/>
    <mergeCell ref="N6:O6"/>
    <mergeCell ref="A61:B61"/>
    <mergeCell ref="A63:B63"/>
    <mergeCell ref="N62:O62"/>
    <mergeCell ref="N61:O61"/>
    <mergeCell ref="N7:N8"/>
    <mergeCell ref="O7:O8"/>
    <mergeCell ref="N56:O56"/>
    <mergeCell ref="K7:K8"/>
    <mergeCell ref="G7:J7"/>
    <mergeCell ref="L7:L8"/>
    <mergeCell ref="M7:M8"/>
    <mergeCell ref="D63:E63"/>
    <mergeCell ref="AC2:AE4"/>
    <mergeCell ref="D75:I75"/>
    <mergeCell ref="D76:I76"/>
    <mergeCell ref="P75:W75"/>
    <mergeCell ref="P76:W76"/>
    <mergeCell ref="P74:W74"/>
    <mergeCell ref="D74:I74"/>
    <mergeCell ref="X7:X8"/>
    <mergeCell ref="Y7:Y8"/>
    <mergeCell ref="P7:Q7"/>
    <mergeCell ref="R7:W7"/>
    <mergeCell ref="D64:E64"/>
    <mergeCell ref="D65:E65"/>
    <mergeCell ref="D66:E66"/>
    <mergeCell ref="H6:I6"/>
  </mergeCells>
  <conditionalFormatting sqref="C9:K53">
    <cfRule type="cellIs" dxfId="84" priority="18" stopIfTrue="1" operator="lessThan">
      <formula>7</formula>
    </cfRule>
  </conditionalFormatting>
  <conditionalFormatting sqref="G54:L55">
    <cfRule type="cellIs" dxfId="83" priority="52" stopIfTrue="1" operator="lessThan">
      <formula>7</formula>
    </cfRule>
  </conditionalFormatting>
  <conditionalFormatting sqref="L7 L9:L53">
    <cfRule type="cellIs" dxfId="82" priority="32" stopIfTrue="1" operator="lessThan">
      <formula>7</formula>
    </cfRule>
    <cfRule type="cellIs" dxfId="81" priority="33" operator="equal">
      <formula>"ERROR"</formula>
    </cfRule>
  </conditionalFormatting>
  <conditionalFormatting sqref="O9:O53">
    <cfRule type="cellIs" dxfId="80" priority="26" stopIfTrue="1" operator="lessThan">
      <formula>25</formula>
    </cfRule>
    <cfRule type="cellIs" dxfId="79" priority="27" stopIfTrue="1" operator="lessThan">
      <formula>20.6</formula>
    </cfRule>
    <cfRule type="cellIs" dxfId="78" priority="28" stopIfTrue="1" operator="lessThan">
      <formula>7</formula>
    </cfRule>
  </conditionalFormatting>
  <conditionalFormatting sqref="P9:P53">
    <cfRule type="cellIs" dxfId="77" priority="1" stopIfTrue="1" operator="lessThan">
      <formula>7</formula>
    </cfRule>
  </conditionalFormatting>
  <conditionalFormatting sqref="P54:V54">
    <cfRule type="cellIs" dxfId="76" priority="6" stopIfTrue="1" operator="lessThan">
      <formula>7</formula>
    </cfRule>
  </conditionalFormatting>
  <conditionalFormatting sqref="R9:T53">
    <cfRule type="cellIs" dxfId="75" priority="2" stopIfTrue="1" operator="lessThan">
      <formula>7</formula>
    </cfRule>
  </conditionalFormatting>
  <conditionalFormatting sqref="U9:W53">
    <cfRule type="cellIs" dxfId="74" priority="3" operator="equal">
      <formula>"ERROR"</formula>
    </cfRule>
  </conditionalFormatting>
  <conditionalFormatting sqref="X7">
    <cfRule type="cellIs" dxfId="73" priority="20" stopIfTrue="1" operator="lessThan">
      <formula>7</formula>
    </cfRule>
    <cfRule type="cellIs" dxfId="72" priority="21" operator="equal">
      <formula>"ERROR"</formula>
    </cfRule>
  </conditionalFormatting>
  <conditionalFormatting sqref="X9:X53">
    <cfRule type="cellIs" dxfId="71" priority="22" stopIfTrue="1" operator="lessThan">
      <formula>7</formula>
    </cfRule>
    <cfRule type="cellIs" dxfId="70" priority="23" operator="equal">
      <formula>"ERROR"</formula>
    </cfRule>
  </conditionalFormatting>
  <conditionalFormatting sqref="X54">
    <cfRule type="cellIs" dxfId="69" priority="5" stopIfTrue="1" operator="lessThan">
      <formula>7</formula>
    </cfRule>
  </conditionalFormatting>
  <pageMargins left="0.39" right="0.16" top="0.23622047244094491" bottom="0.11811023622047245" header="0" footer="0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76"/>
  <sheetViews>
    <sheetView showGridLines="0" zoomScale="70" zoomScaleNormal="70" zoomScaleSheetLayoutView="70" zoomScalePageLayoutView="70" workbookViewId="0">
      <selection sqref="A1:M1"/>
    </sheetView>
  </sheetViews>
  <sheetFormatPr baseColWidth="10" defaultColWidth="0" defaultRowHeight="15"/>
  <cols>
    <col min="1" max="1" width="3.7109375" customWidth="1"/>
    <col min="2" max="2" width="47.28515625" customWidth="1"/>
    <col min="3" max="10" width="8.28515625" customWidth="1"/>
    <col min="11" max="11" width="8.140625" customWidth="1"/>
    <col min="12" max="12" width="8.5703125" customWidth="1"/>
    <col min="13" max="13" width="6.28515625" style="56" customWidth="1"/>
    <col min="14" max="14" width="3.7109375" customWidth="1"/>
    <col min="15" max="15" width="47.28515625" customWidth="1"/>
    <col min="16" max="24" width="8.7109375" customWidth="1"/>
    <col min="25" max="25" width="7.7109375" customWidth="1"/>
    <col min="26" max="48" width="8.7109375" customWidth="1"/>
    <col min="49" max="60" width="11.42578125" hidden="1" customWidth="1"/>
    <col min="61" max="65" width="0" hidden="1" customWidth="1"/>
    <col min="66" max="16384" width="11.42578125" hidden="1"/>
  </cols>
  <sheetData>
    <row r="1" spans="1:65" ht="21">
      <c r="A1" s="277" t="str">
        <f>DATOS!B2</f>
        <v>UNIDAD EDUCATIVA FISCOMISIONAL VEINTE DE ABRIL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 t="str">
        <f>DATOS!B2</f>
        <v>UNIDAD EDUCATIVA FISCOMISIONAL VEINTE DE ABRIL</v>
      </c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</row>
    <row r="2" spans="1:65" ht="18.75">
      <c r="A2" s="278" t="s">
        <v>106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 t="s">
        <v>106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34"/>
      <c r="AA2" s="34"/>
      <c r="AB2" s="34"/>
      <c r="AC2" s="245" t="s">
        <v>107</v>
      </c>
      <c r="AD2" s="245"/>
      <c r="AE2" s="245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</row>
    <row r="3" spans="1:65" ht="15.75" customHeight="1">
      <c r="A3" s="278" t="s">
        <v>151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 t="s">
        <v>152</v>
      </c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34"/>
      <c r="AA3" s="34"/>
      <c r="AB3" s="34"/>
      <c r="AC3" s="245"/>
      <c r="AD3" s="245"/>
      <c r="AE3" s="245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</row>
    <row r="4" spans="1:65" ht="17.25" customHeight="1">
      <c r="A4" s="278" t="str">
        <f>"AÑO LECTIVO "&amp;DATOS!B3</f>
        <v>AÑO LECTIVO 2024 - 2025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 t="str">
        <f>"AÑO LECTIVO "&amp;DATOS!B3</f>
        <v>AÑO LECTIVO 2024 - 2025</v>
      </c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34"/>
      <c r="AA4" s="34"/>
      <c r="AB4" s="34"/>
      <c r="AC4" s="245"/>
      <c r="AD4" s="245"/>
      <c r="AE4" s="245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</row>
    <row r="5" spans="1:65" ht="18.75">
      <c r="G5" s="280"/>
      <c r="H5" s="280"/>
      <c r="I5" s="280"/>
      <c r="J5" s="280"/>
      <c r="K5" s="280"/>
      <c r="L5" s="280"/>
      <c r="M5" s="280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</row>
    <row r="6" spans="1:65" ht="16.5" thickBot="1">
      <c r="A6" s="279" t="str">
        <f>"CURSO: "&amp;DATOS!B6</f>
        <v>CURSO: SEGUNDO BGU CIENCIAS "B" VESPERTINA</v>
      </c>
      <c r="B6" s="279"/>
      <c r="C6" s="26" t="s">
        <v>110</v>
      </c>
      <c r="D6" s="49" t="str">
        <f>DATOS!B4</f>
        <v>MATEMATICA</v>
      </c>
      <c r="E6" s="49"/>
      <c r="F6" s="49"/>
      <c r="G6" s="49"/>
      <c r="H6" s="260" t="s">
        <v>111</v>
      </c>
      <c r="I6" s="260"/>
      <c r="J6" s="39" t="str">
        <f>DATOS!B5</f>
        <v>LIC. JULIO NAVAS PAZMIÑO</v>
      </c>
      <c r="K6" s="40"/>
      <c r="L6" s="40"/>
      <c r="M6" s="55"/>
      <c r="N6" s="279" t="str">
        <f>"CURSO: "&amp;DATOS!B6</f>
        <v>CURSO: SEGUNDO BGU CIENCIAS "B" VESPERTINA</v>
      </c>
      <c r="O6" s="279"/>
      <c r="P6" s="40" t="s">
        <v>110</v>
      </c>
      <c r="Q6" s="40" t="str">
        <f>DATOS!B4</f>
        <v>MATEMATICA</v>
      </c>
      <c r="R6" s="47"/>
      <c r="S6" s="40"/>
      <c r="T6" s="40"/>
      <c r="U6" s="40" t="str">
        <f>"DOCENTE: "&amp;DATOS!B5</f>
        <v>DOCENTE: LIC. JULIO NAVAS PAZMIÑO</v>
      </c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</row>
    <row r="7" spans="1:65" ht="18" customHeight="1" thickBot="1">
      <c r="A7" s="266" t="s">
        <v>112</v>
      </c>
      <c r="B7" s="281" t="s">
        <v>113</v>
      </c>
      <c r="C7" s="272" t="s">
        <v>114</v>
      </c>
      <c r="D7" s="273"/>
      <c r="E7" s="273"/>
      <c r="F7" s="274"/>
      <c r="G7" s="272" t="s">
        <v>115</v>
      </c>
      <c r="H7" s="273"/>
      <c r="I7" s="273"/>
      <c r="J7" s="274"/>
      <c r="K7" s="270" t="s">
        <v>116</v>
      </c>
      <c r="L7" s="275" t="s">
        <v>117</v>
      </c>
      <c r="M7" s="250" t="s">
        <v>9</v>
      </c>
      <c r="N7" s="266" t="s">
        <v>112</v>
      </c>
      <c r="O7" s="268" t="s">
        <v>113</v>
      </c>
      <c r="P7" s="252" t="s">
        <v>118</v>
      </c>
      <c r="Q7" s="253"/>
      <c r="R7" s="254" t="s">
        <v>119</v>
      </c>
      <c r="S7" s="255"/>
      <c r="T7" s="255"/>
      <c r="U7" s="255"/>
      <c r="V7" s="255"/>
      <c r="W7" s="256"/>
      <c r="X7" s="248" t="s">
        <v>153</v>
      </c>
      <c r="Y7" s="250" t="s">
        <v>9</v>
      </c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</row>
    <row r="8" spans="1:65" ht="63" customHeight="1" thickBot="1">
      <c r="A8" s="267"/>
      <c r="B8" s="282"/>
      <c r="C8" s="25"/>
      <c r="D8" s="25"/>
      <c r="E8" s="25"/>
      <c r="F8" s="25"/>
      <c r="G8" s="25"/>
      <c r="H8" s="25"/>
      <c r="I8" s="25"/>
      <c r="J8" s="25"/>
      <c r="K8" s="271"/>
      <c r="L8" s="276"/>
      <c r="M8" s="251"/>
      <c r="N8" s="267"/>
      <c r="O8" s="269"/>
      <c r="P8" s="150" t="s">
        <v>121</v>
      </c>
      <c r="Q8" s="151">
        <v>0.7</v>
      </c>
      <c r="R8" s="152" t="s">
        <v>122</v>
      </c>
      <c r="S8" s="153" t="s">
        <v>123</v>
      </c>
      <c r="T8" s="180" t="s">
        <v>124</v>
      </c>
      <c r="U8" s="180" t="s">
        <v>125</v>
      </c>
      <c r="V8" s="153" t="s">
        <v>126</v>
      </c>
      <c r="W8" s="154">
        <v>0.3</v>
      </c>
      <c r="X8" s="249"/>
      <c r="Y8" s="251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Z8" s="41" t="s">
        <v>102</v>
      </c>
      <c r="BA8" s="41" t="s">
        <v>103</v>
      </c>
      <c r="BB8" s="41" t="s">
        <v>104</v>
      </c>
      <c r="BC8" s="41" t="s">
        <v>127</v>
      </c>
      <c r="BD8" s="41" t="s">
        <v>128</v>
      </c>
      <c r="BE8" s="42" t="s">
        <v>129</v>
      </c>
      <c r="BF8" s="42" t="s">
        <v>130</v>
      </c>
      <c r="BG8" s="42" t="s">
        <v>131</v>
      </c>
      <c r="BH8" s="42" t="s">
        <v>132</v>
      </c>
    </row>
    <row r="9" spans="1:65" ht="14.25" customHeight="1">
      <c r="A9" s="59">
        <v>1</v>
      </c>
      <c r="B9" s="64" t="str">
        <f>IF('1ER TRIMESTRE'!B9&lt;&gt;"",'1ER TRIMESTRE'!B9,"")</f>
        <v xml:space="preserve">ARGUDO TUBAY </v>
      </c>
      <c r="C9" s="23"/>
      <c r="D9" s="23"/>
      <c r="E9" s="23"/>
      <c r="F9" s="23"/>
      <c r="G9" s="38"/>
      <c r="H9" s="38"/>
      <c r="I9" s="38"/>
      <c r="J9" s="21"/>
      <c r="K9" s="22"/>
      <c r="L9" s="60" t="str">
        <f>IF(SUM(AZ9:BH9)&gt;=1,"ERROR",IF(COUNT(C9:K9)&gt;=1,TRUNC(SUM(C9:K9)/COUNT(C9:K9),2),""))</f>
        <v/>
      </c>
      <c r="M9" s="24" t="str">
        <f>BL9</f>
        <v/>
      </c>
      <c r="N9" s="67">
        <v>1</v>
      </c>
      <c r="O9" s="64" t="str">
        <f>IF(B9&lt;&gt;"",B9,"")</f>
        <v xml:space="preserve">ARGUDO TUBAY </v>
      </c>
      <c r="P9" s="23" t="str">
        <f>IF(OR(L9="",L9&lt;0,L9&gt;10),"",L9)</f>
        <v/>
      </c>
      <c r="Q9" s="148" t="str">
        <f>IF(OR(P9="",P9&lt;0,P9&gt;10),"",TRUNC((P9*0.7),2))</f>
        <v/>
      </c>
      <c r="R9" s="23"/>
      <c r="S9" s="23"/>
      <c r="T9" s="182"/>
      <c r="U9" s="181" t="str">
        <f>IF(OR(S9="",T9=""),"",IF(OR(S9&lt;0,S9&gt;10,T9&lt;0,T9&gt;10),"ERROR",TRUNC(AVERAGE(S9:T9),2)))</f>
        <v/>
      </c>
      <c r="V9" s="148" t="str">
        <f>IF(OR(R9="",S9=""),"",IF(OR(R9&lt;0,R9&gt;10,S9&lt;0,S9&gt;10,T9&lt;0,T9&gt;10),"ERROR",IF(T9&gt;S9,TRUNC(AVERAGE(R9,U9),2),TRUNC(AVERAGE(R9:S9),2))))</f>
        <v/>
      </c>
      <c r="W9" s="148" t="str">
        <f>IF(V9="","",IF(OR(V9&lt;0,V9&gt;10),"ERROR",TRUNC((V9*0.3),2)))</f>
        <v/>
      </c>
      <c r="X9" s="60" t="str">
        <f>IF(OR(Q9="",W9="",W9="ERROR"),"",TRUNC(SUM(Q9,W9),2))</f>
        <v/>
      </c>
      <c r="Y9" s="24" t="str">
        <f>BM9</f>
        <v/>
      </c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Z9" s="43">
        <f t="shared" ref="AZ9:AZ25" si="0">IF(OR(C9&lt;0,C9&gt;10),1,0)</f>
        <v>0</v>
      </c>
      <c r="BA9" s="43">
        <f t="shared" ref="BA9:BA25" si="1">IF(OR(D9&lt;0,D9&gt;10),1,0)</f>
        <v>0</v>
      </c>
      <c r="BB9" s="43">
        <f t="shared" ref="BB9:BB25" si="2">IF(OR(E9&lt;0,E9&gt;10),1,0)</f>
        <v>0</v>
      </c>
      <c r="BC9" s="43">
        <f t="shared" ref="BC9:BC25" si="3">IF(OR(F9&lt;0,F9&gt;10),1,0)</f>
        <v>0</v>
      </c>
      <c r="BD9" s="43">
        <f t="shared" ref="BD9:BD25" si="4">IF(OR(G9&lt;0,G9&gt;10),1,0)</f>
        <v>0</v>
      </c>
      <c r="BE9" s="43">
        <f t="shared" ref="BE9:BE25" si="5">IF(OR(H9&lt;0,H9&gt;10),1,0)</f>
        <v>0</v>
      </c>
      <c r="BF9" s="43">
        <f t="shared" ref="BF9:BF25" si="6">IF(OR(I9&lt;0,I9&gt;10),1,0)</f>
        <v>0</v>
      </c>
      <c r="BG9" s="43">
        <f t="shared" ref="BG9:BG25" si="7">IF(OR(J9&lt;0,J9&gt;10),1,0)</f>
        <v>0</v>
      </c>
      <c r="BH9" s="43">
        <f t="shared" ref="BH9:BH25" si="8">IF(OR(K9&lt;0,K9&gt;10),1,0)</f>
        <v>0</v>
      </c>
      <c r="BJ9" s="43">
        <f>IF(DATOS!$E$4="",0,IF(DATOS!$E$4="CUANTITATIVA",1,IF(DATOS!$E$4="CUALITATIVA",2,0)))</f>
        <v>1</v>
      </c>
      <c r="BL9" t="str">
        <f>_xlfn.IFS(OR(L9="",L9&lt;0,L9&gt;10,$BJ$9=0),"",AND($BJ$9=1,L9&gt;=9),"DA",AND($BJ$9=1,L9&gt;=7),"AA",AND($BJ$9=1,L9&gt;4),"PA",AND($BJ$9=1,L9&lt;=4),"NA",AND($BJ$9=2,L9&gt;=9.5),"A+",AND($BJ$9=2,L9&gt;=8.5),"A-",AND($BJ$9=2,L9&gt;=7.5),"B+",AND($BJ$9=2,L9&gt;=6.5),"B-",AND($BJ$9=2,L9&gt;=5.5),"C+",AND($BJ$9=2,L9&gt;=4.5),"C-",AND($BJ$9=2,L9&gt;=3.5),"D+",AND($BJ$9=2,L9&gt;=2.5),"D-",AND($BJ$9=2,L9&gt;=1.5),"E+",AND($BJ$9=2,L9&lt;1.5),"E-")</f>
        <v/>
      </c>
      <c r="BM9" t="str">
        <f>_xlfn.IFS(OR(X9="",X9&lt;0,X9&gt;10,$BJ$9=0),"",AND($BJ$9=1,X9&gt;=9),"DA",AND($BJ$9=1,X9&gt;=7),"AA",AND($BJ$9=1,X9&gt;4),"PA",AND($BJ$9=1,X9&lt;=4),"NA",AND($BJ$9=2,X9&gt;=9.5),"A+",AND($BJ$9=2,X9&gt;=8.5),"A-",AND($BJ$9=2,X9&gt;=7.5),"B+",AND($BJ$9=2,X9&gt;=6.5),"B-",AND($BJ$9=2,X9&gt;=5.5),"C+",AND($BJ$9=2,X9&gt;=4.5),"C-",AND($BJ$9=2,X9&gt;=3.5),"D+",AND($BJ$9=2,X9&gt;=2.5),"D-",AND($BJ$9=2,X9&gt;=1.5),"E+",AND($BJ$9=2,X9&lt;1.5),"E-")</f>
        <v/>
      </c>
    </row>
    <row r="10" spans="1:65" ht="14.25" customHeight="1">
      <c r="A10" s="61">
        <v>2</v>
      </c>
      <c r="B10" s="64" t="str">
        <f>IF('1ER TRIMESTRE'!B10&lt;&gt;"",'1ER TRIMESTRE'!B10,"")</f>
        <v>CABRERA ALVARADO</v>
      </c>
      <c r="C10" s="23"/>
      <c r="D10" s="23"/>
      <c r="E10" s="23"/>
      <c r="F10" s="23"/>
      <c r="G10" s="23"/>
      <c r="H10" s="23"/>
      <c r="I10" s="23"/>
      <c r="J10" s="23">
        <v>22</v>
      </c>
      <c r="K10" s="23"/>
      <c r="L10" s="60" t="str">
        <f t="shared" ref="L10:L53" si="9">IF(SUM(AZ10:BH10)&gt;=1,"ERROR",IF(COUNT(C10:K10)&gt;=1,TRUNC(SUM(C10:K10)/COUNT(C10:K10),2),""))</f>
        <v>ERROR</v>
      </c>
      <c r="M10" s="24" t="str">
        <f t="shared" ref="M10:M53" si="10">BL10</f>
        <v/>
      </c>
      <c r="N10" s="68">
        <v>2</v>
      </c>
      <c r="O10" s="64" t="str">
        <f t="shared" ref="O10:O53" si="11">IF(B10&lt;&gt;"",B10,"")</f>
        <v>CABRERA ALVARADO</v>
      </c>
      <c r="P10" s="23" t="str">
        <f t="shared" ref="P10:P53" si="12">IF(OR(L10="",L10&lt;0,L10&gt;10),"",L10)</f>
        <v/>
      </c>
      <c r="Q10" s="65" t="str">
        <f t="shared" ref="Q10:Q53" si="13">IF(OR(P10="",P10&lt;0,P10&gt;10),"",TRUNC((P10*0.7),2))</f>
        <v/>
      </c>
      <c r="R10" s="23"/>
      <c r="S10" s="23"/>
      <c r="T10" s="182"/>
      <c r="U10" s="181" t="str">
        <f t="shared" ref="U10:U53" si="14">IF(OR(S10="",T10=""),"",IF(OR(S10&lt;0,S10&gt;10,T10&lt;0,T10&gt;10),"ERROR",TRUNC(AVERAGE(S10:T10),2)))</f>
        <v/>
      </c>
      <c r="V10" s="148" t="str">
        <f t="shared" ref="V10:V53" si="15">IF(OR(R10="",S10=""),"",IF(OR(R10&lt;0,R10&gt;10,S10&lt;0,S10&gt;10,T10&lt;0,T10&gt;10),"ERROR",IF(T10&gt;S10,TRUNC(AVERAGE(R10,U10),2),TRUNC(AVERAGE(R10:S10),2))))</f>
        <v/>
      </c>
      <c r="W10" s="65" t="str">
        <f t="shared" ref="W10:W53" si="16">IF(V10="","",IF(OR(V10&lt;0,V10&gt;10),"ERROR",TRUNC((V10*0.3),2)))</f>
        <v/>
      </c>
      <c r="X10" s="60" t="str">
        <f t="shared" ref="X10:X53" si="17">IF(OR(Q10="",W10="",W10="ERROR"),"",TRUNC(SUM(Q10,W10),2))</f>
        <v/>
      </c>
      <c r="Y10" s="24" t="str">
        <f t="shared" ref="Y10:Y53" si="18">BM10</f>
        <v/>
      </c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Z10" s="43">
        <f t="shared" si="0"/>
        <v>0</v>
      </c>
      <c r="BA10" s="43">
        <f t="shared" si="1"/>
        <v>0</v>
      </c>
      <c r="BB10" s="43">
        <f t="shared" si="2"/>
        <v>0</v>
      </c>
      <c r="BC10" s="43">
        <f t="shared" si="3"/>
        <v>0</v>
      </c>
      <c r="BD10" s="43">
        <f t="shared" si="4"/>
        <v>0</v>
      </c>
      <c r="BE10" s="43">
        <f t="shared" si="5"/>
        <v>0</v>
      </c>
      <c r="BF10" s="43">
        <f t="shared" si="6"/>
        <v>0</v>
      </c>
      <c r="BG10" s="43">
        <f t="shared" si="7"/>
        <v>1</v>
      </c>
      <c r="BH10" s="43">
        <f t="shared" si="8"/>
        <v>0</v>
      </c>
      <c r="BL10" t="str">
        <f t="shared" ref="BL10:BL53" si="19">_xlfn.IFS(OR(L10="",L10&lt;0,L10&gt;10,$BJ$9=0),"",AND($BJ$9=1,L10&gt;=9),"DA",AND($BJ$9=1,L10&gt;=7),"AA",AND($BJ$9=1,L10&gt;4),"PA",AND($BJ$9=1,L10&lt;=4),"NA",AND($BJ$9=2,L10&gt;=9.5),"A+",AND($BJ$9=2,L10&gt;=8.5),"A-",AND($BJ$9=2,L10&gt;=7.5),"B+",AND($BJ$9=2,L10&gt;=6.5),"B-",AND($BJ$9=2,L10&gt;=5.5),"C+",AND($BJ$9=2,L10&gt;=4.5),"C-",AND($BJ$9=2,L10&gt;=3.5),"D+",AND($BJ$9=2,L10&gt;=2.5),"D-",AND($BJ$9=2,L10&gt;=1.5),"E+",AND($BJ$9=2,L10&lt;1.5),"E-")</f>
        <v/>
      </c>
      <c r="BM10" t="str">
        <f t="shared" ref="BM10:BM53" si="20">_xlfn.IFS(OR(X10="",X10&lt;0,X10&gt;10,$BJ$9=0),"",AND($BJ$9=1,X10&gt;=9),"DA",AND($BJ$9=1,X10&gt;=7),"AA",AND($BJ$9=1,X10&gt;4),"PA",AND($BJ$9=1,X10&lt;=4),"NA",AND($BJ$9=2,X10&gt;=9.5),"A+",AND($BJ$9=2,X10&gt;=8.5),"A-",AND($BJ$9=2,X10&gt;=7.5),"B+",AND($BJ$9=2,X10&gt;=6.5),"B-",AND($BJ$9=2,X10&gt;=5.5),"C+",AND($BJ$9=2,X10&gt;=4.5),"C-",AND($BJ$9=2,X10&gt;=3.5),"D+",AND($BJ$9=2,X10&gt;=2.5),"D-",AND($BJ$9=2,X10&gt;=1.5),"E+",AND($BJ$9=2,X10&lt;1.5),"E-")</f>
        <v/>
      </c>
    </row>
    <row r="11" spans="1:65" ht="14.25" customHeight="1">
      <c r="A11" s="59">
        <v>3</v>
      </c>
      <c r="B11" s="64" t="str">
        <f>IF('1ER TRIMESTRE'!B11&lt;&gt;"",'1ER TRIMESTRE'!B11,"")</f>
        <v>CAGUANA ZAMBRANO</v>
      </c>
      <c r="C11" s="23"/>
      <c r="D11" s="23"/>
      <c r="E11" s="23"/>
      <c r="F11" s="23"/>
      <c r="G11" s="23"/>
      <c r="H11" s="23"/>
      <c r="I11" s="23"/>
      <c r="J11" s="23">
        <v>5</v>
      </c>
      <c r="K11" s="23"/>
      <c r="L11" s="60">
        <f t="shared" si="9"/>
        <v>5</v>
      </c>
      <c r="M11" s="24" t="str">
        <f t="shared" si="10"/>
        <v>PA</v>
      </c>
      <c r="N11" s="67">
        <v>3</v>
      </c>
      <c r="O11" s="64" t="str">
        <f t="shared" si="11"/>
        <v>CAGUANA ZAMBRANO</v>
      </c>
      <c r="P11" s="23">
        <f t="shared" si="12"/>
        <v>5</v>
      </c>
      <c r="Q11" s="65">
        <f t="shared" si="13"/>
        <v>3.5</v>
      </c>
      <c r="R11" s="23">
        <v>5</v>
      </c>
      <c r="S11" s="23">
        <v>5</v>
      </c>
      <c r="T11" s="182">
        <v>9</v>
      </c>
      <c r="U11" s="181">
        <f t="shared" si="14"/>
        <v>7</v>
      </c>
      <c r="V11" s="148">
        <f t="shared" si="15"/>
        <v>6</v>
      </c>
      <c r="W11" s="65">
        <f t="shared" si="16"/>
        <v>1.8</v>
      </c>
      <c r="X11" s="60">
        <f t="shared" si="17"/>
        <v>5.3</v>
      </c>
      <c r="Y11" s="24" t="str">
        <f t="shared" si="18"/>
        <v>PA</v>
      </c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Z11" s="43">
        <f t="shared" si="0"/>
        <v>0</v>
      </c>
      <c r="BA11" s="43">
        <f t="shared" si="1"/>
        <v>0</v>
      </c>
      <c r="BB11" s="43">
        <f t="shared" si="2"/>
        <v>0</v>
      </c>
      <c r="BC11" s="43">
        <f t="shared" si="3"/>
        <v>0</v>
      </c>
      <c r="BD11" s="43">
        <f t="shared" si="4"/>
        <v>0</v>
      </c>
      <c r="BE11" s="43">
        <f t="shared" si="5"/>
        <v>0</v>
      </c>
      <c r="BF11" s="43">
        <f t="shared" si="6"/>
        <v>0</v>
      </c>
      <c r="BG11" s="43">
        <f t="shared" si="7"/>
        <v>0</v>
      </c>
      <c r="BH11" s="43">
        <f t="shared" si="8"/>
        <v>0</v>
      </c>
      <c r="BL11" t="str">
        <f t="shared" si="19"/>
        <v>PA</v>
      </c>
      <c r="BM11" t="str">
        <f t="shared" si="20"/>
        <v>PA</v>
      </c>
    </row>
    <row r="12" spans="1:65" ht="14.25" customHeight="1">
      <c r="A12" s="61">
        <v>4</v>
      </c>
      <c r="B12" s="64" t="str">
        <f>IF('1ER TRIMESTRE'!B12&lt;&gt;"",'1ER TRIMESTRE'!B12,"")</f>
        <v xml:space="preserve">CASTRO PINCAY </v>
      </c>
      <c r="C12" s="23"/>
      <c r="D12" s="23"/>
      <c r="E12" s="23"/>
      <c r="F12" s="23"/>
      <c r="G12" s="23"/>
      <c r="H12" s="23"/>
      <c r="I12" s="23"/>
      <c r="J12" s="23">
        <v>6</v>
      </c>
      <c r="K12" s="23"/>
      <c r="L12" s="60">
        <f t="shared" si="9"/>
        <v>6</v>
      </c>
      <c r="M12" s="24" t="str">
        <f t="shared" si="10"/>
        <v>PA</v>
      </c>
      <c r="N12" s="68">
        <v>4</v>
      </c>
      <c r="O12" s="64" t="str">
        <f t="shared" si="11"/>
        <v xml:space="preserve">CASTRO PINCAY </v>
      </c>
      <c r="P12" s="23">
        <f t="shared" si="12"/>
        <v>6</v>
      </c>
      <c r="Q12" s="65">
        <f t="shared" si="13"/>
        <v>4.2</v>
      </c>
      <c r="R12" s="23">
        <v>6</v>
      </c>
      <c r="S12" s="23">
        <v>6</v>
      </c>
      <c r="T12" s="182">
        <v>7</v>
      </c>
      <c r="U12" s="181">
        <f t="shared" si="14"/>
        <v>6.5</v>
      </c>
      <c r="V12" s="148">
        <f t="shared" si="15"/>
        <v>6.25</v>
      </c>
      <c r="W12" s="65">
        <f t="shared" si="16"/>
        <v>1.87</v>
      </c>
      <c r="X12" s="60">
        <f t="shared" si="17"/>
        <v>6.07</v>
      </c>
      <c r="Y12" s="24" t="str">
        <f t="shared" si="18"/>
        <v>PA</v>
      </c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Z12" s="43">
        <f t="shared" si="0"/>
        <v>0</v>
      </c>
      <c r="BA12" s="43">
        <f t="shared" si="1"/>
        <v>0</v>
      </c>
      <c r="BB12" s="43">
        <f t="shared" si="2"/>
        <v>0</v>
      </c>
      <c r="BC12" s="43">
        <f t="shared" si="3"/>
        <v>0</v>
      </c>
      <c r="BD12" s="43">
        <f t="shared" si="4"/>
        <v>0</v>
      </c>
      <c r="BE12" s="43">
        <f t="shared" si="5"/>
        <v>0</v>
      </c>
      <c r="BF12" s="43">
        <f t="shared" si="6"/>
        <v>0</v>
      </c>
      <c r="BG12" s="43">
        <f t="shared" si="7"/>
        <v>0</v>
      </c>
      <c r="BH12" s="43">
        <f t="shared" si="8"/>
        <v>0</v>
      </c>
      <c r="BL12" t="str">
        <f t="shared" si="19"/>
        <v>PA</v>
      </c>
      <c r="BM12" t="str">
        <f t="shared" si="20"/>
        <v>PA</v>
      </c>
    </row>
    <row r="13" spans="1:65" ht="14.25" customHeight="1">
      <c r="A13" s="59">
        <v>5</v>
      </c>
      <c r="B13" s="64" t="str">
        <f>IF('1ER TRIMESTRE'!B13&lt;&gt;"",'1ER TRIMESTRE'!B13,"")</f>
        <v>CHELE PLUA</v>
      </c>
      <c r="C13" s="23"/>
      <c r="D13" s="23"/>
      <c r="E13" s="23"/>
      <c r="F13" s="23"/>
      <c r="G13" s="23"/>
      <c r="H13" s="23"/>
      <c r="I13" s="23"/>
      <c r="J13" s="23">
        <v>7</v>
      </c>
      <c r="K13" s="23"/>
      <c r="L13" s="60">
        <f t="shared" si="9"/>
        <v>7</v>
      </c>
      <c r="M13" s="24" t="str">
        <f t="shared" si="10"/>
        <v>AA</v>
      </c>
      <c r="N13" s="67">
        <v>5</v>
      </c>
      <c r="O13" s="64" t="str">
        <f t="shared" si="11"/>
        <v>CHELE PLUA</v>
      </c>
      <c r="P13" s="23">
        <f t="shared" si="12"/>
        <v>7</v>
      </c>
      <c r="Q13" s="65">
        <f t="shared" si="13"/>
        <v>4.9000000000000004</v>
      </c>
      <c r="R13" s="23">
        <v>7</v>
      </c>
      <c r="S13" s="23">
        <v>7</v>
      </c>
      <c r="T13" s="182"/>
      <c r="U13" s="181" t="str">
        <f t="shared" si="14"/>
        <v/>
      </c>
      <c r="V13" s="148">
        <f t="shared" si="15"/>
        <v>7</v>
      </c>
      <c r="W13" s="65">
        <f t="shared" si="16"/>
        <v>2.1</v>
      </c>
      <c r="X13" s="60">
        <f t="shared" si="17"/>
        <v>7</v>
      </c>
      <c r="Y13" s="24" t="str">
        <f t="shared" si="18"/>
        <v>AA</v>
      </c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Z13" s="43">
        <f t="shared" si="0"/>
        <v>0</v>
      </c>
      <c r="BA13" s="43">
        <f t="shared" si="1"/>
        <v>0</v>
      </c>
      <c r="BB13" s="43">
        <f t="shared" si="2"/>
        <v>0</v>
      </c>
      <c r="BC13" s="43">
        <f t="shared" si="3"/>
        <v>0</v>
      </c>
      <c r="BD13" s="43">
        <f t="shared" si="4"/>
        <v>0</v>
      </c>
      <c r="BE13" s="43">
        <f t="shared" si="5"/>
        <v>0</v>
      </c>
      <c r="BF13" s="43">
        <f t="shared" si="6"/>
        <v>0</v>
      </c>
      <c r="BG13" s="43">
        <f t="shared" si="7"/>
        <v>0</v>
      </c>
      <c r="BH13" s="43">
        <f t="shared" si="8"/>
        <v>0</v>
      </c>
      <c r="BL13" t="str">
        <f t="shared" si="19"/>
        <v>AA</v>
      </c>
      <c r="BM13" t="str">
        <f t="shared" si="20"/>
        <v>AA</v>
      </c>
    </row>
    <row r="14" spans="1:65" ht="14.25" customHeight="1">
      <c r="A14" s="61">
        <v>6</v>
      </c>
      <c r="B14" s="64" t="str">
        <f>IF('1ER TRIMESTRE'!B14&lt;&gt;"",'1ER TRIMESTRE'!B14,"")</f>
        <v>CHOEZ CABRERA</v>
      </c>
      <c r="C14" s="23"/>
      <c r="D14" s="23"/>
      <c r="E14" s="23"/>
      <c r="F14" s="23"/>
      <c r="G14" s="23"/>
      <c r="H14" s="23"/>
      <c r="I14" s="23"/>
      <c r="J14" s="23">
        <v>3.5</v>
      </c>
      <c r="K14" s="23"/>
      <c r="L14" s="60">
        <f t="shared" si="9"/>
        <v>3.5</v>
      </c>
      <c r="M14" s="24" t="str">
        <f t="shared" si="10"/>
        <v>NA</v>
      </c>
      <c r="N14" s="68">
        <v>6</v>
      </c>
      <c r="O14" s="64" t="str">
        <f t="shared" si="11"/>
        <v>CHOEZ CABRERA</v>
      </c>
      <c r="P14" s="23">
        <f t="shared" si="12"/>
        <v>3.5</v>
      </c>
      <c r="Q14" s="65">
        <f t="shared" si="13"/>
        <v>2.4500000000000002</v>
      </c>
      <c r="R14" s="23">
        <v>4</v>
      </c>
      <c r="S14" s="23">
        <v>4</v>
      </c>
      <c r="T14" s="182">
        <v>6</v>
      </c>
      <c r="U14" s="181">
        <f t="shared" si="14"/>
        <v>5</v>
      </c>
      <c r="V14" s="148">
        <f t="shared" si="15"/>
        <v>4.5</v>
      </c>
      <c r="W14" s="65">
        <f t="shared" si="16"/>
        <v>1.35</v>
      </c>
      <c r="X14" s="60">
        <f t="shared" si="17"/>
        <v>3.8</v>
      </c>
      <c r="Y14" s="24" t="str">
        <f t="shared" si="18"/>
        <v>NA</v>
      </c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Z14" s="43">
        <f t="shared" si="0"/>
        <v>0</v>
      </c>
      <c r="BA14" s="43">
        <f t="shared" si="1"/>
        <v>0</v>
      </c>
      <c r="BB14" s="43">
        <f t="shared" si="2"/>
        <v>0</v>
      </c>
      <c r="BC14" s="43">
        <f t="shared" si="3"/>
        <v>0</v>
      </c>
      <c r="BD14" s="43">
        <f t="shared" si="4"/>
        <v>0</v>
      </c>
      <c r="BE14" s="43">
        <f t="shared" si="5"/>
        <v>0</v>
      </c>
      <c r="BF14" s="43">
        <f t="shared" si="6"/>
        <v>0</v>
      </c>
      <c r="BG14" s="43">
        <f t="shared" si="7"/>
        <v>0</v>
      </c>
      <c r="BH14" s="43">
        <f t="shared" si="8"/>
        <v>0</v>
      </c>
      <c r="BL14" t="str">
        <f t="shared" si="19"/>
        <v>NA</v>
      </c>
      <c r="BM14" t="str">
        <f t="shared" si="20"/>
        <v>NA</v>
      </c>
    </row>
    <row r="15" spans="1:65" ht="14.25" customHeight="1">
      <c r="A15" s="59">
        <v>7</v>
      </c>
      <c r="B15" s="64" t="str">
        <f>IF('1ER TRIMESTRE'!B15&lt;&gt;"",'1ER TRIMESTRE'!B15,"")</f>
        <v xml:space="preserve">CHUEZ LOOR </v>
      </c>
      <c r="C15" s="23"/>
      <c r="D15" s="23"/>
      <c r="E15" s="23"/>
      <c r="F15" s="23"/>
      <c r="G15" s="23"/>
      <c r="H15" s="23"/>
      <c r="I15" s="23"/>
      <c r="J15" s="23">
        <v>9</v>
      </c>
      <c r="K15" s="23"/>
      <c r="L15" s="60">
        <f t="shared" si="9"/>
        <v>9</v>
      </c>
      <c r="M15" s="24" t="str">
        <f t="shared" si="10"/>
        <v>DA</v>
      </c>
      <c r="N15" s="67">
        <v>7</v>
      </c>
      <c r="O15" s="64" t="str">
        <f t="shared" si="11"/>
        <v xml:space="preserve">CHUEZ LOOR </v>
      </c>
      <c r="P15" s="23">
        <f t="shared" si="12"/>
        <v>9</v>
      </c>
      <c r="Q15" s="65">
        <f t="shared" si="13"/>
        <v>6.3</v>
      </c>
      <c r="R15" s="23">
        <v>9</v>
      </c>
      <c r="S15" s="23">
        <v>9</v>
      </c>
      <c r="T15" s="182"/>
      <c r="U15" s="181" t="str">
        <f t="shared" si="14"/>
        <v/>
      </c>
      <c r="V15" s="148">
        <f t="shared" si="15"/>
        <v>9</v>
      </c>
      <c r="W15" s="65">
        <f t="shared" si="16"/>
        <v>2.7</v>
      </c>
      <c r="X15" s="60">
        <f t="shared" si="17"/>
        <v>9</v>
      </c>
      <c r="Y15" s="24" t="str">
        <f t="shared" si="18"/>
        <v>DA</v>
      </c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Z15" s="43">
        <f t="shared" si="0"/>
        <v>0</v>
      </c>
      <c r="BA15" s="43">
        <f t="shared" si="1"/>
        <v>0</v>
      </c>
      <c r="BB15" s="43">
        <f t="shared" si="2"/>
        <v>0</v>
      </c>
      <c r="BC15" s="43">
        <f t="shared" si="3"/>
        <v>0</v>
      </c>
      <c r="BD15" s="43">
        <f t="shared" si="4"/>
        <v>0</v>
      </c>
      <c r="BE15" s="43">
        <f t="shared" si="5"/>
        <v>0</v>
      </c>
      <c r="BF15" s="43">
        <f t="shared" si="6"/>
        <v>0</v>
      </c>
      <c r="BG15" s="43">
        <f t="shared" si="7"/>
        <v>0</v>
      </c>
      <c r="BH15" s="43">
        <f t="shared" si="8"/>
        <v>0</v>
      </c>
      <c r="BL15" t="str">
        <f t="shared" si="19"/>
        <v>DA</v>
      </c>
      <c r="BM15" t="str">
        <f t="shared" si="20"/>
        <v>DA</v>
      </c>
    </row>
    <row r="16" spans="1:65" ht="14.25" customHeight="1">
      <c r="A16" s="61">
        <v>8</v>
      </c>
      <c r="B16" s="64" t="str">
        <f>IF('1ER TRIMESTRE'!B16&lt;&gt;"",'1ER TRIMESTRE'!B16,"")</f>
        <v xml:space="preserve">CHUYA SAQUIPAY </v>
      </c>
      <c r="C16" s="23"/>
      <c r="D16" s="23"/>
      <c r="E16" s="23"/>
      <c r="F16" s="23"/>
      <c r="G16" s="23"/>
      <c r="H16" s="23"/>
      <c r="I16" s="23"/>
      <c r="J16" s="23">
        <v>10</v>
      </c>
      <c r="K16" s="23"/>
      <c r="L16" s="60">
        <f t="shared" si="9"/>
        <v>10</v>
      </c>
      <c r="M16" s="24" t="str">
        <f t="shared" si="10"/>
        <v>DA</v>
      </c>
      <c r="N16" s="68">
        <v>8</v>
      </c>
      <c r="O16" s="64" t="str">
        <f t="shared" si="11"/>
        <v xml:space="preserve">CHUYA SAQUIPAY </v>
      </c>
      <c r="P16" s="23">
        <f t="shared" si="12"/>
        <v>10</v>
      </c>
      <c r="Q16" s="65">
        <f t="shared" si="13"/>
        <v>7</v>
      </c>
      <c r="R16" s="23">
        <v>10</v>
      </c>
      <c r="S16" s="23">
        <v>10</v>
      </c>
      <c r="T16" s="182"/>
      <c r="U16" s="181" t="str">
        <f t="shared" si="14"/>
        <v/>
      </c>
      <c r="V16" s="148">
        <f t="shared" si="15"/>
        <v>10</v>
      </c>
      <c r="W16" s="65">
        <f t="shared" si="16"/>
        <v>3</v>
      </c>
      <c r="X16" s="60">
        <f t="shared" si="17"/>
        <v>10</v>
      </c>
      <c r="Y16" s="24" t="str">
        <f t="shared" si="18"/>
        <v>DA</v>
      </c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Z16" s="43">
        <f t="shared" si="0"/>
        <v>0</v>
      </c>
      <c r="BA16" s="43">
        <f t="shared" si="1"/>
        <v>0</v>
      </c>
      <c r="BB16" s="43">
        <f t="shared" si="2"/>
        <v>0</v>
      </c>
      <c r="BC16" s="43">
        <f t="shared" si="3"/>
        <v>0</v>
      </c>
      <c r="BD16" s="43">
        <f t="shared" si="4"/>
        <v>0</v>
      </c>
      <c r="BE16" s="43">
        <f t="shared" si="5"/>
        <v>0</v>
      </c>
      <c r="BF16" s="43">
        <f t="shared" si="6"/>
        <v>0</v>
      </c>
      <c r="BG16" s="43">
        <f t="shared" si="7"/>
        <v>0</v>
      </c>
      <c r="BH16" s="43">
        <f t="shared" si="8"/>
        <v>0</v>
      </c>
      <c r="BL16" t="str">
        <f t="shared" si="19"/>
        <v>DA</v>
      </c>
      <c r="BM16" t="str">
        <f t="shared" si="20"/>
        <v>DA</v>
      </c>
    </row>
    <row r="17" spans="1:65" ht="14.25" customHeight="1">
      <c r="A17" s="59">
        <v>9</v>
      </c>
      <c r="B17" s="64" t="str">
        <f>IF('1ER TRIMESTRE'!B17&lt;&gt;"",'1ER TRIMESTRE'!B17,"")</f>
        <v xml:space="preserve">ESPINOZA CASTAÑEDA </v>
      </c>
      <c r="C17" s="23"/>
      <c r="D17" s="23"/>
      <c r="E17" s="23"/>
      <c r="F17" s="23"/>
      <c r="G17" s="23"/>
      <c r="H17" s="23"/>
      <c r="I17" s="23"/>
      <c r="J17" s="23"/>
      <c r="K17" s="23"/>
      <c r="L17" s="60" t="str">
        <f t="shared" si="9"/>
        <v/>
      </c>
      <c r="M17" s="24" t="str">
        <f t="shared" si="10"/>
        <v/>
      </c>
      <c r="N17" s="67">
        <v>9</v>
      </c>
      <c r="O17" s="64" t="str">
        <f t="shared" si="11"/>
        <v xml:space="preserve">ESPINOZA CASTAÑEDA </v>
      </c>
      <c r="P17" s="23" t="str">
        <f t="shared" si="12"/>
        <v/>
      </c>
      <c r="Q17" s="65" t="str">
        <f t="shared" si="13"/>
        <v/>
      </c>
      <c r="R17" s="23"/>
      <c r="S17" s="23"/>
      <c r="T17" s="182"/>
      <c r="U17" s="181" t="str">
        <f t="shared" si="14"/>
        <v/>
      </c>
      <c r="V17" s="148" t="str">
        <f t="shared" si="15"/>
        <v/>
      </c>
      <c r="W17" s="65" t="str">
        <f t="shared" si="16"/>
        <v/>
      </c>
      <c r="X17" s="60" t="str">
        <f t="shared" si="17"/>
        <v/>
      </c>
      <c r="Y17" s="24" t="str">
        <f t="shared" si="18"/>
        <v/>
      </c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Z17" s="43">
        <f t="shared" si="0"/>
        <v>0</v>
      </c>
      <c r="BA17" s="43">
        <f t="shared" si="1"/>
        <v>0</v>
      </c>
      <c r="BB17" s="43">
        <f t="shared" si="2"/>
        <v>0</v>
      </c>
      <c r="BC17" s="43">
        <f t="shared" si="3"/>
        <v>0</v>
      </c>
      <c r="BD17" s="43">
        <f t="shared" si="4"/>
        <v>0</v>
      </c>
      <c r="BE17" s="43">
        <f t="shared" si="5"/>
        <v>0</v>
      </c>
      <c r="BF17" s="43">
        <f t="shared" si="6"/>
        <v>0</v>
      </c>
      <c r="BG17" s="43">
        <f t="shared" si="7"/>
        <v>0</v>
      </c>
      <c r="BH17" s="43">
        <f t="shared" si="8"/>
        <v>0</v>
      </c>
      <c r="BL17" t="str">
        <f t="shared" si="19"/>
        <v/>
      </c>
      <c r="BM17" t="str">
        <f t="shared" si="20"/>
        <v/>
      </c>
    </row>
    <row r="18" spans="1:65" ht="14.25" customHeight="1">
      <c r="A18" s="61">
        <v>10</v>
      </c>
      <c r="B18" s="64" t="str">
        <f>IF('1ER TRIMESTRE'!B18&lt;&gt;"",'1ER TRIMESTRE'!B18,"")</f>
        <v xml:space="preserve">GALARZA CEREZO </v>
      </c>
      <c r="C18" s="23"/>
      <c r="D18" s="23"/>
      <c r="E18" s="23"/>
      <c r="F18" s="23"/>
      <c r="G18" s="23"/>
      <c r="H18" s="23"/>
      <c r="I18" s="23"/>
      <c r="J18" s="23">
        <v>8.8000000000000007</v>
      </c>
      <c r="K18" s="23"/>
      <c r="L18" s="60">
        <f t="shared" si="9"/>
        <v>8.8000000000000007</v>
      </c>
      <c r="M18" s="24" t="str">
        <f t="shared" si="10"/>
        <v>AA</v>
      </c>
      <c r="N18" s="68">
        <v>10</v>
      </c>
      <c r="O18" s="64" t="str">
        <f t="shared" si="11"/>
        <v xml:space="preserve">GALARZA CEREZO </v>
      </c>
      <c r="P18" s="23">
        <f t="shared" si="12"/>
        <v>8.8000000000000007</v>
      </c>
      <c r="Q18" s="65">
        <f t="shared" si="13"/>
        <v>6.16</v>
      </c>
      <c r="R18" s="23">
        <v>8.8000000000000007</v>
      </c>
      <c r="S18" s="23">
        <v>8.8000000000000007</v>
      </c>
      <c r="T18" s="182"/>
      <c r="U18" s="181" t="str">
        <f t="shared" si="14"/>
        <v/>
      </c>
      <c r="V18" s="148">
        <f t="shared" si="15"/>
        <v>8.8000000000000007</v>
      </c>
      <c r="W18" s="65">
        <f t="shared" si="16"/>
        <v>2.64</v>
      </c>
      <c r="X18" s="60">
        <f t="shared" si="17"/>
        <v>8.8000000000000007</v>
      </c>
      <c r="Y18" s="24" t="str">
        <f t="shared" si="18"/>
        <v>AA</v>
      </c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4"/>
      <c r="AZ18" s="43">
        <f t="shared" si="0"/>
        <v>0</v>
      </c>
      <c r="BA18" s="43">
        <f t="shared" si="1"/>
        <v>0</v>
      </c>
      <c r="BB18" s="43">
        <f t="shared" si="2"/>
        <v>0</v>
      </c>
      <c r="BC18" s="43">
        <f t="shared" si="3"/>
        <v>0</v>
      </c>
      <c r="BD18" s="43">
        <f t="shared" si="4"/>
        <v>0</v>
      </c>
      <c r="BE18" s="43">
        <f t="shared" si="5"/>
        <v>0</v>
      </c>
      <c r="BF18" s="43">
        <f t="shared" si="6"/>
        <v>0</v>
      </c>
      <c r="BG18" s="43">
        <f t="shared" si="7"/>
        <v>0</v>
      </c>
      <c r="BH18" s="43">
        <f t="shared" si="8"/>
        <v>0</v>
      </c>
      <c r="BL18" t="str">
        <f t="shared" si="19"/>
        <v>AA</v>
      </c>
      <c r="BM18" t="str">
        <f t="shared" si="20"/>
        <v>AA</v>
      </c>
    </row>
    <row r="19" spans="1:65" ht="14.25" customHeight="1">
      <c r="A19" s="59">
        <v>11</v>
      </c>
      <c r="B19" s="64" t="str">
        <f>IF('1ER TRIMESTRE'!B19&lt;&gt;"",'1ER TRIMESTRE'!B19,"")</f>
        <v xml:space="preserve">GOMEZ RODRIGUEZ </v>
      </c>
      <c r="C19" s="23"/>
      <c r="D19" s="23"/>
      <c r="E19" s="23"/>
      <c r="F19" s="23"/>
      <c r="G19" s="23"/>
      <c r="H19" s="23"/>
      <c r="I19" s="23"/>
      <c r="J19" s="23">
        <v>7.4</v>
      </c>
      <c r="K19" s="27"/>
      <c r="L19" s="60">
        <f t="shared" si="9"/>
        <v>7.4</v>
      </c>
      <c r="M19" s="24" t="str">
        <f t="shared" si="10"/>
        <v>AA</v>
      </c>
      <c r="N19" s="67">
        <v>11</v>
      </c>
      <c r="O19" s="64" t="str">
        <f t="shared" si="11"/>
        <v xml:space="preserve">GOMEZ RODRIGUEZ </v>
      </c>
      <c r="P19" s="23">
        <f t="shared" si="12"/>
        <v>7.4</v>
      </c>
      <c r="Q19" s="65">
        <f t="shared" si="13"/>
        <v>5.18</v>
      </c>
      <c r="R19" s="23">
        <v>7.4</v>
      </c>
      <c r="S19" s="23">
        <v>7.4</v>
      </c>
      <c r="T19" s="182"/>
      <c r="U19" s="181" t="str">
        <f t="shared" si="14"/>
        <v/>
      </c>
      <c r="V19" s="148">
        <f t="shared" si="15"/>
        <v>7.4</v>
      </c>
      <c r="W19" s="65">
        <f t="shared" si="16"/>
        <v>2.2200000000000002</v>
      </c>
      <c r="X19" s="60">
        <f t="shared" si="17"/>
        <v>7.4</v>
      </c>
      <c r="Y19" s="24" t="str">
        <f t="shared" si="18"/>
        <v>AA</v>
      </c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Z19" s="43">
        <f t="shared" si="0"/>
        <v>0</v>
      </c>
      <c r="BA19" s="43">
        <f t="shared" si="1"/>
        <v>0</v>
      </c>
      <c r="BB19" s="43">
        <f t="shared" si="2"/>
        <v>0</v>
      </c>
      <c r="BC19" s="43">
        <f t="shared" si="3"/>
        <v>0</v>
      </c>
      <c r="BD19" s="43">
        <f t="shared" si="4"/>
        <v>0</v>
      </c>
      <c r="BE19" s="43">
        <f t="shared" si="5"/>
        <v>0</v>
      </c>
      <c r="BF19" s="43">
        <f t="shared" si="6"/>
        <v>0</v>
      </c>
      <c r="BG19" s="43">
        <f t="shared" si="7"/>
        <v>0</v>
      </c>
      <c r="BH19" s="43">
        <f t="shared" si="8"/>
        <v>0</v>
      </c>
      <c r="BL19" t="str">
        <f t="shared" si="19"/>
        <v>AA</v>
      </c>
      <c r="BM19" t="str">
        <f t="shared" si="20"/>
        <v>AA</v>
      </c>
    </row>
    <row r="20" spans="1:65" ht="14.25" customHeight="1">
      <c r="A20" s="61">
        <v>12</v>
      </c>
      <c r="B20" s="64" t="str">
        <f>IF('1ER TRIMESTRE'!B20&lt;&gt;"",'1ER TRIMESTRE'!B20,"")</f>
        <v xml:space="preserve">GUZMAN MOSQUERA </v>
      </c>
      <c r="C20" s="23"/>
      <c r="D20" s="23"/>
      <c r="E20" s="23"/>
      <c r="F20" s="23"/>
      <c r="G20" s="23"/>
      <c r="H20" s="23"/>
      <c r="I20" s="23"/>
      <c r="J20" s="23">
        <v>5.6</v>
      </c>
      <c r="K20" s="27"/>
      <c r="L20" s="60">
        <f t="shared" si="9"/>
        <v>5.6</v>
      </c>
      <c r="M20" s="24" t="str">
        <f t="shared" si="10"/>
        <v>PA</v>
      </c>
      <c r="N20" s="68">
        <v>12</v>
      </c>
      <c r="O20" s="64" t="str">
        <f t="shared" si="11"/>
        <v xml:space="preserve">GUZMAN MOSQUERA </v>
      </c>
      <c r="P20" s="23">
        <f t="shared" si="12"/>
        <v>5.6</v>
      </c>
      <c r="Q20" s="65">
        <f t="shared" si="13"/>
        <v>3.92</v>
      </c>
      <c r="R20" s="23">
        <v>5.6</v>
      </c>
      <c r="S20" s="23">
        <v>5.6</v>
      </c>
      <c r="T20" s="182">
        <v>8</v>
      </c>
      <c r="U20" s="181">
        <f t="shared" si="14"/>
        <v>6.8</v>
      </c>
      <c r="V20" s="148">
        <f t="shared" si="15"/>
        <v>6.2</v>
      </c>
      <c r="W20" s="65">
        <f t="shared" si="16"/>
        <v>1.86</v>
      </c>
      <c r="X20" s="60">
        <f t="shared" si="17"/>
        <v>5.78</v>
      </c>
      <c r="Y20" s="24" t="str">
        <f t="shared" si="18"/>
        <v>PA</v>
      </c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Z20" s="43">
        <f t="shared" si="0"/>
        <v>0</v>
      </c>
      <c r="BA20" s="43">
        <f t="shared" si="1"/>
        <v>0</v>
      </c>
      <c r="BB20" s="43">
        <f t="shared" si="2"/>
        <v>0</v>
      </c>
      <c r="BC20" s="43">
        <f t="shared" si="3"/>
        <v>0</v>
      </c>
      <c r="BD20" s="43">
        <f t="shared" si="4"/>
        <v>0</v>
      </c>
      <c r="BE20" s="43">
        <f t="shared" si="5"/>
        <v>0</v>
      </c>
      <c r="BF20" s="43">
        <f t="shared" si="6"/>
        <v>0</v>
      </c>
      <c r="BG20" s="43">
        <f t="shared" si="7"/>
        <v>0</v>
      </c>
      <c r="BH20" s="43">
        <f t="shared" si="8"/>
        <v>0</v>
      </c>
      <c r="BL20" t="str">
        <f t="shared" si="19"/>
        <v>PA</v>
      </c>
      <c r="BM20" t="str">
        <f t="shared" si="20"/>
        <v>PA</v>
      </c>
    </row>
    <row r="21" spans="1:65" ht="14.25" customHeight="1">
      <c r="A21" s="59">
        <v>13</v>
      </c>
      <c r="B21" s="64" t="str">
        <f>IF('1ER TRIMESTRE'!B21&lt;&gt;"",'1ER TRIMESTRE'!B21,"")</f>
        <v>JIRON MERCADO</v>
      </c>
      <c r="C21" s="23"/>
      <c r="D21" s="23"/>
      <c r="E21" s="23"/>
      <c r="F21" s="23"/>
      <c r="G21" s="23"/>
      <c r="H21" s="23"/>
      <c r="I21" s="23"/>
      <c r="J21" s="23">
        <v>8.1999999999999993</v>
      </c>
      <c r="K21" s="27"/>
      <c r="L21" s="60">
        <f t="shared" si="9"/>
        <v>8.1999999999999993</v>
      </c>
      <c r="M21" s="24" t="str">
        <f t="shared" si="10"/>
        <v>AA</v>
      </c>
      <c r="N21" s="67">
        <v>13</v>
      </c>
      <c r="O21" s="64" t="str">
        <f t="shared" si="11"/>
        <v>JIRON MERCADO</v>
      </c>
      <c r="P21" s="23">
        <f t="shared" si="12"/>
        <v>8.1999999999999993</v>
      </c>
      <c r="Q21" s="65">
        <f t="shared" si="13"/>
        <v>5.74</v>
      </c>
      <c r="R21" s="23">
        <v>8.1999999999999993</v>
      </c>
      <c r="S21" s="23">
        <v>8.1999999999999993</v>
      </c>
      <c r="T21" s="182"/>
      <c r="U21" s="181" t="str">
        <f t="shared" si="14"/>
        <v/>
      </c>
      <c r="V21" s="148">
        <f t="shared" si="15"/>
        <v>8.1999999999999993</v>
      </c>
      <c r="W21" s="65">
        <f t="shared" si="16"/>
        <v>2.46</v>
      </c>
      <c r="X21" s="60">
        <f t="shared" si="17"/>
        <v>8.1999999999999993</v>
      </c>
      <c r="Y21" s="24" t="str">
        <f t="shared" si="18"/>
        <v>AA</v>
      </c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Z21" s="43">
        <f t="shared" si="0"/>
        <v>0</v>
      </c>
      <c r="BA21" s="43">
        <f t="shared" si="1"/>
        <v>0</v>
      </c>
      <c r="BB21" s="43">
        <f t="shared" si="2"/>
        <v>0</v>
      </c>
      <c r="BC21" s="43">
        <f t="shared" si="3"/>
        <v>0</v>
      </c>
      <c r="BD21" s="43">
        <f t="shared" si="4"/>
        <v>0</v>
      </c>
      <c r="BE21" s="43">
        <f t="shared" si="5"/>
        <v>0</v>
      </c>
      <c r="BF21" s="43">
        <f t="shared" si="6"/>
        <v>0</v>
      </c>
      <c r="BG21" s="43">
        <f t="shared" si="7"/>
        <v>0</v>
      </c>
      <c r="BH21" s="43">
        <f t="shared" si="8"/>
        <v>0</v>
      </c>
      <c r="BL21" t="str">
        <f t="shared" si="19"/>
        <v>AA</v>
      </c>
      <c r="BM21" t="str">
        <f t="shared" si="20"/>
        <v>AA</v>
      </c>
    </row>
    <row r="22" spans="1:65" ht="14.25" customHeight="1">
      <c r="A22" s="61">
        <v>14</v>
      </c>
      <c r="B22" s="64" t="str">
        <f>IF('1ER TRIMESTRE'!B22&lt;&gt;"",'1ER TRIMESTRE'!B22,"")</f>
        <v>MACAS QUICHIMBO</v>
      </c>
      <c r="C22" s="23"/>
      <c r="D22" s="23"/>
      <c r="E22" s="23"/>
      <c r="F22" s="23"/>
      <c r="G22" s="23"/>
      <c r="H22" s="23"/>
      <c r="I22" s="23"/>
      <c r="J22" s="23">
        <v>7.44</v>
      </c>
      <c r="K22" s="27"/>
      <c r="L22" s="60">
        <f t="shared" si="9"/>
        <v>7.44</v>
      </c>
      <c r="M22" s="24" t="str">
        <f t="shared" si="10"/>
        <v>AA</v>
      </c>
      <c r="N22" s="68">
        <v>14</v>
      </c>
      <c r="O22" s="64" t="str">
        <f t="shared" si="11"/>
        <v>MACAS QUICHIMBO</v>
      </c>
      <c r="P22" s="23">
        <f t="shared" si="12"/>
        <v>7.44</v>
      </c>
      <c r="Q22" s="65">
        <f t="shared" si="13"/>
        <v>5.2</v>
      </c>
      <c r="R22" s="23">
        <v>7.44</v>
      </c>
      <c r="S22" s="23">
        <v>7.44</v>
      </c>
      <c r="T22" s="182"/>
      <c r="U22" s="181" t="str">
        <f t="shared" si="14"/>
        <v/>
      </c>
      <c r="V22" s="148">
        <f t="shared" si="15"/>
        <v>7.44</v>
      </c>
      <c r="W22" s="65">
        <f t="shared" si="16"/>
        <v>2.23</v>
      </c>
      <c r="X22" s="60">
        <f t="shared" si="17"/>
        <v>7.43</v>
      </c>
      <c r="Y22" s="24" t="str">
        <f t="shared" si="18"/>
        <v>AA</v>
      </c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Z22" s="43">
        <f t="shared" si="0"/>
        <v>0</v>
      </c>
      <c r="BA22" s="43">
        <f t="shared" si="1"/>
        <v>0</v>
      </c>
      <c r="BB22" s="43">
        <f t="shared" si="2"/>
        <v>0</v>
      </c>
      <c r="BC22" s="43">
        <f t="shared" si="3"/>
        <v>0</v>
      </c>
      <c r="BD22" s="43">
        <f t="shared" si="4"/>
        <v>0</v>
      </c>
      <c r="BE22" s="43">
        <f t="shared" si="5"/>
        <v>0</v>
      </c>
      <c r="BF22" s="43">
        <f t="shared" si="6"/>
        <v>0</v>
      </c>
      <c r="BG22" s="43">
        <f t="shared" si="7"/>
        <v>0</v>
      </c>
      <c r="BH22" s="43">
        <f t="shared" si="8"/>
        <v>0</v>
      </c>
      <c r="BL22" t="str">
        <f t="shared" si="19"/>
        <v>AA</v>
      </c>
      <c r="BM22" t="str">
        <f t="shared" si="20"/>
        <v>AA</v>
      </c>
    </row>
    <row r="23" spans="1:65" ht="14.25" customHeight="1">
      <c r="A23" s="59">
        <v>15</v>
      </c>
      <c r="B23" s="64" t="str">
        <f>IF('1ER TRIMESTRE'!B23&lt;&gt;"",'1ER TRIMESTRE'!B23,"")</f>
        <v>MACIAS MATEO</v>
      </c>
      <c r="C23" s="23"/>
      <c r="D23" s="23"/>
      <c r="E23" s="23"/>
      <c r="F23" s="23"/>
      <c r="G23" s="23"/>
      <c r="H23" s="23"/>
      <c r="I23" s="23"/>
      <c r="J23" s="23">
        <v>7.24</v>
      </c>
      <c r="K23" s="27"/>
      <c r="L23" s="60">
        <f t="shared" si="9"/>
        <v>7.24</v>
      </c>
      <c r="M23" s="24" t="str">
        <f t="shared" si="10"/>
        <v>AA</v>
      </c>
      <c r="N23" s="67">
        <v>15</v>
      </c>
      <c r="O23" s="64" t="str">
        <f t="shared" si="11"/>
        <v>MACIAS MATEO</v>
      </c>
      <c r="P23" s="23">
        <f t="shared" si="12"/>
        <v>7.24</v>
      </c>
      <c r="Q23" s="65">
        <f t="shared" si="13"/>
        <v>5.0599999999999996</v>
      </c>
      <c r="R23" s="23">
        <v>7.24</v>
      </c>
      <c r="S23" s="23">
        <v>7.24</v>
      </c>
      <c r="T23" s="182"/>
      <c r="U23" s="181" t="str">
        <f t="shared" si="14"/>
        <v/>
      </c>
      <c r="V23" s="148">
        <f t="shared" si="15"/>
        <v>7.24</v>
      </c>
      <c r="W23" s="65">
        <f t="shared" si="16"/>
        <v>2.17</v>
      </c>
      <c r="X23" s="60">
        <f t="shared" si="17"/>
        <v>7.23</v>
      </c>
      <c r="Y23" s="24" t="str">
        <f t="shared" si="18"/>
        <v>AA</v>
      </c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Z23" s="43">
        <f t="shared" si="0"/>
        <v>0</v>
      </c>
      <c r="BA23" s="43">
        <f t="shared" si="1"/>
        <v>0</v>
      </c>
      <c r="BB23" s="43">
        <f t="shared" si="2"/>
        <v>0</v>
      </c>
      <c r="BC23" s="43">
        <f t="shared" si="3"/>
        <v>0</v>
      </c>
      <c r="BD23" s="43">
        <f t="shared" si="4"/>
        <v>0</v>
      </c>
      <c r="BE23" s="43">
        <f t="shared" si="5"/>
        <v>0</v>
      </c>
      <c r="BF23" s="43">
        <f t="shared" si="6"/>
        <v>0</v>
      </c>
      <c r="BG23" s="43">
        <f t="shared" si="7"/>
        <v>0</v>
      </c>
      <c r="BH23" s="43">
        <f t="shared" si="8"/>
        <v>0</v>
      </c>
      <c r="BL23" t="str">
        <f t="shared" si="19"/>
        <v>AA</v>
      </c>
      <c r="BM23" t="str">
        <f t="shared" si="20"/>
        <v>AA</v>
      </c>
    </row>
    <row r="24" spans="1:65" ht="14.25" customHeight="1">
      <c r="A24" s="61">
        <v>16</v>
      </c>
      <c r="B24" s="64" t="str">
        <f>IF('1ER TRIMESTRE'!B24&lt;&gt;"",'1ER TRIMESTRE'!B24,"")</f>
        <v xml:space="preserve">MATUTE CACERES </v>
      </c>
      <c r="C24" s="23"/>
      <c r="D24" s="23"/>
      <c r="E24" s="23"/>
      <c r="F24" s="23"/>
      <c r="G24" s="23"/>
      <c r="H24" s="23"/>
      <c r="I24" s="23"/>
      <c r="J24" s="23">
        <v>7.61</v>
      </c>
      <c r="K24" s="27"/>
      <c r="L24" s="60">
        <f t="shared" si="9"/>
        <v>7.61</v>
      </c>
      <c r="M24" s="24" t="str">
        <f t="shared" si="10"/>
        <v>AA</v>
      </c>
      <c r="N24" s="68">
        <v>16</v>
      </c>
      <c r="O24" s="64" t="str">
        <f t="shared" si="11"/>
        <v xml:space="preserve">MATUTE CACERES </v>
      </c>
      <c r="P24" s="23">
        <f t="shared" si="12"/>
        <v>7.61</v>
      </c>
      <c r="Q24" s="65">
        <f t="shared" si="13"/>
        <v>5.32</v>
      </c>
      <c r="R24" s="23">
        <v>7.61</v>
      </c>
      <c r="S24" s="23">
        <v>7.61</v>
      </c>
      <c r="T24" s="182"/>
      <c r="U24" s="181" t="str">
        <f t="shared" si="14"/>
        <v/>
      </c>
      <c r="V24" s="148">
        <f t="shared" si="15"/>
        <v>7.61</v>
      </c>
      <c r="W24" s="65">
        <f t="shared" si="16"/>
        <v>2.2799999999999998</v>
      </c>
      <c r="X24" s="60">
        <f t="shared" si="17"/>
        <v>7.6</v>
      </c>
      <c r="Y24" s="24" t="str">
        <f t="shared" si="18"/>
        <v>AA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Z24" s="43">
        <f t="shared" si="0"/>
        <v>0</v>
      </c>
      <c r="BA24" s="43">
        <f t="shared" si="1"/>
        <v>0</v>
      </c>
      <c r="BB24" s="43">
        <f t="shared" si="2"/>
        <v>0</v>
      </c>
      <c r="BC24" s="43">
        <f t="shared" si="3"/>
        <v>0</v>
      </c>
      <c r="BD24" s="43">
        <f t="shared" si="4"/>
        <v>0</v>
      </c>
      <c r="BE24" s="43">
        <f t="shared" si="5"/>
        <v>0</v>
      </c>
      <c r="BF24" s="43">
        <f t="shared" si="6"/>
        <v>0</v>
      </c>
      <c r="BG24" s="43">
        <f t="shared" si="7"/>
        <v>0</v>
      </c>
      <c r="BH24" s="43">
        <f t="shared" si="8"/>
        <v>0</v>
      </c>
      <c r="BL24" t="str">
        <f t="shared" si="19"/>
        <v>AA</v>
      </c>
      <c r="BM24" t="str">
        <f t="shared" si="20"/>
        <v>AA</v>
      </c>
    </row>
    <row r="25" spans="1:65" ht="14.25" customHeight="1">
      <c r="A25" s="59">
        <v>17</v>
      </c>
      <c r="B25" s="64" t="str">
        <f>IF('1ER TRIMESTRE'!B25&lt;&gt;"",'1ER TRIMESTRE'!B25,"")</f>
        <v xml:space="preserve">MAYORGA ARIAS </v>
      </c>
      <c r="C25" s="23"/>
      <c r="D25" s="23"/>
      <c r="E25" s="23"/>
      <c r="F25" s="23"/>
      <c r="G25" s="23"/>
      <c r="H25" s="23"/>
      <c r="I25" s="23"/>
      <c r="J25" s="23">
        <v>8.3000000000000007</v>
      </c>
      <c r="K25" s="27"/>
      <c r="L25" s="60">
        <f t="shared" si="9"/>
        <v>8.3000000000000007</v>
      </c>
      <c r="M25" s="24" t="str">
        <f t="shared" si="10"/>
        <v>AA</v>
      </c>
      <c r="N25" s="67">
        <v>17</v>
      </c>
      <c r="O25" s="64" t="str">
        <f t="shared" si="11"/>
        <v xml:space="preserve">MAYORGA ARIAS </v>
      </c>
      <c r="P25" s="23">
        <f t="shared" si="12"/>
        <v>8.3000000000000007</v>
      </c>
      <c r="Q25" s="65">
        <f t="shared" si="13"/>
        <v>5.81</v>
      </c>
      <c r="R25" s="23">
        <v>8.3000000000000007</v>
      </c>
      <c r="S25" s="23">
        <v>8.3000000000000007</v>
      </c>
      <c r="T25" s="182"/>
      <c r="U25" s="181" t="str">
        <f t="shared" si="14"/>
        <v/>
      </c>
      <c r="V25" s="148">
        <f t="shared" si="15"/>
        <v>8.3000000000000007</v>
      </c>
      <c r="W25" s="65">
        <f t="shared" si="16"/>
        <v>2.4900000000000002</v>
      </c>
      <c r="X25" s="60">
        <f t="shared" si="17"/>
        <v>8.3000000000000007</v>
      </c>
      <c r="Y25" s="24" t="str">
        <f t="shared" si="18"/>
        <v>AA</v>
      </c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Z25" s="43">
        <f t="shared" si="0"/>
        <v>0</v>
      </c>
      <c r="BA25" s="43">
        <f t="shared" si="1"/>
        <v>0</v>
      </c>
      <c r="BB25" s="43">
        <f t="shared" si="2"/>
        <v>0</v>
      </c>
      <c r="BC25" s="43">
        <f t="shared" si="3"/>
        <v>0</v>
      </c>
      <c r="BD25" s="43">
        <f t="shared" si="4"/>
        <v>0</v>
      </c>
      <c r="BE25" s="43">
        <f t="shared" si="5"/>
        <v>0</v>
      </c>
      <c r="BF25" s="43">
        <f t="shared" si="6"/>
        <v>0</v>
      </c>
      <c r="BG25" s="43">
        <f t="shared" si="7"/>
        <v>0</v>
      </c>
      <c r="BH25" s="43">
        <f t="shared" si="8"/>
        <v>0</v>
      </c>
      <c r="BL25" t="str">
        <f t="shared" si="19"/>
        <v>AA</v>
      </c>
      <c r="BM25" t="str">
        <f t="shared" si="20"/>
        <v>AA</v>
      </c>
    </row>
    <row r="26" spans="1:65" ht="14.25" customHeight="1">
      <c r="A26" s="61">
        <v>18</v>
      </c>
      <c r="B26" s="64" t="str">
        <f>IF('1ER TRIMESTRE'!B26&lt;&gt;"",'1ER TRIMESTRE'!B26,"")</f>
        <v>MENDOZA ORTIZ</v>
      </c>
      <c r="C26" s="23"/>
      <c r="D26" s="23"/>
      <c r="E26" s="23"/>
      <c r="F26" s="23"/>
      <c r="G26" s="23"/>
      <c r="H26" s="23"/>
      <c r="I26" s="23"/>
      <c r="J26" s="23">
        <v>9.5</v>
      </c>
      <c r="K26" s="27"/>
      <c r="L26" s="60">
        <f t="shared" si="9"/>
        <v>9.5</v>
      </c>
      <c r="M26" s="24" t="str">
        <f t="shared" si="10"/>
        <v>DA</v>
      </c>
      <c r="N26" s="68">
        <v>18</v>
      </c>
      <c r="O26" s="64" t="str">
        <f t="shared" si="11"/>
        <v>MENDOZA ORTIZ</v>
      </c>
      <c r="P26" s="23">
        <f t="shared" si="12"/>
        <v>9.5</v>
      </c>
      <c r="Q26" s="65">
        <f t="shared" si="13"/>
        <v>6.65</v>
      </c>
      <c r="R26" s="23">
        <v>9.5</v>
      </c>
      <c r="S26" s="23">
        <v>9.5</v>
      </c>
      <c r="T26" s="182"/>
      <c r="U26" s="181" t="str">
        <f t="shared" si="14"/>
        <v/>
      </c>
      <c r="V26" s="148">
        <f t="shared" si="15"/>
        <v>9.5</v>
      </c>
      <c r="W26" s="65">
        <f t="shared" si="16"/>
        <v>2.85</v>
      </c>
      <c r="X26" s="60">
        <f t="shared" si="17"/>
        <v>9.5</v>
      </c>
      <c r="Y26" s="24" t="str">
        <f t="shared" si="18"/>
        <v>DA</v>
      </c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Z26" s="43">
        <f t="shared" ref="AZ26:BH53" si="21">IF(OR(C26&lt;0,C26&gt;10),1,0)</f>
        <v>0</v>
      </c>
      <c r="BA26" s="43">
        <f t="shared" si="21"/>
        <v>0</v>
      </c>
      <c r="BB26" s="43">
        <f t="shared" si="21"/>
        <v>0</v>
      </c>
      <c r="BC26" s="43">
        <f t="shared" si="21"/>
        <v>0</v>
      </c>
      <c r="BD26" s="43">
        <f t="shared" si="21"/>
        <v>0</v>
      </c>
      <c r="BE26" s="43">
        <f t="shared" si="21"/>
        <v>0</v>
      </c>
      <c r="BF26" s="43">
        <f t="shared" si="21"/>
        <v>0</v>
      </c>
      <c r="BG26" s="43">
        <f t="shared" si="21"/>
        <v>0</v>
      </c>
      <c r="BH26" s="43">
        <f t="shared" si="21"/>
        <v>0</v>
      </c>
      <c r="BL26" t="str">
        <f t="shared" si="19"/>
        <v>DA</v>
      </c>
      <c r="BM26" t="str">
        <f t="shared" si="20"/>
        <v>DA</v>
      </c>
    </row>
    <row r="27" spans="1:65" ht="14.25" customHeight="1">
      <c r="A27" s="59">
        <v>19</v>
      </c>
      <c r="B27" s="64" t="str">
        <f>IF('1ER TRIMESTRE'!B27&lt;&gt;"",'1ER TRIMESTRE'!B27,"")</f>
        <v xml:space="preserve">MORALES FRANCO </v>
      </c>
      <c r="C27" s="23"/>
      <c r="D27" s="23"/>
      <c r="E27" s="23"/>
      <c r="F27" s="23"/>
      <c r="G27" s="23"/>
      <c r="H27" s="23"/>
      <c r="I27" s="23"/>
      <c r="J27" s="23">
        <v>6.1</v>
      </c>
      <c r="K27" s="27"/>
      <c r="L27" s="60">
        <f t="shared" si="9"/>
        <v>6.1</v>
      </c>
      <c r="M27" s="24" t="str">
        <f t="shared" si="10"/>
        <v>PA</v>
      </c>
      <c r="N27" s="67">
        <v>19</v>
      </c>
      <c r="O27" s="64" t="str">
        <f t="shared" si="11"/>
        <v xml:space="preserve">MORALES FRANCO </v>
      </c>
      <c r="P27" s="23">
        <f t="shared" si="12"/>
        <v>6.1</v>
      </c>
      <c r="Q27" s="65">
        <f t="shared" si="13"/>
        <v>4.2699999999999996</v>
      </c>
      <c r="R27" s="23">
        <v>5</v>
      </c>
      <c r="S27" s="23">
        <v>6.1</v>
      </c>
      <c r="T27" s="182">
        <v>8</v>
      </c>
      <c r="U27" s="181">
        <f t="shared" si="14"/>
        <v>7.05</v>
      </c>
      <c r="V27" s="148">
        <f t="shared" si="15"/>
        <v>6.02</v>
      </c>
      <c r="W27" s="65">
        <f t="shared" si="16"/>
        <v>1.8</v>
      </c>
      <c r="X27" s="60">
        <f t="shared" si="17"/>
        <v>6.07</v>
      </c>
      <c r="Y27" s="24" t="str">
        <f t="shared" si="18"/>
        <v>PA</v>
      </c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Z27" s="43">
        <f t="shared" si="21"/>
        <v>0</v>
      </c>
      <c r="BA27" s="43">
        <f t="shared" si="21"/>
        <v>0</v>
      </c>
      <c r="BB27" s="43">
        <f t="shared" si="21"/>
        <v>0</v>
      </c>
      <c r="BC27" s="43">
        <f t="shared" si="21"/>
        <v>0</v>
      </c>
      <c r="BD27" s="43">
        <f t="shared" si="21"/>
        <v>0</v>
      </c>
      <c r="BE27" s="43">
        <f t="shared" si="21"/>
        <v>0</v>
      </c>
      <c r="BF27" s="43">
        <f t="shared" si="21"/>
        <v>0</v>
      </c>
      <c r="BG27" s="43">
        <f t="shared" si="21"/>
        <v>0</v>
      </c>
      <c r="BH27" s="43">
        <f t="shared" si="21"/>
        <v>0</v>
      </c>
      <c r="BL27" t="str">
        <f t="shared" si="19"/>
        <v>PA</v>
      </c>
      <c r="BM27" t="str">
        <f t="shared" si="20"/>
        <v>PA</v>
      </c>
    </row>
    <row r="28" spans="1:65" ht="14.25" customHeight="1">
      <c r="A28" s="61">
        <v>20</v>
      </c>
      <c r="B28" s="64" t="str">
        <f>IF('1ER TRIMESTRE'!B28&lt;&gt;"",'1ER TRIMESTRE'!B28,"")</f>
        <v xml:space="preserve">MORALES LEON </v>
      </c>
      <c r="C28" s="23"/>
      <c r="D28" s="23"/>
      <c r="E28" s="23"/>
      <c r="F28" s="23"/>
      <c r="G28" s="23"/>
      <c r="H28" s="23"/>
      <c r="I28" s="23"/>
      <c r="J28" s="23">
        <v>7.5</v>
      </c>
      <c r="K28" s="27"/>
      <c r="L28" s="60">
        <f t="shared" si="9"/>
        <v>7.5</v>
      </c>
      <c r="M28" s="24" t="str">
        <f t="shared" si="10"/>
        <v>AA</v>
      </c>
      <c r="N28" s="68">
        <v>20</v>
      </c>
      <c r="O28" s="64" t="str">
        <f t="shared" si="11"/>
        <v xml:space="preserve">MORALES LEON </v>
      </c>
      <c r="P28" s="23">
        <f t="shared" si="12"/>
        <v>7.5</v>
      </c>
      <c r="Q28" s="65">
        <f t="shared" si="13"/>
        <v>5.25</v>
      </c>
      <c r="R28" s="23">
        <v>7.5</v>
      </c>
      <c r="S28" s="23">
        <v>7.5</v>
      </c>
      <c r="T28" s="182"/>
      <c r="U28" s="181" t="str">
        <f t="shared" si="14"/>
        <v/>
      </c>
      <c r="V28" s="148">
        <f t="shared" si="15"/>
        <v>7.5</v>
      </c>
      <c r="W28" s="65">
        <f t="shared" si="16"/>
        <v>2.25</v>
      </c>
      <c r="X28" s="60">
        <f t="shared" si="17"/>
        <v>7.5</v>
      </c>
      <c r="Y28" s="24" t="str">
        <f t="shared" si="18"/>
        <v>AA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Z28" s="43">
        <f t="shared" si="21"/>
        <v>0</v>
      </c>
      <c r="BA28" s="43">
        <f t="shared" si="21"/>
        <v>0</v>
      </c>
      <c r="BB28" s="43">
        <f t="shared" si="21"/>
        <v>0</v>
      </c>
      <c r="BC28" s="43">
        <f t="shared" si="21"/>
        <v>0</v>
      </c>
      <c r="BD28" s="43">
        <f t="shared" si="21"/>
        <v>0</v>
      </c>
      <c r="BE28" s="43">
        <f t="shared" si="21"/>
        <v>0</v>
      </c>
      <c r="BF28" s="43">
        <f t="shared" si="21"/>
        <v>0</v>
      </c>
      <c r="BG28" s="43">
        <f t="shared" si="21"/>
        <v>0</v>
      </c>
      <c r="BH28" s="43">
        <f t="shared" si="21"/>
        <v>0</v>
      </c>
      <c r="BL28" t="str">
        <f t="shared" si="19"/>
        <v>AA</v>
      </c>
      <c r="BM28" t="str">
        <f t="shared" si="20"/>
        <v>AA</v>
      </c>
    </row>
    <row r="29" spans="1:65" ht="14.25" customHeight="1">
      <c r="A29" s="59">
        <v>21</v>
      </c>
      <c r="B29" s="64" t="str">
        <f>IF('1ER TRIMESTRE'!B29&lt;&gt;"",'1ER TRIMESTRE'!B29,"")</f>
        <v>MUÑOZ VEINTIMILLA E</v>
      </c>
      <c r="C29" s="23"/>
      <c r="D29" s="23"/>
      <c r="E29" s="23"/>
      <c r="F29" s="23"/>
      <c r="G29" s="23"/>
      <c r="H29" s="23"/>
      <c r="I29" s="23"/>
      <c r="J29" s="23">
        <v>5.47</v>
      </c>
      <c r="K29" s="27"/>
      <c r="L29" s="60">
        <f t="shared" si="9"/>
        <v>5.47</v>
      </c>
      <c r="M29" s="24" t="str">
        <f t="shared" si="10"/>
        <v>PA</v>
      </c>
      <c r="N29" s="67">
        <v>21</v>
      </c>
      <c r="O29" s="64" t="str">
        <f t="shared" si="11"/>
        <v>MUÑOZ VEINTIMILLA E</v>
      </c>
      <c r="P29" s="23">
        <f t="shared" si="12"/>
        <v>5.47</v>
      </c>
      <c r="Q29" s="65">
        <f t="shared" si="13"/>
        <v>3.82</v>
      </c>
      <c r="R29" s="23">
        <v>5.47</v>
      </c>
      <c r="S29" s="23">
        <v>5.47</v>
      </c>
      <c r="T29" s="182">
        <v>7</v>
      </c>
      <c r="U29" s="181">
        <f t="shared" si="14"/>
        <v>6.23</v>
      </c>
      <c r="V29" s="148">
        <f t="shared" si="15"/>
        <v>5.85</v>
      </c>
      <c r="W29" s="65">
        <f t="shared" si="16"/>
        <v>1.75</v>
      </c>
      <c r="X29" s="60">
        <f t="shared" si="17"/>
        <v>5.57</v>
      </c>
      <c r="Y29" s="24" t="str">
        <f t="shared" si="18"/>
        <v>PA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Z29" s="43">
        <f t="shared" si="21"/>
        <v>0</v>
      </c>
      <c r="BA29" s="43">
        <f t="shared" si="21"/>
        <v>0</v>
      </c>
      <c r="BB29" s="43">
        <f t="shared" si="21"/>
        <v>0</v>
      </c>
      <c r="BC29" s="43">
        <f t="shared" si="21"/>
        <v>0</v>
      </c>
      <c r="BD29" s="43">
        <f t="shared" si="21"/>
        <v>0</v>
      </c>
      <c r="BE29" s="43">
        <f t="shared" si="21"/>
        <v>0</v>
      </c>
      <c r="BF29" s="43">
        <f t="shared" si="21"/>
        <v>0</v>
      </c>
      <c r="BG29" s="43">
        <f t="shared" si="21"/>
        <v>0</v>
      </c>
      <c r="BH29" s="43">
        <f t="shared" si="21"/>
        <v>0</v>
      </c>
      <c r="BL29" t="str">
        <f t="shared" si="19"/>
        <v>PA</v>
      </c>
      <c r="BM29" t="str">
        <f t="shared" si="20"/>
        <v>PA</v>
      </c>
    </row>
    <row r="30" spans="1:65" ht="14.25" customHeight="1">
      <c r="A30" s="61">
        <v>22</v>
      </c>
      <c r="B30" s="64" t="str">
        <f>IF('1ER TRIMESTRE'!B30&lt;&gt;"",'1ER TRIMESTRE'!B30,"")</f>
        <v xml:space="preserve">NAVAS LINO </v>
      </c>
      <c r="C30" s="23"/>
      <c r="D30" s="23"/>
      <c r="E30" s="23"/>
      <c r="F30" s="23"/>
      <c r="G30" s="23"/>
      <c r="H30" s="23"/>
      <c r="I30" s="23"/>
      <c r="J30" s="23">
        <v>6.39</v>
      </c>
      <c r="K30" s="27"/>
      <c r="L30" s="60">
        <f t="shared" si="9"/>
        <v>6.39</v>
      </c>
      <c r="M30" s="24" t="str">
        <f t="shared" si="10"/>
        <v>PA</v>
      </c>
      <c r="N30" s="68">
        <v>22</v>
      </c>
      <c r="O30" s="64" t="str">
        <f t="shared" si="11"/>
        <v xml:space="preserve">NAVAS LINO </v>
      </c>
      <c r="P30" s="23">
        <f t="shared" si="12"/>
        <v>6.39</v>
      </c>
      <c r="Q30" s="65">
        <f t="shared" si="13"/>
        <v>4.47</v>
      </c>
      <c r="R30" s="23">
        <v>7</v>
      </c>
      <c r="S30" s="23">
        <v>6.39</v>
      </c>
      <c r="T30" s="182">
        <v>9</v>
      </c>
      <c r="U30" s="181">
        <f t="shared" si="14"/>
        <v>7.69</v>
      </c>
      <c r="V30" s="148">
        <f t="shared" si="15"/>
        <v>7.34</v>
      </c>
      <c r="W30" s="65">
        <f t="shared" si="16"/>
        <v>2.2000000000000002</v>
      </c>
      <c r="X30" s="60">
        <f t="shared" si="17"/>
        <v>6.67</v>
      </c>
      <c r="Y30" s="24" t="str">
        <f t="shared" si="18"/>
        <v>PA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Z30" s="43">
        <f t="shared" si="21"/>
        <v>0</v>
      </c>
      <c r="BA30" s="43">
        <f t="shared" si="21"/>
        <v>0</v>
      </c>
      <c r="BB30" s="43">
        <f t="shared" si="21"/>
        <v>0</v>
      </c>
      <c r="BC30" s="43">
        <f t="shared" si="21"/>
        <v>0</v>
      </c>
      <c r="BD30" s="43">
        <f t="shared" si="21"/>
        <v>0</v>
      </c>
      <c r="BE30" s="43">
        <f t="shared" si="21"/>
        <v>0</v>
      </c>
      <c r="BF30" s="43">
        <f t="shared" si="21"/>
        <v>0</v>
      </c>
      <c r="BG30" s="43">
        <f t="shared" si="21"/>
        <v>0</v>
      </c>
      <c r="BH30" s="43">
        <f t="shared" si="21"/>
        <v>0</v>
      </c>
      <c r="BL30" t="str">
        <f t="shared" si="19"/>
        <v>PA</v>
      </c>
      <c r="BM30" t="str">
        <f t="shared" si="20"/>
        <v>PA</v>
      </c>
    </row>
    <row r="31" spans="1:65" ht="14.25" customHeight="1">
      <c r="A31" s="59">
        <v>23</v>
      </c>
      <c r="B31" s="64" t="str">
        <f>IF('1ER TRIMESTRE'!B31&lt;&gt;"",'1ER TRIMESTRE'!B31,"")</f>
        <v xml:space="preserve">PAREDES BRAVO </v>
      </c>
      <c r="C31" s="23"/>
      <c r="D31" s="23"/>
      <c r="E31" s="23"/>
      <c r="F31" s="23"/>
      <c r="G31" s="23"/>
      <c r="H31" s="23"/>
      <c r="I31" s="23"/>
      <c r="J31" s="27"/>
      <c r="K31" s="27"/>
      <c r="L31" s="60" t="str">
        <f t="shared" si="9"/>
        <v/>
      </c>
      <c r="M31" s="24" t="str">
        <f t="shared" si="10"/>
        <v/>
      </c>
      <c r="N31" s="67">
        <v>23</v>
      </c>
      <c r="O31" s="64" t="str">
        <f t="shared" si="11"/>
        <v xml:space="preserve">PAREDES BRAVO </v>
      </c>
      <c r="P31" s="23" t="str">
        <f t="shared" si="12"/>
        <v/>
      </c>
      <c r="Q31" s="65" t="str">
        <f t="shared" si="13"/>
        <v/>
      </c>
      <c r="R31" s="23"/>
      <c r="S31" s="23"/>
      <c r="T31" s="182"/>
      <c r="U31" s="181" t="str">
        <f t="shared" si="14"/>
        <v/>
      </c>
      <c r="V31" s="148" t="str">
        <f t="shared" si="15"/>
        <v/>
      </c>
      <c r="W31" s="65" t="str">
        <f t="shared" si="16"/>
        <v/>
      </c>
      <c r="X31" s="60" t="str">
        <f t="shared" si="17"/>
        <v/>
      </c>
      <c r="Y31" s="24" t="str">
        <f t="shared" si="18"/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Z31" s="43">
        <f t="shared" si="21"/>
        <v>0</v>
      </c>
      <c r="BA31" s="43">
        <f t="shared" si="21"/>
        <v>0</v>
      </c>
      <c r="BB31" s="43">
        <f t="shared" si="21"/>
        <v>0</v>
      </c>
      <c r="BC31" s="43">
        <f t="shared" si="21"/>
        <v>0</v>
      </c>
      <c r="BD31" s="43">
        <f t="shared" si="21"/>
        <v>0</v>
      </c>
      <c r="BE31" s="43">
        <f t="shared" si="21"/>
        <v>0</v>
      </c>
      <c r="BF31" s="43">
        <f t="shared" si="21"/>
        <v>0</v>
      </c>
      <c r="BG31" s="43">
        <f t="shared" si="21"/>
        <v>0</v>
      </c>
      <c r="BH31" s="43">
        <f t="shared" si="21"/>
        <v>0</v>
      </c>
      <c r="BL31" t="str">
        <f t="shared" si="19"/>
        <v/>
      </c>
      <c r="BM31" t="str">
        <f t="shared" si="20"/>
        <v/>
      </c>
    </row>
    <row r="32" spans="1:65" ht="14.25" customHeight="1">
      <c r="A32" s="61">
        <v>24</v>
      </c>
      <c r="B32" s="64" t="str">
        <f>IF('1ER TRIMESTRE'!B32&lt;&gt;"",'1ER TRIMESTRE'!B32,"")</f>
        <v>PEREZ GUERRERO</v>
      </c>
      <c r="C32" s="23"/>
      <c r="D32" s="23"/>
      <c r="E32" s="23"/>
      <c r="F32" s="23"/>
      <c r="G32" s="23"/>
      <c r="H32" s="23"/>
      <c r="I32" s="23"/>
      <c r="J32" s="27"/>
      <c r="K32" s="27"/>
      <c r="L32" s="60" t="str">
        <f t="shared" si="9"/>
        <v/>
      </c>
      <c r="M32" s="24" t="str">
        <f t="shared" si="10"/>
        <v/>
      </c>
      <c r="N32" s="68">
        <v>24</v>
      </c>
      <c r="O32" s="64" t="str">
        <f t="shared" si="11"/>
        <v>PEREZ GUERRERO</v>
      </c>
      <c r="P32" s="23" t="str">
        <f t="shared" si="12"/>
        <v/>
      </c>
      <c r="Q32" s="65" t="str">
        <f t="shared" si="13"/>
        <v/>
      </c>
      <c r="R32" s="23"/>
      <c r="S32" s="23"/>
      <c r="T32" s="182"/>
      <c r="U32" s="181" t="str">
        <f t="shared" si="14"/>
        <v/>
      </c>
      <c r="V32" s="148" t="str">
        <f t="shared" si="15"/>
        <v/>
      </c>
      <c r="W32" s="65" t="str">
        <f t="shared" si="16"/>
        <v/>
      </c>
      <c r="X32" s="60" t="str">
        <f t="shared" si="17"/>
        <v/>
      </c>
      <c r="Y32" s="24" t="str">
        <f t="shared" si="18"/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Z32" s="43">
        <f t="shared" si="21"/>
        <v>0</v>
      </c>
      <c r="BA32" s="43">
        <f t="shared" si="21"/>
        <v>0</v>
      </c>
      <c r="BB32" s="43">
        <f t="shared" si="21"/>
        <v>0</v>
      </c>
      <c r="BC32" s="43">
        <f t="shared" si="21"/>
        <v>0</v>
      </c>
      <c r="BD32" s="43">
        <f t="shared" si="21"/>
        <v>0</v>
      </c>
      <c r="BE32" s="43">
        <f t="shared" si="21"/>
        <v>0</v>
      </c>
      <c r="BF32" s="43">
        <f t="shared" si="21"/>
        <v>0</v>
      </c>
      <c r="BG32" s="43">
        <f t="shared" si="21"/>
        <v>0</v>
      </c>
      <c r="BH32" s="43">
        <f t="shared" si="21"/>
        <v>0</v>
      </c>
      <c r="BL32" t="str">
        <f t="shared" si="19"/>
        <v/>
      </c>
      <c r="BM32" t="str">
        <f t="shared" si="20"/>
        <v/>
      </c>
    </row>
    <row r="33" spans="1:65" ht="14.25" customHeight="1">
      <c r="A33" s="59">
        <v>25</v>
      </c>
      <c r="B33" s="64" t="str">
        <f>IF('1ER TRIMESTRE'!B33&lt;&gt;"",'1ER TRIMESTRE'!B33,"")</f>
        <v>PEREZ PINCAY A</v>
      </c>
      <c r="C33" s="23"/>
      <c r="D33" s="23"/>
      <c r="E33" s="23"/>
      <c r="F33" s="23"/>
      <c r="G33" s="23"/>
      <c r="H33" s="23"/>
      <c r="I33" s="23"/>
      <c r="J33" s="27"/>
      <c r="K33" s="27"/>
      <c r="L33" s="60" t="str">
        <f t="shared" si="9"/>
        <v/>
      </c>
      <c r="M33" s="24" t="str">
        <f t="shared" si="10"/>
        <v/>
      </c>
      <c r="N33" s="67">
        <v>25</v>
      </c>
      <c r="O33" s="64" t="str">
        <f t="shared" si="11"/>
        <v>PEREZ PINCAY A</v>
      </c>
      <c r="P33" s="23" t="str">
        <f t="shared" si="12"/>
        <v/>
      </c>
      <c r="Q33" s="65" t="str">
        <f t="shared" si="13"/>
        <v/>
      </c>
      <c r="R33" s="23"/>
      <c r="S33" s="23"/>
      <c r="T33" s="182"/>
      <c r="U33" s="181" t="str">
        <f t="shared" si="14"/>
        <v/>
      </c>
      <c r="V33" s="148" t="str">
        <f t="shared" si="15"/>
        <v/>
      </c>
      <c r="W33" s="65" t="str">
        <f t="shared" si="16"/>
        <v/>
      </c>
      <c r="X33" s="60" t="str">
        <f t="shared" si="17"/>
        <v/>
      </c>
      <c r="Y33" s="24" t="str">
        <f t="shared" si="18"/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Z33" s="43">
        <f t="shared" si="21"/>
        <v>0</v>
      </c>
      <c r="BA33" s="43">
        <f t="shared" si="21"/>
        <v>0</v>
      </c>
      <c r="BB33" s="43">
        <f t="shared" si="21"/>
        <v>0</v>
      </c>
      <c r="BC33" s="43">
        <f t="shared" si="21"/>
        <v>0</v>
      </c>
      <c r="BD33" s="43">
        <f t="shared" si="21"/>
        <v>0</v>
      </c>
      <c r="BE33" s="43">
        <f t="shared" si="21"/>
        <v>0</v>
      </c>
      <c r="BF33" s="43">
        <f t="shared" si="21"/>
        <v>0</v>
      </c>
      <c r="BG33" s="43">
        <f t="shared" si="21"/>
        <v>0</v>
      </c>
      <c r="BH33" s="43">
        <f t="shared" si="21"/>
        <v>0</v>
      </c>
      <c r="BL33" t="str">
        <f t="shared" si="19"/>
        <v/>
      </c>
      <c r="BM33" t="str">
        <f t="shared" si="20"/>
        <v/>
      </c>
    </row>
    <row r="34" spans="1:65" ht="14.25" customHeight="1">
      <c r="A34" s="61">
        <v>26</v>
      </c>
      <c r="B34" s="64" t="str">
        <f>IF('1ER TRIMESTRE'!B34&lt;&gt;"",'1ER TRIMESTRE'!B34,"")</f>
        <v>QUIMIZ BUENAÑO M</v>
      </c>
      <c r="C34" s="23"/>
      <c r="D34" s="23"/>
      <c r="E34" s="23"/>
      <c r="F34" s="23"/>
      <c r="G34" s="23"/>
      <c r="H34" s="23"/>
      <c r="I34" s="23"/>
      <c r="J34" s="27"/>
      <c r="K34" s="27"/>
      <c r="L34" s="60" t="str">
        <f t="shared" si="9"/>
        <v/>
      </c>
      <c r="M34" s="24" t="str">
        <f t="shared" si="10"/>
        <v/>
      </c>
      <c r="N34" s="68">
        <v>26</v>
      </c>
      <c r="O34" s="64" t="str">
        <f t="shared" si="11"/>
        <v>QUIMIZ BUENAÑO M</v>
      </c>
      <c r="P34" s="23" t="str">
        <f t="shared" si="12"/>
        <v/>
      </c>
      <c r="Q34" s="65" t="str">
        <f t="shared" si="13"/>
        <v/>
      </c>
      <c r="R34" s="23"/>
      <c r="S34" s="23"/>
      <c r="T34" s="182"/>
      <c r="U34" s="181" t="str">
        <f t="shared" si="14"/>
        <v/>
      </c>
      <c r="V34" s="148" t="str">
        <f t="shared" si="15"/>
        <v/>
      </c>
      <c r="W34" s="65" t="str">
        <f t="shared" si="16"/>
        <v/>
      </c>
      <c r="X34" s="60" t="str">
        <f t="shared" si="17"/>
        <v/>
      </c>
      <c r="Y34" s="24" t="str">
        <f t="shared" si="18"/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Z34" s="43">
        <f t="shared" si="21"/>
        <v>0</v>
      </c>
      <c r="BA34" s="43">
        <f t="shared" si="21"/>
        <v>0</v>
      </c>
      <c r="BB34" s="43">
        <f t="shared" si="21"/>
        <v>0</v>
      </c>
      <c r="BC34" s="43">
        <f t="shared" si="21"/>
        <v>0</v>
      </c>
      <c r="BD34" s="43">
        <f t="shared" si="21"/>
        <v>0</v>
      </c>
      <c r="BE34" s="43">
        <f t="shared" si="21"/>
        <v>0</v>
      </c>
      <c r="BF34" s="43">
        <f t="shared" si="21"/>
        <v>0</v>
      </c>
      <c r="BG34" s="43">
        <f t="shared" si="21"/>
        <v>0</v>
      </c>
      <c r="BH34" s="43">
        <f t="shared" si="21"/>
        <v>0</v>
      </c>
      <c r="BL34" t="str">
        <f t="shared" si="19"/>
        <v/>
      </c>
      <c r="BM34" t="str">
        <f t="shared" si="20"/>
        <v/>
      </c>
    </row>
    <row r="35" spans="1:65" ht="14.25" customHeight="1">
      <c r="A35" s="59">
        <v>27</v>
      </c>
      <c r="B35" s="64" t="str">
        <f>IF('1ER TRIMESTRE'!B35&lt;&gt;"",'1ER TRIMESTRE'!B35,"")</f>
        <v>QUINTANA BRIONES A</v>
      </c>
      <c r="C35" s="23"/>
      <c r="D35" s="23"/>
      <c r="E35" s="23"/>
      <c r="F35" s="23"/>
      <c r="G35" s="23"/>
      <c r="H35" s="23"/>
      <c r="I35" s="23"/>
      <c r="J35" s="27"/>
      <c r="K35" s="27"/>
      <c r="L35" s="60" t="str">
        <f t="shared" si="9"/>
        <v/>
      </c>
      <c r="M35" s="24" t="str">
        <f t="shared" si="10"/>
        <v/>
      </c>
      <c r="N35" s="67">
        <v>27</v>
      </c>
      <c r="O35" s="64" t="str">
        <f t="shared" si="11"/>
        <v>QUINTANA BRIONES A</v>
      </c>
      <c r="P35" s="23" t="str">
        <f t="shared" si="12"/>
        <v/>
      </c>
      <c r="Q35" s="65" t="str">
        <f t="shared" si="13"/>
        <v/>
      </c>
      <c r="R35" s="23"/>
      <c r="S35" s="23"/>
      <c r="T35" s="182"/>
      <c r="U35" s="181" t="str">
        <f t="shared" si="14"/>
        <v/>
      </c>
      <c r="V35" s="148" t="str">
        <f t="shared" si="15"/>
        <v/>
      </c>
      <c r="W35" s="65" t="str">
        <f t="shared" si="16"/>
        <v/>
      </c>
      <c r="X35" s="60" t="str">
        <f t="shared" si="17"/>
        <v/>
      </c>
      <c r="Y35" s="24" t="str">
        <f t="shared" si="18"/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Z35" s="43">
        <f t="shared" si="21"/>
        <v>0</v>
      </c>
      <c r="BA35" s="43">
        <f t="shared" si="21"/>
        <v>0</v>
      </c>
      <c r="BB35" s="43">
        <f t="shared" si="21"/>
        <v>0</v>
      </c>
      <c r="BC35" s="43">
        <f t="shared" si="21"/>
        <v>0</v>
      </c>
      <c r="BD35" s="43">
        <f t="shared" si="21"/>
        <v>0</v>
      </c>
      <c r="BE35" s="43">
        <f t="shared" si="21"/>
        <v>0</v>
      </c>
      <c r="BF35" s="43">
        <f t="shared" si="21"/>
        <v>0</v>
      </c>
      <c r="BG35" s="43">
        <f t="shared" si="21"/>
        <v>0</v>
      </c>
      <c r="BH35" s="43">
        <f t="shared" si="21"/>
        <v>0</v>
      </c>
      <c r="BL35" t="str">
        <f t="shared" si="19"/>
        <v/>
      </c>
      <c r="BM35" t="str">
        <f t="shared" si="20"/>
        <v/>
      </c>
    </row>
    <row r="36" spans="1:65" ht="14.25" customHeight="1">
      <c r="A36" s="61">
        <v>28</v>
      </c>
      <c r="B36" s="64" t="str">
        <f>IF('1ER TRIMESTRE'!B36&lt;&gt;"",'1ER TRIMESTRE'!B36,"")</f>
        <v>RAMIREZ GASTEZZI D</v>
      </c>
      <c r="C36" s="23"/>
      <c r="D36" s="23"/>
      <c r="E36" s="23"/>
      <c r="F36" s="23"/>
      <c r="G36" s="23"/>
      <c r="H36" s="23"/>
      <c r="I36" s="23"/>
      <c r="J36" s="27"/>
      <c r="K36" s="27"/>
      <c r="L36" s="60" t="str">
        <f t="shared" si="9"/>
        <v/>
      </c>
      <c r="M36" s="24" t="str">
        <f t="shared" si="10"/>
        <v/>
      </c>
      <c r="N36" s="68">
        <v>28</v>
      </c>
      <c r="O36" s="64" t="str">
        <f t="shared" si="11"/>
        <v>RAMIREZ GASTEZZI D</v>
      </c>
      <c r="P36" s="23" t="str">
        <f t="shared" si="12"/>
        <v/>
      </c>
      <c r="Q36" s="65" t="str">
        <f t="shared" si="13"/>
        <v/>
      </c>
      <c r="R36" s="23"/>
      <c r="S36" s="23"/>
      <c r="T36" s="182"/>
      <c r="U36" s="181" t="str">
        <f t="shared" si="14"/>
        <v/>
      </c>
      <c r="V36" s="148" t="str">
        <f t="shared" si="15"/>
        <v/>
      </c>
      <c r="W36" s="65" t="str">
        <f t="shared" si="16"/>
        <v/>
      </c>
      <c r="X36" s="60" t="str">
        <f t="shared" si="17"/>
        <v/>
      </c>
      <c r="Y36" s="24" t="str">
        <f t="shared" si="18"/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Z36" s="43">
        <f t="shared" si="21"/>
        <v>0</v>
      </c>
      <c r="BA36" s="43">
        <f t="shared" si="21"/>
        <v>0</v>
      </c>
      <c r="BB36" s="43">
        <f t="shared" si="21"/>
        <v>0</v>
      </c>
      <c r="BC36" s="43">
        <f t="shared" si="21"/>
        <v>0</v>
      </c>
      <c r="BD36" s="43">
        <f t="shared" si="21"/>
        <v>0</v>
      </c>
      <c r="BE36" s="43">
        <f t="shared" si="21"/>
        <v>0</v>
      </c>
      <c r="BF36" s="43">
        <f t="shared" si="21"/>
        <v>0</v>
      </c>
      <c r="BG36" s="43">
        <f t="shared" si="21"/>
        <v>0</v>
      </c>
      <c r="BH36" s="43">
        <f t="shared" si="21"/>
        <v>0</v>
      </c>
      <c r="BL36" t="str">
        <f t="shared" si="19"/>
        <v/>
      </c>
      <c r="BM36" t="str">
        <f t="shared" si="20"/>
        <v/>
      </c>
    </row>
    <row r="37" spans="1:65" ht="14.25" customHeight="1">
      <c r="A37" s="59">
        <v>29</v>
      </c>
      <c r="B37" s="64" t="str">
        <f>IF('1ER TRIMESTRE'!B37&lt;&gt;"",'1ER TRIMESTRE'!B37,"")</f>
        <v>RODRIGUEZ CHOEZ J</v>
      </c>
      <c r="C37" s="23"/>
      <c r="D37" s="23"/>
      <c r="E37" s="23"/>
      <c r="F37" s="23"/>
      <c r="G37" s="23"/>
      <c r="H37" s="23"/>
      <c r="I37" s="23"/>
      <c r="J37" s="27"/>
      <c r="K37" s="27"/>
      <c r="L37" s="60" t="str">
        <f t="shared" si="9"/>
        <v/>
      </c>
      <c r="M37" s="24" t="str">
        <f t="shared" si="10"/>
        <v/>
      </c>
      <c r="N37" s="67">
        <v>29</v>
      </c>
      <c r="O37" s="64" t="str">
        <f t="shared" si="11"/>
        <v>RODRIGUEZ CHOEZ J</v>
      </c>
      <c r="P37" s="23" t="str">
        <f t="shared" si="12"/>
        <v/>
      </c>
      <c r="Q37" s="65" t="str">
        <f t="shared" si="13"/>
        <v/>
      </c>
      <c r="R37" s="23"/>
      <c r="S37" s="23"/>
      <c r="T37" s="182"/>
      <c r="U37" s="181" t="str">
        <f t="shared" si="14"/>
        <v/>
      </c>
      <c r="V37" s="148" t="str">
        <f t="shared" si="15"/>
        <v/>
      </c>
      <c r="W37" s="65" t="str">
        <f t="shared" si="16"/>
        <v/>
      </c>
      <c r="X37" s="60" t="str">
        <f t="shared" si="17"/>
        <v/>
      </c>
      <c r="Y37" s="24" t="str">
        <f t="shared" si="18"/>
        <v/>
      </c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Z37" s="43">
        <f t="shared" si="21"/>
        <v>0</v>
      </c>
      <c r="BA37" s="43">
        <f t="shared" si="21"/>
        <v>0</v>
      </c>
      <c r="BB37" s="43">
        <f t="shared" si="21"/>
        <v>0</v>
      </c>
      <c r="BC37" s="43">
        <f t="shared" si="21"/>
        <v>0</v>
      </c>
      <c r="BD37" s="43">
        <f t="shared" si="21"/>
        <v>0</v>
      </c>
      <c r="BE37" s="43">
        <f t="shared" si="21"/>
        <v>0</v>
      </c>
      <c r="BF37" s="43">
        <f t="shared" si="21"/>
        <v>0</v>
      </c>
      <c r="BG37" s="43">
        <f t="shared" si="21"/>
        <v>0</v>
      </c>
      <c r="BH37" s="43">
        <f t="shared" si="21"/>
        <v>0</v>
      </c>
      <c r="BL37" t="str">
        <f t="shared" si="19"/>
        <v/>
      </c>
      <c r="BM37" t="str">
        <f t="shared" si="20"/>
        <v/>
      </c>
    </row>
    <row r="38" spans="1:65" ht="14.25" customHeight="1">
      <c r="A38" s="61">
        <v>30</v>
      </c>
      <c r="B38" s="64" t="str">
        <f>IF('1ER TRIMESTRE'!B38&lt;&gt;"",'1ER TRIMESTRE'!B38,"")</f>
        <v>ROSALES MARTINEZ E</v>
      </c>
      <c r="C38" s="23"/>
      <c r="D38" s="23"/>
      <c r="E38" s="23"/>
      <c r="F38" s="23"/>
      <c r="G38" s="23"/>
      <c r="H38" s="23"/>
      <c r="I38" s="23"/>
      <c r="J38" s="27"/>
      <c r="K38" s="27"/>
      <c r="L38" s="60" t="str">
        <f t="shared" si="9"/>
        <v/>
      </c>
      <c r="M38" s="24" t="str">
        <f t="shared" si="10"/>
        <v/>
      </c>
      <c r="N38" s="68">
        <v>30</v>
      </c>
      <c r="O38" s="64" t="str">
        <f t="shared" si="11"/>
        <v>ROSALES MARTINEZ E</v>
      </c>
      <c r="P38" s="23" t="str">
        <f t="shared" si="12"/>
        <v/>
      </c>
      <c r="Q38" s="65" t="str">
        <f t="shared" si="13"/>
        <v/>
      </c>
      <c r="R38" s="23"/>
      <c r="S38" s="23"/>
      <c r="T38" s="182"/>
      <c r="U38" s="181" t="str">
        <f t="shared" si="14"/>
        <v/>
      </c>
      <c r="V38" s="148" t="str">
        <f t="shared" si="15"/>
        <v/>
      </c>
      <c r="W38" s="65" t="str">
        <f t="shared" si="16"/>
        <v/>
      </c>
      <c r="X38" s="60" t="str">
        <f t="shared" si="17"/>
        <v/>
      </c>
      <c r="Y38" s="24" t="str">
        <f t="shared" si="18"/>
        <v/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Z38" s="43">
        <f t="shared" si="21"/>
        <v>0</v>
      </c>
      <c r="BA38" s="43">
        <f t="shared" si="21"/>
        <v>0</v>
      </c>
      <c r="BB38" s="43">
        <f t="shared" si="21"/>
        <v>0</v>
      </c>
      <c r="BC38" s="43">
        <f t="shared" si="21"/>
        <v>0</v>
      </c>
      <c r="BD38" s="43">
        <f t="shared" si="21"/>
        <v>0</v>
      </c>
      <c r="BE38" s="43">
        <f t="shared" si="21"/>
        <v>0</v>
      </c>
      <c r="BF38" s="43">
        <f t="shared" si="21"/>
        <v>0</v>
      </c>
      <c r="BG38" s="43">
        <f t="shared" si="21"/>
        <v>0</v>
      </c>
      <c r="BH38" s="43">
        <f t="shared" si="21"/>
        <v>0</v>
      </c>
      <c r="BL38" t="str">
        <f t="shared" si="19"/>
        <v/>
      </c>
      <c r="BM38" t="str">
        <f t="shared" si="20"/>
        <v/>
      </c>
    </row>
    <row r="39" spans="1:65" ht="14.25" customHeight="1">
      <c r="A39" s="59">
        <v>31</v>
      </c>
      <c r="B39" s="64" t="str">
        <f>IF('1ER TRIMESTRE'!B39&lt;&gt;"",'1ER TRIMESTRE'!B39,"")</f>
        <v>SANCHEZ ROSADO</v>
      </c>
      <c r="C39" s="23"/>
      <c r="D39" s="23"/>
      <c r="E39" s="23"/>
      <c r="F39" s="23"/>
      <c r="G39" s="23"/>
      <c r="H39" s="23"/>
      <c r="I39" s="23"/>
      <c r="J39" s="27"/>
      <c r="K39" s="27"/>
      <c r="L39" s="60" t="str">
        <f t="shared" si="9"/>
        <v/>
      </c>
      <c r="M39" s="24" t="str">
        <f t="shared" si="10"/>
        <v/>
      </c>
      <c r="N39" s="67">
        <v>31</v>
      </c>
      <c r="O39" s="64" t="str">
        <f t="shared" si="11"/>
        <v>SANCHEZ ROSADO</v>
      </c>
      <c r="P39" s="23" t="str">
        <f t="shared" si="12"/>
        <v/>
      </c>
      <c r="Q39" s="65" t="str">
        <f t="shared" si="13"/>
        <v/>
      </c>
      <c r="R39" s="23"/>
      <c r="S39" s="23"/>
      <c r="T39" s="182"/>
      <c r="U39" s="181" t="str">
        <f t="shared" si="14"/>
        <v/>
      </c>
      <c r="V39" s="148" t="str">
        <f t="shared" si="15"/>
        <v/>
      </c>
      <c r="W39" s="65" t="str">
        <f t="shared" si="16"/>
        <v/>
      </c>
      <c r="X39" s="60" t="str">
        <f t="shared" si="17"/>
        <v/>
      </c>
      <c r="Y39" s="24" t="str">
        <f t="shared" si="18"/>
        <v/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Z39" s="43">
        <f t="shared" si="21"/>
        <v>0</v>
      </c>
      <c r="BA39" s="43">
        <f t="shared" si="21"/>
        <v>0</v>
      </c>
      <c r="BB39" s="43">
        <f t="shared" si="21"/>
        <v>0</v>
      </c>
      <c r="BC39" s="43">
        <f t="shared" si="21"/>
        <v>0</v>
      </c>
      <c r="BD39" s="43">
        <f t="shared" si="21"/>
        <v>0</v>
      </c>
      <c r="BE39" s="43">
        <f t="shared" si="21"/>
        <v>0</v>
      </c>
      <c r="BF39" s="43">
        <f t="shared" si="21"/>
        <v>0</v>
      </c>
      <c r="BG39" s="43">
        <f t="shared" si="21"/>
        <v>0</v>
      </c>
      <c r="BH39" s="43">
        <f t="shared" si="21"/>
        <v>0</v>
      </c>
      <c r="BL39" t="str">
        <f t="shared" si="19"/>
        <v/>
      </c>
      <c r="BM39" t="str">
        <f t="shared" si="20"/>
        <v/>
      </c>
    </row>
    <row r="40" spans="1:65" ht="14.25" customHeight="1">
      <c r="A40" s="61">
        <v>32</v>
      </c>
      <c r="B40" s="64" t="str">
        <f>IF('1ER TRIMESTRE'!B40&lt;&gt;"",'1ER TRIMESTRE'!B40,"")</f>
        <v>SANCHEZ TOLEDO M</v>
      </c>
      <c r="C40" s="23"/>
      <c r="D40" s="23"/>
      <c r="E40" s="23"/>
      <c r="F40" s="23"/>
      <c r="G40" s="23"/>
      <c r="H40" s="23"/>
      <c r="I40" s="23"/>
      <c r="J40" s="27"/>
      <c r="K40" s="27"/>
      <c r="L40" s="60" t="str">
        <f t="shared" si="9"/>
        <v/>
      </c>
      <c r="M40" s="24" t="str">
        <f t="shared" si="10"/>
        <v/>
      </c>
      <c r="N40" s="68">
        <v>32</v>
      </c>
      <c r="O40" s="64" t="str">
        <f t="shared" si="11"/>
        <v>SANCHEZ TOLEDO M</v>
      </c>
      <c r="P40" s="23" t="str">
        <f t="shared" si="12"/>
        <v/>
      </c>
      <c r="Q40" s="65" t="str">
        <f t="shared" si="13"/>
        <v/>
      </c>
      <c r="R40" s="23"/>
      <c r="S40" s="23"/>
      <c r="T40" s="182"/>
      <c r="U40" s="181" t="str">
        <f t="shared" si="14"/>
        <v/>
      </c>
      <c r="V40" s="148" t="str">
        <f t="shared" si="15"/>
        <v/>
      </c>
      <c r="W40" s="65" t="str">
        <f t="shared" si="16"/>
        <v/>
      </c>
      <c r="X40" s="60" t="str">
        <f t="shared" si="17"/>
        <v/>
      </c>
      <c r="Y40" s="24" t="str">
        <f t="shared" si="18"/>
        <v/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Z40" s="43">
        <f t="shared" si="21"/>
        <v>0</v>
      </c>
      <c r="BA40" s="43">
        <f t="shared" si="21"/>
        <v>0</v>
      </c>
      <c r="BB40" s="43">
        <f t="shared" si="21"/>
        <v>0</v>
      </c>
      <c r="BC40" s="43">
        <f t="shared" si="21"/>
        <v>0</v>
      </c>
      <c r="BD40" s="43">
        <f t="shared" si="21"/>
        <v>0</v>
      </c>
      <c r="BE40" s="43">
        <f t="shared" si="21"/>
        <v>0</v>
      </c>
      <c r="BF40" s="43">
        <f t="shared" si="21"/>
        <v>0</v>
      </c>
      <c r="BG40" s="43">
        <f t="shared" si="21"/>
        <v>0</v>
      </c>
      <c r="BH40" s="43">
        <f t="shared" si="21"/>
        <v>0</v>
      </c>
      <c r="BL40" t="str">
        <f t="shared" si="19"/>
        <v/>
      </c>
      <c r="BM40" t="str">
        <f t="shared" si="20"/>
        <v/>
      </c>
    </row>
    <row r="41" spans="1:65" ht="14.25" customHeight="1">
      <c r="A41" s="59">
        <v>33</v>
      </c>
      <c r="B41" s="64" t="str">
        <f>IF('1ER TRIMESTRE'!B41&lt;&gt;"",'1ER TRIMESTRE'!B41,"")</f>
        <v>SANCHEZ UGALDE</v>
      </c>
      <c r="C41" s="23"/>
      <c r="D41" s="23"/>
      <c r="E41" s="23"/>
      <c r="F41" s="23"/>
      <c r="G41" s="23"/>
      <c r="H41" s="23"/>
      <c r="I41" s="23"/>
      <c r="J41" s="27"/>
      <c r="K41" s="27"/>
      <c r="L41" s="60" t="str">
        <f t="shared" si="9"/>
        <v/>
      </c>
      <c r="M41" s="24" t="str">
        <f t="shared" si="10"/>
        <v/>
      </c>
      <c r="N41" s="67">
        <v>33</v>
      </c>
      <c r="O41" s="64" t="str">
        <f t="shared" si="11"/>
        <v>SANCHEZ UGALDE</v>
      </c>
      <c r="P41" s="23" t="str">
        <f t="shared" si="12"/>
        <v/>
      </c>
      <c r="Q41" s="65" t="str">
        <f t="shared" si="13"/>
        <v/>
      </c>
      <c r="R41" s="23"/>
      <c r="S41" s="23"/>
      <c r="T41" s="182"/>
      <c r="U41" s="181" t="str">
        <f t="shared" si="14"/>
        <v/>
      </c>
      <c r="V41" s="148" t="str">
        <f t="shared" si="15"/>
        <v/>
      </c>
      <c r="W41" s="65" t="str">
        <f t="shared" si="16"/>
        <v/>
      </c>
      <c r="X41" s="60" t="str">
        <f t="shared" si="17"/>
        <v/>
      </c>
      <c r="Y41" s="24" t="str">
        <f t="shared" si="18"/>
        <v/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Z41" s="43">
        <f t="shared" si="21"/>
        <v>0</v>
      </c>
      <c r="BA41" s="43">
        <f t="shared" si="21"/>
        <v>0</v>
      </c>
      <c r="BB41" s="43">
        <f t="shared" si="21"/>
        <v>0</v>
      </c>
      <c r="BC41" s="43">
        <f t="shared" si="21"/>
        <v>0</v>
      </c>
      <c r="BD41" s="43">
        <f t="shared" si="21"/>
        <v>0</v>
      </c>
      <c r="BE41" s="43">
        <f t="shared" si="21"/>
        <v>0</v>
      </c>
      <c r="BF41" s="43">
        <f t="shared" si="21"/>
        <v>0</v>
      </c>
      <c r="BG41" s="43">
        <f t="shared" si="21"/>
        <v>0</v>
      </c>
      <c r="BH41" s="43">
        <f t="shared" si="21"/>
        <v>0</v>
      </c>
      <c r="BL41" t="str">
        <f t="shared" si="19"/>
        <v/>
      </c>
      <c r="BM41" t="str">
        <f t="shared" si="20"/>
        <v/>
      </c>
    </row>
    <row r="42" spans="1:65" ht="14.25" customHeight="1">
      <c r="A42" s="61">
        <v>34</v>
      </c>
      <c r="B42" s="64" t="str">
        <f>IF('1ER TRIMESTRE'!B42&lt;&gt;"",'1ER TRIMESTRE'!B42,"")</f>
        <v>SORIANO CASTRO M</v>
      </c>
      <c r="C42" s="23"/>
      <c r="D42" s="23"/>
      <c r="E42" s="23"/>
      <c r="F42" s="23"/>
      <c r="G42" s="23"/>
      <c r="H42" s="23"/>
      <c r="I42" s="23"/>
      <c r="J42" s="27"/>
      <c r="K42" s="27">
        <v>10</v>
      </c>
      <c r="L42" s="60">
        <f t="shared" si="9"/>
        <v>10</v>
      </c>
      <c r="M42" s="24" t="str">
        <f t="shared" si="10"/>
        <v>DA</v>
      </c>
      <c r="N42" s="68">
        <v>34</v>
      </c>
      <c r="O42" s="64" t="str">
        <f t="shared" si="11"/>
        <v>SORIANO CASTRO M</v>
      </c>
      <c r="P42" s="23">
        <f t="shared" si="12"/>
        <v>10</v>
      </c>
      <c r="Q42" s="65">
        <f t="shared" si="13"/>
        <v>7</v>
      </c>
      <c r="R42" s="23">
        <v>7</v>
      </c>
      <c r="S42" s="23">
        <v>5</v>
      </c>
      <c r="T42" s="182">
        <v>9</v>
      </c>
      <c r="U42" s="181">
        <f t="shared" si="14"/>
        <v>7</v>
      </c>
      <c r="V42" s="148">
        <f t="shared" si="15"/>
        <v>7</v>
      </c>
      <c r="W42" s="65">
        <f t="shared" si="16"/>
        <v>2.1</v>
      </c>
      <c r="X42" s="60">
        <f t="shared" si="17"/>
        <v>9.1</v>
      </c>
      <c r="Y42" s="24" t="str">
        <f t="shared" si="18"/>
        <v>DA</v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Z42" s="43">
        <f t="shared" si="21"/>
        <v>0</v>
      </c>
      <c r="BA42" s="43">
        <f t="shared" si="21"/>
        <v>0</v>
      </c>
      <c r="BB42" s="43">
        <f t="shared" si="21"/>
        <v>0</v>
      </c>
      <c r="BC42" s="43">
        <f t="shared" si="21"/>
        <v>0</v>
      </c>
      <c r="BD42" s="43">
        <f t="shared" si="21"/>
        <v>0</v>
      </c>
      <c r="BE42" s="43">
        <f t="shared" si="21"/>
        <v>0</v>
      </c>
      <c r="BF42" s="43">
        <f t="shared" si="21"/>
        <v>0</v>
      </c>
      <c r="BG42" s="43">
        <f t="shared" si="21"/>
        <v>0</v>
      </c>
      <c r="BH42" s="43">
        <f t="shared" si="21"/>
        <v>0</v>
      </c>
      <c r="BL42" t="str">
        <f t="shared" si="19"/>
        <v>DA</v>
      </c>
      <c r="BM42" t="str">
        <f t="shared" si="20"/>
        <v>DA</v>
      </c>
    </row>
    <row r="43" spans="1:65" ht="14.25" customHeight="1">
      <c r="A43" s="59">
        <v>35</v>
      </c>
      <c r="B43" s="64" t="str">
        <f>IF('1ER TRIMESTRE'!B43&lt;&gt;"",'1ER TRIMESTRE'!B43,"")</f>
        <v>VERA BAQUE C</v>
      </c>
      <c r="C43" s="23">
        <v>10</v>
      </c>
      <c r="D43" s="23">
        <v>8</v>
      </c>
      <c r="E43" s="23">
        <v>10</v>
      </c>
      <c r="F43" s="23">
        <v>9.6999999999999993</v>
      </c>
      <c r="G43" s="23">
        <v>8.5</v>
      </c>
      <c r="H43" s="23">
        <v>7</v>
      </c>
      <c r="I43" s="23">
        <v>10</v>
      </c>
      <c r="J43" s="27">
        <v>9</v>
      </c>
      <c r="K43" s="27"/>
      <c r="L43" s="60">
        <f t="shared" si="9"/>
        <v>9.02</v>
      </c>
      <c r="M43" s="24" t="str">
        <f t="shared" si="10"/>
        <v>DA</v>
      </c>
      <c r="N43" s="67">
        <v>35</v>
      </c>
      <c r="O43" s="64" t="str">
        <f t="shared" si="11"/>
        <v>VERA BAQUE C</v>
      </c>
      <c r="P43" s="23">
        <f t="shared" si="12"/>
        <v>9.02</v>
      </c>
      <c r="Q43" s="65">
        <f t="shared" si="13"/>
        <v>6.31</v>
      </c>
      <c r="R43" s="23">
        <v>9.5</v>
      </c>
      <c r="S43" s="23">
        <v>9.5</v>
      </c>
      <c r="T43" s="182"/>
      <c r="U43" s="181" t="str">
        <f t="shared" si="14"/>
        <v/>
      </c>
      <c r="V43" s="148">
        <f t="shared" si="15"/>
        <v>9.5</v>
      </c>
      <c r="W43" s="65">
        <f t="shared" si="16"/>
        <v>2.85</v>
      </c>
      <c r="X43" s="60">
        <f t="shared" si="17"/>
        <v>9.16</v>
      </c>
      <c r="Y43" s="24" t="str">
        <f t="shared" si="18"/>
        <v>DA</v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Z43" s="43">
        <f t="shared" si="21"/>
        <v>0</v>
      </c>
      <c r="BA43" s="43">
        <f t="shared" si="21"/>
        <v>0</v>
      </c>
      <c r="BB43" s="43">
        <f t="shared" si="21"/>
        <v>0</v>
      </c>
      <c r="BC43" s="43">
        <f t="shared" si="21"/>
        <v>0</v>
      </c>
      <c r="BD43" s="43">
        <f t="shared" si="21"/>
        <v>0</v>
      </c>
      <c r="BE43" s="43">
        <f t="shared" si="21"/>
        <v>0</v>
      </c>
      <c r="BF43" s="43">
        <f t="shared" si="21"/>
        <v>0</v>
      </c>
      <c r="BG43" s="43">
        <f t="shared" si="21"/>
        <v>0</v>
      </c>
      <c r="BH43" s="43">
        <f t="shared" si="21"/>
        <v>0</v>
      </c>
      <c r="BL43" t="str">
        <f t="shared" si="19"/>
        <v>DA</v>
      </c>
      <c r="BM43" t="str">
        <f t="shared" si="20"/>
        <v>DA</v>
      </c>
    </row>
    <row r="44" spans="1:65" ht="14.25" customHeight="1">
      <c r="A44" s="61">
        <v>36</v>
      </c>
      <c r="B44" s="64" t="str">
        <f>IF('1ER TRIMESTRE'!B44&lt;&gt;"",'1ER TRIMESTRE'!B44,"")</f>
        <v>VILLALVA LAMILLA D</v>
      </c>
      <c r="C44" s="23">
        <v>8</v>
      </c>
      <c r="D44" s="23">
        <v>8</v>
      </c>
      <c r="E44" s="23">
        <v>10</v>
      </c>
      <c r="F44" s="23">
        <v>10</v>
      </c>
      <c r="G44" s="23">
        <v>10</v>
      </c>
      <c r="H44" s="23">
        <v>10</v>
      </c>
      <c r="I44" s="23">
        <v>10</v>
      </c>
      <c r="J44" s="27">
        <v>10</v>
      </c>
      <c r="K44" s="27"/>
      <c r="L44" s="60">
        <f t="shared" si="9"/>
        <v>9.5</v>
      </c>
      <c r="M44" s="24" t="str">
        <f t="shared" si="10"/>
        <v>DA</v>
      </c>
      <c r="N44" s="68">
        <v>36</v>
      </c>
      <c r="O44" s="64" t="str">
        <f t="shared" si="11"/>
        <v>VILLALVA LAMILLA D</v>
      </c>
      <c r="P44" s="23">
        <f t="shared" si="12"/>
        <v>9.5</v>
      </c>
      <c r="Q44" s="65">
        <f t="shared" si="13"/>
        <v>6.65</v>
      </c>
      <c r="R44" s="23">
        <v>8</v>
      </c>
      <c r="S44" s="23">
        <v>8</v>
      </c>
      <c r="T44" s="182"/>
      <c r="U44" s="181" t="str">
        <f t="shared" si="14"/>
        <v/>
      </c>
      <c r="V44" s="148">
        <f t="shared" si="15"/>
        <v>8</v>
      </c>
      <c r="W44" s="65">
        <f t="shared" si="16"/>
        <v>2.4</v>
      </c>
      <c r="X44" s="60">
        <f t="shared" si="17"/>
        <v>9.0500000000000007</v>
      </c>
      <c r="Y44" s="24" t="str">
        <f t="shared" si="18"/>
        <v>DA</v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Z44" s="43">
        <f t="shared" si="21"/>
        <v>0</v>
      </c>
      <c r="BA44" s="43">
        <f t="shared" si="21"/>
        <v>0</v>
      </c>
      <c r="BB44" s="43">
        <f t="shared" si="21"/>
        <v>0</v>
      </c>
      <c r="BC44" s="43">
        <f t="shared" si="21"/>
        <v>0</v>
      </c>
      <c r="BD44" s="43">
        <f t="shared" si="21"/>
        <v>0</v>
      </c>
      <c r="BE44" s="43">
        <f t="shared" si="21"/>
        <v>0</v>
      </c>
      <c r="BF44" s="43">
        <f t="shared" si="21"/>
        <v>0</v>
      </c>
      <c r="BG44" s="43">
        <f t="shared" si="21"/>
        <v>0</v>
      </c>
      <c r="BH44" s="43">
        <f t="shared" si="21"/>
        <v>0</v>
      </c>
      <c r="BL44" t="str">
        <f t="shared" si="19"/>
        <v>DA</v>
      </c>
      <c r="BM44" t="str">
        <f t="shared" si="20"/>
        <v>DA</v>
      </c>
    </row>
    <row r="45" spans="1:65" ht="14.25" customHeight="1">
      <c r="A45" s="59">
        <v>37</v>
      </c>
      <c r="B45" s="64" t="str">
        <f>IF('1ER TRIMESTRE'!B45&lt;&gt;"",'1ER TRIMESTRE'!B45,"")</f>
        <v>VILLEGAS VALENCIA L</v>
      </c>
      <c r="C45" s="23"/>
      <c r="D45" s="23"/>
      <c r="E45" s="23"/>
      <c r="F45" s="23"/>
      <c r="G45" s="23"/>
      <c r="H45" s="23"/>
      <c r="I45" s="23"/>
      <c r="J45" s="27"/>
      <c r="K45" s="27"/>
      <c r="L45" s="60" t="str">
        <f t="shared" si="9"/>
        <v/>
      </c>
      <c r="M45" s="24" t="str">
        <f t="shared" si="10"/>
        <v/>
      </c>
      <c r="N45" s="67">
        <v>37</v>
      </c>
      <c r="O45" s="64" t="str">
        <f t="shared" si="11"/>
        <v>VILLEGAS VALENCIA L</v>
      </c>
      <c r="P45" s="23" t="str">
        <f t="shared" si="12"/>
        <v/>
      </c>
      <c r="Q45" s="65" t="str">
        <f t="shared" si="13"/>
        <v/>
      </c>
      <c r="R45" s="23"/>
      <c r="S45" s="23"/>
      <c r="T45" s="182"/>
      <c r="U45" s="181" t="str">
        <f t="shared" si="14"/>
        <v/>
      </c>
      <c r="V45" s="148" t="str">
        <f t="shared" si="15"/>
        <v/>
      </c>
      <c r="W45" s="65" t="str">
        <f t="shared" si="16"/>
        <v/>
      </c>
      <c r="X45" s="60" t="str">
        <f t="shared" si="17"/>
        <v/>
      </c>
      <c r="Y45" s="24" t="str">
        <f t="shared" si="18"/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Z45" s="43">
        <f t="shared" si="21"/>
        <v>0</v>
      </c>
      <c r="BA45" s="43">
        <f t="shared" si="21"/>
        <v>0</v>
      </c>
      <c r="BB45" s="43">
        <f t="shared" si="21"/>
        <v>0</v>
      </c>
      <c r="BC45" s="43">
        <f t="shared" si="21"/>
        <v>0</v>
      </c>
      <c r="BD45" s="43">
        <f t="shared" si="21"/>
        <v>0</v>
      </c>
      <c r="BE45" s="43">
        <f t="shared" si="21"/>
        <v>0</v>
      </c>
      <c r="BF45" s="43">
        <f t="shared" si="21"/>
        <v>0</v>
      </c>
      <c r="BG45" s="43">
        <f t="shared" si="21"/>
        <v>0</v>
      </c>
      <c r="BH45" s="43">
        <f t="shared" si="21"/>
        <v>0</v>
      </c>
      <c r="BL45" t="str">
        <f t="shared" si="19"/>
        <v/>
      </c>
      <c r="BM45" t="str">
        <f t="shared" si="20"/>
        <v/>
      </c>
    </row>
    <row r="46" spans="1:65" ht="14.25" customHeight="1">
      <c r="A46" s="61">
        <v>38</v>
      </c>
      <c r="B46" s="64" t="str">
        <f>IF('1ER TRIMESTRE'!B46&lt;&gt;"",'1ER TRIMESTRE'!B46,"")</f>
        <v xml:space="preserve">YANEZ VELIZ ARIANA </v>
      </c>
      <c r="C46" s="23">
        <v>9</v>
      </c>
      <c r="D46" s="23">
        <v>10</v>
      </c>
      <c r="E46" s="23">
        <v>10</v>
      </c>
      <c r="F46" s="23">
        <v>10</v>
      </c>
      <c r="G46" s="23">
        <v>8</v>
      </c>
      <c r="H46" s="23">
        <v>7.5</v>
      </c>
      <c r="I46" s="23">
        <v>10</v>
      </c>
      <c r="J46" s="27">
        <v>9</v>
      </c>
      <c r="K46" s="27"/>
      <c r="L46" s="60">
        <f t="shared" si="9"/>
        <v>9.18</v>
      </c>
      <c r="M46" s="24" t="str">
        <f t="shared" si="10"/>
        <v>DA</v>
      </c>
      <c r="N46" s="68">
        <v>38</v>
      </c>
      <c r="O46" s="64" t="str">
        <f t="shared" si="11"/>
        <v xml:space="preserve">YANEZ VELIZ ARIANA </v>
      </c>
      <c r="P46" s="23">
        <f t="shared" si="12"/>
        <v>9.18</v>
      </c>
      <c r="Q46" s="65">
        <f t="shared" si="13"/>
        <v>6.42</v>
      </c>
      <c r="R46" s="23">
        <v>9.5</v>
      </c>
      <c r="S46" s="23">
        <v>9.5</v>
      </c>
      <c r="T46" s="182"/>
      <c r="U46" s="181" t="str">
        <f t="shared" si="14"/>
        <v/>
      </c>
      <c r="V46" s="148">
        <f t="shared" si="15"/>
        <v>9.5</v>
      </c>
      <c r="W46" s="65">
        <f t="shared" si="16"/>
        <v>2.85</v>
      </c>
      <c r="X46" s="60">
        <f t="shared" si="17"/>
        <v>9.27</v>
      </c>
      <c r="Y46" s="24" t="str">
        <f t="shared" si="18"/>
        <v>DA</v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Z46" s="43">
        <f t="shared" si="21"/>
        <v>0</v>
      </c>
      <c r="BA46" s="43">
        <f t="shared" si="21"/>
        <v>0</v>
      </c>
      <c r="BB46" s="43">
        <f t="shared" si="21"/>
        <v>0</v>
      </c>
      <c r="BC46" s="43">
        <f t="shared" si="21"/>
        <v>0</v>
      </c>
      <c r="BD46" s="43">
        <f t="shared" si="21"/>
        <v>0</v>
      </c>
      <c r="BE46" s="43">
        <f t="shared" si="21"/>
        <v>0</v>
      </c>
      <c r="BF46" s="43">
        <f t="shared" si="21"/>
        <v>0</v>
      </c>
      <c r="BG46" s="43">
        <f t="shared" si="21"/>
        <v>0</v>
      </c>
      <c r="BH46" s="43">
        <f t="shared" si="21"/>
        <v>0</v>
      </c>
      <c r="BL46" t="str">
        <f t="shared" si="19"/>
        <v>DA</v>
      </c>
      <c r="BM46" t="str">
        <f t="shared" si="20"/>
        <v>DA</v>
      </c>
    </row>
    <row r="47" spans="1:65" ht="14.25" customHeight="1">
      <c r="A47" s="59">
        <v>39</v>
      </c>
      <c r="B47" s="64" t="str">
        <f>IF('1ER TRIMESTRE'!B47&lt;&gt;"",'1ER TRIMESTRE'!B47,"")</f>
        <v>ZAMBRANO ANGULO D</v>
      </c>
      <c r="C47" s="23">
        <v>8</v>
      </c>
      <c r="D47" s="23">
        <v>7</v>
      </c>
      <c r="E47" s="23">
        <v>10</v>
      </c>
      <c r="F47" s="23">
        <v>9.1</v>
      </c>
      <c r="G47" s="23">
        <v>7.5</v>
      </c>
      <c r="H47" s="23">
        <v>6</v>
      </c>
      <c r="I47" s="23">
        <v>9.5</v>
      </c>
      <c r="J47" s="27">
        <v>10</v>
      </c>
      <c r="K47" s="27"/>
      <c r="L47" s="60">
        <f t="shared" si="9"/>
        <v>8.3800000000000008</v>
      </c>
      <c r="M47" s="24" t="str">
        <f t="shared" si="10"/>
        <v>AA</v>
      </c>
      <c r="N47" s="67">
        <v>39</v>
      </c>
      <c r="O47" s="64" t="str">
        <f t="shared" si="11"/>
        <v>ZAMBRANO ANGULO D</v>
      </c>
      <c r="P47" s="23">
        <f t="shared" si="12"/>
        <v>8.3800000000000008</v>
      </c>
      <c r="Q47" s="65">
        <f t="shared" si="13"/>
        <v>5.86</v>
      </c>
      <c r="R47" s="23">
        <v>7</v>
      </c>
      <c r="S47" s="23">
        <v>5</v>
      </c>
      <c r="T47" s="182"/>
      <c r="U47" s="181" t="str">
        <f t="shared" si="14"/>
        <v/>
      </c>
      <c r="V47" s="148">
        <f t="shared" si="15"/>
        <v>6</v>
      </c>
      <c r="W47" s="65">
        <f t="shared" si="16"/>
        <v>1.8</v>
      </c>
      <c r="X47" s="60">
        <f t="shared" si="17"/>
        <v>7.66</v>
      </c>
      <c r="Y47" s="24" t="str">
        <f t="shared" si="18"/>
        <v>AA</v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Z47" s="43">
        <f t="shared" si="21"/>
        <v>0</v>
      </c>
      <c r="BA47" s="43">
        <f t="shared" si="21"/>
        <v>0</v>
      </c>
      <c r="BB47" s="43">
        <f t="shared" si="21"/>
        <v>0</v>
      </c>
      <c r="BC47" s="43">
        <f t="shared" si="21"/>
        <v>0</v>
      </c>
      <c r="BD47" s="43">
        <f t="shared" si="21"/>
        <v>0</v>
      </c>
      <c r="BE47" s="43">
        <f t="shared" si="21"/>
        <v>0</v>
      </c>
      <c r="BF47" s="43">
        <f t="shared" si="21"/>
        <v>0</v>
      </c>
      <c r="BG47" s="43">
        <f t="shared" si="21"/>
        <v>0</v>
      </c>
      <c r="BH47" s="43">
        <f t="shared" si="21"/>
        <v>0</v>
      </c>
      <c r="BL47" t="str">
        <f t="shared" si="19"/>
        <v>AA</v>
      </c>
      <c r="BM47" t="str">
        <f t="shared" si="20"/>
        <v>AA</v>
      </c>
    </row>
    <row r="48" spans="1:65" ht="14.25" customHeight="1">
      <c r="A48" s="61">
        <v>40</v>
      </c>
      <c r="B48" s="64" t="str">
        <f>IF('1ER TRIMESTRE'!B48&lt;&gt;"",'1ER TRIMESTRE'!B48,"")</f>
        <v>ZAMBRANO QUIMIS W</v>
      </c>
      <c r="C48" s="23"/>
      <c r="D48" s="23"/>
      <c r="E48" s="23"/>
      <c r="F48" s="23"/>
      <c r="G48" s="23"/>
      <c r="H48" s="23"/>
      <c r="I48" s="23"/>
      <c r="J48" s="23"/>
      <c r="K48" s="23"/>
      <c r="L48" s="60" t="str">
        <f t="shared" si="9"/>
        <v/>
      </c>
      <c r="M48" s="24" t="str">
        <f t="shared" si="10"/>
        <v/>
      </c>
      <c r="N48" s="68">
        <v>40</v>
      </c>
      <c r="O48" s="64" t="str">
        <f t="shared" si="11"/>
        <v>ZAMBRANO QUIMIS W</v>
      </c>
      <c r="P48" s="23" t="str">
        <f t="shared" si="12"/>
        <v/>
      </c>
      <c r="Q48" s="65" t="str">
        <f t="shared" si="13"/>
        <v/>
      </c>
      <c r="R48" s="23"/>
      <c r="S48" s="23"/>
      <c r="T48" s="182"/>
      <c r="U48" s="181" t="str">
        <f t="shared" si="14"/>
        <v/>
      </c>
      <c r="V48" s="148" t="str">
        <f t="shared" si="15"/>
        <v/>
      </c>
      <c r="W48" s="65" t="str">
        <f t="shared" si="16"/>
        <v/>
      </c>
      <c r="X48" s="60" t="str">
        <f t="shared" si="17"/>
        <v/>
      </c>
      <c r="Y48" s="24" t="str">
        <f t="shared" si="18"/>
        <v/>
      </c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Z48" s="43">
        <f t="shared" si="21"/>
        <v>0</v>
      </c>
      <c r="BA48" s="43">
        <f t="shared" si="21"/>
        <v>0</v>
      </c>
      <c r="BB48" s="43">
        <f t="shared" si="21"/>
        <v>0</v>
      </c>
      <c r="BC48" s="43">
        <f t="shared" si="21"/>
        <v>0</v>
      </c>
      <c r="BD48" s="43">
        <f t="shared" si="21"/>
        <v>0</v>
      </c>
      <c r="BE48" s="43">
        <f t="shared" si="21"/>
        <v>0</v>
      </c>
      <c r="BF48" s="43">
        <f t="shared" si="21"/>
        <v>0</v>
      </c>
      <c r="BG48" s="43">
        <f t="shared" si="21"/>
        <v>0</v>
      </c>
      <c r="BH48" s="43">
        <f t="shared" si="21"/>
        <v>0</v>
      </c>
      <c r="BL48" t="str">
        <f t="shared" si="19"/>
        <v/>
      </c>
      <c r="BM48" t="str">
        <f t="shared" si="20"/>
        <v/>
      </c>
    </row>
    <row r="49" spans="1:65" ht="14.25" customHeight="1">
      <c r="A49" s="59">
        <v>41</v>
      </c>
      <c r="B49" s="64" t="str">
        <f>IF('1ER TRIMESTRE'!B49&lt;&gt;"",'1ER TRIMESTRE'!B49,"")</f>
        <v>aaa</v>
      </c>
      <c r="C49" s="23"/>
      <c r="D49" s="23"/>
      <c r="E49" s="23"/>
      <c r="F49" s="23"/>
      <c r="G49" s="23"/>
      <c r="H49" s="23"/>
      <c r="I49" s="23"/>
      <c r="J49" s="23"/>
      <c r="K49" s="23"/>
      <c r="L49" s="60" t="str">
        <f t="shared" si="9"/>
        <v/>
      </c>
      <c r="M49" s="24" t="str">
        <f t="shared" si="10"/>
        <v/>
      </c>
      <c r="N49" s="67">
        <v>41</v>
      </c>
      <c r="O49" s="64" t="str">
        <f t="shared" si="11"/>
        <v>aaa</v>
      </c>
      <c r="P49" s="23" t="str">
        <f t="shared" si="12"/>
        <v/>
      </c>
      <c r="Q49" s="65" t="str">
        <f t="shared" si="13"/>
        <v/>
      </c>
      <c r="R49" s="23"/>
      <c r="S49" s="23"/>
      <c r="T49" s="182"/>
      <c r="U49" s="181" t="str">
        <f t="shared" si="14"/>
        <v/>
      </c>
      <c r="V49" s="148" t="str">
        <f t="shared" si="15"/>
        <v/>
      </c>
      <c r="W49" s="65" t="str">
        <f t="shared" si="16"/>
        <v/>
      </c>
      <c r="X49" s="60" t="str">
        <f t="shared" si="17"/>
        <v/>
      </c>
      <c r="Y49" s="24" t="str">
        <f t="shared" si="18"/>
        <v/>
      </c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Z49" s="43">
        <f t="shared" si="21"/>
        <v>0</v>
      </c>
      <c r="BA49" s="43">
        <f t="shared" si="21"/>
        <v>0</v>
      </c>
      <c r="BB49" s="43">
        <f t="shared" si="21"/>
        <v>0</v>
      </c>
      <c r="BC49" s="43">
        <f t="shared" si="21"/>
        <v>0</v>
      </c>
      <c r="BD49" s="43">
        <f t="shared" si="21"/>
        <v>0</v>
      </c>
      <c r="BE49" s="43">
        <f t="shared" si="21"/>
        <v>0</v>
      </c>
      <c r="BF49" s="43">
        <f t="shared" si="21"/>
        <v>0</v>
      </c>
      <c r="BG49" s="43">
        <f t="shared" si="21"/>
        <v>0</v>
      </c>
      <c r="BH49" s="43">
        <f t="shared" si="21"/>
        <v>0</v>
      </c>
      <c r="BL49" t="str">
        <f t="shared" si="19"/>
        <v/>
      </c>
      <c r="BM49" t="str">
        <f t="shared" si="20"/>
        <v/>
      </c>
    </row>
    <row r="50" spans="1:65" ht="14.25" customHeight="1">
      <c r="A50" s="61">
        <v>42</v>
      </c>
      <c r="B50" s="64" t="str">
        <f>IF('1ER TRIMESTRE'!B50&lt;&gt;"",'1ER TRIMESTRE'!B50,"")</f>
        <v>ZZ BB</v>
      </c>
      <c r="C50" s="23"/>
      <c r="D50" s="23"/>
      <c r="E50" s="23"/>
      <c r="F50" s="23"/>
      <c r="G50" s="23"/>
      <c r="H50" s="23"/>
      <c r="I50" s="23"/>
      <c r="J50" s="23"/>
      <c r="K50" s="23"/>
      <c r="L50" s="60" t="str">
        <f t="shared" si="9"/>
        <v/>
      </c>
      <c r="M50" s="24" t="str">
        <f t="shared" si="10"/>
        <v/>
      </c>
      <c r="N50" s="68">
        <v>42</v>
      </c>
      <c r="O50" s="64" t="str">
        <f t="shared" si="11"/>
        <v>ZZ BB</v>
      </c>
      <c r="P50" s="23" t="str">
        <f t="shared" si="12"/>
        <v/>
      </c>
      <c r="Q50" s="65" t="str">
        <f t="shared" si="13"/>
        <v/>
      </c>
      <c r="R50" s="23"/>
      <c r="S50" s="23"/>
      <c r="T50" s="182"/>
      <c r="U50" s="181" t="str">
        <f t="shared" si="14"/>
        <v/>
      </c>
      <c r="V50" s="148" t="str">
        <f t="shared" si="15"/>
        <v/>
      </c>
      <c r="W50" s="65" t="str">
        <f t="shared" si="16"/>
        <v/>
      </c>
      <c r="X50" s="60" t="str">
        <f t="shared" si="17"/>
        <v/>
      </c>
      <c r="Y50" s="24" t="str">
        <f t="shared" si="18"/>
        <v/>
      </c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Z50" s="43">
        <f t="shared" si="21"/>
        <v>0</v>
      </c>
      <c r="BA50" s="43">
        <f t="shared" si="21"/>
        <v>0</v>
      </c>
      <c r="BB50" s="43">
        <f t="shared" si="21"/>
        <v>0</v>
      </c>
      <c r="BC50" s="43">
        <f t="shared" si="21"/>
        <v>0</v>
      </c>
      <c r="BD50" s="43">
        <f t="shared" si="21"/>
        <v>0</v>
      </c>
      <c r="BE50" s="43">
        <f t="shared" si="21"/>
        <v>0</v>
      </c>
      <c r="BF50" s="43">
        <f t="shared" si="21"/>
        <v>0</v>
      </c>
      <c r="BG50" s="43">
        <f t="shared" si="21"/>
        <v>0</v>
      </c>
      <c r="BH50" s="43">
        <f t="shared" si="21"/>
        <v>0</v>
      </c>
      <c r="BL50" t="str">
        <f t="shared" si="19"/>
        <v/>
      </c>
      <c r="BM50" t="str">
        <f t="shared" si="20"/>
        <v/>
      </c>
    </row>
    <row r="51" spans="1:65" ht="14.25" customHeight="1">
      <c r="A51" s="59">
        <v>43</v>
      </c>
      <c r="B51" s="64" t="str">
        <f>IF('1ER TRIMESTRE'!B51&lt;&gt;"",'1ER TRIMESTRE'!B51,"")</f>
        <v>ZZ CC</v>
      </c>
      <c r="C51" s="23"/>
      <c r="D51" s="23"/>
      <c r="E51" s="23"/>
      <c r="F51" s="23"/>
      <c r="G51" s="23"/>
      <c r="H51" s="23"/>
      <c r="I51" s="23"/>
      <c r="J51" s="23"/>
      <c r="K51" s="23"/>
      <c r="L51" s="60" t="str">
        <f t="shared" si="9"/>
        <v/>
      </c>
      <c r="M51" s="24" t="str">
        <f t="shared" si="10"/>
        <v/>
      </c>
      <c r="N51" s="67">
        <v>43</v>
      </c>
      <c r="O51" s="64" t="str">
        <f t="shared" si="11"/>
        <v>ZZ CC</v>
      </c>
      <c r="P51" s="23" t="str">
        <f t="shared" si="12"/>
        <v/>
      </c>
      <c r="Q51" s="65" t="str">
        <f t="shared" si="13"/>
        <v/>
      </c>
      <c r="R51" s="23"/>
      <c r="S51" s="23"/>
      <c r="T51" s="182"/>
      <c r="U51" s="181" t="str">
        <f t="shared" si="14"/>
        <v/>
      </c>
      <c r="V51" s="148" t="str">
        <f t="shared" si="15"/>
        <v/>
      </c>
      <c r="W51" s="65" t="str">
        <f t="shared" si="16"/>
        <v/>
      </c>
      <c r="X51" s="60" t="str">
        <f t="shared" si="17"/>
        <v/>
      </c>
      <c r="Y51" s="24" t="str">
        <f t="shared" si="18"/>
        <v/>
      </c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Z51" s="43">
        <f t="shared" si="21"/>
        <v>0</v>
      </c>
      <c r="BA51" s="43">
        <f t="shared" si="21"/>
        <v>0</v>
      </c>
      <c r="BB51" s="43">
        <f t="shared" si="21"/>
        <v>0</v>
      </c>
      <c r="BC51" s="43">
        <f t="shared" si="21"/>
        <v>0</v>
      </c>
      <c r="BD51" s="43">
        <f t="shared" si="21"/>
        <v>0</v>
      </c>
      <c r="BE51" s="43">
        <f t="shared" si="21"/>
        <v>0</v>
      </c>
      <c r="BF51" s="43">
        <f t="shared" si="21"/>
        <v>0</v>
      </c>
      <c r="BG51" s="43">
        <f t="shared" si="21"/>
        <v>0</v>
      </c>
      <c r="BH51" s="43">
        <f t="shared" si="21"/>
        <v>0</v>
      </c>
      <c r="BL51" t="str">
        <f t="shared" si="19"/>
        <v/>
      </c>
      <c r="BM51" t="str">
        <f t="shared" si="20"/>
        <v/>
      </c>
    </row>
    <row r="52" spans="1:65" ht="14.25" customHeight="1">
      <c r="A52" s="59">
        <v>44</v>
      </c>
      <c r="B52" s="64" t="str">
        <f>IF('1ER TRIMESTRE'!B52&lt;&gt;"",'1ER TRIMESTRE'!B52,"")</f>
        <v>ZZ DD</v>
      </c>
      <c r="C52" s="23"/>
      <c r="D52" s="23"/>
      <c r="E52" s="23"/>
      <c r="F52" s="23"/>
      <c r="G52" s="23"/>
      <c r="H52" s="23"/>
      <c r="I52" s="23"/>
      <c r="J52" s="23"/>
      <c r="K52" s="23"/>
      <c r="L52" s="60" t="str">
        <f t="shared" si="9"/>
        <v/>
      </c>
      <c r="M52" s="24" t="str">
        <f t="shared" si="10"/>
        <v/>
      </c>
      <c r="N52" s="67">
        <v>44</v>
      </c>
      <c r="O52" s="64" t="str">
        <f t="shared" si="11"/>
        <v>ZZ DD</v>
      </c>
      <c r="P52" s="23" t="str">
        <f t="shared" si="12"/>
        <v/>
      </c>
      <c r="Q52" s="65" t="str">
        <f t="shared" si="13"/>
        <v/>
      </c>
      <c r="R52" s="23"/>
      <c r="S52" s="23"/>
      <c r="T52" s="182"/>
      <c r="U52" s="181" t="str">
        <f t="shared" si="14"/>
        <v/>
      </c>
      <c r="V52" s="148" t="str">
        <f t="shared" si="15"/>
        <v/>
      </c>
      <c r="W52" s="65" t="str">
        <f t="shared" si="16"/>
        <v/>
      </c>
      <c r="X52" s="60" t="str">
        <f t="shared" si="17"/>
        <v/>
      </c>
      <c r="Y52" s="24" t="str">
        <f t="shared" si="18"/>
        <v/>
      </c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Z52" s="43">
        <f t="shared" si="21"/>
        <v>0</v>
      </c>
      <c r="BA52" s="43">
        <f t="shared" si="21"/>
        <v>0</v>
      </c>
      <c r="BB52" s="43">
        <f t="shared" si="21"/>
        <v>0</v>
      </c>
      <c r="BC52" s="43">
        <f t="shared" si="21"/>
        <v>0</v>
      </c>
      <c r="BD52" s="43">
        <f t="shared" si="21"/>
        <v>0</v>
      </c>
      <c r="BE52" s="43">
        <f t="shared" si="21"/>
        <v>0</v>
      </c>
      <c r="BF52" s="43">
        <f t="shared" si="21"/>
        <v>0</v>
      </c>
      <c r="BG52" s="43">
        <f t="shared" si="21"/>
        <v>0</v>
      </c>
      <c r="BH52" s="43">
        <f t="shared" si="21"/>
        <v>0</v>
      </c>
      <c r="BL52" t="str">
        <f t="shared" si="19"/>
        <v/>
      </c>
      <c r="BM52" t="str">
        <f t="shared" si="20"/>
        <v/>
      </c>
    </row>
    <row r="53" spans="1:65" ht="14.25" customHeight="1">
      <c r="A53" s="61">
        <v>45</v>
      </c>
      <c r="B53" s="64" t="str">
        <f>IF('1ER TRIMESTRE'!B53&lt;&gt;"",'1ER TRIMESTRE'!B53,"")</f>
        <v>ZZ EE</v>
      </c>
      <c r="C53" s="23"/>
      <c r="D53" s="23"/>
      <c r="E53" s="23"/>
      <c r="F53" s="23"/>
      <c r="G53" s="23"/>
      <c r="H53" s="23"/>
      <c r="I53" s="23"/>
      <c r="J53" s="23"/>
      <c r="K53" s="23"/>
      <c r="L53" s="60" t="str">
        <f t="shared" si="9"/>
        <v/>
      </c>
      <c r="M53" s="24" t="str">
        <f t="shared" si="10"/>
        <v/>
      </c>
      <c r="N53" s="68">
        <v>45</v>
      </c>
      <c r="O53" s="64" t="str">
        <f t="shared" si="11"/>
        <v>ZZ EE</v>
      </c>
      <c r="P53" s="23" t="str">
        <f t="shared" si="12"/>
        <v/>
      </c>
      <c r="Q53" s="65" t="str">
        <f t="shared" si="13"/>
        <v/>
      </c>
      <c r="R53" s="23"/>
      <c r="S53" s="23"/>
      <c r="T53" s="182"/>
      <c r="U53" s="181" t="str">
        <f t="shared" si="14"/>
        <v/>
      </c>
      <c r="V53" s="148" t="str">
        <f t="shared" si="15"/>
        <v/>
      </c>
      <c r="W53" s="65" t="str">
        <f t="shared" si="16"/>
        <v/>
      </c>
      <c r="X53" s="60" t="str">
        <f t="shared" si="17"/>
        <v/>
      </c>
      <c r="Y53" s="24" t="str">
        <f t="shared" si="18"/>
        <v/>
      </c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Z53" s="43">
        <f t="shared" si="21"/>
        <v>0</v>
      </c>
      <c r="BA53" s="43">
        <f t="shared" si="21"/>
        <v>0</v>
      </c>
      <c r="BB53" s="43">
        <f t="shared" si="21"/>
        <v>0</v>
      </c>
      <c r="BC53" s="43">
        <f t="shared" si="21"/>
        <v>0</v>
      </c>
      <c r="BD53" s="43">
        <f t="shared" si="21"/>
        <v>0</v>
      </c>
      <c r="BE53" s="43">
        <f t="shared" si="21"/>
        <v>0</v>
      </c>
      <c r="BF53" s="43">
        <f t="shared" si="21"/>
        <v>0</v>
      </c>
      <c r="BG53" s="43">
        <f t="shared" si="21"/>
        <v>0</v>
      </c>
      <c r="BH53" s="43">
        <f t="shared" si="21"/>
        <v>0</v>
      </c>
      <c r="BL53" t="str">
        <f t="shared" si="19"/>
        <v/>
      </c>
      <c r="BM53" t="str">
        <f t="shared" si="20"/>
        <v/>
      </c>
    </row>
    <row r="54" spans="1:65">
      <c r="F54" s="35"/>
      <c r="J54" s="283" t="s">
        <v>121</v>
      </c>
      <c r="K54" s="284"/>
      <c r="L54" s="63">
        <f>IFERROR(AVERAGE(L9:L53),"")</f>
        <v>7.5887500000000001</v>
      </c>
      <c r="O54" s="50" t="s">
        <v>134</v>
      </c>
      <c r="P54" s="63">
        <f>IFERROR(AVERAGE(P9:P53),"")</f>
        <v>7.5887500000000001</v>
      </c>
      <c r="Q54" s="66"/>
      <c r="R54" s="63">
        <f>IFERROR(AVERAGE(R9:R53),"")</f>
        <v>7.3775000000000004</v>
      </c>
      <c r="S54" s="63">
        <f>IFERROR(AVERAGE(S9:S53),"")</f>
        <v>7.2312499999999993</v>
      </c>
      <c r="T54" s="63"/>
      <c r="U54" s="63"/>
      <c r="V54" s="63">
        <f>IFERROR(AVERAGE(V9:V53),"")</f>
        <v>7.5062499999999988</v>
      </c>
      <c r="W54" s="48"/>
      <c r="X54" s="63">
        <f>IFERROR(AVERAGE(X9:X53),"")</f>
        <v>7.5608333333333322</v>
      </c>
    </row>
    <row r="55" spans="1:65" ht="17.25">
      <c r="F55" s="28"/>
      <c r="J55" s="28"/>
      <c r="K55" s="28"/>
      <c r="L55" s="58"/>
    </row>
    <row r="56" spans="1:65">
      <c r="A56" s="75" t="s">
        <v>135</v>
      </c>
      <c r="B56" s="75"/>
      <c r="C56" s="72" t="s">
        <v>136</v>
      </c>
      <c r="D56" s="72" t="s">
        <v>137</v>
      </c>
      <c r="F56" s="2"/>
      <c r="I56" s="1"/>
      <c r="J56" s="2"/>
      <c r="K56" s="2"/>
      <c r="L56" s="3"/>
      <c r="M56" s="57"/>
      <c r="N56" s="265" t="s">
        <v>154</v>
      </c>
      <c r="O56" s="265"/>
      <c r="P56" s="72" t="s">
        <v>136</v>
      </c>
      <c r="Q56" s="72" t="s">
        <v>137</v>
      </c>
      <c r="R56" s="15"/>
      <c r="S56" s="15"/>
      <c r="T56" s="15"/>
      <c r="U56" s="15"/>
      <c r="V56" s="15"/>
      <c r="W56" s="15"/>
      <c r="X56" s="15"/>
      <c r="Y56" s="15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65">
      <c r="A57" s="37" t="s">
        <v>139</v>
      </c>
      <c r="B57" s="76"/>
      <c r="C57" s="73">
        <f>COUNTIF($L$9:$L$53,"&gt;=9")</f>
        <v>7</v>
      </c>
      <c r="D57" s="171">
        <f>IFERROR(SUM(C57)/SUM($C$57:$C$60),0)</f>
        <v>0.29166666666666669</v>
      </c>
      <c r="F57" s="1"/>
      <c r="I57" s="1"/>
      <c r="J57" s="1"/>
      <c r="K57" s="1"/>
      <c r="L57" s="4"/>
      <c r="M57" s="57"/>
      <c r="N57" s="37" t="s">
        <v>139</v>
      </c>
      <c r="O57" s="76"/>
      <c r="P57" s="73">
        <f>COUNTIF($X$9:$X$53,"&gt;=9")</f>
        <v>7</v>
      </c>
      <c r="Q57" s="171">
        <f>IFERROR(SUM(P57)/SUM($P$57:$P$60),0)</f>
        <v>0.29166666666666669</v>
      </c>
      <c r="R57" s="15"/>
      <c r="S57" s="15"/>
      <c r="T57" s="15"/>
      <c r="U57" s="15"/>
      <c r="V57" s="15"/>
      <c r="W57" s="15"/>
      <c r="X57" s="15"/>
      <c r="Y57" s="15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65">
      <c r="A58" s="37" t="s">
        <v>140</v>
      </c>
      <c r="B58" s="76"/>
      <c r="C58" s="74">
        <f>COUNTIF($L$9:$L$53,"&gt;=7")-C57</f>
        <v>10</v>
      </c>
      <c r="D58" s="171">
        <f>IFERROR(SUM(C58)/SUM($C$57:$C$60),0)</f>
        <v>0.41666666666666669</v>
      </c>
      <c r="F58" s="1"/>
      <c r="I58" s="1"/>
      <c r="J58" s="1"/>
      <c r="K58" s="1"/>
      <c r="L58" s="4"/>
      <c r="M58" s="57"/>
      <c r="N58" s="37" t="s">
        <v>140</v>
      </c>
      <c r="O58" s="76"/>
      <c r="P58" s="74">
        <f>COUNTIF($X$9:$X$53,"&gt;=7")-P57</f>
        <v>10</v>
      </c>
      <c r="Q58" s="171">
        <f>IFERROR(SUM(P58)/SUM($P$57:$P$60),0)</f>
        <v>0.41666666666666669</v>
      </c>
      <c r="R58" s="15"/>
      <c r="S58" s="15"/>
      <c r="T58" s="15"/>
      <c r="U58" s="15"/>
      <c r="V58" s="15"/>
      <c r="W58" s="15"/>
      <c r="X58" s="15"/>
      <c r="Y58" s="15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65">
      <c r="A59" s="37" t="s">
        <v>141</v>
      </c>
      <c r="B59" s="76"/>
      <c r="C59" s="74">
        <f>COUNTIF($L$9:$L$53,"&gt;4")-C57-C58</f>
        <v>6</v>
      </c>
      <c r="D59" s="171">
        <f>IFERROR(SUM(C59)/SUM($C$57:$C$60),0)</f>
        <v>0.25</v>
      </c>
      <c r="F59" s="1"/>
      <c r="I59" s="1"/>
      <c r="J59" s="1"/>
      <c r="K59" s="1"/>
      <c r="L59" s="4"/>
      <c r="M59" s="57"/>
      <c r="N59" s="37" t="s">
        <v>141</v>
      </c>
      <c r="O59" s="76"/>
      <c r="P59" s="74">
        <f>COUNTIF($X$9:$X$53,"&gt;4")-P57-P58</f>
        <v>6</v>
      </c>
      <c r="Q59" s="171">
        <f>IFERROR(SUM(P59)/SUM($P$57:$P$60),0)</f>
        <v>0.25</v>
      </c>
      <c r="R59" s="15"/>
      <c r="S59" s="15"/>
      <c r="T59" s="15"/>
      <c r="U59" s="15"/>
      <c r="V59" s="15"/>
      <c r="W59" s="15"/>
      <c r="X59" s="15"/>
      <c r="Y59" s="15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65">
      <c r="A60" s="37" t="s">
        <v>142</v>
      </c>
      <c r="B60" s="76"/>
      <c r="C60" s="73">
        <f>COUNTIF($L$9:$L$53,"&lt;=4")</f>
        <v>1</v>
      </c>
      <c r="D60" s="171">
        <f>IFERROR(SUM(C60)/SUM($C$57:$C$60),0)</f>
        <v>4.1666666666666664E-2</v>
      </c>
      <c r="F60" s="1"/>
      <c r="I60" s="1"/>
      <c r="J60" s="1"/>
      <c r="K60" s="1"/>
      <c r="L60" s="4"/>
      <c r="M60" s="57"/>
      <c r="N60" s="37" t="s">
        <v>142</v>
      </c>
      <c r="O60" s="76"/>
      <c r="P60" s="73">
        <f>COUNTIF($X$9:$X$53,"&lt;=4")</f>
        <v>1</v>
      </c>
      <c r="Q60" s="171">
        <f>IFERROR(SUM(P60)/SUM($P$57:$P$60),0)</f>
        <v>4.1666666666666664E-2</v>
      </c>
      <c r="R60" s="15"/>
      <c r="S60" s="15"/>
      <c r="T60" s="15"/>
      <c r="U60" s="15"/>
      <c r="V60" s="15"/>
      <c r="W60" s="15"/>
      <c r="X60" s="15"/>
      <c r="Y60" s="15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65">
      <c r="A61" s="261" t="s">
        <v>143</v>
      </c>
      <c r="B61" s="262"/>
      <c r="C61" s="168">
        <f>SUM(C57:C60)</f>
        <v>24</v>
      </c>
      <c r="D61" s="170">
        <f>SUM(D57:D60)</f>
        <v>1</v>
      </c>
      <c r="F61" s="1"/>
      <c r="I61" s="1"/>
      <c r="J61" s="1"/>
      <c r="K61" s="1"/>
      <c r="L61" s="4"/>
      <c r="M61" s="57"/>
      <c r="N61" s="265" t="s">
        <v>143</v>
      </c>
      <c r="O61" s="265"/>
      <c r="P61" s="168">
        <f>SUM(P57:P60)</f>
        <v>24</v>
      </c>
      <c r="Q61" s="170">
        <f>SUM(Q57:Q60)</f>
        <v>1</v>
      </c>
      <c r="R61" s="15"/>
      <c r="S61" s="15"/>
      <c r="T61" s="15"/>
      <c r="U61" s="15"/>
      <c r="V61" s="15"/>
      <c r="W61" s="15"/>
      <c r="X61" s="15"/>
      <c r="Y61" s="15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65" ht="18">
      <c r="C62" s="77"/>
      <c r="D62" s="77"/>
      <c r="E62" s="77"/>
      <c r="F62" s="5"/>
      <c r="I62" s="5"/>
      <c r="J62" s="5"/>
      <c r="K62" s="5"/>
      <c r="L62" s="5"/>
      <c r="M62" s="57"/>
      <c r="N62" s="264"/>
      <c r="O62" s="264"/>
      <c r="P62" s="77"/>
      <c r="Q62" s="77"/>
      <c r="R62" s="51"/>
      <c r="S62" s="15"/>
      <c r="T62" s="15"/>
      <c r="U62" s="15"/>
      <c r="V62" s="15"/>
      <c r="W62" s="15"/>
      <c r="X62" s="15"/>
      <c r="Y62" s="15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65">
      <c r="A63" s="263" t="s">
        <v>144</v>
      </c>
      <c r="B63" s="263"/>
      <c r="C63" s="78"/>
      <c r="D63" s="257"/>
      <c r="E63" s="257"/>
      <c r="F63" s="1"/>
      <c r="I63" s="6"/>
      <c r="J63" s="1"/>
      <c r="K63" s="1"/>
      <c r="L63" s="1"/>
      <c r="M63" s="57"/>
      <c r="N63" s="164"/>
      <c r="O63" s="164"/>
      <c r="P63" s="78"/>
      <c r="Q63" s="79"/>
      <c r="R63" s="52"/>
      <c r="S63" s="15"/>
      <c r="T63" s="15"/>
      <c r="U63" s="15"/>
      <c r="V63" s="15"/>
      <c r="W63" s="15"/>
      <c r="X63" s="15"/>
      <c r="Y63" s="15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65">
      <c r="A64" s="37" t="s">
        <v>145</v>
      </c>
      <c r="B64" s="37"/>
      <c r="C64" s="78"/>
      <c r="D64" s="257"/>
      <c r="E64" s="257"/>
      <c r="F64" s="1"/>
      <c r="I64" s="6"/>
      <c r="J64" s="1"/>
      <c r="K64" s="1"/>
      <c r="L64" s="1"/>
      <c r="M64" s="57"/>
      <c r="N64" s="164"/>
      <c r="O64" s="164"/>
      <c r="P64" s="78"/>
      <c r="Q64" s="79"/>
      <c r="R64" s="52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>
      <c r="A65" s="37" t="s">
        <v>146</v>
      </c>
      <c r="B65" s="37"/>
      <c r="C65" s="78"/>
      <c r="D65" s="258"/>
      <c r="E65" s="258"/>
      <c r="F65" s="1"/>
      <c r="I65" s="6"/>
      <c r="J65" s="1"/>
      <c r="K65" s="1"/>
      <c r="L65" s="7"/>
      <c r="M65" s="57"/>
      <c r="N65" s="164"/>
      <c r="O65" s="164"/>
      <c r="P65" s="78"/>
      <c r="Q65" s="80"/>
      <c r="R65" s="53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>
      <c r="A66" s="37" t="s">
        <v>84</v>
      </c>
      <c r="B66" s="37"/>
      <c r="C66" s="78"/>
      <c r="D66" s="259"/>
      <c r="E66" s="259"/>
      <c r="F66" s="1"/>
      <c r="I66" s="6"/>
      <c r="J66" s="1"/>
      <c r="K66" s="1"/>
      <c r="L66" s="7"/>
      <c r="M66" s="57"/>
      <c r="N66" s="164"/>
      <c r="O66" s="164"/>
      <c r="P66" s="78"/>
      <c r="Q66" s="81"/>
      <c r="R66" s="54"/>
      <c r="S66" s="15"/>
      <c r="T66" s="15"/>
      <c r="U66" s="15"/>
      <c r="V66" s="15"/>
      <c r="W66" s="15"/>
      <c r="X66" s="15"/>
      <c r="Y66" s="15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>
      <c r="A67" s="37" t="s">
        <v>147</v>
      </c>
      <c r="B67" s="37"/>
      <c r="C67" s="31"/>
      <c r="D67" s="32"/>
      <c r="E67" s="6"/>
      <c r="F67" s="1"/>
      <c r="G67" s="31"/>
      <c r="H67" s="32"/>
      <c r="I67" s="6"/>
      <c r="J67" s="1"/>
      <c r="K67" s="1"/>
      <c r="L67" s="7"/>
      <c r="M67" s="57"/>
      <c r="N67" s="15"/>
      <c r="O67" s="15"/>
      <c r="P67" s="18"/>
      <c r="Q67" s="20"/>
      <c r="R67" s="15"/>
      <c r="S67" s="15"/>
      <c r="T67" s="15"/>
      <c r="U67" s="15"/>
      <c r="V67" s="15"/>
      <c r="W67" s="15"/>
      <c r="X67" s="15"/>
      <c r="Y67" s="1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>
      <c r="A68" s="30"/>
      <c r="B68" s="30"/>
      <c r="C68" s="31"/>
      <c r="D68" s="32"/>
      <c r="E68" s="6"/>
      <c r="F68" s="1"/>
      <c r="G68" s="70"/>
      <c r="H68" s="32"/>
      <c r="I68" s="6"/>
      <c r="J68" s="1"/>
      <c r="K68" s="1"/>
      <c r="L68" s="7"/>
      <c r="M68" s="5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>
      <c r="A69" s="30"/>
      <c r="B69" s="30"/>
      <c r="C69" s="31"/>
      <c r="D69" s="32"/>
      <c r="E69" s="6"/>
      <c r="F69" s="1"/>
      <c r="G69" s="71"/>
      <c r="H69" s="32"/>
      <c r="I69" s="6"/>
      <c r="J69" s="1"/>
      <c r="K69" s="1"/>
      <c r="L69" s="7"/>
      <c r="M69" s="5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>
      <c r="A70" s="30"/>
      <c r="B70" s="30"/>
      <c r="C70" s="31"/>
      <c r="D70" s="32"/>
      <c r="E70" s="6"/>
      <c r="F70" s="1"/>
      <c r="G70" s="71"/>
      <c r="H70" s="32"/>
      <c r="I70" s="6"/>
      <c r="J70" s="1"/>
      <c r="K70" s="1"/>
      <c r="L70" s="7"/>
      <c r="M70" s="5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>
      <c r="A71" s="30"/>
      <c r="B71" s="30"/>
      <c r="C71" s="31"/>
      <c r="D71" s="32"/>
      <c r="E71" s="6"/>
      <c r="F71" s="1"/>
      <c r="G71" s="71"/>
      <c r="H71" s="32"/>
      <c r="I71" s="6"/>
      <c r="J71" s="1"/>
      <c r="K71" s="1"/>
      <c r="L71" s="7"/>
      <c r="M71" s="5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>
      <c r="A72" s="30"/>
      <c r="B72" s="30"/>
      <c r="C72" s="31"/>
      <c r="D72" s="32"/>
      <c r="E72" s="6"/>
      <c r="F72" s="1"/>
      <c r="G72" s="71"/>
      <c r="H72" s="32"/>
      <c r="I72" s="6"/>
      <c r="J72" s="1"/>
      <c r="K72" s="1"/>
      <c r="L72" s="7"/>
      <c r="M72" s="5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4" spans="1:48">
      <c r="D74" s="247" t="s">
        <v>148</v>
      </c>
      <c r="E74" s="247"/>
      <c r="F74" s="247"/>
      <c r="G74" s="247"/>
      <c r="H74" s="247"/>
      <c r="I74" s="247"/>
      <c r="M74"/>
      <c r="P74" s="247" t="s">
        <v>149</v>
      </c>
      <c r="Q74" s="247"/>
      <c r="R74" s="247"/>
      <c r="S74" s="247"/>
      <c r="T74" s="247"/>
      <c r="U74" s="247"/>
      <c r="V74" s="247"/>
      <c r="W74" s="247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1:48">
      <c r="B75" s="69"/>
      <c r="C75" s="69"/>
      <c r="D75" s="246" t="str">
        <f>J6</f>
        <v>LIC. JULIO NAVAS PAZMIÑO</v>
      </c>
      <c r="E75" s="246"/>
      <c r="F75" s="246"/>
      <c r="G75" s="246"/>
      <c r="H75" s="246"/>
      <c r="I75" s="246"/>
      <c r="J75" s="69"/>
      <c r="K75" s="69"/>
      <c r="L75" s="69"/>
      <c r="M75" s="69"/>
      <c r="P75" s="246" t="str">
        <f>J6</f>
        <v>LIC. JULIO NAVAS PAZMIÑO</v>
      </c>
      <c r="Q75" s="246"/>
      <c r="R75" s="246"/>
      <c r="S75" s="246"/>
      <c r="T75" s="246"/>
      <c r="U75" s="246"/>
      <c r="V75" s="246"/>
      <c r="W75" s="246"/>
      <c r="X75" s="69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</row>
    <row r="76" spans="1:48">
      <c r="B76" s="69"/>
      <c r="C76" s="69"/>
      <c r="D76" s="246" t="s">
        <v>150</v>
      </c>
      <c r="E76" s="246"/>
      <c r="F76" s="246"/>
      <c r="G76" s="246"/>
      <c r="H76" s="246"/>
      <c r="I76" s="246"/>
      <c r="J76" s="69"/>
      <c r="K76" s="69"/>
      <c r="L76" s="69"/>
      <c r="M76" s="69"/>
      <c r="P76" s="246" t="s">
        <v>150</v>
      </c>
      <c r="Q76" s="246"/>
      <c r="R76" s="246"/>
      <c r="S76" s="246"/>
      <c r="T76" s="246"/>
      <c r="U76" s="246"/>
      <c r="V76" s="246"/>
      <c r="W76" s="246"/>
      <c r="X76" s="69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</row>
  </sheetData>
  <mergeCells count="42">
    <mergeCell ref="A6:B6"/>
    <mergeCell ref="A63:B63"/>
    <mergeCell ref="B7:B8"/>
    <mergeCell ref="A7:A8"/>
    <mergeCell ref="A4:M4"/>
    <mergeCell ref="A61:B61"/>
    <mergeCell ref="C7:F7"/>
    <mergeCell ref="G7:J7"/>
    <mergeCell ref="K7:K8"/>
    <mergeCell ref="A1:M1"/>
    <mergeCell ref="N1:Y1"/>
    <mergeCell ref="A2:M2"/>
    <mergeCell ref="N2:Y2"/>
    <mergeCell ref="A3:M3"/>
    <mergeCell ref="N3:Y3"/>
    <mergeCell ref="R7:W7"/>
    <mergeCell ref="L7:L8"/>
    <mergeCell ref="N4:Y4"/>
    <mergeCell ref="G5:M5"/>
    <mergeCell ref="H6:I6"/>
    <mergeCell ref="N6:O6"/>
    <mergeCell ref="N61:O61"/>
    <mergeCell ref="M7:M8"/>
    <mergeCell ref="N7:N8"/>
    <mergeCell ref="O7:O8"/>
    <mergeCell ref="P7:Q7"/>
    <mergeCell ref="AC2:AE4"/>
    <mergeCell ref="D75:I75"/>
    <mergeCell ref="P75:W75"/>
    <mergeCell ref="D76:I76"/>
    <mergeCell ref="P76:W76"/>
    <mergeCell ref="P74:W74"/>
    <mergeCell ref="D74:I74"/>
    <mergeCell ref="N62:O62"/>
    <mergeCell ref="D63:E63"/>
    <mergeCell ref="D64:E64"/>
    <mergeCell ref="D65:E65"/>
    <mergeCell ref="D66:E66"/>
    <mergeCell ref="X7:X8"/>
    <mergeCell ref="Y7:Y8"/>
    <mergeCell ref="J54:K54"/>
    <mergeCell ref="N56:O56"/>
  </mergeCells>
  <conditionalFormatting sqref="B9:B53">
    <cfRule type="cellIs" dxfId="68" priority="33" stopIfTrue="1" operator="lessThan">
      <formula>25</formula>
    </cfRule>
    <cfRule type="cellIs" dxfId="67" priority="34" stopIfTrue="1" operator="lessThan">
      <formula>20.6</formula>
    </cfRule>
    <cfRule type="cellIs" dxfId="66" priority="35" stopIfTrue="1" operator="lessThan">
      <formula>7</formula>
    </cfRule>
  </conditionalFormatting>
  <conditionalFormatting sqref="C9:K53">
    <cfRule type="cellIs" dxfId="65" priority="8" stopIfTrue="1" operator="lessThan">
      <formula>7</formula>
    </cfRule>
  </conditionalFormatting>
  <conditionalFormatting sqref="G54:L55">
    <cfRule type="cellIs" dxfId="64" priority="11" stopIfTrue="1" operator="lessThan">
      <formula>7</formula>
    </cfRule>
  </conditionalFormatting>
  <conditionalFormatting sqref="L7">
    <cfRule type="cellIs" dxfId="63" priority="6" stopIfTrue="1" operator="lessThan">
      <formula>7</formula>
    </cfRule>
    <cfRule type="cellIs" dxfId="62" priority="7" operator="equal">
      <formula>"ERROR"</formula>
    </cfRule>
  </conditionalFormatting>
  <conditionalFormatting sqref="L9:L53">
    <cfRule type="cellIs" dxfId="61" priority="9" stopIfTrue="1" operator="lessThan">
      <formula>7</formula>
    </cfRule>
    <cfRule type="cellIs" dxfId="60" priority="10" operator="equal">
      <formula>"ERROR"</formula>
    </cfRule>
  </conditionalFormatting>
  <conditionalFormatting sqref="O9:O53">
    <cfRule type="cellIs" dxfId="59" priority="40" stopIfTrue="1" operator="lessThan">
      <formula>25</formula>
    </cfRule>
    <cfRule type="cellIs" dxfId="58" priority="41" stopIfTrue="1" operator="lessThan">
      <formula>20.6</formula>
    </cfRule>
    <cfRule type="cellIs" dxfId="57" priority="42" stopIfTrue="1" operator="lessThan">
      <formula>7</formula>
    </cfRule>
  </conditionalFormatting>
  <conditionalFormatting sqref="P9:P53">
    <cfRule type="cellIs" dxfId="56" priority="5" stopIfTrue="1" operator="lessThan">
      <formula>7</formula>
    </cfRule>
  </conditionalFormatting>
  <conditionalFormatting sqref="P54:V54">
    <cfRule type="cellIs" dxfId="55" priority="17" stopIfTrue="1" operator="lessThan">
      <formula>7</formula>
    </cfRule>
  </conditionalFormatting>
  <conditionalFormatting sqref="R9:T53">
    <cfRule type="cellIs" dxfId="54" priority="1" stopIfTrue="1" operator="lessThan">
      <formula>7</formula>
    </cfRule>
  </conditionalFormatting>
  <conditionalFormatting sqref="U9:V53">
    <cfRule type="cellIs" dxfId="53" priority="2" operator="equal">
      <formula>"ERROR"</formula>
    </cfRule>
  </conditionalFormatting>
  <conditionalFormatting sqref="W9:W53">
    <cfRule type="cellIs" dxfId="52" priority="12" operator="equal">
      <formula>"ERROR"</formula>
    </cfRule>
  </conditionalFormatting>
  <conditionalFormatting sqref="X7">
    <cfRule type="cellIs" dxfId="51" priority="29" stopIfTrue="1" operator="lessThan">
      <formula>7</formula>
    </cfRule>
    <cfRule type="cellIs" dxfId="50" priority="30" operator="equal">
      <formula>"ERROR"</formula>
    </cfRule>
  </conditionalFormatting>
  <conditionalFormatting sqref="X9:X53">
    <cfRule type="cellIs" dxfId="49" priority="14" stopIfTrue="1" operator="lessThan">
      <formula>7</formula>
    </cfRule>
    <cfRule type="cellIs" dxfId="48" priority="15" operator="equal">
      <formula>"ERROR"</formula>
    </cfRule>
  </conditionalFormatting>
  <conditionalFormatting sqref="X54">
    <cfRule type="cellIs" dxfId="47" priority="16" stopIfTrue="1" operator="lessThan">
      <formula>7</formula>
    </cfRule>
  </conditionalFormatting>
  <pageMargins left="0.39370078740157483" right="0.15748031496062992" top="0.19685039370078741" bottom="0.16" header="0.18" footer="0.11811023622047245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M76"/>
  <sheetViews>
    <sheetView showGridLines="0" zoomScale="70" zoomScaleNormal="70" zoomScaleSheetLayoutView="85" workbookViewId="0">
      <selection sqref="A1:M1"/>
    </sheetView>
  </sheetViews>
  <sheetFormatPr baseColWidth="10" defaultColWidth="0" defaultRowHeight="15"/>
  <cols>
    <col min="1" max="1" width="3.7109375" customWidth="1"/>
    <col min="2" max="2" width="47.28515625" customWidth="1"/>
    <col min="3" max="10" width="8.28515625" customWidth="1"/>
    <col min="11" max="11" width="8.140625" customWidth="1"/>
    <col min="12" max="12" width="8.5703125" customWidth="1"/>
    <col min="13" max="13" width="6.28515625" style="56" customWidth="1"/>
    <col min="14" max="14" width="3.7109375" customWidth="1"/>
    <col min="15" max="15" width="47.28515625" customWidth="1"/>
    <col min="16" max="24" width="8.7109375" customWidth="1"/>
    <col min="25" max="25" width="7.7109375" customWidth="1"/>
    <col min="26" max="48" width="8.7109375" customWidth="1"/>
    <col min="49" max="60" width="11.42578125" hidden="1" customWidth="1"/>
    <col min="61" max="65" width="0" hidden="1" customWidth="1"/>
    <col min="66" max="16384" width="11.42578125" hidden="1"/>
  </cols>
  <sheetData>
    <row r="1" spans="1:65" ht="21">
      <c r="A1" s="277" t="str">
        <f>DATOS!B2</f>
        <v>UNIDAD EDUCATIVA FISCOMISIONAL VEINTE DE ABRIL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 t="str">
        <f>DATOS!B2</f>
        <v>UNIDAD EDUCATIVA FISCOMISIONAL VEINTE DE ABRIL</v>
      </c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</row>
    <row r="2" spans="1:65" ht="18.75">
      <c r="A2" s="278" t="s">
        <v>106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 t="s">
        <v>106</v>
      </c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34"/>
      <c r="AA2" s="34"/>
      <c r="AB2" s="34"/>
      <c r="AC2" s="245" t="s">
        <v>107</v>
      </c>
      <c r="AD2" s="245"/>
      <c r="AE2" s="245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</row>
    <row r="3" spans="1:65" ht="15.75" customHeight="1">
      <c r="A3" s="278" t="s">
        <v>155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 t="s">
        <v>156</v>
      </c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34"/>
      <c r="AA3" s="34"/>
      <c r="AB3" s="34"/>
      <c r="AC3" s="245"/>
      <c r="AD3" s="245"/>
      <c r="AE3" s="245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</row>
    <row r="4" spans="1:65" ht="17.25" customHeight="1">
      <c r="A4" s="278" t="str">
        <f>"AÑO LECTIVO "&amp;DATOS!B3</f>
        <v>AÑO LECTIVO 2024 - 2025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 t="str">
        <f>"AÑO LECTIVO "&amp;DATOS!B3</f>
        <v>AÑO LECTIVO 2024 - 2025</v>
      </c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34"/>
      <c r="AA4" s="34"/>
      <c r="AB4" s="34"/>
      <c r="AC4" s="245"/>
      <c r="AD4" s="245"/>
      <c r="AE4" s="245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</row>
    <row r="5" spans="1:65" ht="18.75">
      <c r="G5" s="280"/>
      <c r="H5" s="280"/>
      <c r="I5" s="280"/>
      <c r="J5" s="280"/>
      <c r="K5" s="280"/>
      <c r="L5" s="280"/>
      <c r="M5" s="280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</row>
    <row r="6" spans="1:65" ht="16.5" thickBot="1">
      <c r="A6" s="279" t="str">
        <f>"CURSO: "&amp;DATOS!B6</f>
        <v>CURSO: SEGUNDO BGU CIENCIAS "B" VESPERTINA</v>
      </c>
      <c r="B6" s="279"/>
      <c r="C6" s="26" t="s">
        <v>110</v>
      </c>
      <c r="D6" s="49" t="str">
        <f>DATOS!B4</f>
        <v>MATEMATICA</v>
      </c>
      <c r="E6" s="49"/>
      <c r="F6" s="49"/>
      <c r="G6" s="49"/>
      <c r="H6" s="260" t="s">
        <v>111</v>
      </c>
      <c r="I6" s="260"/>
      <c r="J6" s="39" t="str">
        <f>DATOS!B5</f>
        <v>LIC. JULIO NAVAS PAZMIÑO</v>
      </c>
      <c r="K6" s="40"/>
      <c r="L6" s="40"/>
      <c r="M6" s="55"/>
      <c r="N6" s="279" t="str">
        <f>"CURSO: "&amp;DATOS!B6</f>
        <v>CURSO: SEGUNDO BGU CIENCIAS "B" VESPERTINA</v>
      </c>
      <c r="O6" s="279"/>
      <c r="P6" s="40" t="s">
        <v>110</v>
      </c>
      <c r="Q6" s="40" t="str">
        <f>DATOS!B4</f>
        <v>MATEMATICA</v>
      </c>
      <c r="R6" s="47"/>
      <c r="S6" s="40"/>
      <c r="T6" s="40"/>
      <c r="U6" s="40" t="str">
        <f>"DOCENTE: "&amp;DATOS!B5</f>
        <v>DOCENTE: LIC. JULIO NAVAS PAZMIÑO</v>
      </c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</row>
    <row r="7" spans="1:65" ht="18" customHeight="1" thickBot="1">
      <c r="A7" s="266" t="s">
        <v>112</v>
      </c>
      <c r="B7" s="281" t="s">
        <v>113</v>
      </c>
      <c r="C7" s="272" t="s">
        <v>114</v>
      </c>
      <c r="D7" s="273"/>
      <c r="E7" s="273"/>
      <c r="F7" s="274"/>
      <c r="G7" s="272" t="s">
        <v>115</v>
      </c>
      <c r="H7" s="273"/>
      <c r="I7" s="273"/>
      <c r="J7" s="274"/>
      <c r="K7" s="270" t="s">
        <v>116</v>
      </c>
      <c r="L7" s="275" t="s">
        <v>117</v>
      </c>
      <c r="M7" s="250" t="s">
        <v>9</v>
      </c>
      <c r="N7" s="266" t="s">
        <v>112</v>
      </c>
      <c r="O7" s="268" t="s">
        <v>113</v>
      </c>
      <c r="P7" s="252" t="s">
        <v>118</v>
      </c>
      <c r="Q7" s="253"/>
      <c r="R7" s="254" t="s">
        <v>119</v>
      </c>
      <c r="S7" s="255"/>
      <c r="T7" s="255"/>
      <c r="U7" s="255"/>
      <c r="V7" s="255"/>
      <c r="W7" s="256"/>
      <c r="X7" s="285" t="s">
        <v>157</v>
      </c>
      <c r="Y7" s="250" t="s">
        <v>9</v>
      </c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</row>
    <row r="8" spans="1:65" ht="63" customHeight="1" thickBot="1">
      <c r="A8" s="267"/>
      <c r="B8" s="282"/>
      <c r="C8" s="25"/>
      <c r="D8" s="25"/>
      <c r="E8" s="25"/>
      <c r="F8" s="25"/>
      <c r="G8" s="25"/>
      <c r="H8" s="25"/>
      <c r="I8" s="25"/>
      <c r="J8" s="25"/>
      <c r="K8" s="271"/>
      <c r="L8" s="276"/>
      <c r="M8" s="251"/>
      <c r="N8" s="267"/>
      <c r="O8" s="269"/>
      <c r="P8" s="150" t="s">
        <v>121</v>
      </c>
      <c r="Q8" s="151">
        <v>0.7</v>
      </c>
      <c r="R8" s="152" t="s">
        <v>122</v>
      </c>
      <c r="S8" s="153" t="s">
        <v>123</v>
      </c>
      <c r="T8" s="180" t="s">
        <v>124</v>
      </c>
      <c r="U8" s="180" t="s">
        <v>125</v>
      </c>
      <c r="V8" s="153" t="s">
        <v>126</v>
      </c>
      <c r="W8" s="154">
        <v>0.3</v>
      </c>
      <c r="X8" s="286"/>
      <c r="Y8" s="251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Z8" s="41" t="s">
        <v>102</v>
      </c>
      <c r="BA8" s="41" t="s">
        <v>103</v>
      </c>
      <c r="BB8" s="41" t="s">
        <v>104</v>
      </c>
      <c r="BC8" s="41" t="s">
        <v>127</v>
      </c>
      <c r="BD8" s="41" t="s">
        <v>128</v>
      </c>
      <c r="BE8" s="42" t="s">
        <v>129</v>
      </c>
      <c r="BF8" s="42" t="s">
        <v>130</v>
      </c>
      <c r="BG8" s="42" t="s">
        <v>131</v>
      </c>
      <c r="BH8" s="42" t="s">
        <v>132</v>
      </c>
    </row>
    <row r="9" spans="1:65" ht="14.25" customHeight="1">
      <c r="A9" s="59">
        <v>1</v>
      </c>
      <c r="B9" s="64" t="str">
        <f>IF('1ER TRIMESTRE'!B9&lt;&gt;"",'1ER TRIMESTRE'!B9,"")</f>
        <v xml:space="preserve">ARGUDO TUBAY </v>
      </c>
      <c r="C9" s="23"/>
      <c r="D9" s="23"/>
      <c r="E9" s="23"/>
      <c r="F9" s="23"/>
      <c r="G9" s="38"/>
      <c r="H9" s="38"/>
      <c r="I9" s="38"/>
      <c r="J9" s="21"/>
      <c r="K9" s="22"/>
      <c r="L9" s="60" t="str">
        <f>IF(SUM(AZ9:BH9)&gt;=1,"ERROR",IF(COUNT(C9:K9)&gt;=1,TRUNC(SUM(C9:K9)/COUNT(C9:K9),2),""))</f>
        <v/>
      </c>
      <c r="M9" s="24" t="str">
        <f>BL9</f>
        <v/>
      </c>
      <c r="N9" s="67">
        <v>1</v>
      </c>
      <c r="O9" s="64" t="str">
        <f>IF(B9&lt;&gt;"",B9,"")</f>
        <v xml:space="preserve">ARGUDO TUBAY </v>
      </c>
      <c r="P9" s="23" t="str">
        <f>IF(OR(L9="",L9&lt;0,L9&gt;10),"",L9)</f>
        <v/>
      </c>
      <c r="Q9" s="65" t="str">
        <f>IF(OR(P9="",P9&lt;0,P9&gt;10),"",TRUNC((P9*0.7),2))</f>
        <v/>
      </c>
      <c r="R9" s="23"/>
      <c r="S9" s="23"/>
      <c r="T9" s="182"/>
      <c r="U9" s="181" t="str">
        <f>IF(OR(S9="",T9=""),"",IF(OR(S9&lt;0,S9&gt;10,T9&lt;0,T9&gt;10),"ERROR",TRUNC(AVERAGE(S9:T9),2)))</f>
        <v/>
      </c>
      <c r="V9" s="148" t="str">
        <f>IF(OR(R9="",S9=""),"",IF(OR(R9&lt;0,R9&gt;10,S9&lt;0,S9&gt;10,T9&lt;0,T9&gt;10),"ERROR",IF(T9&gt;S9,TRUNC(AVERAGE(R9,U9),2),TRUNC(AVERAGE(R9:S9),2))))</f>
        <v/>
      </c>
      <c r="W9" s="65" t="str">
        <f>IF(V9="","",IF(OR(V9&lt;0,V9&gt;10),"ERROR",TRUNC((V9*0.3),2)))</f>
        <v/>
      </c>
      <c r="X9" s="60" t="str">
        <f>IF(OR(Q9="",W9="",W9="ERROR"),"",TRUNC(SUM(Q9,W9),2))</f>
        <v/>
      </c>
      <c r="Y9" s="24" t="str">
        <f>BM9</f>
        <v/>
      </c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Z9" s="43">
        <f t="shared" ref="AZ9:AZ25" si="0">IF(OR(C9&lt;0,C9&gt;10),1,0)</f>
        <v>0</v>
      </c>
      <c r="BA9" s="43">
        <f t="shared" ref="BA9:BA25" si="1">IF(OR(D9&lt;0,D9&gt;10),1,0)</f>
        <v>0</v>
      </c>
      <c r="BB9" s="43">
        <f t="shared" ref="BB9:BB25" si="2">IF(OR(E9&lt;0,E9&gt;10),1,0)</f>
        <v>0</v>
      </c>
      <c r="BC9" s="43">
        <f t="shared" ref="BC9:BC25" si="3">IF(OR(F9&lt;0,F9&gt;10),1,0)</f>
        <v>0</v>
      </c>
      <c r="BD9" s="43">
        <f t="shared" ref="BD9:BD25" si="4">IF(OR(G9&lt;0,G9&gt;10),1,0)</f>
        <v>0</v>
      </c>
      <c r="BE9" s="43">
        <f t="shared" ref="BE9:BE25" si="5">IF(OR(H9&lt;0,H9&gt;10),1,0)</f>
        <v>0</v>
      </c>
      <c r="BF9" s="43">
        <f t="shared" ref="BF9:BF25" si="6">IF(OR(I9&lt;0,I9&gt;10),1,0)</f>
        <v>0</v>
      </c>
      <c r="BG9" s="43">
        <f t="shared" ref="BG9:BG25" si="7">IF(OR(J9&lt;0,J9&gt;10),1,0)</f>
        <v>0</v>
      </c>
      <c r="BH9" s="43">
        <f t="shared" ref="BH9:BH25" si="8">IF(OR(K9&lt;0,K9&gt;10),1,0)</f>
        <v>0</v>
      </c>
      <c r="BJ9" s="43">
        <f>IF(DATOS!$E$4="",0,IF(DATOS!$E$4="CUANTITATIVA",1,IF(DATOS!$E$4="CUALITATIVA",2,0)))</f>
        <v>1</v>
      </c>
      <c r="BL9" t="str">
        <f>_xlfn.IFS(OR(L9="",L9&lt;0,L9&gt;10,$BJ$9=0),"",AND($BJ$9=1,L9&gt;=9),"DA",AND($BJ$9=1,L9&gt;=7),"AA",AND($BJ$9=1,L9&gt;4),"PA",AND($BJ$9=1,L9&lt;=4),"NA",AND($BJ$9=2,L9&gt;=9.5),"A+",AND($BJ$9=2,L9&gt;=8.5),"A-",AND($BJ$9=2,L9&gt;=7.5),"B+",AND($BJ$9=2,L9&gt;=6.5),"B-",AND($BJ$9=2,L9&gt;=5.5),"C+",AND($BJ$9=2,L9&gt;=4.5),"C-",AND($BJ$9=2,L9&gt;=3.5),"D+",AND($BJ$9=2,L9&gt;=2.5),"D-",AND($BJ$9=2,L9&gt;=1.5),"E+",AND($BJ$9=2,L9&lt;1.5),"E-")</f>
        <v/>
      </c>
      <c r="BM9" t="str">
        <f>_xlfn.IFS(OR(X9="",X9&lt;0,X9&gt;10,$BJ$9=0),"",AND($BJ$9=1,X9&gt;=9),"DA",AND($BJ$9=1,X9&gt;=7),"AA",AND($BJ$9=1,X9&gt;4),"PA",AND($BJ$9=1,X9&lt;=4),"NA",AND($BJ$9=2,X9&gt;=9.5),"A+",AND($BJ$9=2,X9&gt;=8.5),"A-",AND($BJ$9=2,X9&gt;=7.5),"B+",AND($BJ$9=2,X9&gt;=6.5),"B-",AND($BJ$9=2,X9&gt;=5.5),"C+",AND($BJ$9=2,X9&gt;=4.5),"C-",AND($BJ$9=2,X9&gt;=3.5),"D+",AND($BJ$9=2,X9&gt;=2.5),"D-",AND($BJ$9=2,X9&gt;=1.5),"E+",AND($BJ$9=2,X9&lt;1.5),"E-")</f>
        <v/>
      </c>
    </row>
    <row r="10" spans="1:65" ht="14.25" customHeight="1">
      <c r="A10" s="61">
        <v>2</v>
      </c>
      <c r="B10" s="64" t="str">
        <f>IF('1ER TRIMESTRE'!B10&lt;&gt;"",'1ER TRIMESTRE'!B10,"")</f>
        <v>CABRERA ALVARADO</v>
      </c>
      <c r="C10" s="23"/>
      <c r="D10" s="23"/>
      <c r="E10" s="23"/>
      <c r="F10" s="23"/>
      <c r="G10" s="23"/>
      <c r="H10" s="23"/>
      <c r="I10" s="23"/>
      <c r="J10" s="23" t="s">
        <v>158</v>
      </c>
      <c r="K10" s="23"/>
      <c r="L10" s="60" t="str">
        <f t="shared" ref="L10:L53" si="9">IF(SUM(AZ10:BH10)&gt;=1,"ERROR",IF(COUNT(C10:K10)&gt;=1,TRUNC(SUM(C10:K10)/COUNT(C10:K10),2),""))</f>
        <v>ERROR</v>
      </c>
      <c r="M10" s="24" t="str">
        <f t="shared" ref="M10:M53" si="10">BL10</f>
        <v/>
      </c>
      <c r="N10" s="68">
        <v>2</v>
      </c>
      <c r="O10" s="64" t="str">
        <f t="shared" ref="O10:O53" si="11">IF(B10&lt;&gt;"",B10,"")</f>
        <v>CABRERA ALVARADO</v>
      </c>
      <c r="P10" s="23" t="str">
        <f t="shared" ref="P10:P53" si="12">IF(OR(L10="",L10&lt;0,L10&gt;10),"",L10)</f>
        <v/>
      </c>
      <c r="Q10" s="65" t="str">
        <f t="shared" ref="Q10:Q53" si="13">IF(OR(P10="",P10&lt;0,P10&gt;10),"",TRUNC((P10*0.7),2))</f>
        <v/>
      </c>
      <c r="R10" s="23">
        <v>7</v>
      </c>
      <c r="S10" s="23">
        <v>8</v>
      </c>
      <c r="T10" s="182">
        <v>9</v>
      </c>
      <c r="U10" s="181">
        <f t="shared" ref="U10:U53" si="14">IF(OR(S10="",T10=""),"",IF(OR(S10&lt;0,S10&gt;10,T10&lt;0,T10&gt;10),"ERROR",TRUNC(AVERAGE(S10:T10),2)))</f>
        <v>8.5</v>
      </c>
      <c r="V10" s="148">
        <f t="shared" ref="V10:V53" si="15">IF(OR(R10="",S10=""),"",IF(OR(R10&lt;0,R10&gt;10,S10&lt;0,S10&gt;10,T10&lt;0,T10&gt;10),"ERROR",IF(T10&gt;S10,TRUNC(AVERAGE(R10,U10),2),TRUNC(AVERAGE(R10:S10),2))))</f>
        <v>7.75</v>
      </c>
      <c r="W10" s="65">
        <f t="shared" ref="W10:W53" si="16">IF(V10="","",IF(OR(V10&lt;0,V10&gt;10),"ERROR",TRUNC((V10*0.3),2)))</f>
        <v>2.3199999999999998</v>
      </c>
      <c r="X10" s="60" t="str">
        <f t="shared" ref="X10:X53" si="17">IF(OR(Q10="",W10="",W10="ERROR"),"",TRUNC(SUM(Q10,W10),2))</f>
        <v/>
      </c>
      <c r="Y10" s="24" t="str">
        <f t="shared" ref="Y10:Y53" si="18">BM10</f>
        <v/>
      </c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Z10" s="43">
        <f t="shared" si="0"/>
        <v>0</v>
      </c>
      <c r="BA10" s="43">
        <f t="shared" si="1"/>
        <v>0</v>
      </c>
      <c r="BB10" s="43">
        <f t="shared" si="2"/>
        <v>0</v>
      </c>
      <c r="BC10" s="43">
        <f t="shared" si="3"/>
        <v>0</v>
      </c>
      <c r="BD10" s="43">
        <f t="shared" si="4"/>
        <v>0</v>
      </c>
      <c r="BE10" s="43">
        <f t="shared" si="5"/>
        <v>0</v>
      </c>
      <c r="BF10" s="43">
        <f t="shared" si="6"/>
        <v>0</v>
      </c>
      <c r="BG10" s="43">
        <f t="shared" si="7"/>
        <v>1</v>
      </c>
      <c r="BH10" s="43">
        <f t="shared" si="8"/>
        <v>0</v>
      </c>
      <c r="BL10" t="str">
        <f t="shared" ref="BL10:BL53" si="19">_xlfn.IFS(OR(L10="",L10&lt;0,L10&gt;10,$BJ$9=0),"",AND($BJ$9=1,L10&gt;=9),"DA",AND($BJ$9=1,L10&gt;=7),"AA",AND($BJ$9=1,L10&gt;4),"PA",AND($BJ$9=1,L10&lt;=4),"NA",AND($BJ$9=2,L10&gt;=9.5),"A+",AND($BJ$9=2,L10&gt;=8.5),"A-",AND($BJ$9=2,L10&gt;=7.5),"B+",AND($BJ$9=2,L10&gt;=6.5),"B-",AND($BJ$9=2,L10&gt;=5.5),"C+",AND($BJ$9=2,L10&gt;=4.5),"C-",AND($BJ$9=2,L10&gt;=3.5),"D+",AND($BJ$9=2,L10&gt;=2.5),"D-",AND($BJ$9=2,L10&gt;=1.5),"E+",AND($BJ$9=2,L10&lt;1.5),"E-")</f>
        <v/>
      </c>
      <c r="BM10" t="str">
        <f t="shared" ref="BM10:BM53" si="20">_xlfn.IFS(OR(X10="",X10&lt;0,X10&gt;10,$BJ$9=0),"",AND($BJ$9=1,X10&gt;=9),"DA",AND($BJ$9=1,X10&gt;=7),"AA",AND($BJ$9=1,X10&gt;4),"PA",AND($BJ$9=1,X10&lt;=4),"NA",AND($BJ$9=2,X10&gt;=9.5),"A+",AND($BJ$9=2,X10&gt;=8.5),"A-",AND($BJ$9=2,X10&gt;=7.5),"B+",AND($BJ$9=2,X10&gt;=6.5),"B-",AND($BJ$9=2,X10&gt;=5.5),"C+",AND($BJ$9=2,X10&gt;=4.5),"C-",AND($BJ$9=2,X10&gt;=3.5),"D+",AND($BJ$9=2,X10&gt;=2.5),"D-",AND($BJ$9=2,X10&gt;=1.5),"E+",AND($BJ$9=2,X10&lt;1.5),"E-")</f>
        <v/>
      </c>
    </row>
    <row r="11" spans="1:65" ht="14.25" customHeight="1">
      <c r="A11" s="59">
        <v>3</v>
      </c>
      <c r="B11" s="64" t="str">
        <f>IF('1ER TRIMESTRE'!B11&lt;&gt;"",'1ER TRIMESTRE'!B11,"")</f>
        <v>CAGUANA ZAMBRANO</v>
      </c>
      <c r="C11" s="23"/>
      <c r="D11" s="23"/>
      <c r="E11" s="23"/>
      <c r="F11" s="23"/>
      <c r="G11" s="23"/>
      <c r="H11" s="23"/>
      <c r="I11" s="23"/>
      <c r="J11" s="23">
        <v>5</v>
      </c>
      <c r="K11" s="23"/>
      <c r="L11" s="60">
        <f t="shared" si="9"/>
        <v>5</v>
      </c>
      <c r="M11" s="24" t="str">
        <f t="shared" si="10"/>
        <v>PA</v>
      </c>
      <c r="N11" s="67">
        <v>3</v>
      </c>
      <c r="O11" s="64" t="str">
        <f t="shared" si="11"/>
        <v>CAGUANA ZAMBRANO</v>
      </c>
      <c r="P11" s="23">
        <f t="shared" si="12"/>
        <v>5</v>
      </c>
      <c r="Q11" s="65">
        <f t="shared" si="13"/>
        <v>3.5</v>
      </c>
      <c r="R11" s="23">
        <v>5</v>
      </c>
      <c r="S11" s="23">
        <v>5</v>
      </c>
      <c r="T11" s="182">
        <v>7</v>
      </c>
      <c r="U11" s="181">
        <f t="shared" si="14"/>
        <v>6</v>
      </c>
      <c r="V11" s="148">
        <f t="shared" si="15"/>
        <v>5.5</v>
      </c>
      <c r="W11" s="65">
        <f t="shared" si="16"/>
        <v>1.65</v>
      </c>
      <c r="X11" s="60">
        <f t="shared" si="17"/>
        <v>5.15</v>
      </c>
      <c r="Y11" s="24" t="str">
        <f t="shared" si="18"/>
        <v>PA</v>
      </c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Z11" s="43">
        <f t="shared" si="0"/>
        <v>0</v>
      </c>
      <c r="BA11" s="43">
        <f t="shared" si="1"/>
        <v>0</v>
      </c>
      <c r="BB11" s="43">
        <f t="shared" si="2"/>
        <v>0</v>
      </c>
      <c r="BC11" s="43">
        <f t="shared" si="3"/>
        <v>0</v>
      </c>
      <c r="BD11" s="43">
        <f t="shared" si="4"/>
        <v>0</v>
      </c>
      <c r="BE11" s="43">
        <f t="shared" si="5"/>
        <v>0</v>
      </c>
      <c r="BF11" s="43">
        <f t="shared" si="6"/>
        <v>0</v>
      </c>
      <c r="BG11" s="43">
        <f t="shared" si="7"/>
        <v>0</v>
      </c>
      <c r="BH11" s="43">
        <f t="shared" si="8"/>
        <v>0</v>
      </c>
      <c r="BL11" t="str">
        <f t="shared" si="19"/>
        <v>PA</v>
      </c>
      <c r="BM11" t="str">
        <f t="shared" si="20"/>
        <v>PA</v>
      </c>
    </row>
    <row r="12" spans="1:65" ht="14.25" customHeight="1">
      <c r="A12" s="61">
        <v>4</v>
      </c>
      <c r="B12" s="64" t="str">
        <f>IF('1ER TRIMESTRE'!B12&lt;&gt;"",'1ER TRIMESTRE'!B12,"")</f>
        <v xml:space="preserve">CASTRO PINCAY </v>
      </c>
      <c r="C12" s="23"/>
      <c r="D12" s="23"/>
      <c r="E12" s="23"/>
      <c r="F12" s="23"/>
      <c r="G12" s="23"/>
      <c r="H12" s="23"/>
      <c r="I12" s="23"/>
      <c r="J12" s="23">
        <v>6</v>
      </c>
      <c r="K12" s="23"/>
      <c r="L12" s="60">
        <f t="shared" si="9"/>
        <v>6</v>
      </c>
      <c r="M12" s="24" t="str">
        <f t="shared" si="10"/>
        <v>PA</v>
      </c>
      <c r="N12" s="68">
        <v>4</v>
      </c>
      <c r="O12" s="64" t="str">
        <f t="shared" si="11"/>
        <v xml:space="preserve">CASTRO PINCAY </v>
      </c>
      <c r="P12" s="23">
        <f t="shared" si="12"/>
        <v>6</v>
      </c>
      <c r="Q12" s="65">
        <f t="shared" si="13"/>
        <v>4.2</v>
      </c>
      <c r="R12" s="23">
        <v>6</v>
      </c>
      <c r="S12" s="23">
        <v>6</v>
      </c>
      <c r="T12" s="182">
        <v>8</v>
      </c>
      <c r="U12" s="181">
        <f t="shared" si="14"/>
        <v>7</v>
      </c>
      <c r="V12" s="148">
        <f t="shared" si="15"/>
        <v>6.5</v>
      </c>
      <c r="W12" s="65">
        <f t="shared" si="16"/>
        <v>1.95</v>
      </c>
      <c r="X12" s="60">
        <f t="shared" si="17"/>
        <v>6.15</v>
      </c>
      <c r="Y12" s="24" t="str">
        <f t="shared" si="18"/>
        <v>PA</v>
      </c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Z12" s="43">
        <f t="shared" si="0"/>
        <v>0</v>
      </c>
      <c r="BA12" s="43">
        <f t="shared" si="1"/>
        <v>0</v>
      </c>
      <c r="BB12" s="43">
        <f t="shared" si="2"/>
        <v>0</v>
      </c>
      <c r="BC12" s="43">
        <f t="shared" si="3"/>
        <v>0</v>
      </c>
      <c r="BD12" s="43">
        <f t="shared" si="4"/>
        <v>0</v>
      </c>
      <c r="BE12" s="43">
        <f t="shared" si="5"/>
        <v>0</v>
      </c>
      <c r="BF12" s="43">
        <f t="shared" si="6"/>
        <v>0</v>
      </c>
      <c r="BG12" s="43">
        <f t="shared" si="7"/>
        <v>0</v>
      </c>
      <c r="BH12" s="43">
        <f t="shared" si="8"/>
        <v>0</v>
      </c>
      <c r="BL12" t="str">
        <f t="shared" si="19"/>
        <v>PA</v>
      </c>
      <c r="BM12" t="str">
        <f t="shared" si="20"/>
        <v>PA</v>
      </c>
    </row>
    <row r="13" spans="1:65" ht="14.25" customHeight="1">
      <c r="A13" s="59">
        <v>5</v>
      </c>
      <c r="B13" s="64" t="str">
        <f>IF('1ER TRIMESTRE'!B13&lt;&gt;"",'1ER TRIMESTRE'!B13,"")</f>
        <v>CHELE PLUA</v>
      </c>
      <c r="C13" s="23"/>
      <c r="D13" s="23"/>
      <c r="E13" s="23"/>
      <c r="F13" s="23"/>
      <c r="G13" s="23"/>
      <c r="H13" s="23"/>
      <c r="I13" s="23"/>
      <c r="J13" s="23">
        <v>7</v>
      </c>
      <c r="K13" s="23"/>
      <c r="L13" s="60">
        <f t="shared" si="9"/>
        <v>7</v>
      </c>
      <c r="M13" s="24" t="str">
        <f t="shared" si="10"/>
        <v>AA</v>
      </c>
      <c r="N13" s="67">
        <v>5</v>
      </c>
      <c r="O13" s="64" t="str">
        <f t="shared" si="11"/>
        <v>CHELE PLUA</v>
      </c>
      <c r="P13" s="23">
        <f t="shared" si="12"/>
        <v>7</v>
      </c>
      <c r="Q13" s="65">
        <f t="shared" si="13"/>
        <v>4.9000000000000004</v>
      </c>
      <c r="R13" s="23">
        <v>7</v>
      </c>
      <c r="S13" s="23">
        <v>7</v>
      </c>
      <c r="T13" s="182"/>
      <c r="U13" s="181" t="str">
        <f t="shared" si="14"/>
        <v/>
      </c>
      <c r="V13" s="148">
        <f t="shared" si="15"/>
        <v>7</v>
      </c>
      <c r="W13" s="65">
        <f t="shared" si="16"/>
        <v>2.1</v>
      </c>
      <c r="X13" s="60">
        <f t="shared" si="17"/>
        <v>7</v>
      </c>
      <c r="Y13" s="24" t="str">
        <f t="shared" si="18"/>
        <v>AA</v>
      </c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Z13" s="43">
        <f t="shared" si="0"/>
        <v>0</v>
      </c>
      <c r="BA13" s="43">
        <f t="shared" si="1"/>
        <v>0</v>
      </c>
      <c r="BB13" s="43">
        <f t="shared" si="2"/>
        <v>0</v>
      </c>
      <c r="BC13" s="43">
        <f t="shared" si="3"/>
        <v>0</v>
      </c>
      <c r="BD13" s="43">
        <f t="shared" si="4"/>
        <v>0</v>
      </c>
      <c r="BE13" s="43">
        <f t="shared" si="5"/>
        <v>0</v>
      </c>
      <c r="BF13" s="43">
        <f t="shared" si="6"/>
        <v>0</v>
      </c>
      <c r="BG13" s="43">
        <f t="shared" si="7"/>
        <v>0</v>
      </c>
      <c r="BH13" s="43">
        <f t="shared" si="8"/>
        <v>0</v>
      </c>
      <c r="BL13" t="str">
        <f t="shared" si="19"/>
        <v>AA</v>
      </c>
      <c r="BM13" t="str">
        <f t="shared" si="20"/>
        <v>AA</v>
      </c>
    </row>
    <row r="14" spans="1:65" ht="14.25" customHeight="1">
      <c r="A14" s="61">
        <v>6</v>
      </c>
      <c r="B14" s="64" t="str">
        <f>IF('1ER TRIMESTRE'!B14&lt;&gt;"",'1ER TRIMESTRE'!B14,"")</f>
        <v>CHOEZ CABRERA</v>
      </c>
      <c r="C14" s="23"/>
      <c r="D14" s="23"/>
      <c r="E14" s="23"/>
      <c r="F14" s="23"/>
      <c r="G14" s="23"/>
      <c r="H14" s="23"/>
      <c r="I14" s="23"/>
      <c r="J14" s="23">
        <v>2</v>
      </c>
      <c r="K14" s="23"/>
      <c r="L14" s="60">
        <f t="shared" si="9"/>
        <v>2</v>
      </c>
      <c r="M14" s="24" t="str">
        <f t="shared" si="10"/>
        <v>NA</v>
      </c>
      <c r="N14" s="68">
        <v>6</v>
      </c>
      <c r="O14" s="64" t="str">
        <f t="shared" si="11"/>
        <v>CHOEZ CABRERA</v>
      </c>
      <c r="P14" s="23">
        <f t="shared" si="12"/>
        <v>2</v>
      </c>
      <c r="Q14" s="65">
        <f t="shared" si="13"/>
        <v>1.4</v>
      </c>
      <c r="R14" s="23">
        <v>4</v>
      </c>
      <c r="S14" s="23">
        <v>4</v>
      </c>
      <c r="T14" s="182">
        <v>9</v>
      </c>
      <c r="U14" s="181">
        <f t="shared" si="14"/>
        <v>6.5</v>
      </c>
      <c r="V14" s="148">
        <f t="shared" si="15"/>
        <v>5.25</v>
      </c>
      <c r="W14" s="65">
        <f t="shared" si="16"/>
        <v>1.57</v>
      </c>
      <c r="X14" s="60">
        <f t="shared" si="17"/>
        <v>2.97</v>
      </c>
      <c r="Y14" s="24" t="str">
        <f t="shared" si="18"/>
        <v>NA</v>
      </c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Z14" s="43">
        <f t="shared" si="0"/>
        <v>0</v>
      </c>
      <c r="BA14" s="43">
        <f t="shared" si="1"/>
        <v>0</v>
      </c>
      <c r="BB14" s="43">
        <f t="shared" si="2"/>
        <v>0</v>
      </c>
      <c r="BC14" s="43">
        <f t="shared" si="3"/>
        <v>0</v>
      </c>
      <c r="BD14" s="43">
        <f t="shared" si="4"/>
        <v>0</v>
      </c>
      <c r="BE14" s="43">
        <f t="shared" si="5"/>
        <v>0</v>
      </c>
      <c r="BF14" s="43">
        <f t="shared" si="6"/>
        <v>0</v>
      </c>
      <c r="BG14" s="43">
        <f t="shared" si="7"/>
        <v>0</v>
      </c>
      <c r="BH14" s="43">
        <f t="shared" si="8"/>
        <v>0</v>
      </c>
      <c r="BL14" t="str">
        <f t="shared" si="19"/>
        <v>NA</v>
      </c>
      <c r="BM14" t="str">
        <f t="shared" si="20"/>
        <v>NA</v>
      </c>
    </row>
    <row r="15" spans="1:65" ht="14.25" customHeight="1">
      <c r="A15" s="59">
        <v>7</v>
      </c>
      <c r="B15" s="64" t="str">
        <f>IF('1ER TRIMESTRE'!B15&lt;&gt;"",'1ER TRIMESTRE'!B15,"")</f>
        <v xml:space="preserve">CHUEZ LOOR </v>
      </c>
      <c r="C15" s="23"/>
      <c r="D15" s="23"/>
      <c r="E15" s="23"/>
      <c r="F15" s="23"/>
      <c r="G15" s="23"/>
      <c r="H15" s="23"/>
      <c r="I15" s="23"/>
      <c r="J15" s="23">
        <v>9</v>
      </c>
      <c r="K15" s="23"/>
      <c r="L15" s="60">
        <f t="shared" si="9"/>
        <v>9</v>
      </c>
      <c r="M15" s="24" t="str">
        <f t="shared" si="10"/>
        <v>DA</v>
      </c>
      <c r="N15" s="67">
        <v>7</v>
      </c>
      <c r="O15" s="64" t="str">
        <f t="shared" si="11"/>
        <v xml:space="preserve">CHUEZ LOOR </v>
      </c>
      <c r="P15" s="23">
        <f t="shared" si="12"/>
        <v>9</v>
      </c>
      <c r="Q15" s="65">
        <f t="shared" si="13"/>
        <v>6.3</v>
      </c>
      <c r="R15" s="23">
        <v>9</v>
      </c>
      <c r="S15" s="23">
        <v>9</v>
      </c>
      <c r="T15" s="182"/>
      <c r="U15" s="181" t="str">
        <f t="shared" si="14"/>
        <v/>
      </c>
      <c r="V15" s="148">
        <f t="shared" si="15"/>
        <v>9</v>
      </c>
      <c r="W15" s="65">
        <f t="shared" si="16"/>
        <v>2.7</v>
      </c>
      <c r="X15" s="60">
        <f t="shared" si="17"/>
        <v>9</v>
      </c>
      <c r="Y15" s="24" t="str">
        <f t="shared" si="18"/>
        <v>DA</v>
      </c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Z15" s="43">
        <f t="shared" si="0"/>
        <v>0</v>
      </c>
      <c r="BA15" s="43">
        <f t="shared" si="1"/>
        <v>0</v>
      </c>
      <c r="BB15" s="43">
        <f t="shared" si="2"/>
        <v>0</v>
      </c>
      <c r="BC15" s="43">
        <f t="shared" si="3"/>
        <v>0</v>
      </c>
      <c r="BD15" s="43">
        <f t="shared" si="4"/>
        <v>0</v>
      </c>
      <c r="BE15" s="43">
        <f t="shared" si="5"/>
        <v>0</v>
      </c>
      <c r="BF15" s="43">
        <f t="shared" si="6"/>
        <v>0</v>
      </c>
      <c r="BG15" s="43">
        <f t="shared" si="7"/>
        <v>0</v>
      </c>
      <c r="BH15" s="43">
        <f t="shared" si="8"/>
        <v>0</v>
      </c>
      <c r="BL15" t="str">
        <f t="shared" si="19"/>
        <v>DA</v>
      </c>
      <c r="BM15" t="str">
        <f t="shared" si="20"/>
        <v>DA</v>
      </c>
    </row>
    <row r="16" spans="1:65" ht="14.25" customHeight="1">
      <c r="A16" s="61">
        <v>8</v>
      </c>
      <c r="B16" s="64" t="str">
        <f>IF('1ER TRIMESTRE'!B16&lt;&gt;"",'1ER TRIMESTRE'!B16,"")</f>
        <v xml:space="preserve">CHUYA SAQUIPAY </v>
      </c>
      <c r="C16" s="23"/>
      <c r="D16" s="23"/>
      <c r="E16" s="23"/>
      <c r="F16" s="23"/>
      <c r="G16" s="23"/>
      <c r="H16" s="23"/>
      <c r="I16" s="23"/>
      <c r="J16" s="23">
        <v>10</v>
      </c>
      <c r="K16" s="23"/>
      <c r="L16" s="60">
        <f t="shared" si="9"/>
        <v>10</v>
      </c>
      <c r="M16" s="24" t="str">
        <f t="shared" si="10"/>
        <v>DA</v>
      </c>
      <c r="N16" s="68">
        <v>8</v>
      </c>
      <c r="O16" s="64" t="str">
        <f t="shared" si="11"/>
        <v xml:space="preserve">CHUYA SAQUIPAY </v>
      </c>
      <c r="P16" s="23">
        <f t="shared" si="12"/>
        <v>10</v>
      </c>
      <c r="Q16" s="65">
        <f t="shared" si="13"/>
        <v>7</v>
      </c>
      <c r="R16" s="23">
        <v>10</v>
      </c>
      <c r="S16" s="23">
        <v>10</v>
      </c>
      <c r="T16" s="182"/>
      <c r="U16" s="181" t="str">
        <f t="shared" si="14"/>
        <v/>
      </c>
      <c r="V16" s="148">
        <f t="shared" si="15"/>
        <v>10</v>
      </c>
      <c r="W16" s="65">
        <f t="shared" si="16"/>
        <v>3</v>
      </c>
      <c r="X16" s="60">
        <f t="shared" si="17"/>
        <v>10</v>
      </c>
      <c r="Y16" s="24" t="str">
        <f t="shared" si="18"/>
        <v>DA</v>
      </c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Z16" s="43">
        <f t="shared" si="0"/>
        <v>0</v>
      </c>
      <c r="BA16" s="43">
        <f t="shared" si="1"/>
        <v>0</v>
      </c>
      <c r="BB16" s="43">
        <f t="shared" si="2"/>
        <v>0</v>
      </c>
      <c r="BC16" s="43">
        <f t="shared" si="3"/>
        <v>0</v>
      </c>
      <c r="BD16" s="43">
        <f t="shared" si="4"/>
        <v>0</v>
      </c>
      <c r="BE16" s="43">
        <f t="shared" si="5"/>
        <v>0</v>
      </c>
      <c r="BF16" s="43">
        <f t="shared" si="6"/>
        <v>0</v>
      </c>
      <c r="BG16" s="43">
        <f t="shared" si="7"/>
        <v>0</v>
      </c>
      <c r="BH16" s="43">
        <f t="shared" si="8"/>
        <v>0</v>
      </c>
      <c r="BL16" t="str">
        <f t="shared" si="19"/>
        <v>DA</v>
      </c>
      <c r="BM16" t="str">
        <f t="shared" si="20"/>
        <v>DA</v>
      </c>
    </row>
    <row r="17" spans="1:65" ht="14.25" customHeight="1">
      <c r="A17" s="59">
        <v>9</v>
      </c>
      <c r="B17" s="64" t="str">
        <f>IF('1ER TRIMESTRE'!B17&lt;&gt;"",'1ER TRIMESTRE'!B17,"")</f>
        <v xml:space="preserve">ESPINOZA CASTAÑEDA </v>
      </c>
      <c r="C17" s="23"/>
      <c r="D17" s="23"/>
      <c r="E17" s="23"/>
      <c r="F17" s="23"/>
      <c r="G17" s="23"/>
      <c r="H17" s="23"/>
      <c r="I17" s="23"/>
      <c r="J17" s="23"/>
      <c r="K17" s="23"/>
      <c r="L17" s="60" t="str">
        <f t="shared" si="9"/>
        <v/>
      </c>
      <c r="M17" s="24" t="str">
        <f t="shared" si="10"/>
        <v/>
      </c>
      <c r="N17" s="67">
        <v>9</v>
      </c>
      <c r="O17" s="64" t="str">
        <f t="shared" si="11"/>
        <v xml:space="preserve">ESPINOZA CASTAÑEDA </v>
      </c>
      <c r="P17" s="23" t="str">
        <f t="shared" si="12"/>
        <v/>
      </c>
      <c r="Q17" s="65" t="str">
        <f t="shared" si="13"/>
        <v/>
      </c>
      <c r="R17" s="23"/>
      <c r="S17" s="23"/>
      <c r="T17" s="182"/>
      <c r="U17" s="181" t="str">
        <f t="shared" si="14"/>
        <v/>
      </c>
      <c r="V17" s="148" t="str">
        <f t="shared" si="15"/>
        <v/>
      </c>
      <c r="W17" s="65" t="str">
        <f t="shared" si="16"/>
        <v/>
      </c>
      <c r="X17" s="60" t="str">
        <f t="shared" si="17"/>
        <v/>
      </c>
      <c r="Y17" s="24" t="str">
        <f t="shared" si="18"/>
        <v/>
      </c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Z17" s="43">
        <f t="shared" si="0"/>
        <v>0</v>
      </c>
      <c r="BA17" s="43">
        <f t="shared" si="1"/>
        <v>0</v>
      </c>
      <c r="BB17" s="43">
        <f t="shared" si="2"/>
        <v>0</v>
      </c>
      <c r="BC17" s="43">
        <f t="shared" si="3"/>
        <v>0</v>
      </c>
      <c r="BD17" s="43">
        <f t="shared" si="4"/>
        <v>0</v>
      </c>
      <c r="BE17" s="43">
        <f t="shared" si="5"/>
        <v>0</v>
      </c>
      <c r="BF17" s="43">
        <f t="shared" si="6"/>
        <v>0</v>
      </c>
      <c r="BG17" s="43">
        <f t="shared" si="7"/>
        <v>0</v>
      </c>
      <c r="BH17" s="43">
        <f t="shared" si="8"/>
        <v>0</v>
      </c>
      <c r="BL17" t="str">
        <f t="shared" si="19"/>
        <v/>
      </c>
      <c r="BM17" t="str">
        <f t="shared" si="20"/>
        <v/>
      </c>
    </row>
    <row r="18" spans="1:65" ht="14.25" customHeight="1">
      <c r="A18" s="61">
        <v>10</v>
      </c>
      <c r="B18" s="64" t="str">
        <f>IF('1ER TRIMESTRE'!B18&lt;&gt;"",'1ER TRIMESTRE'!B18,"")</f>
        <v xml:space="preserve">GALARZA CEREZO </v>
      </c>
      <c r="C18" s="23"/>
      <c r="D18" s="23"/>
      <c r="E18" s="23"/>
      <c r="F18" s="23"/>
      <c r="G18" s="23"/>
      <c r="H18" s="23"/>
      <c r="I18" s="23"/>
      <c r="J18" s="23">
        <v>8.8000000000000007</v>
      </c>
      <c r="K18" s="23"/>
      <c r="L18" s="60">
        <f t="shared" si="9"/>
        <v>8.8000000000000007</v>
      </c>
      <c r="M18" s="24" t="str">
        <f t="shared" si="10"/>
        <v>AA</v>
      </c>
      <c r="N18" s="68">
        <v>10</v>
      </c>
      <c r="O18" s="64" t="str">
        <f t="shared" si="11"/>
        <v xml:space="preserve">GALARZA CEREZO </v>
      </c>
      <c r="P18" s="23">
        <f t="shared" si="12"/>
        <v>8.8000000000000007</v>
      </c>
      <c r="Q18" s="65">
        <f t="shared" si="13"/>
        <v>6.16</v>
      </c>
      <c r="R18" s="23">
        <v>8.8000000000000007</v>
      </c>
      <c r="S18" s="23">
        <v>8.8000000000000007</v>
      </c>
      <c r="T18" s="182"/>
      <c r="U18" s="181" t="str">
        <f t="shared" si="14"/>
        <v/>
      </c>
      <c r="V18" s="148">
        <f t="shared" si="15"/>
        <v>8.8000000000000007</v>
      </c>
      <c r="W18" s="65">
        <f t="shared" si="16"/>
        <v>2.64</v>
      </c>
      <c r="X18" s="60">
        <f t="shared" si="17"/>
        <v>8.8000000000000007</v>
      </c>
      <c r="Y18" s="24" t="str">
        <f t="shared" si="18"/>
        <v>AA</v>
      </c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4"/>
      <c r="AZ18" s="43">
        <f t="shared" si="0"/>
        <v>0</v>
      </c>
      <c r="BA18" s="43">
        <f t="shared" si="1"/>
        <v>0</v>
      </c>
      <c r="BB18" s="43">
        <f t="shared" si="2"/>
        <v>0</v>
      </c>
      <c r="BC18" s="43">
        <f t="shared" si="3"/>
        <v>0</v>
      </c>
      <c r="BD18" s="43">
        <f t="shared" si="4"/>
        <v>0</v>
      </c>
      <c r="BE18" s="43">
        <f t="shared" si="5"/>
        <v>0</v>
      </c>
      <c r="BF18" s="43">
        <f t="shared" si="6"/>
        <v>0</v>
      </c>
      <c r="BG18" s="43">
        <f t="shared" si="7"/>
        <v>0</v>
      </c>
      <c r="BH18" s="43">
        <f t="shared" si="8"/>
        <v>0</v>
      </c>
      <c r="BL18" t="str">
        <f t="shared" si="19"/>
        <v>AA</v>
      </c>
      <c r="BM18" t="str">
        <f t="shared" si="20"/>
        <v>AA</v>
      </c>
    </row>
    <row r="19" spans="1:65" ht="14.25" customHeight="1">
      <c r="A19" s="59">
        <v>11</v>
      </c>
      <c r="B19" s="64" t="str">
        <f>IF('1ER TRIMESTRE'!B19&lt;&gt;"",'1ER TRIMESTRE'!B19,"")</f>
        <v xml:space="preserve">GOMEZ RODRIGUEZ </v>
      </c>
      <c r="C19" s="23"/>
      <c r="D19" s="23"/>
      <c r="E19" s="23"/>
      <c r="F19" s="23"/>
      <c r="G19" s="23"/>
      <c r="H19" s="23"/>
      <c r="I19" s="23"/>
      <c r="J19" s="23">
        <v>7.4</v>
      </c>
      <c r="K19" s="27"/>
      <c r="L19" s="60">
        <f t="shared" si="9"/>
        <v>7.4</v>
      </c>
      <c r="M19" s="24" t="str">
        <f t="shared" si="10"/>
        <v>AA</v>
      </c>
      <c r="N19" s="67">
        <v>11</v>
      </c>
      <c r="O19" s="64" t="str">
        <f t="shared" si="11"/>
        <v xml:space="preserve">GOMEZ RODRIGUEZ </v>
      </c>
      <c r="P19" s="23">
        <f t="shared" si="12"/>
        <v>7.4</v>
      </c>
      <c r="Q19" s="65">
        <f t="shared" si="13"/>
        <v>5.18</v>
      </c>
      <c r="R19" s="23">
        <v>7.4</v>
      </c>
      <c r="S19" s="23">
        <v>7.4</v>
      </c>
      <c r="T19" s="182"/>
      <c r="U19" s="181" t="str">
        <f t="shared" si="14"/>
        <v/>
      </c>
      <c r="V19" s="148">
        <f t="shared" si="15"/>
        <v>7.4</v>
      </c>
      <c r="W19" s="65">
        <f t="shared" si="16"/>
        <v>2.2200000000000002</v>
      </c>
      <c r="X19" s="60">
        <f t="shared" si="17"/>
        <v>7.4</v>
      </c>
      <c r="Y19" s="24" t="str">
        <f t="shared" si="18"/>
        <v>AA</v>
      </c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Z19" s="43">
        <f t="shared" si="0"/>
        <v>0</v>
      </c>
      <c r="BA19" s="43">
        <f t="shared" si="1"/>
        <v>0</v>
      </c>
      <c r="BB19" s="43">
        <f t="shared" si="2"/>
        <v>0</v>
      </c>
      <c r="BC19" s="43">
        <f t="shared" si="3"/>
        <v>0</v>
      </c>
      <c r="BD19" s="43">
        <f t="shared" si="4"/>
        <v>0</v>
      </c>
      <c r="BE19" s="43">
        <f t="shared" si="5"/>
        <v>0</v>
      </c>
      <c r="BF19" s="43">
        <f t="shared" si="6"/>
        <v>0</v>
      </c>
      <c r="BG19" s="43">
        <f t="shared" si="7"/>
        <v>0</v>
      </c>
      <c r="BH19" s="43">
        <f t="shared" si="8"/>
        <v>0</v>
      </c>
      <c r="BL19" t="str">
        <f t="shared" si="19"/>
        <v>AA</v>
      </c>
      <c r="BM19" t="str">
        <f t="shared" si="20"/>
        <v>AA</v>
      </c>
    </row>
    <row r="20" spans="1:65" ht="14.25" customHeight="1">
      <c r="A20" s="61">
        <v>12</v>
      </c>
      <c r="B20" s="64" t="str">
        <f>IF('1ER TRIMESTRE'!B20&lt;&gt;"",'1ER TRIMESTRE'!B20,"")</f>
        <v xml:space="preserve">GUZMAN MOSQUERA </v>
      </c>
      <c r="C20" s="23"/>
      <c r="D20" s="23"/>
      <c r="E20" s="23"/>
      <c r="F20" s="23"/>
      <c r="G20" s="23"/>
      <c r="H20" s="23"/>
      <c r="I20" s="23"/>
      <c r="J20" s="23">
        <v>5.6</v>
      </c>
      <c r="K20" s="27"/>
      <c r="L20" s="60">
        <f t="shared" si="9"/>
        <v>5.6</v>
      </c>
      <c r="M20" s="24" t="str">
        <f t="shared" si="10"/>
        <v>PA</v>
      </c>
      <c r="N20" s="68">
        <v>12</v>
      </c>
      <c r="O20" s="64" t="str">
        <f t="shared" si="11"/>
        <v xml:space="preserve">GUZMAN MOSQUERA </v>
      </c>
      <c r="P20" s="23">
        <f t="shared" si="12"/>
        <v>5.6</v>
      </c>
      <c r="Q20" s="65">
        <f t="shared" si="13"/>
        <v>3.92</v>
      </c>
      <c r="R20" s="23">
        <v>6</v>
      </c>
      <c r="S20" s="23">
        <v>5.6</v>
      </c>
      <c r="T20" s="182">
        <v>8</v>
      </c>
      <c r="U20" s="181">
        <f t="shared" si="14"/>
        <v>6.8</v>
      </c>
      <c r="V20" s="148">
        <f t="shared" si="15"/>
        <v>6.4</v>
      </c>
      <c r="W20" s="65">
        <f t="shared" si="16"/>
        <v>1.92</v>
      </c>
      <c r="X20" s="60">
        <f t="shared" si="17"/>
        <v>5.84</v>
      </c>
      <c r="Y20" s="24" t="str">
        <f t="shared" si="18"/>
        <v>PA</v>
      </c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Z20" s="43">
        <f t="shared" si="0"/>
        <v>0</v>
      </c>
      <c r="BA20" s="43">
        <f t="shared" si="1"/>
        <v>0</v>
      </c>
      <c r="BB20" s="43">
        <f t="shared" si="2"/>
        <v>0</v>
      </c>
      <c r="BC20" s="43">
        <f t="shared" si="3"/>
        <v>0</v>
      </c>
      <c r="BD20" s="43">
        <f t="shared" si="4"/>
        <v>0</v>
      </c>
      <c r="BE20" s="43">
        <f t="shared" si="5"/>
        <v>0</v>
      </c>
      <c r="BF20" s="43">
        <f t="shared" si="6"/>
        <v>0</v>
      </c>
      <c r="BG20" s="43">
        <f t="shared" si="7"/>
        <v>0</v>
      </c>
      <c r="BH20" s="43">
        <f t="shared" si="8"/>
        <v>0</v>
      </c>
      <c r="BL20" t="str">
        <f t="shared" si="19"/>
        <v>PA</v>
      </c>
      <c r="BM20" t="str">
        <f t="shared" si="20"/>
        <v>PA</v>
      </c>
    </row>
    <row r="21" spans="1:65" ht="14.25" customHeight="1">
      <c r="A21" s="59">
        <v>13</v>
      </c>
      <c r="B21" s="64" t="str">
        <f>IF('1ER TRIMESTRE'!B21&lt;&gt;"",'1ER TRIMESTRE'!B21,"")</f>
        <v>JIRON MERCADO</v>
      </c>
      <c r="C21" s="23"/>
      <c r="D21" s="23"/>
      <c r="E21" s="23"/>
      <c r="F21" s="23"/>
      <c r="G21" s="23"/>
      <c r="H21" s="23"/>
      <c r="I21" s="23"/>
      <c r="J21" s="23">
        <v>8.1999999999999993</v>
      </c>
      <c r="K21" s="27"/>
      <c r="L21" s="60">
        <f t="shared" si="9"/>
        <v>8.1999999999999993</v>
      </c>
      <c r="M21" s="24" t="str">
        <f t="shared" si="10"/>
        <v>AA</v>
      </c>
      <c r="N21" s="67">
        <v>13</v>
      </c>
      <c r="O21" s="64" t="str">
        <f t="shared" si="11"/>
        <v>JIRON MERCADO</v>
      </c>
      <c r="P21" s="23">
        <f t="shared" si="12"/>
        <v>8.1999999999999993</v>
      </c>
      <c r="Q21" s="65">
        <f t="shared" si="13"/>
        <v>5.74</v>
      </c>
      <c r="R21" s="23">
        <v>8.1999999999999993</v>
      </c>
      <c r="S21" s="23">
        <v>8.1999999999999993</v>
      </c>
      <c r="T21" s="182"/>
      <c r="U21" s="181" t="str">
        <f t="shared" si="14"/>
        <v/>
      </c>
      <c r="V21" s="148">
        <f t="shared" si="15"/>
        <v>8.1999999999999993</v>
      </c>
      <c r="W21" s="65">
        <f t="shared" si="16"/>
        <v>2.46</v>
      </c>
      <c r="X21" s="60">
        <f t="shared" si="17"/>
        <v>8.1999999999999993</v>
      </c>
      <c r="Y21" s="24" t="str">
        <f t="shared" si="18"/>
        <v>AA</v>
      </c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Z21" s="43">
        <f t="shared" si="0"/>
        <v>0</v>
      </c>
      <c r="BA21" s="43">
        <f t="shared" si="1"/>
        <v>0</v>
      </c>
      <c r="BB21" s="43">
        <f t="shared" si="2"/>
        <v>0</v>
      </c>
      <c r="BC21" s="43">
        <f t="shared" si="3"/>
        <v>0</v>
      </c>
      <c r="BD21" s="43">
        <f t="shared" si="4"/>
        <v>0</v>
      </c>
      <c r="BE21" s="43">
        <f t="shared" si="5"/>
        <v>0</v>
      </c>
      <c r="BF21" s="43">
        <f t="shared" si="6"/>
        <v>0</v>
      </c>
      <c r="BG21" s="43">
        <f t="shared" si="7"/>
        <v>0</v>
      </c>
      <c r="BH21" s="43">
        <f t="shared" si="8"/>
        <v>0</v>
      </c>
      <c r="BL21" t="str">
        <f t="shared" si="19"/>
        <v>AA</v>
      </c>
      <c r="BM21" t="str">
        <f t="shared" si="20"/>
        <v>AA</v>
      </c>
    </row>
    <row r="22" spans="1:65" ht="14.25" customHeight="1">
      <c r="A22" s="61">
        <v>14</v>
      </c>
      <c r="B22" s="64" t="str">
        <f>IF('1ER TRIMESTRE'!B22&lt;&gt;"",'1ER TRIMESTRE'!B22,"")</f>
        <v>MACAS QUICHIMBO</v>
      </c>
      <c r="C22" s="23"/>
      <c r="D22" s="23"/>
      <c r="E22" s="23"/>
      <c r="F22" s="23"/>
      <c r="G22" s="23"/>
      <c r="H22" s="23"/>
      <c r="I22" s="23"/>
      <c r="J22" s="23">
        <v>7.44</v>
      </c>
      <c r="K22" s="27"/>
      <c r="L22" s="60">
        <f t="shared" si="9"/>
        <v>7.44</v>
      </c>
      <c r="M22" s="24" t="str">
        <f t="shared" si="10"/>
        <v>AA</v>
      </c>
      <c r="N22" s="68">
        <v>14</v>
      </c>
      <c r="O22" s="64" t="str">
        <f t="shared" si="11"/>
        <v>MACAS QUICHIMBO</v>
      </c>
      <c r="P22" s="23">
        <f t="shared" si="12"/>
        <v>7.44</v>
      </c>
      <c r="Q22" s="65">
        <f t="shared" si="13"/>
        <v>5.2</v>
      </c>
      <c r="R22" s="23">
        <v>7.44</v>
      </c>
      <c r="S22" s="23">
        <v>7.44</v>
      </c>
      <c r="T22" s="182"/>
      <c r="U22" s="181" t="str">
        <f t="shared" si="14"/>
        <v/>
      </c>
      <c r="V22" s="148">
        <f t="shared" si="15"/>
        <v>7.44</v>
      </c>
      <c r="W22" s="65">
        <f t="shared" si="16"/>
        <v>2.23</v>
      </c>
      <c r="X22" s="60">
        <f t="shared" si="17"/>
        <v>7.43</v>
      </c>
      <c r="Y22" s="24" t="str">
        <f t="shared" si="18"/>
        <v>AA</v>
      </c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Z22" s="43">
        <f t="shared" si="0"/>
        <v>0</v>
      </c>
      <c r="BA22" s="43">
        <f t="shared" si="1"/>
        <v>0</v>
      </c>
      <c r="BB22" s="43">
        <f t="shared" si="2"/>
        <v>0</v>
      </c>
      <c r="BC22" s="43">
        <f t="shared" si="3"/>
        <v>0</v>
      </c>
      <c r="BD22" s="43">
        <f t="shared" si="4"/>
        <v>0</v>
      </c>
      <c r="BE22" s="43">
        <f t="shared" si="5"/>
        <v>0</v>
      </c>
      <c r="BF22" s="43">
        <f t="shared" si="6"/>
        <v>0</v>
      </c>
      <c r="BG22" s="43">
        <f t="shared" si="7"/>
        <v>0</v>
      </c>
      <c r="BH22" s="43">
        <f t="shared" si="8"/>
        <v>0</v>
      </c>
      <c r="BL22" t="str">
        <f t="shared" si="19"/>
        <v>AA</v>
      </c>
      <c r="BM22" t="str">
        <f t="shared" si="20"/>
        <v>AA</v>
      </c>
    </row>
    <row r="23" spans="1:65" ht="14.25" customHeight="1">
      <c r="A23" s="59">
        <v>15</v>
      </c>
      <c r="B23" s="64" t="str">
        <f>IF('1ER TRIMESTRE'!B23&lt;&gt;"",'1ER TRIMESTRE'!B23,"")</f>
        <v>MACIAS MATEO</v>
      </c>
      <c r="C23" s="23"/>
      <c r="D23" s="23"/>
      <c r="E23" s="23"/>
      <c r="F23" s="23"/>
      <c r="G23" s="23"/>
      <c r="H23" s="23"/>
      <c r="I23" s="23"/>
      <c r="J23" s="23">
        <v>7.24</v>
      </c>
      <c r="K23" s="27"/>
      <c r="L23" s="60">
        <f t="shared" si="9"/>
        <v>7.24</v>
      </c>
      <c r="M23" s="24" t="str">
        <f t="shared" si="10"/>
        <v>AA</v>
      </c>
      <c r="N23" s="67">
        <v>15</v>
      </c>
      <c r="O23" s="64" t="str">
        <f t="shared" si="11"/>
        <v>MACIAS MATEO</v>
      </c>
      <c r="P23" s="23">
        <f t="shared" si="12"/>
        <v>7.24</v>
      </c>
      <c r="Q23" s="65">
        <f t="shared" si="13"/>
        <v>5.0599999999999996</v>
      </c>
      <c r="R23" s="23">
        <v>7.24</v>
      </c>
      <c r="S23" s="23">
        <v>7.24</v>
      </c>
      <c r="T23" s="182"/>
      <c r="U23" s="181" t="str">
        <f t="shared" si="14"/>
        <v/>
      </c>
      <c r="V23" s="148">
        <f t="shared" si="15"/>
        <v>7.24</v>
      </c>
      <c r="W23" s="65">
        <f t="shared" si="16"/>
        <v>2.17</v>
      </c>
      <c r="X23" s="60">
        <f t="shared" si="17"/>
        <v>7.23</v>
      </c>
      <c r="Y23" s="24" t="str">
        <f t="shared" si="18"/>
        <v>AA</v>
      </c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Z23" s="43">
        <f t="shared" si="0"/>
        <v>0</v>
      </c>
      <c r="BA23" s="43">
        <f t="shared" si="1"/>
        <v>0</v>
      </c>
      <c r="BB23" s="43">
        <f t="shared" si="2"/>
        <v>0</v>
      </c>
      <c r="BC23" s="43">
        <f t="shared" si="3"/>
        <v>0</v>
      </c>
      <c r="BD23" s="43">
        <f t="shared" si="4"/>
        <v>0</v>
      </c>
      <c r="BE23" s="43">
        <f t="shared" si="5"/>
        <v>0</v>
      </c>
      <c r="BF23" s="43">
        <f t="shared" si="6"/>
        <v>0</v>
      </c>
      <c r="BG23" s="43">
        <f t="shared" si="7"/>
        <v>0</v>
      </c>
      <c r="BH23" s="43">
        <f t="shared" si="8"/>
        <v>0</v>
      </c>
      <c r="BL23" t="str">
        <f t="shared" si="19"/>
        <v>AA</v>
      </c>
      <c r="BM23" t="str">
        <f t="shared" si="20"/>
        <v>AA</v>
      </c>
    </row>
    <row r="24" spans="1:65" ht="14.25" customHeight="1">
      <c r="A24" s="61">
        <v>16</v>
      </c>
      <c r="B24" s="64" t="str">
        <f>IF('1ER TRIMESTRE'!B24&lt;&gt;"",'1ER TRIMESTRE'!B24,"")</f>
        <v xml:space="preserve">MATUTE CACERES </v>
      </c>
      <c r="C24" s="23"/>
      <c r="D24" s="23"/>
      <c r="E24" s="23"/>
      <c r="F24" s="23"/>
      <c r="G24" s="23"/>
      <c r="H24" s="23"/>
      <c r="I24" s="23"/>
      <c r="J24" s="23">
        <v>7.61</v>
      </c>
      <c r="K24" s="27"/>
      <c r="L24" s="60">
        <f t="shared" si="9"/>
        <v>7.61</v>
      </c>
      <c r="M24" s="24" t="str">
        <f t="shared" si="10"/>
        <v>AA</v>
      </c>
      <c r="N24" s="68">
        <v>16</v>
      </c>
      <c r="O24" s="64" t="str">
        <f t="shared" si="11"/>
        <v xml:space="preserve">MATUTE CACERES </v>
      </c>
      <c r="P24" s="23">
        <f t="shared" si="12"/>
        <v>7.61</v>
      </c>
      <c r="Q24" s="65">
        <f t="shared" si="13"/>
        <v>5.32</v>
      </c>
      <c r="R24" s="23">
        <v>7.61</v>
      </c>
      <c r="S24" s="23">
        <v>7.61</v>
      </c>
      <c r="T24" s="182"/>
      <c r="U24" s="181" t="str">
        <f t="shared" si="14"/>
        <v/>
      </c>
      <c r="V24" s="148">
        <f t="shared" si="15"/>
        <v>7.61</v>
      </c>
      <c r="W24" s="65">
        <f t="shared" si="16"/>
        <v>2.2799999999999998</v>
      </c>
      <c r="X24" s="60">
        <f t="shared" si="17"/>
        <v>7.6</v>
      </c>
      <c r="Y24" s="24" t="str">
        <f t="shared" si="18"/>
        <v>AA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Z24" s="43">
        <f t="shared" si="0"/>
        <v>0</v>
      </c>
      <c r="BA24" s="43">
        <f t="shared" si="1"/>
        <v>0</v>
      </c>
      <c r="BB24" s="43">
        <f t="shared" si="2"/>
        <v>0</v>
      </c>
      <c r="BC24" s="43">
        <f t="shared" si="3"/>
        <v>0</v>
      </c>
      <c r="BD24" s="43">
        <f t="shared" si="4"/>
        <v>0</v>
      </c>
      <c r="BE24" s="43">
        <f t="shared" si="5"/>
        <v>0</v>
      </c>
      <c r="BF24" s="43">
        <f t="shared" si="6"/>
        <v>0</v>
      </c>
      <c r="BG24" s="43">
        <f t="shared" si="7"/>
        <v>0</v>
      </c>
      <c r="BH24" s="43">
        <f t="shared" si="8"/>
        <v>0</v>
      </c>
      <c r="BL24" t="str">
        <f t="shared" si="19"/>
        <v>AA</v>
      </c>
      <c r="BM24" t="str">
        <f t="shared" si="20"/>
        <v>AA</v>
      </c>
    </row>
    <row r="25" spans="1:65" ht="14.25" customHeight="1">
      <c r="A25" s="59">
        <v>17</v>
      </c>
      <c r="B25" s="64" t="str">
        <f>IF('1ER TRIMESTRE'!B25&lt;&gt;"",'1ER TRIMESTRE'!B25,"")</f>
        <v xml:space="preserve">MAYORGA ARIAS </v>
      </c>
      <c r="C25" s="23"/>
      <c r="D25" s="23"/>
      <c r="E25" s="23"/>
      <c r="F25" s="23"/>
      <c r="G25" s="23"/>
      <c r="H25" s="23"/>
      <c r="I25" s="23"/>
      <c r="J25" s="23">
        <v>8.3000000000000007</v>
      </c>
      <c r="K25" s="27"/>
      <c r="L25" s="60">
        <f t="shared" si="9"/>
        <v>8.3000000000000007</v>
      </c>
      <c r="M25" s="24" t="str">
        <f t="shared" si="10"/>
        <v>AA</v>
      </c>
      <c r="N25" s="67">
        <v>17</v>
      </c>
      <c r="O25" s="64" t="str">
        <f t="shared" si="11"/>
        <v xml:space="preserve">MAYORGA ARIAS </v>
      </c>
      <c r="P25" s="23">
        <f t="shared" si="12"/>
        <v>8.3000000000000007</v>
      </c>
      <c r="Q25" s="65">
        <f t="shared" si="13"/>
        <v>5.81</v>
      </c>
      <c r="R25" s="23">
        <v>8.3000000000000007</v>
      </c>
      <c r="S25" s="23">
        <v>8.3000000000000007</v>
      </c>
      <c r="T25" s="182"/>
      <c r="U25" s="181" t="str">
        <f t="shared" si="14"/>
        <v/>
      </c>
      <c r="V25" s="148">
        <f t="shared" si="15"/>
        <v>8.3000000000000007</v>
      </c>
      <c r="W25" s="65">
        <f t="shared" si="16"/>
        <v>2.4900000000000002</v>
      </c>
      <c r="X25" s="60">
        <f t="shared" si="17"/>
        <v>8.3000000000000007</v>
      </c>
      <c r="Y25" s="24" t="str">
        <f t="shared" si="18"/>
        <v>AA</v>
      </c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Z25" s="43">
        <f t="shared" si="0"/>
        <v>0</v>
      </c>
      <c r="BA25" s="43">
        <f t="shared" si="1"/>
        <v>0</v>
      </c>
      <c r="BB25" s="43">
        <f t="shared" si="2"/>
        <v>0</v>
      </c>
      <c r="BC25" s="43">
        <f t="shared" si="3"/>
        <v>0</v>
      </c>
      <c r="BD25" s="43">
        <f t="shared" si="4"/>
        <v>0</v>
      </c>
      <c r="BE25" s="43">
        <f t="shared" si="5"/>
        <v>0</v>
      </c>
      <c r="BF25" s="43">
        <f t="shared" si="6"/>
        <v>0</v>
      </c>
      <c r="BG25" s="43">
        <f t="shared" si="7"/>
        <v>0</v>
      </c>
      <c r="BH25" s="43">
        <f t="shared" si="8"/>
        <v>0</v>
      </c>
      <c r="BL25" t="str">
        <f t="shared" si="19"/>
        <v>AA</v>
      </c>
      <c r="BM25" t="str">
        <f t="shared" si="20"/>
        <v>AA</v>
      </c>
    </row>
    <row r="26" spans="1:65" ht="14.25" customHeight="1">
      <c r="A26" s="61">
        <v>18</v>
      </c>
      <c r="B26" s="64" t="str">
        <f>IF('1ER TRIMESTRE'!B26&lt;&gt;"",'1ER TRIMESTRE'!B26,"")</f>
        <v>MENDOZA ORTIZ</v>
      </c>
      <c r="C26" s="23"/>
      <c r="D26" s="23"/>
      <c r="E26" s="23"/>
      <c r="F26" s="23"/>
      <c r="G26" s="23"/>
      <c r="H26" s="23"/>
      <c r="I26" s="23"/>
      <c r="J26" s="23">
        <v>9.5</v>
      </c>
      <c r="K26" s="27"/>
      <c r="L26" s="60">
        <f t="shared" si="9"/>
        <v>9.5</v>
      </c>
      <c r="M26" s="24" t="str">
        <f t="shared" si="10"/>
        <v>DA</v>
      </c>
      <c r="N26" s="68">
        <v>18</v>
      </c>
      <c r="O26" s="64" t="str">
        <f t="shared" si="11"/>
        <v>MENDOZA ORTIZ</v>
      </c>
      <c r="P26" s="23">
        <f t="shared" si="12"/>
        <v>9.5</v>
      </c>
      <c r="Q26" s="65">
        <f t="shared" si="13"/>
        <v>6.65</v>
      </c>
      <c r="R26" s="23">
        <v>9.5</v>
      </c>
      <c r="S26" s="23">
        <v>9.5</v>
      </c>
      <c r="T26" s="182"/>
      <c r="U26" s="181" t="str">
        <f t="shared" si="14"/>
        <v/>
      </c>
      <c r="V26" s="148">
        <f t="shared" si="15"/>
        <v>9.5</v>
      </c>
      <c r="W26" s="65">
        <f t="shared" si="16"/>
        <v>2.85</v>
      </c>
      <c r="X26" s="60">
        <f t="shared" si="17"/>
        <v>9.5</v>
      </c>
      <c r="Y26" s="24" t="str">
        <f t="shared" si="18"/>
        <v>DA</v>
      </c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Z26" s="43">
        <f t="shared" ref="AZ26:BH53" si="21">IF(OR(C26&lt;0,C26&gt;10),1,0)</f>
        <v>0</v>
      </c>
      <c r="BA26" s="43">
        <f t="shared" si="21"/>
        <v>0</v>
      </c>
      <c r="BB26" s="43">
        <f t="shared" si="21"/>
        <v>0</v>
      </c>
      <c r="BC26" s="43">
        <f t="shared" si="21"/>
        <v>0</v>
      </c>
      <c r="BD26" s="43">
        <f t="shared" si="21"/>
        <v>0</v>
      </c>
      <c r="BE26" s="43">
        <f t="shared" si="21"/>
        <v>0</v>
      </c>
      <c r="BF26" s="43">
        <f t="shared" si="21"/>
        <v>0</v>
      </c>
      <c r="BG26" s="43">
        <f t="shared" si="21"/>
        <v>0</v>
      </c>
      <c r="BH26" s="43">
        <f t="shared" si="21"/>
        <v>0</v>
      </c>
      <c r="BL26" t="str">
        <f t="shared" si="19"/>
        <v>DA</v>
      </c>
      <c r="BM26" t="str">
        <f t="shared" si="20"/>
        <v>DA</v>
      </c>
    </row>
    <row r="27" spans="1:65" ht="14.25" customHeight="1">
      <c r="A27" s="59">
        <v>19</v>
      </c>
      <c r="B27" s="64" t="str">
        <f>IF('1ER TRIMESTRE'!B27&lt;&gt;"",'1ER TRIMESTRE'!B27,"")</f>
        <v xml:space="preserve">MORALES FRANCO </v>
      </c>
      <c r="C27" s="23"/>
      <c r="D27" s="23"/>
      <c r="E27" s="23"/>
      <c r="F27" s="23"/>
      <c r="G27" s="23"/>
      <c r="H27" s="23"/>
      <c r="I27" s="23"/>
      <c r="J27" s="23">
        <v>6.1</v>
      </c>
      <c r="K27" s="27"/>
      <c r="L27" s="60">
        <f t="shared" si="9"/>
        <v>6.1</v>
      </c>
      <c r="M27" s="24" t="str">
        <f t="shared" si="10"/>
        <v>PA</v>
      </c>
      <c r="N27" s="67">
        <v>19</v>
      </c>
      <c r="O27" s="64" t="str">
        <f t="shared" si="11"/>
        <v xml:space="preserve">MORALES FRANCO </v>
      </c>
      <c r="P27" s="23">
        <f t="shared" si="12"/>
        <v>6.1</v>
      </c>
      <c r="Q27" s="65">
        <f t="shared" si="13"/>
        <v>4.2699999999999996</v>
      </c>
      <c r="R27" s="23">
        <v>7</v>
      </c>
      <c r="S27" s="23">
        <v>6.1</v>
      </c>
      <c r="T27" s="182">
        <v>7</v>
      </c>
      <c r="U27" s="181">
        <f t="shared" si="14"/>
        <v>6.55</v>
      </c>
      <c r="V27" s="148">
        <f t="shared" si="15"/>
        <v>6.77</v>
      </c>
      <c r="W27" s="65">
        <f t="shared" si="16"/>
        <v>2.0299999999999998</v>
      </c>
      <c r="X27" s="60">
        <f t="shared" si="17"/>
        <v>6.3</v>
      </c>
      <c r="Y27" s="24" t="str">
        <f t="shared" si="18"/>
        <v>PA</v>
      </c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Z27" s="43">
        <f t="shared" si="21"/>
        <v>0</v>
      </c>
      <c r="BA27" s="43">
        <f t="shared" si="21"/>
        <v>0</v>
      </c>
      <c r="BB27" s="43">
        <f t="shared" si="21"/>
        <v>0</v>
      </c>
      <c r="BC27" s="43">
        <f t="shared" si="21"/>
        <v>0</v>
      </c>
      <c r="BD27" s="43">
        <f t="shared" si="21"/>
        <v>0</v>
      </c>
      <c r="BE27" s="43">
        <f t="shared" si="21"/>
        <v>0</v>
      </c>
      <c r="BF27" s="43">
        <f t="shared" si="21"/>
        <v>0</v>
      </c>
      <c r="BG27" s="43">
        <f t="shared" si="21"/>
        <v>0</v>
      </c>
      <c r="BH27" s="43">
        <f t="shared" si="21"/>
        <v>0</v>
      </c>
      <c r="BL27" t="str">
        <f t="shared" si="19"/>
        <v>PA</v>
      </c>
      <c r="BM27" t="str">
        <f t="shared" si="20"/>
        <v>PA</v>
      </c>
    </row>
    <row r="28" spans="1:65" ht="14.25" customHeight="1">
      <c r="A28" s="61">
        <v>20</v>
      </c>
      <c r="B28" s="64" t="str">
        <f>IF('1ER TRIMESTRE'!B28&lt;&gt;"",'1ER TRIMESTRE'!B28,"")</f>
        <v xml:space="preserve">MORALES LEON </v>
      </c>
      <c r="C28" s="23"/>
      <c r="D28" s="23"/>
      <c r="E28" s="23"/>
      <c r="F28" s="23"/>
      <c r="G28" s="23"/>
      <c r="H28" s="23"/>
      <c r="I28" s="23"/>
      <c r="J28" s="23">
        <v>7.5</v>
      </c>
      <c r="K28" s="27"/>
      <c r="L28" s="60">
        <f t="shared" si="9"/>
        <v>7.5</v>
      </c>
      <c r="M28" s="24" t="str">
        <f t="shared" si="10"/>
        <v>AA</v>
      </c>
      <c r="N28" s="68">
        <v>20</v>
      </c>
      <c r="O28" s="64" t="str">
        <f t="shared" si="11"/>
        <v xml:space="preserve">MORALES LEON </v>
      </c>
      <c r="P28" s="23">
        <f t="shared" si="12"/>
        <v>7.5</v>
      </c>
      <c r="Q28" s="65">
        <f t="shared" si="13"/>
        <v>5.25</v>
      </c>
      <c r="R28" s="23">
        <v>7.5</v>
      </c>
      <c r="S28" s="23">
        <v>7.5</v>
      </c>
      <c r="T28" s="182"/>
      <c r="U28" s="181" t="str">
        <f t="shared" si="14"/>
        <v/>
      </c>
      <c r="V28" s="148">
        <f t="shared" si="15"/>
        <v>7.5</v>
      </c>
      <c r="W28" s="65">
        <f t="shared" si="16"/>
        <v>2.25</v>
      </c>
      <c r="X28" s="60">
        <f t="shared" si="17"/>
        <v>7.5</v>
      </c>
      <c r="Y28" s="24" t="str">
        <f t="shared" si="18"/>
        <v>AA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Z28" s="43">
        <f t="shared" si="21"/>
        <v>0</v>
      </c>
      <c r="BA28" s="43">
        <f t="shared" si="21"/>
        <v>0</v>
      </c>
      <c r="BB28" s="43">
        <f t="shared" si="21"/>
        <v>0</v>
      </c>
      <c r="BC28" s="43">
        <f t="shared" si="21"/>
        <v>0</v>
      </c>
      <c r="BD28" s="43">
        <f t="shared" si="21"/>
        <v>0</v>
      </c>
      <c r="BE28" s="43">
        <f t="shared" si="21"/>
        <v>0</v>
      </c>
      <c r="BF28" s="43">
        <f t="shared" si="21"/>
        <v>0</v>
      </c>
      <c r="BG28" s="43">
        <f t="shared" si="21"/>
        <v>0</v>
      </c>
      <c r="BH28" s="43">
        <f t="shared" si="21"/>
        <v>0</v>
      </c>
      <c r="BL28" t="str">
        <f t="shared" si="19"/>
        <v>AA</v>
      </c>
      <c r="BM28" t="str">
        <f t="shared" si="20"/>
        <v>AA</v>
      </c>
    </row>
    <row r="29" spans="1:65" ht="14.25" customHeight="1">
      <c r="A29" s="59">
        <v>21</v>
      </c>
      <c r="B29" s="64" t="str">
        <f>IF('1ER TRIMESTRE'!B29&lt;&gt;"",'1ER TRIMESTRE'!B29,"")</f>
        <v>MUÑOZ VEINTIMILLA E</v>
      </c>
      <c r="C29" s="23"/>
      <c r="D29" s="23"/>
      <c r="E29" s="23"/>
      <c r="F29" s="23"/>
      <c r="G29" s="23"/>
      <c r="H29" s="23"/>
      <c r="I29" s="23"/>
      <c r="J29" s="23">
        <v>5.47</v>
      </c>
      <c r="K29" s="27"/>
      <c r="L29" s="60">
        <f t="shared" si="9"/>
        <v>5.47</v>
      </c>
      <c r="M29" s="24" t="str">
        <f t="shared" si="10"/>
        <v>PA</v>
      </c>
      <c r="N29" s="67">
        <v>21</v>
      </c>
      <c r="O29" s="64" t="str">
        <f t="shared" si="11"/>
        <v>MUÑOZ VEINTIMILLA E</v>
      </c>
      <c r="P29" s="23">
        <f t="shared" si="12"/>
        <v>5.47</v>
      </c>
      <c r="Q29" s="65">
        <f t="shared" si="13"/>
        <v>3.82</v>
      </c>
      <c r="R29" s="23">
        <v>5.47</v>
      </c>
      <c r="S29" s="23">
        <v>5.47</v>
      </c>
      <c r="T29" s="182"/>
      <c r="U29" s="181" t="str">
        <f t="shared" si="14"/>
        <v/>
      </c>
      <c r="V29" s="148">
        <f t="shared" si="15"/>
        <v>5.47</v>
      </c>
      <c r="W29" s="65">
        <f t="shared" si="16"/>
        <v>1.64</v>
      </c>
      <c r="X29" s="60">
        <f t="shared" si="17"/>
        <v>5.46</v>
      </c>
      <c r="Y29" s="24" t="str">
        <f t="shared" si="18"/>
        <v>PA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Z29" s="43">
        <f t="shared" si="21"/>
        <v>0</v>
      </c>
      <c r="BA29" s="43">
        <f t="shared" si="21"/>
        <v>0</v>
      </c>
      <c r="BB29" s="43">
        <f t="shared" si="21"/>
        <v>0</v>
      </c>
      <c r="BC29" s="43">
        <f t="shared" si="21"/>
        <v>0</v>
      </c>
      <c r="BD29" s="43">
        <f t="shared" si="21"/>
        <v>0</v>
      </c>
      <c r="BE29" s="43">
        <f t="shared" si="21"/>
        <v>0</v>
      </c>
      <c r="BF29" s="43">
        <f t="shared" si="21"/>
        <v>0</v>
      </c>
      <c r="BG29" s="43">
        <f t="shared" si="21"/>
        <v>0</v>
      </c>
      <c r="BH29" s="43">
        <f t="shared" si="21"/>
        <v>0</v>
      </c>
      <c r="BL29" t="str">
        <f t="shared" si="19"/>
        <v>PA</v>
      </c>
      <c r="BM29" t="str">
        <f t="shared" si="20"/>
        <v>PA</v>
      </c>
    </row>
    <row r="30" spans="1:65" ht="14.25" customHeight="1">
      <c r="A30" s="61">
        <v>22</v>
      </c>
      <c r="B30" s="64" t="str">
        <f>IF('1ER TRIMESTRE'!B30&lt;&gt;"",'1ER TRIMESTRE'!B30,"")</f>
        <v xml:space="preserve">NAVAS LINO </v>
      </c>
      <c r="C30" s="23"/>
      <c r="D30" s="23"/>
      <c r="E30" s="23"/>
      <c r="F30" s="23"/>
      <c r="G30" s="23"/>
      <c r="H30" s="23"/>
      <c r="I30" s="23"/>
      <c r="J30" s="23">
        <v>6.39</v>
      </c>
      <c r="K30" s="27"/>
      <c r="L30" s="60">
        <f t="shared" si="9"/>
        <v>6.39</v>
      </c>
      <c r="M30" s="24" t="str">
        <f t="shared" si="10"/>
        <v>PA</v>
      </c>
      <c r="N30" s="68">
        <v>22</v>
      </c>
      <c r="O30" s="64" t="str">
        <f t="shared" si="11"/>
        <v xml:space="preserve">NAVAS LINO </v>
      </c>
      <c r="P30" s="23">
        <f t="shared" si="12"/>
        <v>6.39</v>
      </c>
      <c r="Q30" s="65">
        <f t="shared" si="13"/>
        <v>4.47</v>
      </c>
      <c r="R30" s="23">
        <v>6.39</v>
      </c>
      <c r="S30" s="23">
        <v>21</v>
      </c>
      <c r="T30" s="182"/>
      <c r="U30" s="181" t="str">
        <f t="shared" si="14"/>
        <v/>
      </c>
      <c r="V30" s="148" t="str">
        <f t="shared" si="15"/>
        <v>ERROR</v>
      </c>
      <c r="W30" s="65" t="str">
        <f t="shared" si="16"/>
        <v>ERROR</v>
      </c>
      <c r="X30" s="60" t="str">
        <f t="shared" si="17"/>
        <v/>
      </c>
      <c r="Y30" s="24" t="str">
        <f t="shared" si="18"/>
        <v/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Z30" s="43">
        <f t="shared" si="21"/>
        <v>0</v>
      </c>
      <c r="BA30" s="43">
        <f t="shared" si="21"/>
        <v>0</v>
      </c>
      <c r="BB30" s="43">
        <f t="shared" si="21"/>
        <v>0</v>
      </c>
      <c r="BC30" s="43">
        <f t="shared" si="21"/>
        <v>0</v>
      </c>
      <c r="BD30" s="43">
        <f t="shared" si="21"/>
        <v>0</v>
      </c>
      <c r="BE30" s="43">
        <f t="shared" si="21"/>
        <v>0</v>
      </c>
      <c r="BF30" s="43">
        <f t="shared" si="21"/>
        <v>0</v>
      </c>
      <c r="BG30" s="43">
        <f t="shared" si="21"/>
        <v>0</v>
      </c>
      <c r="BH30" s="43">
        <f t="shared" si="21"/>
        <v>0</v>
      </c>
      <c r="BL30" t="str">
        <f t="shared" si="19"/>
        <v>PA</v>
      </c>
      <c r="BM30" t="str">
        <f t="shared" si="20"/>
        <v/>
      </c>
    </row>
    <row r="31" spans="1:65" ht="14.25" customHeight="1">
      <c r="A31" s="59">
        <v>23</v>
      </c>
      <c r="B31" s="64" t="str">
        <f>IF('1ER TRIMESTRE'!B31&lt;&gt;"",'1ER TRIMESTRE'!B31,"")</f>
        <v xml:space="preserve">PAREDES BRAVO </v>
      </c>
      <c r="C31" s="23"/>
      <c r="D31" s="23"/>
      <c r="E31" s="23"/>
      <c r="F31" s="23"/>
      <c r="G31" s="23"/>
      <c r="H31" s="23"/>
      <c r="I31" s="23"/>
      <c r="J31" s="27"/>
      <c r="K31" s="27"/>
      <c r="L31" s="60" t="str">
        <f t="shared" si="9"/>
        <v/>
      </c>
      <c r="M31" s="24" t="str">
        <f t="shared" si="10"/>
        <v/>
      </c>
      <c r="N31" s="67">
        <v>23</v>
      </c>
      <c r="O31" s="64" t="str">
        <f t="shared" si="11"/>
        <v xml:space="preserve">PAREDES BRAVO </v>
      </c>
      <c r="P31" s="23" t="str">
        <f t="shared" si="12"/>
        <v/>
      </c>
      <c r="Q31" s="65" t="str">
        <f t="shared" si="13"/>
        <v/>
      </c>
      <c r="R31" s="23"/>
      <c r="S31" s="23"/>
      <c r="T31" s="182"/>
      <c r="U31" s="181" t="str">
        <f t="shared" si="14"/>
        <v/>
      </c>
      <c r="V31" s="148" t="str">
        <f t="shared" si="15"/>
        <v/>
      </c>
      <c r="W31" s="65" t="str">
        <f t="shared" si="16"/>
        <v/>
      </c>
      <c r="X31" s="60" t="str">
        <f t="shared" si="17"/>
        <v/>
      </c>
      <c r="Y31" s="24" t="str">
        <f t="shared" si="18"/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Z31" s="43">
        <f t="shared" si="21"/>
        <v>0</v>
      </c>
      <c r="BA31" s="43">
        <f t="shared" si="21"/>
        <v>0</v>
      </c>
      <c r="BB31" s="43">
        <f t="shared" si="21"/>
        <v>0</v>
      </c>
      <c r="BC31" s="43">
        <f t="shared" si="21"/>
        <v>0</v>
      </c>
      <c r="BD31" s="43">
        <f t="shared" si="21"/>
        <v>0</v>
      </c>
      <c r="BE31" s="43">
        <f t="shared" si="21"/>
        <v>0</v>
      </c>
      <c r="BF31" s="43">
        <f t="shared" si="21"/>
        <v>0</v>
      </c>
      <c r="BG31" s="43">
        <f t="shared" si="21"/>
        <v>0</v>
      </c>
      <c r="BH31" s="43">
        <f t="shared" si="21"/>
        <v>0</v>
      </c>
      <c r="BL31" t="str">
        <f t="shared" si="19"/>
        <v/>
      </c>
      <c r="BM31" t="str">
        <f t="shared" si="20"/>
        <v/>
      </c>
    </row>
    <row r="32" spans="1:65" ht="14.25" customHeight="1">
      <c r="A32" s="61">
        <v>24</v>
      </c>
      <c r="B32" s="64" t="str">
        <f>IF('1ER TRIMESTRE'!B32&lt;&gt;"",'1ER TRIMESTRE'!B32,"")</f>
        <v>PEREZ GUERRERO</v>
      </c>
      <c r="C32" s="23"/>
      <c r="D32" s="23"/>
      <c r="E32" s="23"/>
      <c r="F32" s="23"/>
      <c r="G32" s="23"/>
      <c r="H32" s="23"/>
      <c r="I32" s="23"/>
      <c r="J32" s="27"/>
      <c r="K32" s="27"/>
      <c r="L32" s="60" t="str">
        <f t="shared" si="9"/>
        <v/>
      </c>
      <c r="M32" s="24" t="str">
        <f t="shared" si="10"/>
        <v/>
      </c>
      <c r="N32" s="68">
        <v>24</v>
      </c>
      <c r="O32" s="64" t="str">
        <f t="shared" si="11"/>
        <v>PEREZ GUERRERO</v>
      </c>
      <c r="P32" s="23" t="str">
        <f t="shared" si="12"/>
        <v/>
      </c>
      <c r="Q32" s="65" t="str">
        <f t="shared" si="13"/>
        <v/>
      </c>
      <c r="R32" s="23"/>
      <c r="S32" s="23"/>
      <c r="T32" s="182"/>
      <c r="U32" s="181" t="str">
        <f t="shared" si="14"/>
        <v/>
      </c>
      <c r="V32" s="148" t="str">
        <f t="shared" si="15"/>
        <v/>
      </c>
      <c r="W32" s="65" t="str">
        <f t="shared" si="16"/>
        <v/>
      </c>
      <c r="X32" s="60" t="str">
        <f t="shared" si="17"/>
        <v/>
      </c>
      <c r="Y32" s="24" t="str">
        <f t="shared" si="18"/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Z32" s="43">
        <f t="shared" si="21"/>
        <v>0</v>
      </c>
      <c r="BA32" s="43">
        <f t="shared" si="21"/>
        <v>0</v>
      </c>
      <c r="BB32" s="43">
        <f t="shared" si="21"/>
        <v>0</v>
      </c>
      <c r="BC32" s="43">
        <f t="shared" si="21"/>
        <v>0</v>
      </c>
      <c r="BD32" s="43">
        <f t="shared" si="21"/>
        <v>0</v>
      </c>
      <c r="BE32" s="43">
        <f t="shared" si="21"/>
        <v>0</v>
      </c>
      <c r="BF32" s="43">
        <f t="shared" si="21"/>
        <v>0</v>
      </c>
      <c r="BG32" s="43">
        <f t="shared" si="21"/>
        <v>0</v>
      </c>
      <c r="BH32" s="43">
        <f t="shared" si="21"/>
        <v>0</v>
      </c>
      <c r="BL32" t="str">
        <f t="shared" si="19"/>
        <v/>
      </c>
      <c r="BM32" t="str">
        <f t="shared" si="20"/>
        <v/>
      </c>
    </row>
    <row r="33" spans="1:65" ht="14.25" customHeight="1">
      <c r="A33" s="59">
        <v>25</v>
      </c>
      <c r="B33" s="64" t="str">
        <f>IF('1ER TRIMESTRE'!B33&lt;&gt;"",'1ER TRIMESTRE'!B33,"")</f>
        <v>PEREZ PINCAY A</v>
      </c>
      <c r="C33" s="23"/>
      <c r="D33" s="23"/>
      <c r="E33" s="23"/>
      <c r="F33" s="23"/>
      <c r="G33" s="23"/>
      <c r="H33" s="23"/>
      <c r="I33" s="23"/>
      <c r="J33" s="27"/>
      <c r="K33" s="27"/>
      <c r="L33" s="60" t="str">
        <f t="shared" si="9"/>
        <v/>
      </c>
      <c r="M33" s="24" t="str">
        <f t="shared" si="10"/>
        <v/>
      </c>
      <c r="N33" s="67">
        <v>25</v>
      </c>
      <c r="O33" s="64" t="str">
        <f t="shared" si="11"/>
        <v>PEREZ PINCAY A</v>
      </c>
      <c r="P33" s="23" t="str">
        <f t="shared" si="12"/>
        <v/>
      </c>
      <c r="Q33" s="65" t="str">
        <f t="shared" si="13"/>
        <v/>
      </c>
      <c r="R33" s="23"/>
      <c r="S33" s="23"/>
      <c r="T33" s="182"/>
      <c r="U33" s="181" t="str">
        <f t="shared" si="14"/>
        <v/>
      </c>
      <c r="V33" s="148" t="str">
        <f t="shared" si="15"/>
        <v/>
      </c>
      <c r="W33" s="65" t="str">
        <f t="shared" si="16"/>
        <v/>
      </c>
      <c r="X33" s="60" t="str">
        <f t="shared" si="17"/>
        <v/>
      </c>
      <c r="Y33" s="24" t="str">
        <f t="shared" si="18"/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Z33" s="43">
        <f t="shared" si="21"/>
        <v>0</v>
      </c>
      <c r="BA33" s="43">
        <f t="shared" si="21"/>
        <v>0</v>
      </c>
      <c r="BB33" s="43">
        <f t="shared" si="21"/>
        <v>0</v>
      </c>
      <c r="BC33" s="43">
        <f t="shared" si="21"/>
        <v>0</v>
      </c>
      <c r="BD33" s="43">
        <f t="shared" si="21"/>
        <v>0</v>
      </c>
      <c r="BE33" s="43">
        <f t="shared" si="21"/>
        <v>0</v>
      </c>
      <c r="BF33" s="43">
        <f t="shared" si="21"/>
        <v>0</v>
      </c>
      <c r="BG33" s="43">
        <f t="shared" si="21"/>
        <v>0</v>
      </c>
      <c r="BH33" s="43">
        <f t="shared" si="21"/>
        <v>0</v>
      </c>
      <c r="BL33" t="str">
        <f t="shared" si="19"/>
        <v/>
      </c>
      <c r="BM33" t="str">
        <f t="shared" si="20"/>
        <v/>
      </c>
    </row>
    <row r="34" spans="1:65" ht="14.25" customHeight="1">
      <c r="A34" s="61">
        <v>26</v>
      </c>
      <c r="B34" s="64" t="str">
        <f>IF('1ER TRIMESTRE'!B34&lt;&gt;"",'1ER TRIMESTRE'!B34,"")</f>
        <v>QUIMIZ BUENAÑO M</v>
      </c>
      <c r="C34" s="23"/>
      <c r="D34" s="23"/>
      <c r="E34" s="23"/>
      <c r="F34" s="23"/>
      <c r="G34" s="23"/>
      <c r="H34" s="23"/>
      <c r="I34" s="23"/>
      <c r="J34" s="27"/>
      <c r="K34" s="27"/>
      <c r="L34" s="60" t="str">
        <f t="shared" si="9"/>
        <v/>
      </c>
      <c r="M34" s="24" t="str">
        <f t="shared" si="10"/>
        <v/>
      </c>
      <c r="N34" s="68">
        <v>26</v>
      </c>
      <c r="O34" s="64" t="str">
        <f t="shared" si="11"/>
        <v>QUIMIZ BUENAÑO M</v>
      </c>
      <c r="P34" s="23" t="str">
        <f t="shared" si="12"/>
        <v/>
      </c>
      <c r="Q34" s="65" t="str">
        <f t="shared" si="13"/>
        <v/>
      </c>
      <c r="R34" s="23"/>
      <c r="S34" s="23"/>
      <c r="T34" s="182"/>
      <c r="U34" s="181" t="str">
        <f t="shared" si="14"/>
        <v/>
      </c>
      <c r="V34" s="148" t="str">
        <f t="shared" si="15"/>
        <v/>
      </c>
      <c r="W34" s="65" t="str">
        <f t="shared" si="16"/>
        <v/>
      </c>
      <c r="X34" s="60" t="str">
        <f t="shared" si="17"/>
        <v/>
      </c>
      <c r="Y34" s="24" t="str">
        <f t="shared" si="18"/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Z34" s="43">
        <f t="shared" si="21"/>
        <v>0</v>
      </c>
      <c r="BA34" s="43">
        <f t="shared" si="21"/>
        <v>0</v>
      </c>
      <c r="BB34" s="43">
        <f t="shared" si="21"/>
        <v>0</v>
      </c>
      <c r="BC34" s="43">
        <f t="shared" si="21"/>
        <v>0</v>
      </c>
      <c r="BD34" s="43">
        <f t="shared" si="21"/>
        <v>0</v>
      </c>
      <c r="BE34" s="43">
        <f t="shared" si="21"/>
        <v>0</v>
      </c>
      <c r="BF34" s="43">
        <f t="shared" si="21"/>
        <v>0</v>
      </c>
      <c r="BG34" s="43">
        <f t="shared" si="21"/>
        <v>0</v>
      </c>
      <c r="BH34" s="43">
        <f t="shared" si="21"/>
        <v>0</v>
      </c>
      <c r="BL34" t="str">
        <f t="shared" si="19"/>
        <v/>
      </c>
      <c r="BM34" t="str">
        <f t="shared" si="20"/>
        <v/>
      </c>
    </row>
    <row r="35" spans="1:65" ht="14.25" customHeight="1">
      <c r="A35" s="59">
        <v>27</v>
      </c>
      <c r="B35" s="64" t="str">
        <f>IF('1ER TRIMESTRE'!B35&lt;&gt;"",'1ER TRIMESTRE'!B35,"")</f>
        <v>QUINTANA BRIONES A</v>
      </c>
      <c r="C35" s="23"/>
      <c r="D35" s="23"/>
      <c r="E35" s="23"/>
      <c r="F35" s="23"/>
      <c r="G35" s="23"/>
      <c r="H35" s="23"/>
      <c r="I35" s="23"/>
      <c r="J35" s="27"/>
      <c r="K35" s="27"/>
      <c r="L35" s="60" t="str">
        <f t="shared" si="9"/>
        <v/>
      </c>
      <c r="M35" s="24" t="str">
        <f t="shared" si="10"/>
        <v/>
      </c>
      <c r="N35" s="67">
        <v>27</v>
      </c>
      <c r="O35" s="64" t="str">
        <f t="shared" si="11"/>
        <v>QUINTANA BRIONES A</v>
      </c>
      <c r="P35" s="23" t="str">
        <f t="shared" si="12"/>
        <v/>
      </c>
      <c r="Q35" s="65" t="str">
        <f t="shared" si="13"/>
        <v/>
      </c>
      <c r="R35" s="23"/>
      <c r="S35" s="23"/>
      <c r="T35" s="182"/>
      <c r="U35" s="181" t="str">
        <f t="shared" si="14"/>
        <v/>
      </c>
      <c r="V35" s="148" t="str">
        <f t="shared" si="15"/>
        <v/>
      </c>
      <c r="W35" s="65" t="str">
        <f t="shared" si="16"/>
        <v/>
      </c>
      <c r="X35" s="60" t="str">
        <f t="shared" si="17"/>
        <v/>
      </c>
      <c r="Y35" s="24" t="str">
        <f t="shared" si="18"/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Z35" s="43">
        <f t="shared" si="21"/>
        <v>0</v>
      </c>
      <c r="BA35" s="43">
        <f t="shared" si="21"/>
        <v>0</v>
      </c>
      <c r="BB35" s="43">
        <f t="shared" si="21"/>
        <v>0</v>
      </c>
      <c r="BC35" s="43">
        <f t="shared" si="21"/>
        <v>0</v>
      </c>
      <c r="BD35" s="43">
        <f t="shared" si="21"/>
        <v>0</v>
      </c>
      <c r="BE35" s="43">
        <f t="shared" si="21"/>
        <v>0</v>
      </c>
      <c r="BF35" s="43">
        <f t="shared" si="21"/>
        <v>0</v>
      </c>
      <c r="BG35" s="43">
        <f t="shared" si="21"/>
        <v>0</v>
      </c>
      <c r="BH35" s="43">
        <f t="shared" si="21"/>
        <v>0</v>
      </c>
      <c r="BL35" t="str">
        <f t="shared" si="19"/>
        <v/>
      </c>
      <c r="BM35" t="str">
        <f t="shared" si="20"/>
        <v/>
      </c>
    </row>
    <row r="36" spans="1:65" ht="14.25" customHeight="1">
      <c r="A36" s="61">
        <v>28</v>
      </c>
      <c r="B36" s="64" t="str">
        <f>IF('1ER TRIMESTRE'!B36&lt;&gt;"",'1ER TRIMESTRE'!B36,"")</f>
        <v>RAMIREZ GASTEZZI D</v>
      </c>
      <c r="C36" s="23"/>
      <c r="D36" s="23"/>
      <c r="E36" s="23"/>
      <c r="F36" s="23"/>
      <c r="G36" s="23"/>
      <c r="H36" s="23"/>
      <c r="I36" s="23"/>
      <c r="J36" s="27"/>
      <c r="K36" s="27"/>
      <c r="L36" s="60" t="str">
        <f t="shared" si="9"/>
        <v/>
      </c>
      <c r="M36" s="24" t="str">
        <f t="shared" si="10"/>
        <v/>
      </c>
      <c r="N36" s="68">
        <v>28</v>
      </c>
      <c r="O36" s="64" t="str">
        <f t="shared" si="11"/>
        <v>RAMIREZ GASTEZZI D</v>
      </c>
      <c r="P36" s="23" t="str">
        <f t="shared" si="12"/>
        <v/>
      </c>
      <c r="Q36" s="65" t="str">
        <f t="shared" si="13"/>
        <v/>
      </c>
      <c r="R36" s="23"/>
      <c r="S36" s="23"/>
      <c r="T36" s="182"/>
      <c r="U36" s="181" t="str">
        <f t="shared" si="14"/>
        <v/>
      </c>
      <c r="V36" s="148" t="str">
        <f t="shared" si="15"/>
        <v/>
      </c>
      <c r="W36" s="65" t="str">
        <f t="shared" si="16"/>
        <v/>
      </c>
      <c r="X36" s="60" t="str">
        <f t="shared" si="17"/>
        <v/>
      </c>
      <c r="Y36" s="24" t="str">
        <f t="shared" si="18"/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Z36" s="43">
        <f t="shared" si="21"/>
        <v>0</v>
      </c>
      <c r="BA36" s="43">
        <f t="shared" si="21"/>
        <v>0</v>
      </c>
      <c r="BB36" s="43">
        <f t="shared" si="21"/>
        <v>0</v>
      </c>
      <c r="BC36" s="43">
        <f t="shared" si="21"/>
        <v>0</v>
      </c>
      <c r="BD36" s="43">
        <f t="shared" si="21"/>
        <v>0</v>
      </c>
      <c r="BE36" s="43">
        <f t="shared" si="21"/>
        <v>0</v>
      </c>
      <c r="BF36" s="43">
        <f t="shared" si="21"/>
        <v>0</v>
      </c>
      <c r="BG36" s="43">
        <f t="shared" si="21"/>
        <v>0</v>
      </c>
      <c r="BH36" s="43">
        <f t="shared" si="21"/>
        <v>0</v>
      </c>
      <c r="BL36" t="str">
        <f t="shared" si="19"/>
        <v/>
      </c>
      <c r="BM36" t="str">
        <f t="shared" si="20"/>
        <v/>
      </c>
    </row>
    <row r="37" spans="1:65" ht="14.25" customHeight="1">
      <c r="A37" s="59">
        <v>29</v>
      </c>
      <c r="B37" s="64" t="str">
        <f>IF('1ER TRIMESTRE'!B37&lt;&gt;"",'1ER TRIMESTRE'!B37,"")</f>
        <v>RODRIGUEZ CHOEZ J</v>
      </c>
      <c r="C37" s="23"/>
      <c r="D37" s="23"/>
      <c r="E37" s="23"/>
      <c r="F37" s="23"/>
      <c r="G37" s="23"/>
      <c r="H37" s="23"/>
      <c r="I37" s="23"/>
      <c r="J37" s="27"/>
      <c r="K37" s="27"/>
      <c r="L37" s="60" t="str">
        <f t="shared" si="9"/>
        <v/>
      </c>
      <c r="M37" s="24" t="str">
        <f t="shared" si="10"/>
        <v/>
      </c>
      <c r="N37" s="67">
        <v>29</v>
      </c>
      <c r="O37" s="64" t="str">
        <f t="shared" si="11"/>
        <v>RODRIGUEZ CHOEZ J</v>
      </c>
      <c r="P37" s="23" t="str">
        <f t="shared" si="12"/>
        <v/>
      </c>
      <c r="Q37" s="65" t="str">
        <f t="shared" si="13"/>
        <v/>
      </c>
      <c r="R37" s="23"/>
      <c r="S37" s="23"/>
      <c r="T37" s="182"/>
      <c r="U37" s="181" t="str">
        <f t="shared" si="14"/>
        <v/>
      </c>
      <c r="V37" s="148" t="str">
        <f t="shared" si="15"/>
        <v/>
      </c>
      <c r="W37" s="65" t="str">
        <f t="shared" si="16"/>
        <v/>
      </c>
      <c r="X37" s="60" t="str">
        <f t="shared" si="17"/>
        <v/>
      </c>
      <c r="Y37" s="24" t="str">
        <f t="shared" si="18"/>
        <v/>
      </c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Z37" s="43">
        <f t="shared" si="21"/>
        <v>0</v>
      </c>
      <c r="BA37" s="43">
        <f t="shared" si="21"/>
        <v>0</v>
      </c>
      <c r="BB37" s="43">
        <f t="shared" si="21"/>
        <v>0</v>
      </c>
      <c r="BC37" s="43">
        <f t="shared" si="21"/>
        <v>0</v>
      </c>
      <c r="BD37" s="43">
        <f t="shared" si="21"/>
        <v>0</v>
      </c>
      <c r="BE37" s="43">
        <f t="shared" si="21"/>
        <v>0</v>
      </c>
      <c r="BF37" s="43">
        <f t="shared" si="21"/>
        <v>0</v>
      </c>
      <c r="BG37" s="43">
        <f t="shared" si="21"/>
        <v>0</v>
      </c>
      <c r="BH37" s="43">
        <f t="shared" si="21"/>
        <v>0</v>
      </c>
      <c r="BL37" t="str">
        <f t="shared" si="19"/>
        <v/>
      </c>
      <c r="BM37" t="str">
        <f t="shared" si="20"/>
        <v/>
      </c>
    </row>
    <row r="38" spans="1:65" ht="14.25" customHeight="1">
      <c r="A38" s="61">
        <v>30</v>
      </c>
      <c r="B38" s="64" t="str">
        <f>IF('1ER TRIMESTRE'!B38&lt;&gt;"",'1ER TRIMESTRE'!B38,"")</f>
        <v>ROSALES MARTINEZ E</v>
      </c>
      <c r="C38" s="23"/>
      <c r="D38" s="23"/>
      <c r="E38" s="23"/>
      <c r="F38" s="23"/>
      <c r="G38" s="23"/>
      <c r="H38" s="23"/>
      <c r="I38" s="23"/>
      <c r="J38" s="27"/>
      <c r="K38" s="27"/>
      <c r="L38" s="60" t="str">
        <f t="shared" si="9"/>
        <v/>
      </c>
      <c r="M38" s="24" t="str">
        <f t="shared" si="10"/>
        <v/>
      </c>
      <c r="N38" s="68">
        <v>30</v>
      </c>
      <c r="O38" s="64" t="str">
        <f t="shared" si="11"/>
        <v>ROSALES MARTINEZ E</v>
      </c>
      <c r="P38" s="23" t="str">
        <f t="shared" si="12"/>
        <v/>
      </c>
      <c r="Q38" s="65" t="str">
        <f t="shared" si="13"/>
        <v/>
      </c>
      <c r="R38" s="23"/>
      <c r="S38" s="23"/>
      <c r="T38" s="182"/>
      <c r="U38" s="181" t="str">
        <f t="shared" si="14"/>
        <v/>
      </c>
      <c r="V38" s="148" t="str">
        <f t="shared" si="15"/>
        <v/>
      </c>
      <c r="W38" s="65" t="str">
        <f t="shared" si="16"/>
        <v/>
      </c>
      <c r="X38" s="60" t="str">
        <f t="shared" si="17"/>
        <v/>
      </c>
      <c r="Y38" s="24" t="str">
        <f t="shared" si="18"/>
        <v/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Z38" s="43">
        <f t="shared" si="21"/>
        <v>0</v>
      </c>
      <c r="BA38" s="43">
        <f t="shared" si="21"/>
        <v>0</v>
      </c>
      <c r="BB38" s="43">
        <f t="shared" si="21"/>
        <v>0</v>
      </c>
      <c r="BC38" s="43">
        <f t="shared" si="21"/>
        <v>0</v>
      </c>
      <c r="BD38" s="43">
        <f t="shared" si="21"/>
        <v>0</v>
      </c>
      <c r="BE38" s="43">
        <f t="shared" si="21"/>
        <v>0</v>
      </c>
      <c r="BF38" s="43">
        <f t="shared" si="21"/>
        <v>0</v>
      </c>
      <c r="BG38" s="43">
        <f t="shared" si="21"/>
        <v>0</v>
      </c>
      <c r="BH38" s="43">
        <f t="shared" si="21"/>
        <v>0</v>
      </c>
      <c r="BL38" t="str">
        <f t="shared" si="19"/>
        <v/>
      </c>
      <c r="BM38" t="str">
        <f t="shared" si="20"/>
        <v/>
      </c>
    </row>
    <row r="39" spans="1:65" ht="14.25" customHeight="1">
      <c r="A39" s="59">
        <v>31</v>
      </c>
      <c r="B39" s="64" t="str">
        <f>IF('1ER TRIMESTRE'!B39&lt;&gt;"",'1ER TRIMESTRE'!B39,"")</f>
        <v>SANCHEZ ROSADO</v>
      </c>
      <c r="C39" s="23"/>
      <c r="D39" s="23"/>
      <c r="E39" s="23"/>
      <c r="F39" s="23"/>
      <c r="G39" s="23"/>
      <c r="H39" s="23"/>
      <c r="I39" s="23"/>
      <c r="J39" s="27"/>
      <c r="K39" s="27"/>
      <c r="L39" s="60" t="str">
        <f t="shared" si="9"/>
        <v/>
      </c>
      <c r="M39" s="24" t="str">
        <f t="shared" si="10"/>
        <v/>
      </c>
      <c r="N39" s="67">
        <v>31</v>
      </c>
      <c r="O39" s="64" t="str">
        <f t="shared" si="11"/>
        <v>SANCHEZ ROSADO</v>
      </c>
      <c r="P39" s="23" t="str">
        <f t="shared" si="12"/>
        <v/>
      </c>
      <c r="Q39" s="65" t="str">
        <f t="shared" si="13"/>
        <v/>
      </c>
      <c r="R39" s="23"/>
      <c r="S39" s="23"/>
      <c r="T39" s="182"/>
      <c r="U39" s="181" t="str">
        <f t="shared" si="14"/>
        <v/>
      </c>
      <c r="V39" s="148" t="str">
        <f t="shared" si="15"/>
        <v/>
      </c>
      <c r="W39" s="65" t="str">
        <f t="shared" si="16"/>
        <v/>
      </c>
      <c r="X39" s="60" t="str">
        <f t="shared" si="17"/>
        <v/>
      </c>
      <c r="Y39" s="24" t="str">
        <f t="shared" si="18"/>
        <v/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Z39" s="43">
        <f t="shared" si="21"/>
        <v>0</v>
      </c>
      <c r="BA39" s="43">
        <f t="shared" si="21"/>
        <v>0</v>
      </c>
      <c r="BB39" s="43">
        <f t="shared" si="21"/>
        <v>0</v>
      </c>
      <c r="BC39" s="43">
        <f t="shared" si="21"/>
        <v>0</v>
      </c>
      <c r="BD39" s="43">
        <f t="shared" si="21"/>
        <v>0</v>
      </c>
      <c r="BE39" s="43">
        <f t="shared" si="21"/>
        <v>0</v>
      </c>
      <c r="BF39" s="43">
        <f t="shared" si="21"/>
        <v>0</v>
      </c>
      <c r="BG39" s="43">
        <f t="shared" si="21"/>
        <v>0</v>
      </c>
      <c r="BH39" s="43">
        <f t="shared" si="21"/>
        <v>0</v>
      </c>
      <c r="BL39" t="str">
        <f t="shared" si="19"/>
        <v/>
      </c>
      <c r="BM39" t="str">
        <f t="shared" si="20"/>
        <v/>
      </c>
    </row>
    <row r="40" spans="1:65" ht="14.25" customHeight="1">
      <c r="A40" s="61">
        <v>32</v>
      </c>
      <c r="B40" s="64" t="str">
        <f>IF('1ER TRIMESTRE'!B40&lt;&gt;"",'1ER TRIMESTRE'!B40,"")</f>
        <v>SANCHEZ TOLEDO M</v>
      </c>
      <c r="C40" s="23"/>
      <c r="D40" s="23"/>
      <c r="E40" s="23"/>
      <c r="F40" s="23"/>
      <c r="G40" s="23"/>
      <c r="H40" s="23"/>
      <c r="I40" s="23"/>
      <c r="J40" s="27"/>
      <c r="K40" s="27"/>
      <c r="L40" s="60" t="str">
        <f t="shared" si="9"/>
        <v/>
      </c>
      <c r="M40" s="24" t="str">
        <f t="shared" si="10"/>
        <v/>
      </c>
      <c r="N40" s="68">
        <v>32</v>
      </c>
      <c r="O40" s="64" t="str">
        <f t="shared" si="11"/>
        <v>SANCHEZ TOLEDO M</v>
      </c>
      <c r="P40" s="23" t="str">
        <f t="shared" si="12"/>
        <v/>
      </c>
      <c r="Q40" s="65" t="str">
        <f t="shared" si="13"/>
        <v/>
      </c>
      <c r="R40" s="23"/>
      <c r="S40" s="23"/>
      <c r="T40" s="182"/>
      <c r="U40" s="181" t="str">
        <f t="shared" si="14"/>
        <v/>
      </c>
      <c r="V40" s="148" t="str">
        <f t="shared" si="15"/>
        <v/>
      </c>
      <c r="W40" s="65" t="str">
        <f t="shared" si="16"/>
        <v/>
      </c>
      <c r="X40" s="60" t="str">
        <f t="shared" si="17"/>
        <v/>
      </c>
      <c r="Y40" s="24" t="str">
        <f t="shared" si="18"/>
        <v/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Z40" s="43">
        <f t="shared" si="21"/>
        <v>0</v>
      </c>
      <c r="BA40" s="43">
        <f t="shared" si="21"/>
        <v>0</v>
      </c>
      <c r="BB40" s="43">
        <f t="shared" si="21"/>
        <v>0</v>
      </c>
      <c r="BC40" s="43">
        <f t="shared" si="21"/>
        <v>0</v>
      </c>
      <c r="BD40" s="43">
        <f t="shared" si="21"/>
        <v>0</v>
      </c>
      <c r="BE40" s="43">
        <f t="shared" si="21"/>
        <v>0</v>
      </c>
      <c r="BF40" s="43">
        <f t="shared" si="21"/>
        <v>0</v>
      </c>
      <c r="BG40" s="43">
        <f t="shared" si="21"/>
        <v>0</v>
      </c>
      <c r="BH40" s="43">
        <f t="shared" si="21"/>
        <v>0</v>
      </c>
      <c r="BL40" t="str">
        <f t="shared" si="19"/>
        <v/>
      </c>
      <c r="BM40" t="str">
        <f t="shared" si="20"/>
        <v/>
      </c>
    </row>
    <row r="41" spans="1:65" ht="14.25" customHeight="1">
      <c r="A41" s="59">
        <v>33</v>
      </c>
      <c r="B41" s="64" t="str">
        <f>IF('1ER TRIMESTRE'!B41&lt;&gt;"",'1ER TRIMESTRE'!B41,"")</f>
        <v>SANCHEZ UGALDE</v>
      </c>
      <c r="C41" s="23"/>
      <c r="D41" s="23"/>
      <c r="E41" s="23"/>
      <c r="F41" s="23"/>
      <c r="G41" s="23"/>
      <c r="H41" s="23"/>
      <c r="I41" s="23"/>
      <c r="J41" s="27"/>
      <c r="K41" s="27"/>
      <c r="L41" s="60" t="str">
        <f t="shared" si="9"/>
        <v/>
      </c>
      <c r="M41" s="24" t="str">
        <f t="shared" si="10"/>
        <v/>
      </c>
      <c r="N41" s="67">
        <v>33</v>
      </c>
      <c r="O41" s="64" t="str">
        <f t="shared" si="11"/>
        <v>SANCHEZ UGALDE</v>
      </c>
      <c r="P41" s="23" t="str">
        <f t="shared" si="12"/>
        <v/>
      </c>
      <c r="Q41" s="65" t="str">
        <f t="shared" si="13"/>
        <v/>
      </c>
      <c r="R41" s="23"/>
      <c r="S41" s="23"/>
      <c r="T41" s="182"/>
      <c r="U41" s="181" t="str">
        <f t="shared" si="14"/>
        <v/>
      </c>
      <c r="V41" s="148" t="str">
        <f t="shared" si="15"/>
        <v/>
      </c>
      <c r="W41" s="65" t="str">
        <f t="shared" si="16"/>
        <v/>
      </c>
      <c r="X41" s="60" t="str">
        <f t="shared" si="17"/>
        <v/>
      </c>
      <c r="Y41" s="24" t="str">
        <f t="shared" si="18"/>
        <v/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Z41" s="43">
        <f t="shared" si="21"/>
        <v>0</v>
      </c>
      <c r="BA41" s="43">
        <f t="shared" si="21"/>
        <v>0</v>
      </c>
      <c r="BB41" s="43">
        <f t="shared" si="21"/>
        <v>0</v>
      </c>
      <c r="BC41" s="43">
        <f t="shared" si="21"/>
        <v>0</v>
      </c>
      <c r="BD41" s="43">
        <f t="shared" si="21"/>
        <v>0</v>
      </c>
      <c r="BE41" s="43">
        <f t="shared" si="21"/>
        <v>0</v>
      </c>
      <c r="BF41" s="43">
        <f t="shared" si="21"/>
        <v>0</v>
      </c>
      <c r="BG41" s="43">
        <f t="shared" si="21"/>
        <v>0</v>
      </c>
      <c r="BH41" s="43">
        <f t="shared" si="21"/>
        <v>0</v>
      </c>
      <c r="BL41" t="str">
        <f t="shared" si="19"/>
        <v/>
      </c>
      <c r="BM41" t="str">
        <f t="shared" si="20"/>
        <v/>
      </c>
    </row>
    <row r="42" spans="1:65" ht="14.25" customHeight="1">
      <c r="A42" s="61">
        <v>34</v>
      </c>
      <c r="B42" s="64" t="str">
        <f>IF('1ER TRIMESTRE'!B42&lt;&gt;"",'1ER TRIMESTRE'!B42,"")</f>
        <v>SORIANO CASTRO M</v>
      </c>
      <c r="C42" s="23"/>
      <c r="D42" s="23"/>
      <c r="E42" s="23"/>
      <c r="F42" s="23"/>
      <c r="G42" s="23"/>
      <c r="H42" s="23"/>
      <c r="I42" s="23"/>
      <c r="J42" s="27"/>
      <c r="K42" s="27">
        <v>10</v>
      </c>
      <c r="L42" s="60">
        <f t="shared" si="9"/>
        <v>10</v>
      </c>
      <c r="M42" s="24" t="str">
        <f t="shared" si="10"/>
        <v>DA</v>
      </c>
      <c r="N42" s="68">
        <v>34</v>
      </c>
      <c r="O42" s="64" t="str">
        <f t="shared" si="11"/>
        <v>SORIANO CASTRO M</v>
      </c>
      <c r="P42" s="23">
        <f t="shared" si="12"/>
        <v>10</v>
      </c>
      <c r="Q42" s="65">
        <f t="shared" si="13"/>
        <v>7</v>
      </c>
      <c r="R42" s="23"/>
      <c r="S42" s="23"/>
      <c r="T42" s="182"/>
      <c r="U42" s="181" t="str">
        <f t="shared" si="14"/>
        <v/>
      </c>
      <c r="V42" s="148" t="str">
        <f t="shared" si="15"/>
        <v/>
      </c>
      <c r="W42" s="65" t="str">
        <f t="shared" si="16"/>
        <v/>
      </c>
      <c r="X42" s="60" t="str">
        <f t="shared" si="17"/>
        <v/>
      </c>
      <c r="Y42" s="24" t="str">
        <f t="shared" si="18"/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Z42" s="43">
        <f t="shared" si="21"/>
        <v>0</v>
      </c>
      <c r="BA42" s="43">
        <f t="shared" si="21"/>
        <v>0</v>
      </c>
      <c r="BB42" s="43">
        <f t="shared" si="21"/>
        <v>0</v>
      </c>
      <c r="BC42" s="43">
        <f t="shared" si="21"/>
        <v>0</v>
      </c>
      <c r="BD42" s="43">
        <f t="shared" si="21"/>
        <v>0</v>
      </c>
      <c r="BE42" s="43">
        <f t="shared" si="21"/>
        <v>0</v>
      </c>
      <c r="BF42" s="43">
        <f t="shared" si="21"/>
        <v>0</v>
      </c>
      <c r="BG42" s="43">
        <f t="shared" si="21"/>
        <v>0</v>
      </c>
      <c r="BH42" s="43">
        <f t="shared" si="21"/>
        <v>0</v>
      </c>
      <c r="BL42" t="str">
        <f t="shared" si="19"/>
        <v>DA</v>
      </c>
      <c r="BM42" t="str">
        <f t="shared" si="20"/>
        <v/>
      </c>
    </row>
    <row r="43" spans="1:65" ht="14.25" customHeight="1">
      <c r="A43" s="59">
        <v>35</v>
      </c>
      <c r="B43" s="64" t="str">
        <f>IF('1ER TRIMESTRE'!B43&lt;&gt;"",'1ER TRIMESTRE'!B43,"")</f>
        <v>VERA BAQUE C</v>
      </c>
      <c r="C43" s="23">
        <v>10</v>
      </c>
      <c r="D43" s="23">
        <v>8</v>
      </c>
      <c r="E43" s="23">
        <v>10</v>
      </c>
      <c r="F43" s="23"/>
      <c r="G43" s="23">
        <v>8.5</v>
      </c>
      <c r="H43" s="23">
        <v>7</v>
      </c>
      <c r="I43" s="23"/>
      <c r="J43" s="27"/>
      <c r="K43" s="27"/>
      <c r="L43" s="60">
        <f t="shared" si="9"/>
        <v>8.6999999999999993</v>
      </c>
      <c r="M43" s="24" t="str">
        <f t="shared" si="10"/>
        <v>AA</v>
      </c>
      <c r="N43" s="67">
        <v>35</v>
      </c>
      <c r="O43" s="64" t="str">
        <f t="shared" si="11"/>
        <v>VERA BAQUE C</v>
      </c>
      <c r="P43" s="23">
        <f t="shared" si="12"/>
        <v>8.6999999999999993</v>
      </c>
      <c r="Q43" s="65">
        <f t="shared" si="13"/>
        <v>6.09</v>
      </c>
      <c r="R43" s="23">
        <v>9.5</v>
      </c>
      <c r="S43" s="23">
        <v>9.5</v>
      </c>
      <c r="T43" s="182"/>
      <c r="U43" s="181" t="str">
        <f t="shared" si="14"/>
        <v/>
      </c>
      <c r="V43" s="148">
        <f t="shared" si="15"/>
        <v>9.5</v>
      </c>
      <c r="W43" s="65">
        <f t="shared" si="16"/>
        <v>2.85</v>
      </c>
      <c r="X43" s="60">
        <f t="shared" si="17"/>
        <v>8.94</v>
      </c>
      <c r="Y43" s="24" t="str">
        <f t="shared" si="18"/>
        <v>AA</v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Z43" s="43">
        <f t="shared" si="21"/>
        <v>0</v>
      </c>
      <c r="BA43" s="43">
        <f t="shared" si="21"/>
        <v>0</v>
      </c>
      <c r="BB43" s="43">
        <f t="shared" si="21"/>
        <v>0</v>
      </c>
      <c r="BC43" s="43">
        <f t="shared" si="21"/>
        <v>0</v>
      </c>
      <c r="BD43" s="43">
        <f t="shared" si="21"/>
        <v>0</v>
      </c>
      <c r="BE43" s="43">
        <f t="shared" si="21"/>
        <v>0</v>
      </c>
      <c r="BF43" s="43">
        <f t="shared" si="21"/>
        <v>0</v>
      </c>
      <c r="BG43" s="43">
        <f t="shared" si="21"/>
        <v>0</v>
      </c>
      <c r="BH43" s="43">
        <f t="shared" si="21"/>
        <v>0</v>
      </c>
      <c r="BL43" t="str">
        <f t="shared" si="19"/>
        <v>AA</v>
      </c>
      <c r="BM43" t="str">
        <f t="shared" si="20"/>
        <v>AA</v>
      </c>
    </row>
    <row r="44" spans="1:65" ht="14.25" customHeight="1">
      <c r="A44" s="61">
        <v>36</v>
      </c>
      <c r="B44" s="64" t="str">
        <f>IF('1ER TRIMESTRE'!B44&lt;&gt;"",'1ER TRIMESTRE'!B44,"")</f>
        <v>VILLALVA LAMILLA D</v>
      </c>
      <c r="C44" s="23">
        <v>8</v>
      </c>
      <c r="D44" s="23">
        <v>8</v>
      </c>
      <c r="E44" s="23">
        <v>10</v>
      </c>
      <c r="F44" s="23"/>
      <c r="G44" s="23">
        <v>10</v>
      </c>
      <c r="H44" s="23">
        <v>10</v>
      </c>
      <c r="I44" s="23"/>
      <c r="J44" s="27"/>
      <c r="K44" s="27"/>
      <c r="L44" s="60">
        <f t="shared" si="9"/>
        <v>9.1999999999999993</v>
      </c>
      <c r="M44" s="24" t="str">
        <f t="shared" si="10"/>
        <v>DA</v>
      </c>
      <c r="N44" s="68">
        <v>36</v>
      </c>
      <c r="O44" s="64" t="str">
        <f t="shared" si="11"/>
        <v>VILLALVA LAMILLA D</v>
      </c>
      <c r="P44" s="23">
        <f t="shared" si="12"/>
        <v>9.1999999999999993</v>
      </c>
      <c r="Q44" s="65">
        <f t="shared" si="13"/>
        <v>6.44</v>
      </c>
      <c r="R44" s="23">
        <v>8</v>
      </c>
      <c r="S44" s="23">
        <v>8</v>
      </c>
      <c r="T44" s="182"/>
      <c r="U44" s="181" t="str">
        <f t="shared" si="14"/>
        <v/>
      </c>
      <c r="V44" s="148">
        <f t="shared" si="15"/>
        <v>8</v>
      </c>
      <c r="W44" s="65">
        <f t="shared" si="16"/>
        <v>2.4</v>
      </c>
      <c r="X44" s="60">
        <f t="shared" si="17"/>
        <v>8.84</v>
      </c>
      <c r="Y44" s="24" t="str">
        <f t="shared" si="18"/>
        <v>AA</v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Z44" s="43">
        <f t="shared" si="21"/>
        <v>0</v>
      </c>
      <c r="BA44" s="43">
        <f t="shared" si="21"/>
        <v>0</v>
      </c>
      <c r="BB44" s="43">
        <f t="shared" si="21"/>
        <v>0</v>
      </c>
      <c r="BC44" s="43">
        <f t="shared" si="21"/>
        <v>0</v>
      </c>
      <c r="BD44" s="43">
        <f t="shared" si="21"/>
        <v>0</v>
      </c>
      <c r="BE44" s="43">
        <f t="shared" si="21"/>
        <v>0</v>
      </c>
      <c r="BF44" s="43">
        <f t="shared" si="21"/>
        <v>0</v>
      </c>
      <c r="BG44" s="43">
        <f t="shared" si="21"/>
        <v>0</v>
      </c>
      <c r="BH44" s="43">
        <f t="shared" si="21"/>
        <v>0</v>
      </c>
      <c r="BL44" t="str">
        <f t="shared" si="19"/>
        <v>DA</v>
      </c>
      <c r="BM44" t="str">
        <f t="shared" si="20"/>
        <v>AA</v>
      </c>
    </row>
    <row r="45" spans="1:65" ht="14.25" customHeight="1">
      <c r="A45" s="59">
        <v>37</v>
      </c>
      <c r="B45" s="64" t="str">
        <f>IF('1ER TRIMESTRE'!B45&lt;&gt;"",'1ER TRIMESTRE'!B45,"")</f>
        <v>VILLEGAS VALENCIA L</v>
      </c>
      <c r="C45" s="23"/>
      <c r="D45" s="23"/>
      <c r="E45" s="23"/>
      <c r="F45" s="23"/>
      <c r="G45" s="23"/>
      <c r="H45" s="23"/>
      <c r="I45" s="23"/>
      <c r="J45" s="27"/>
      <c r="K45" s="27"/>
      <c r="L45" s="60" t="str">
        <f t="shared" si="9"/>
        <v/>
      </c>
      <c r="M45" s="24" t="str">
        <f t="shared" si="10"/>
        <v/>
      </c>
      <c r="N45" s="67">
        <v>37</v>
      </c>
      <c r="O45" s="64" t="str">
        <f t="shared" si="11"/>
        <v>VILLEGAS VALENCIA L</v>
      </c>
      <c r="P45" s="23" t="str">
        <f t="shared" si="12"/>
        <v/>
      </c>
      <c r="Q45" s="65" t="str">
        <f t="shared" si="13"/>
        <v/>
      </c>
      <c r="R45" s="23"/>
      <c r="S45" s="23"/>
      <c r="T45" s="182"/>
      <c r="U45" s="181" t="str">
        <f t="shared" si="14"/>
        <v/>
      </c>
      <c r="V45" s="148" t="str">
        <f t="shared" si="15"/>
        <v/>
      </c>
      <c r="W45" s="65" t="str">
        <f t="shared" si="16"/>
        <v/>
      </c>
      <c r="X45" s="60" t="str">
        <f t="shared" si="17"/>
        <v/>
      </c>
      <c r="Y45" s="24" t="str">
        <f t="shared" si="18"/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Z45" s="43">
        <f t="shared" si="21"/>
        <v>0</v>
      </c>
      <c r="BA45" s="43">
        <f t="shared" si="21"/>
        <v>0</v>
      </c>
      <c r="BB45" s="43">
        <f t="shared" si="21"/>
        <v>0</v>
      </c>
      <c r="BC45" s="43">
        <f t="shared" si="21"/>
        <v>0</v>
      </c>
      <c r="BD45" s="43">
        <f t="shared" si="21"/>
        <v>0</v>
      </c>
      <c r="BE45" s="43">
        <f t="shared" si="21"/>
        <v>0</v>
      </c>
      <c r="BF45" s="43">
        <f t="shared" si="21"/>
        <v>0</v>
      </c>
      <c r="BG45" s="43">
        <f t="shared" si="21"/>
        <v>0</v>
      </c>
      <c r="BH45" s="43">
        <f t="shared" si="21"/>
        <v>0</v>
      </c>
      <c r="BL45" t="str">
        <f t="shared" si="19"/>
        <v/>
      </c>
      <c r="BM45" t="str">
        <f t="shared" si="20"/>
        <v/>
      </c>
    </row>
    <row r="46" spans="1:65" ht="14.25" customHeight="1">
      <c r="A46" s="61">
        <v>38</v>
      </c>
      <c r="B46" s="64" t="str">
        <f>IF('1ER TRIMESTRE'!B46&lt;&gt;"",'1ER TRIMESTRE'!B46,"")</f>
        <v xml:space="preserve">YANEZ VELIZ ARIANA </v>
      </c>
      <c r="C46" s="23">
        <v>9</v>
      </c>
      <c r="D46" s="23">
        <v>10</v>
      </c>
      <c r="E46" s="23">
        <v>10</v>
      </c>
      <c r="F46" s="23"/>
      <c r="G46" s="23">
        <v>8</v>
      </c>
      <c r="H46" s="23">
        <v>7.5</v>
      </c>
      <c r="I46" s="23"/>
      <c r="J46" s="27"/>
      <c r="K46" s="27"/>
      <c r="L46" s="60">
        <f t="shared" si="9"/>
        <v>8.9</v>
      </c>
      <c r="M46" s="24" t="str">
        <f t="shared" si="10"/>
        <v>AA</v>
      </c>
      <c r="N46" s="68">
        <v>38</v>
      </c>
      <c r="O46" s="64" t="str">
        <f t="shared" si="11"/>
        <v xml:space="preserve">YANEZ VELIZ ARIANA </v>
      </c>
      <c r="P46" s="23">
        <f t="shared" si="12"/>
        <v>8.9</v>
      </c>
      <c r="Q46" s="65">
        <f t="shared" si="13"/>
        <v>6.23</v>
      </c>
      <c r="R46" s="23">
        <v>9.5</v>
      </c>
      <c r="S46" s="23">
        <v>5</v>
      </c>
      <c r="T46" s="182"/>
      <c r="U46" s="181" t="str">
        <f t="shared" si="14"/>
        <v/>
      </c>
      <c r="V46" s="148">
        <f t="shared" si="15"/>
        <v>7.25</v>
      </c>
      <c r="W46" s="65">
        <f t="shared" si="16"/>
        <v>2.17</v>
      </c>
      <c r="X46" s="60">
        <f t="shared" si="17"/>
        <v>8.4</v>
      </c>
      <c r="Y46" s="24" t="str">
        <f t="shared" si="18"/>
        <v>AA</v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Z46" s="43">
        <f t="shared" si="21"/>
        <v>0</v>
      </c>
      <c r="BA46" s="43">
        <f t="shared" si="21"/>
        <v>0</v>
      </c>
      <c r="BB46" s="43">
        <f t="shared" si="21"/>
        <v>0</v>
      </c>
      <c r="BC46" s="43">
        <f t="shared" si="21"/>
        <v>0</v>
      </c>
      <c r="BD46" s="43">
        <f t="shared" si="21"/>
        <v>0</v>
      </c>
      <c r="BE46" s="43">
        <f t="shared" si="21"/>
        <v>0</v>
      </c>
      <c r="BF46" s="43">
        <f t="shared" si="21"/>
        <v>0</v>
      </c>
      <c r="BG46" s="43">
        <f t="shared" si="21"/>
        <v>0</v>
      </c>
      <c r="BH46" s="43">
        <f t="shared" si="21"/>
        <v>0</v>
      </c>
      <c r="BL46" t="str">
        <f t="shared" si="19"/>
        <v>AA</v>
      </c>
      <c r="BM46" t="str">
        <f t="shared" si="20"/>
        <v>AA</v>
      </c>
    </row>
    <row r="47" spans="1:65" ht="14.25" customHeight="1">
      <c r="A47" s="59">
        <v>39</v>
      </c>
      <c r="B47" s="64" t="str">
        <f>IF('1ER TRIMESTRE'!B47&lt;&gt;"",'1ER TRIMESTRE'!B47,"")</f>
        <v>ZAMBRANO ANGULO D</v>
      </c>
      <c r="C47" s="23">
        <v>8</v>
      </c>
      <c r="D47" s="23">
        <v>7</v>
      </c>
      <c r="E47" s="23">
        <v>10</v>
      </c>
      <c r="F47" s="23"/>
      <c r="G47" s="23">
        <v>7.5</v>
      </c>
      <c r="H47" s="23">
        <v>6</v>
      </c>
      <c r="I47" s="23"/>
      <c r="J47" s="27"/>
      <c r="K47" s="27"/>
      <c r="L47" s="60">
        <f t="shared" si="9"/>
        <v>7.7</v>
      </c>
      <c r="M47" s="24" t="str">
        <f t="shared" si="10"/>
        <v>AA</v>
      </c>
      <c r="N47" s="67">
        <v>39</v>
      </c>
      <c r="O47" s="64" t="str">
        <f t="shared" si="11"/>
        <v>ZAMBRANO ANGULO D</v>
      </c>
      <c r="P47" s="23">
        <f t="shared" si="12"/>
        <v>7.7</v>
      </c>
      <c r="Q47" s="65">
        <f t="shared" si="13"/>
        <v>5.39</v>
      </c>
      <c r="R47" s="23">
        <v>7</v>
      </c>
      <c r="S47" s="23">
        <v>5</v>
      </c>
      <c r="T47" s="182"/>
      <c r="U47" s="181" t="str">
        <f t="shared" si="14"/>
        <v/>
      </c>
      <c r="V47" s="148">
        <f t="shared" si="15"/>
        <v>6</v>
      </c>
      <c r="W47" s="65">
        <f t="shared" si="16"/>
        <v>1.8</v>
      </c>
      <c r="X47" s="60">
        <f t="shared" si="17"/>
        <v>7.19</v>
      </c>
      <c r="Y47" s="24" t="str">
        <f t="shared" si="18"/>
        <v>AA</v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Z47" s="43">
        <f t="shared" si="21"/>
        <v>0</v>
      </c>
      <c r="BA47" s="43">
        <f t="shared" si="21"/>
        <v>0</v>
      </c>
      <c r="BB47" s="43">
        <f t="shared" si="21"/>
        <v>0</v>
      </c>
      <c r="BC47" s="43">
        <f t="shared" si="21"/>
        <v>0</v>
      </c>
      <c r="BD47" s="43">
        <f t="shared" si="21"/>
        <v>0</v>
      </c>
      <c r="BE47" s="43">
        <f t="shared" si="21"/>
        <v>0</v>
      </c>
      <c r="BF47" s="43">
        <f t="shared" si="21"/>
        <v>0</v>
      </c>
      <c r="BG47" s="43">
        <f t="shared" si="21"/>
        <v>0</v>
      </c>
      <c r="BH47" s="43">
        <f t="shared" si="21"/>
        <v>0</v>
      </c>
      <c r="BL47" t="str">
        <f t="shared" si="19"/>
        <v>AA</v>
      </c>
      <c r="BM47" t="str">
        <f t="shared" si="20"/>
        <v>AA</v>
      </c>
    </row>
    <row r="48" spans="1:65" ht="14.25" customHeight="1">
      <c r="A48" s="61">
        <v>40</v>
      </c>
      <c r="B48" s="64" t="str">
        <f>IF('1ER TRIMESTRE'!B48&lt;&gt;"",'1ER TRIMESTRE'!B48,"")</f>
        <v>ZAMBRANO QUIMIS W</v>
      </c>
      <c r="C48" s="23"/>
      <c r="D48" s="23"/>
      <c r="E48" s="23"/>
      <c r="F48" s="23"/>
      <c r="G48" s="23"/>
      <c r="H48" s="23"/>
      <c r="I48" s="23"/>
      <c r="J48" s="23"/>
      <c r="K48" s="23"/>
      <c r="L48" s="60" t="str">
        <f t="shared" si="9"/>
        <v/>
      </c>
      <c r="M48" s="24" t="str">
        <f t="shared" si="10"/>
        <v/>
      </c>
      <c r="N48" s="68">
        <v>40</v>
      </c>
      <c r="O48" s="64" t="str">
        <f t="shared" si="11"/>
        <v>ZAMBRANO QUIMIS W</v>
      </c>
      <c r="P48" s="23" t="str">
        <f t="shared" si="12"/>
        <v/>
      </c>
      <c r="Q48" s="65" t="str">
        <f t="shared" si="13"/>
        <v/>
      </c>
      <c r="R48" s="23"/>
      <c r="S48" s="23"/>
      <c r="T48" s="182"/>
      <c r="U48" s="181" t="str">
        <f t="shared" si="14"/>
        <v/>
      </c>
      <c r="V48" s="148" t="str">
        <f t="shared" si="15"/>
        <v/>
      </c>
      <c r="W48" s="65" t="str">
        <f t="shared" si="16"/>
        <v/>
      </c>
      <c r="X48" s="60" t="str">
        <f t="shared" si="17"/>
        <v/>
      </c>
      <c r="Y48" s="24" t="str">
        <f t="shared" si="18"/>
        <v/>
      </c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Z48" s="43">
        <f t="shared" si="21"/>
        <v>0</v>
      </c>
      <c r="BA48" s="43">
        <f t="shared" si="21"/>
        <v>0</v>
      </c>
      <c r="BB48" s="43">
        <f t="shared" si="21"/>
        <v>0</v>
      </c>
      <c r="BC48" s="43">
        <f t="shared" si="21"/>
        <v>0</v>
      </c>
      <c r="BD48" s="43">
        <f t="shared" si="21"/>
        <v>0</v>
      </c>
      <c r="BE48" s="43">
        <f t="shared" si="21"/>
        <v>0</v>
      </c>
      <c r="BF48" s="43">
        <f t="shared" si="21"/>
        <v>0</v>
      </c>
      <c r="BG48" s="43">
        <f t="shared" si="21"/>
        <v>0</v>
      </c>
      <c r="BH48" s="43">
        <f t="shared" si="21"/>
        <v>0</v>
      </c>
      <c r="BL48" t="str">
        <f t="shared" si="19"/>
        <v/>
      </c>
      <c r="BM48" t="str">
        <f t="shared" si="20"/>
        <v/>
      </c>
    </row>
    <row r="49" spans="1:65" ht="14.25" customHeight="1">
      <c r="A49" s="59">
        <v>41</v>
      </c>
      <c r="B49" s="64" t="str">
        <f>IF('1ER TRIMESTRE'!B49&lt;&gt;"",'1ER TRIMESTRE'!B49,"")</f>
        <v>aaa</v>
      </c>
      <c r="C49" s="23"/>
      <c r="D49" s="23"/>
      <c r="E49" s="23"/>
      <c r="F49" s="23"/>
      <c r="G49" s="23"/>
      <c r="H49" s="23"/>
      <c r="I49" s="23"/>
      <c r="J49" s="23"/>
      <c r="K49" s="23"/>
      <c r="L49" s="60" t="str">
        <f t="shared" si="9"/>
        <v/>
      </c>
      <c r="M49" s="24" t="str">
        <f t="shared" si="10"/>
        <v/>
      </c>
      <c r="N49" s="67">
        <v>41</v>
      </c>
      <c r="O49" s="64" t="str">
        <f t="shared" si="11"/>
        <v>aaa</v>
      </c>
      <c r="P49" s="23" t="str">
        <f t="shared" si="12"/>
        <v/>
      </c>
      <c r="Q49" s="65" t="str">
        <f t="shared" si="13"/>
        <v/>
      </c>
      <c r="R49" s="23"/>
      <c r="S49" s="23"/>
      <c r="T49" s="182"/>
      <c r="U49" s="181" t="str">
        <f t="shared" si="14"/>
        <v/>
      </c>
      <c r="V49" s="148" t="str">
        <f t="shared" si="15"/>
        <v/>
      </c>
      <c r="W49" s="65" t="str">
        <f t="shared" si="16"/>
        <v/>
      </c>
      <c r="X49" s="60" t="str">
        <f t="shared" si="17"/>
        <v/>
      </c>
      <c r="Y49" s="24" t="str">
        <f t="shared" si="18"/>
        <v/>
      </c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Z49" s="43">
        <f t="shared" si="21"/>
        <v>0</v>
      </c>
      <c r="BA49" s="43">
        <f t="shared" si="21"/>
        <v>0</v>
      </c>
      <c r="BB49" s="43">
        <f t="shared" si="21"/>
        <v>0</v>
      </c>
      <c r="BC49" s="43">
        <f t="shared" si="21"/>
        <v>0</v>
      </c>
      <c r="BD49" s="43">
        <f t="shared" si="21"/>
        <v>0</v>
      </c>
      <c r="BE49" s="43">
        <f t="shared" si="21"/>
        <v>0</v>
      </c>
      <c r="BF49" s="43">
        <f t="shared" si="21"/>
        <v>0</v>
      </c>
      <c r="BG49" s="43">
        <f t="shared" si="21"/>
        <v>0</v>
      </c>
      <c r="BH49" s="43">
        <f t="shared" si="21"/>
        <v>0</v>
      </c>
      <c r="BL49" t="str">
        <f t="shared" si="19"/>
        <v/>
      </c>
      <c r="BM49" t="str">
        <f t="shared" si="20"/>
        <v/>
      </c>
    </row>
    <row r="50" spans="1:65" ht="14.25" customHeight="1">
      <c r="A50" s="61">
        <v>42</v>
      </c>
      <c r="B50" s="64" t="str">
        <f>IF('1ER TRIMESTRE'!B50&lt;&gt;"",'1ER TRIMESTRE'!B50,"")</f>
        <v>ZZ BB</v>
      </c>
      <c r="C50" s="23"/>
      <c r="D50" s="23"/>
      <c r="E50" s="23"/>
      <c r="F50" s="23"/>
      <c r="G50" s="23"/>
      <c r="H50" s="23"/>
      <c r="I50" s="23"/>
      <c r="J50" s="23"/>
      <c r="K50" s="23"/>
      <c r="L50" s="60" t="str">
        <f t="shared" si="9"/>
        <v/>
      </c>
      <c r="M50" s="24" t="str">
        <f t="shared" si="10"/>
        <v/>
      </c>
      <c r="N50" s="68">
        <v>42</v>
      </c>
      <c r="O50" s="64" t="str">
        <f t="shared" si="11"/>
        <v>ZZ BB</v>
      </c>
      <c r="P50" s="23" t="str">
        <f t="shared" si="12"/>
        <v/>
      </c>
      <c r="Q50" s="65" t="str">
        <f t="shared" si="13"/>
        <v/>
      </c>
      <c r="R50" s="23"/>
      <c r="S50" s="23"/>
      <c r="T50" s="182"/>
      <c r="U50" s="181" t="str">
        <f t="shared" si="14"/>
        <v/>
      </c>
      <c r="V50" s="148" t="str">
        <f t="shared" si="15"/>
        <v/>
      </c>
      <c r="W50" s="65" t="str">
        <f t="shared" si="16"/>
        <v/>
      </c>
      <c r="X50" s="60" t="str">
        <f t="shared" si="17"/>
        <v/>
      </c>
      <c r="Y50" s="24" t="str">
        <f t="shared" si="18"/>
        <v/>
      </c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Z50" s="43">
        <f t="shared" si="21"/>
        <v>0</v>
      </c>
      <c r="BA50" s="43">
        <f t="shared" si="21"/>
        <v>0</v>
      </c>
      <c r="BB50" s="43">
        <f t="shared" si="21"/>
        <v>0</v>
      </c>
      <c r="BC50" s="43">
        <f t="shared" si="21"/>
        <v>0</v>
      </c>
      <c r="BD50" s="43">
        <f t="shared" si="21"/>
        <v>0</v>
      </c>
      <c r="BE50" s="43">
        <f t="shared" si="21"/>
        <v>0</v>
      </c>
      <c r="BF50" s="43">
        <f t="shared" si="21"/>
        <v>0</v>
      </c>
      <c r="BG50" s="43">
        <f t="shared" si="21"/>
        <v>0</v>
      </c>
      <c r="BH50" s="43">
        <f t="shared" si="21"/>
        <v>0</v>
      </c>
      <c r="BL50" t="str">
        <f t="shared" si="19"/>
        <v/>
      </c>
      <c r="BM50" t="str">
        <f t="shared" si="20"/>
        <v/>
      </c>
    </row>
    <row r="51" spans="1:65" ht="14.25" customHeight="1">
      <c r="A51" s="59">
        <v>43</v>
      </c>
      <c r="B51" s="64" t="str">
        <f>IF('1ER TRIMESTRE'!B51&lt;&gt;"",'1ER TRIMESTRE'!B51,"")</f>
        <v>ZZ CC</v>
      </c>
      <c r="C51" s="23"/>
      <c r="D51" s="23"/>
      <c r="E51" s="23"/>
      <c r="F51" s="23"/>
      <c r="G51" s="23"/>
      <c r="H51" s="23"/>
      <c r="I51" s="23"/>
      <c r="J51" s="23"/>
      <c r="K51" s="23"/>
      <c r="L51" s="60" t="str">
        <f t="shared" si="9"/>
        <v/>
      </c>
      <c r="M51" s="24" t="str">
        <f t="shared" si="10"/>
        <v/>
      </c>
      <c r="N51" s="67">
        <v>43</v>
      </c>
      <c r="O51" s="64" t="str">
        <f t="shared" si="11"/>
        <v>ZZ CC</v>
      </c>
      <c r="P51" s="23" t="str">
        <f t="shared" si="12"/>
        <v/>
      </c>
      <c r="Q51" s="65" t="str">
        <f t="shared" si="13"/>
        <v/>
      </c>
      <c r="R51" s="23"/>
      <c r="S51" s="23"/>
      <c r="T51" s="182"/>
      <c r="U51" s="181" t="str">
        <f t="shared" si="14"/>
        <v/>
      </c>
      <c r="V51" s="148" t="str">
        <f t="shared" si="15"/>
        <v/>
      </c>
      <c r="W51" s="65" t="str">
        <f t="shared" si="16"/>
        <v/>
      </c>
      <c r="X51" s="60" t="str">
        <f t="shared" si="17"/>
        <v/>
      </c>
      <c r="Y51" s="24" t="str">
        <f t="shared" si="18"/>
        <v/>
      </c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Z51" s="43">
        <f t="shared" si="21"/>
        <v>0</v>
      </c>
      <c r="BA51" s="43">
        <f t="shared" si="21"/>
        <v>0</v>
      </c>
      <c r="BB51" s="43">
        <f t="shared" si="21"/>
        <v>0</v>
      </c>
      <c r="BC51" s="43">
        <f t="shared" si="21"/>
        <v>0</v>
      </c>
      <c r="BD51" s="43">
        <f t="shared" si="21"/>
        <v>0</v>
      </c>
      <c r="BE51" s="43">
        <f t="shared" si="21"/>
        <v>0</v>
      </c>
      <c r="BF51" s="43">
        <f t="shared" si="21"/>
        <v>0</v>
      </c>
      <c r="BG51" s="43">
        <f t="shared" si="21"/>
        <v>0</v>
      </c>
      <c r="BH51" s="43">
        <f t="shared" si="21"/>
        <v>0</v>
      </c>
      <c r="BL51" t="str">
        <f t="shared" si="19"/>
        <v/>
      </c>
      <c r="BM51" t="str">
        <f t="shared" si="20"/>
        <v/>
      </c>
    </row>
    <row r="52" spans="1:65" ht="14.25" customHeight="1">
      <c r="A52" s="59">
        <v>44</v>
      </c>
      <c r="B52" s="64" t="str">
        <f>IF('1ER TRIMESTRE'!B52&lt;&gt;"",'1ER TRIMESTRE'!B52,"")</f>
        <v>ZZ DD</v>
      </c>
      <c r="C52" s="23"/>
      <c r="D52" s="23"/>
      <c r="E52" s="23"/>
      <c r="F52" s="23"/>
      <c r="G52" s="23"/>
      <c r="H52" s="23"/>
      <c r="I52" s="23"/>
      <c r="J52" s="23"/>
      <c r="K52" s="23"/>
      <c r="L52" s="60" t="str">
        <f t="shared" si="9"/>
        <v/>
      </c>
      <c r="M52" s="24" t="str">
        <f t="shared" si="10"/>
        <v/>
      </c>
      <c r="N52" s="67">
        <v>44</v>
      </c>
      <c r="O52" s="64" t="str">
        <f t="shared" si="11"/>
        <v>ZZ DD</v>
      </c>
      <c r="P52" s="23" t="str">
        <f t="shared" si="12"/>
        <v/>
      </c>
      <c r="Q52" s="65" t="str">
        <f t="shared" si="13"/>
        <v/>
      </c>
      <c r="R52" s="23"/>
      <c r="S52" s="23"/>
      <c r="T52" s="182"/>
      <c r="U52" s="181" t="str">
        <f t="shared" si="14"/>
        <v/>
      </c>
      <c r="V52" s="148" t="str">
        <f t="shared" si="15"/>
        <v/>
      </c>
      <c r="W52" s="65" t="str">
        <f t="shared" si="16"/>
        <v/>
      </c>
      <c r="X52" s="60" t="str">
        <f t="shared" si="17"/>
        <v/>
      </c>
      <c r="Y52" s="24" t="str">
        <f t="shared" si="18"/>
        <v/>
      </c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Z52" s="43">
        <f t="shared" si="21"/>
        <v>0</v>
      </c>
      <c r="BA52" s="43">
        <f t="shared" si="21"/>
        <v>0</v>
      </c>
      <c r="BB52" s="43">
        <f t="shared" si="21"/>
        <v>0</v>
      </c>
      <c r="BC52" s="43">
        <f t="shared" si="21"/>
        <v>0</v>
      </c>
      <c r="BD52" s="43">
        <f t="shared" si="21"/>
        <v>0</v>
      </c>
      <c r="BE52" s="43">
        <f t="shared" si="21"/>
        <v>0</v>
      </c>
      <c r="BF52" s="43">
        <f t="shared" si="21"/>
        <v>0</v>
      </c>
      <c r="BG52" s="43">
        <f t="shared" si="21"/>
        <v>0</v>
      </c>
      <c r="BH52" s="43">
        <f t="shared" si="21"/>
        <v>0</v>
      </c>
      <c r="BL52" t="str">
        <f t="shared" si="19"/>
        <v/>
      </c>
      <c r="BM52" t="str">
        <f t="shared" si="20"/>
        <v/>
      </c>
    </row>
    <row r="53" spans="1:65" ht="14.25" customHeight="1">
      <c r="A53" s="61">
        <v>45</v>
      </c>
      <c r="B53" s="64" t="str">
        <f>IF('1ER TRIMESTRE'!B53&lt;&gt;"",'1ER TRIMESTRE'!B53,"")</f>
        <v>ZZ EE</v>
      </c>
      <c r="C53" s="23"/>
      <c r="D53" s="23"/>
      <c r="E53" s="23"/>
      <c r="F53" s="23"/>
      <c r="G53" s="23"/>
      <c r="H53" s="23"/>
      <c r="I53" s="23"/>
      <c r="J53" s="23"/>
      <c r="K53" s="23"/>
      <c r="L53" s="60" t="str">
        <f t="shared" si="9"/>
        <v/>
      </c>
      <c r="M53" s="24" t="str">
        <f t="shared" si="10"/>
        <v/>
      </c>
      <c r="N53" s="68">
        <v>45</v>
      </c>
      <c r="O53" s="64" t="str">
        <f t="shared" si="11"/>
        <v>ZZ EE</v>
      </c>
      <c r="P53" s="23" t="str">
        <f t="shared" si="12"/>
        <v/>
      </c>
      <c r="Q53" s="65" t="str">
        <f t="shared" si="13"/>
        <v/>
      </c>
      <c r="R53" s="23"/>
      <c r="S53" s="23"/>
      <c r="T53" s="182"/>
      <c r="U53" s="181" t="str">
        <f t="shared" si="14"/>
        <v/>
      </c>
      <c r="V53" s="148" t="str">
        <f t="shared" si="15"/>
        <v/>
      </c>
      <c r="W53" s="65" t="str">
        <f t="shared" si="16"/>
        <v/>
      </c>
      <c r="X53" s="60" t="str">
        <f t="shared" si="17"/>
        <v/>
      </c>
      <c r="Y53" s="24" t="str">
        <f t="shared" si="18"/>
        <v/>
      </c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Z53" s="43">
        <f t="shared" si="21"/>
        <v>0</v>
      </c>
      <c r="BA53" s="43">
        <f t="shared" si="21"/>
        <v>0</v>
      </c>
      <c r="BB53" s="43">
        <f t="shared" si="21"/>
        <v>0</v>
      </c>
      <c r="BC53" s="43">
        <f t="shared" si="21"/>
        <v>0</v>
      </c>
      <c r="BD53" s="43">
        <f t="shared" si="21"/>
        <v>0</v>
      </c>
      <c r="BE53" s="43">
        <f t="shared" si="21"/>
        <v>0</v>
      </c>
      <c r="BF53" s="43">
        <f t="shared" si="21"/>
        <v>0</v>
      </c>
      <c r="BG53" s="43">
        <f t="shared" si="21"/>
        <v>0</v>
      </c>
      <c r="BH53" s="43">
        <f t="shared" si="21"/>
        <v>0</v>
      </c>
      <c r="BL53" t="str">
        <f t="shared" si="19"/>
        <v/>
      </c>
      <c r="BM53" t="str">
        <f t="shared" si="20"/>
        <v/>
      </c>
    </row>
    <row r="54" spans="1:65">
      <c r="F54" s="35"/>
      <c r="J54" s="283" t="s">
        <v>121</v>
      </c>
      <c r="K54" s="284"/>
      <c r="L54" s="63">
        <f>IFERROR(AVERAGE(L9:L53),"")</f>
        <v>7.4604166666666645</v>
      </c>
      <c r="O54" s="50" t="s">
        <v>134</v>
      </c>
      <c r="P54" s="63">
        <f>IFERROR(AVERAGE(P9:P53),"")</f>
        <v>7.4604166666666645</v>
      </c>
      <c r="Q54" s="66"/>
      <c r="R54" s="63">
        <f>IFERROR(AVERAGE(R9:R53),"")</f>
        <v>7.4520833333333334</v>
      </c>
      <c r="S54" s="63">
        <f>IFERROR(AVERAGE(S9:S53),"")</f>
        <v>7.7774999999999999</v>
      </c>
      <c r="T54" s="63"/>
      <c r="U54" s="63"/>
      <c r="V54" s="63">
        <f>IFERROR(AVERAGE(V9:V53),"")</f>
        <v>7.4947826086956519</v>
      </c>
      <c r="W54" s="48"/>
      <c r="X54" s="63">
        <f>IFERROR(AVERAGE(X9:X53),"")</f>
        <v>7.418181818181818</v>
      </c>
    </row>
    <row r="55" spans="1:65" ht="17.25">
      <c r="F55" s="28"/>
      <c r="J55" s="28"/>
      <c r="K55" s="28"/>
      <c r="L55" s="58"/>
    </row>
    <row r="56" spans="1:65">
      <c r="A56" s="75" t="s">
        <v>135</v>
      </c>
      <c r="B56" s="75"/>
      <c r="C56" s="72" t="s">
        <v>136</v>
      </c>
      <c r="D56" s="72" t="s">
        <v>137</v>
      </c>
      <c r="F56" s="2"/>
      <c r="I56" s="1"/>
      <c r="J56" s="2"/>
      <c r="K56" s="2"/>
      <c r="L56" s="3"/>
      <c r="M56" s="57"/>
      <c r="N56" s="265" t="s">
        <v>159</v>
      </c>
      <c r="O56" s="265"/>
      <c r="P56" s="72" t="s">
        <v>136</v>
      </c>
      <c r="Q56" s="72" t="s">
        <v>137</v>
      </c>
      <c r="R56" s="15"/>
      <c r="S56" s="15"/>
      <c r="T56" s="15"/>
      <c r="U56" s="15"/>
      <c r="V56" s="15"/>
      <c r="W56" s="15"/>
      <c r="X56" s="15"/>
      <c r="Y56" s="15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65">
      <c r="A57" s="37" t="s">
        <v>139</v>
      </c>
      <c r="B57" s="76"/>
      <c r="C57" s="73">
        <f>COUNTIF($L$9:$L$53,"&gt;=9")</f>
        <v>5</v>
      </c>
      <c r="D57" s="171">
        <f>IFERROR(SUM(C57)/SUM($C$57:$C$60),0)</f>
        <v>0.20833333333333334</v>
      </c>
      <c r="F57" s="1"/>
      <c r="I57" s="1"/>
      <c r="J57" s="1"/>
      <c r="K57" s="1"/>
      <c r="L57" s="4"/>
      <c r="M57" s="57"/>
      <c r="N57" s="37" t="s">
        <v>139</v>
      </c>
      <c r="O57" s="76"/>
      <c r="P57" s="73">
        <f>COUNTIF($X$9:$X$53,"&gt;=9")</f>
        <v>3</v>
      </c>
      <c r="Q57" s="171">
        <f>IFERROR(SUM(P57)/SUM($P$57:$P$60),0)</f>
        <v>0.13636363636363635</v>
      </c>
      <c r="R57" s="15"/>
      <c r="S57" s="15"/>
      <c r="T57" s="15"/>
      <c r="U57" s="15"/>
      <c r="V57" s="15"/>
      <c r="W57" s="15"/>
      <c r="X57" s="15"/>
      <c r="Y57" s="15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65">
      <c r="A58" s="37" t="s">
        <v>140</v>
      </c>
      <c r="B58" s="76"/>
      <c r="C58" s="74">
        <f>COUNTIF($L$9:$L$53,"&gt;=7")-C57</f>
        <v>12</v>
      </c>
      <c r="D58" s="171">
        <f>IFERROR(SUM(C58)/SUM($C$57:$C$60),0)</f>
        <v>0.5</v>
      </c>
      <c r="F58" s="1"/>
      <c r="I58" s="1"/>
      <c r="J58" s="1"/>
      <c r="K58" s="1"/>
      <c r="L58" s="4"/>
      <c r="M58" s="57"/>
      <c r="N58" s="37" t="s">
        <v>140</v>
      </c>
      <c r="O58" s="76"/>
      <c r="P58" s="74">
        <f>COUNTIF($X$9:$X$53,"&gt;=7")-P57</f>
        <v>13</v>
      </c>
      <c r="Q58" s="171">
        <f>IFERROR(SUM(P58)/SUM($P$57:$P$60),0)</f>
        <v>0.59090909090909094</v>
      </c>
      <c r="R58" s="15"/>
      <c r="S58" s="15"/>
      <c r="T58" s="15"/>
      <c r="U58" s="15"/>
      <c r="V58" s="15"/>
      <c r="W58" s="15"/>
      <c r="X58" s="15"/>
      <c r="Y58" s="15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65">
      <c r="A59" s="37" t="s">
        <v>141</v>
      </c>
      <c r="B59" s="76"/>
      <c r="C59" s="74">
        <f>COUNTIF($L$9:$L$53,"&gt;4")-C57-C58</f>
        <v>6</v>
      </c>
      <c r="D59" s="171">
        <f>IFERROR(SUM(C59)/SUM($C$57:$C$60),0)</f>
        <v>0.25</v>
      </c>
      <c r="F59" s="1"/>
      <c r="I59" s="1"/>
      <c r="J59" s="1"/>
      <c r="K59" s="1"/>
      <c r="L59" s="4"/>
      <c r="M59" s="57"/>
      <c r="N59" s="37" t="s">
        <v>141</v>
      </c>
      <c r="O59" s="76"/>
      <c r="P59" s="74">
        <f>COUNTIF($X$9:$X$53,"&gt;4")-P57-P58</f>
        <v>5</v>
      </c>
      <c r="Q59" s="171">
        <f>IFERROR(SUM(P59)/SUM($P$57:$P$60),0)</f>
        <v>0.22727272727272727</v>
      </c>
      <c r="R59" s="15"/>
      <c r="S59" s="15"/>
      <c r="T59" s="15"/>
      <c r="U59" s="15"/>
      <c r="V59" s="15"/>
      <c r="W59" s="15"/>
      <c r="X59" s="15"/>
      <c r="Y59" s="15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65">
      <c r="A60" s="37" t="s">
        <v>142</v>
      </c>
      <c r="B60" s="76"/>
      <c r="C60" s="73">
        <f>COUNTIF($L$9:$L$53,"&lt;=4")</f>
        <v>1</v>
      </c>
      <c r="D60" s="171">
        <f>IFERROR(SUM(C60)/SUM($C$57:$C$60),0)</f>
        <v>4.1666666666666664E-2</v>
      </c>
      <c r="F60" s="1"/>
      <c r="I60" s="1"/>
      <c r="J60" s="1"/>
      <c r="K60" s="1"/>
      <c r="L60" s="4"/>
      <c r="M60" s="57"/>
      <c r="N60" s="37" t="s">
        <v>142</v>
      </c>
      <c r="O60" s="76"/>
      <c r="P60" s="73">
        <f>COUNTIF($X$9:$X$53,"&lt;=4")</f>
        <v>1</v>
      </c>
      <c r="Q60" s="171">
        <f>IFERROR(SUM(P60)/SUM($P$57:$P$60),0)</f>
        <v>4.5454545454545456E-2</v>
      </c>
      <c r="R60" s="15"/>
      <c r="S60" s="15"/>
      <c r="T60" s="15"/>
      <c r="U60" s="15"/>
      <c r="V60" s="15"/>
      <c r="W60" s="15"/>
      <c r="X60" s="15"/>
      <c r="Y60" s="15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65">
      <c r="A61" s="261" t="s">
        <v>143</v>
      </c>
      <c r="B61" s="262"/>
      <c r="C61" s="168">
        <f>SUM(C57:C60)</f>
        <v>24</v>
      </c>
      <c r="D61" s="170">
        <f>SUM(D57:D60)</f>
        <v>1</v>
      </c>
      <c r="F61" s="1"/>
      <c r="I61" s="1"/>
      <c r="J61" s="1"/>
      <c r="K61" s="1"/>
      <c r="L61" s="4"/>
      <c r="M61" s="57"/>
      <c r="N61" s="265" t="s">
        <v>143</v>
      </c>
      <c r="O61" s="265"/>
      <c r="P61" s="168">
        <f>SUM(P57:P60)</f>
        <v>22</v>
      </c>
      <c r="Q61" s="170">
        <f>SUM(Q57:Q60)</f>
        <v>1</v>
      </c>
      <c r="R61" s="15"/>
      <c r="S61" s="15"/>
      <c r="T61" s="15"/>
      <c r="U61" s="15"/>
      <c r="V61" s="15"/>
      <c r="W61" s="15"/>
      <c r="X61" s="15"/>
      <c r="Y61" s="15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65" ht="18">
      <c r="C62" s="77"/>
      <c r="D62" s="77"/>
      <c r="E62" s="77"/>
      <c r="F62" s="5"/>
      <c r="I62" s="5"/>
      <c r="J62" s="5"/>
      <c r="K62" s="5"/>
      <c r="L62" s="5"/>
      <c r="M62" s="57"/>
      <c r="N62" s="264"/>
      <c r="O62" s="264"/>
      <c r="P62" s="77"/>
      <c r="Q62" s="77"/>
      <c r="R62" s="51"/>
      <c r="S62" s="15"/>
      <c r="T62" s="15"/>
      <c r="U62" s="15"/>
      <c r="V62" s="15"/>
      <c r="W62" s="15"/>
      <c r="X62" s="15"/>
      <c r="Y62" s="15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65">
      <c r="A63" s="263" t="s">
        <v>144</v>
      </c>
      <c r="B63" s="263"/>
      <c r="C63" s="78"/>
      <c r="D63" s="257"/>
      <c r="E63" s="257"/>
      <c r="F63" s="1"/>
      <c r="I63" s="6"/>
      <c r="J63" s="1"/>
      <c r="K63" s="1"/>
      <c r="L63" s="1"/>
      <c r="M63" s="57"/>
      <c r="N63" s="164"/>
      <c r="O63" s="164"/>
      <c r="P63" s="78"/>
      <c r="Q63" s="79"/>
      <c r="R63" s="52"/>
      <c r="S63" s="15"/>
      <c r="T63" s="15"/>
      <c r="U63" s="15"/>
      <c r="V63" s="15"/>
      <c r="W63" s="15"/>
      <c r="X63" s="15"/>
      <c r="Y63" s="15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65">
      <c r="A64" s="37" t="s">
        <v>145</v>
      </c>
      <c r="B64" s="37"/>
      <c r="C64" s="78"/>
      <c r="D64" s="257"/>
      <c r="E64" s="257"/>
      <c r="F64" s="1"/>
      <c r="I64" s="6"/>
      <c r="J64" s="1"/>
      <c r="K64" s="1"/>
      <c r="L64" s="1"/>
      <c r="M64" s="57"/>
      <c r="N64" s="164"/>
      <c r="O64" s="164"/>
      <c r="P64" s="78"/>
      <c r="Q64" s="79"/>
      <c r="R64" s="52"/>
      <c r="S64" s="15"/>
      <c r="T64" s="15"/>
      <c r="U64" s="15"/>
      <c r="V64" s="15"/>
      <c r="W64" s="15"/>
      <c r="X64" s="15"/>
      <c r="Y64" s="15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>
      <c r="A65" s="37" t="s">
        <v>146</v>
      </c>
      <c r="B65" s="37"/>
      <c r="C65" s="78"/>
      <c r="D65" s="258"/>
      <c r="E65" s="258"/>
      <c r="F65" s="1"/>
      <c r="I65" s="6"/>
      <c r="J65" s="1"/>
      <c r="K65" s="1"/>
      <c r="L65" s="7"/>
      <c r="M65" s="57"/>
      <c r="N65" s="164"/>
      <c r="O65" s="164"/>
      <c r="P65" s="78"/>
      <c r="Q65" s="80"/>
      <c r="R65" s="53"/>
      <c r="S65" s="15"/>
      <c r="T65" s="15"/>
      <c r="U65" s="15"/>
      <c r="V65" s="15"/>
      <c r="W65" s="15"/>
      <c r="X65" s="15"/>
      <c r="Y65" s="15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>
      <c r="A66" s="37" t="s">
        <v>84</v>
      </c>
      <c r="B66" s="37"/>
      <c r="C66" s="78"/>
      <c r="D66" s="259"/>
      <c r="E66" s="259"/>
      <c r="F66" s="1"/>
      <c r="I66" s="6"/>
      <c r="J66" s="1"/>
      <c r="K66" s="1"/>
      <c r="L66" s="7"/>
      <c r="M66" s="57"/>
      <c r="N66" s="164"/>
      <c r="O66" s="164"/>
      <c r="P66" s="78"/>
      <c r="Q66" s="81"/>
      <c r="R66" s="54"/>
      <c r="S66" s="15"/>
      <c r="T66" s="15"/>
      <c r="U66" s="15"/>
      <c r="V66" s="15"/>
      <c r="W66" s="15"/>
      <c r="X66" s="15"/>
      <c r="Y66" s="15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>
      <c r="A67" s="37" t="s">
        <v>147</v>
      </c>
      <c r="B67" s="37"/>
      <c r="C67" s="31"/>
      <c r="D67" s="32"/>
      <c r="E67" s="6"/>
      <c r="F67" s="1"/>
      <c r="G67" s="31"/>
      <c r="H67" s="32"/>
      <c r="I67" s="6"/>
      <c r="J67" s="1"/>
      <c r="K67" s="1"/>
      <c r="L67" s="7"/>
      <c r="M67" s="57"/>
      <c r="N67" s="15"/>
      <c r="O67" s="15"/>
      <c r="P67" s="18"/>
      <c r="Q67" s="20"/>
      <c r="R67" s="15"/>
      <c r="S67" s="15"/>
      <c r="T67" s="15"/>
      <c r="U67" s="15"/>
      <c r="V67" s="15"/>
      <c r="W67" s="15"/>
      <c r="X67" s="15"/>
      <c r="Y67" s="1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>
      <c r="A68" s="30"/>
      <c r="B68" s="30"/>
      <c r="C68" s="31"/>
      <c r="D68" s="32"/>
      <c r="E68" s="6"/>
      <c r="F68" s="1"/>
      <c r="G68" s="70"/>
      <c r="H68" s="32"/>
      <c r="I68" s="6"/>
      <c r="J68" s="1"/>
      <c r="K68" s="1"/>
      <c r="L68" s="7"/>
      <c r="M68" s="5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>
      <c r="A69" s="30"/>
      <c r="B69" s="30"/>
      <c r="C69" s="31"/>
      <c r="D69" s="32"/>
      <c r="E69" s="6"/>
      <c r="F69" s="1"/>
      <c r="G69" s="71"/>
      <c r="H69" s="32"/>
      <c r="I69" s="6"/>
      <c r="J69" s="1"/>
      <c r="K69" s="1"/>
      <c r="L69" s="7"/>
      <c r="M69" s="5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>
      <c r="A70" s="30"/>
      <c r="B70" s="30"/>
      <c r="C70" s="31"/>
      <c r="D70" s="32"/>
      <c r="E70" s="6"/>
      <c r="F70" s="1"/>
      <c r="G70" s="71"/>
      <c r="H70" s="32"/>
      <c r="I70" s="6"/>
      <c r="J70" s="1"/>
      <c r="K70" s="1"/>
      <c r="L70" s="7"/>
      <c r="M70" s="5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>
      <c r="A71" s="30"/>
      <c r="B71" s="30"/>
      <c r="C71" s="31"/>
      <c r="D71" s="32"/>
      <c r="E71" s="6"/>
      <c r="F71" s="1"/>
      <c r="G71" s="71"/>
      <c r="H71" s="32"/>
      <c r="I71" s="6"/>
      <c r="J71" s="1"/>
      <c r="K71" s="1"/>
      <c r="L71" s="7"/>
      <c r="M71" s="5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>
      <c r="A72" s="30"/>
      <c r="B72" s="30"/>
      <c r="C72" s="31"/>
      <c r="D72" s="32"/>
      <c r="E72" s="6"/>
      <c r="F72" s="1"/>
      <c r="G72" s="71"/>
      <c r="H72" s="32"/>
      <c r="I72" s="6"/>
      <c r="J72" s="1"/>
      <c r="K72" s="1"/>
      <c r="L72" s="7"/>
      <c r="M72" s="5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4" spans="1:48">
      <c r="D74" s="247" t="s">
        <v>148</v>
      </c>
      <c r="E74" s="247"/>
      <c r="F74" s="247"/>
      <c r="G74" s="247"/>
      <c r="H74" s="247"/>
      <c r="I74" s="247"/>
      <c r="M74"/>
      <c r="P74" s="247" t="s">
        <v>149</v>
      </c>
      <c r="Q74" s="247"/>
      <c r="R74" s="247"/>
      <c r="S74" s="247"/>
      <c r="T74" s="247"/>
      <c r="U74" s="247"/>
      <c r="V74" s="247"/>
      <c r="W74" s="247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1:48">
      <c r="B75" s="69"/>
      <c r="C75" s="69"/>
      <c r="D75" s="246" t="str">
        <f>J6</f>
        <v>LIC. JULIO NAVAS PAZMIÑO</v>
      </c>
      <c r="E75" s="246"/>
      <c r="F75" s="246"/>
      <c r="G75" s="246"/>
      <c r="H75" s="246"/>
      <c r="I75" s="246"/>
      <c r="J75" s="69"/>
      <c r="K75" s="69"/>
      <c r="L75" s="69"/>
      <c r="M75" s="69"/>
      <c r="P75" s="246" t="str">
        <f>J6</f>
        <v>LIC. JULIO NAVAS PAZMIÑO</v>
      </c>
      <c r="Q75" s="246"/>
      <c r="R75" s="246"/>
      <c r="S75" s="246"/>
      <c r="T75" s="246"/>
      <c r="U75" s="246"/>
      <c r="V75" s="246"/>
      <c r="W75" s="246"/>
      <c r="X75" s="69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</row>
    <row r="76" spans="1:48">
      <c r="B76" s="69"/>
      <c r="C76" s="69"/>
      <c r="D76" s="246" t="s">
        <v>150</v>
      </c>
      <c r="E76" s="246"/>
      <c r="F76" s="246"/>
      <c r="G76" s="246"/>
      <c r="H76" s="246"/>
      <c r="I76" s="246"/>
      <c r="J76" s="69"/>
      <c r="K76" s="69"/>
      <c r="L76" s="69"/>
      <c r="M76" s="69"/>
      <c r="P76" s="246" t="s">
        <v>150</v>
      </c>
      <c r="Q76" s="246"/>
      <c r="R76" s="246"/>
      <c r="S76" s="246"/>
      <c r="T76" s="246"/>
      <c r="U76" s="246"/>
      <c r="V76" s="246"/>
      <c r="W76" s="246"/>
      <c r="X76" s="69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</row>
  </sheetData>
  <mergeCells count="42">
    <mergeCell ref="A6:B6"/>
    <mergeCell ref="H6:I6"/>
    <mergeCell ref="N6:O6"/>
    <mergeCell ref="A7:A8"/>
    <mergeCell ref="B7:B8"/>
    <mergeCell ref="G7:J7"/>
    <mergeCell ref="K7:K8"/>
    <mergeCell ref="L7:L8"/>
    <mergeCell ref="N4:Y4"/>
    <mergeCell ref="C7:F7"/>
    <mergeCell ref="N7:N8"/>
    <mergeCell ref="O7:O8"/>
    <mergeCell ref="P7:Q7"/>
    <mergeCell ref="R7:W7"/>
    <mergeCell ref="G5:M5"/>
    <mergeCell ref="A1:M1"/>
    <mergeCell ref="N1:Y1"/>
    <mergeCell ref="A2:M2"/>
    <mergeCell ref="N2:Y2"/>
    <mergeCell ref="A3:M3"/>
    <mergeCell ref="N3:Y3"/>
    <mergeCell ref="A61:B61"/>
    <mergeCell ref="N61:O61"/>
    <mergeCell ref="N62:O62"/>
    <mergeCell ref="D63:E63"/>
    <mergeCell ref="A63:B63"/>
    <mergeCell ref="AC2:AE4"/>
    <mergeCell ref="D75:I75"/>
    <mergeCell ref="P75:W75"/>
    <mergeCell ref="D76:I76"/>
    <mergeCell ref="P76:W76"/>
    <mergeCell ref="D64:E64"/>
    <mergeCell ref="D65:E65"/>
    <mergeCell ref="D66:E66"/>
    <mergeCell ref="P74:W74"/>
    <mergeCell ref="D74:I74"/>
    <mergeCell ref="M7:M8"/>
    <mergeCell ref="X7:X8"/>
    <mergeCell ref="Y7:Y8"/>
    <mergeCell ref="J54:K54"/>
    <mergeCell ref="N56:O56"/>
    <mergeCell ref="A4:M4"/>
  </mergeCells>
  <conditionalFormatting sqref="B9:B53">
    <cfRule type="cellIs" dxfId="46" priority="33" stopIfTrue="1" operator="lessThan">
      <formula>25</formula>
    </cfRule>
    <cfRule type="cellIs" dxfId="45" priority="34" stopIfTrue="1" operator="lessThan">
      <formula>20.6</formula>
    </cfRule>
    <cfRule type="cellIs" dxfId="44" priority="35" stopIfTrue="1" operator="lessThan">
      <formula>7</formula>
    </cfRule>
  </conditionalFormatting>
  <conditionalFormatting sqref="C9:K53">
    <cfRule type="cellIs" dxfId="43" priority="8" stopIfTrue="1" operator="lessThan">
      <formula>7</formula>
    </cfRule>
  </conditionalFormatting>
  <conditionalFormatting sqref="G54:L55">
    <cfRule type="cellIs" dxfId="42" priority="11" stopIfTrue="1" operator="lessThan">
      <formula>7</formula>
    </cfRule>
  </conditionalFormatting>
  <conditionalFormatting sqref="L7">
    <cfRule type="cellIs" dxfId="41" priority="6" stopIfTrue="1" operator="lessThan">
      <formula>7</formula>
    </cfRule>
    <cfRule type="cellIs" dxfId="40" priority="7" operator="equal">
      <formula>"ERROR"</formula>
    </cfRule>
  </conditionalFormatting>
  <conditionalFormatting sqref="L9:L53">
    <cfRule type="cellIs" dxfId="39" priority="9" stopIfTrue="1" operator="lessThan">
      <formula>7</formula>
    </cfRule>
    <cfRule type="cellIs" dxfId="38" priority="10" operator="equal">
      <formula>"ERROR"</formula>
    </cfRule>
  </conditionalFormatting>
  <conditionalFormatting sqref="O9:O53">
    <cfRule type="cellIs" dxfId="37" priority="40" stopIfTrue="1" operator="lessThan">
      <formula>25</formula>
    </cfRule>
    <cfRule type="cellIs" dxfId="36" priority="41" stopIfTrue="1" operator="lessThan">
      <formula>20.6</formula>
    </cfRule>
    <cfRule type="cellIs" dxfId="35" priority="42" stopIfTrue="1" operator="lessThan">
      <formula>7</formula>
    </cfRule>
  </conditionalFormatting>
  <conditionalFormatting sqref="P9:P53">
    <cfRule type="cellIs" dxfId="34" priority="5" stopIfTrue="1" operator="lessThan">
      <formula>7</formula>
    </cfRule>
  </conditionalFormatting>
  <conditionalFormatting sqref="P54:V54">
    <cfRule type="cellIs" dxfId="33" priority="17" stopIfTrue="1" operator="lessThan">
      <formula>7</formula>
    </cfRule>
  </conditionalFormatting>
  <conditionalFormatting sqref="R9:T53">
    <cfRule type="cellIs" dxfId="32" priority="1" stopIfTrue="1" operator="lessThan">
      <formula>7</formula>
    </cfRule>
  </conditionalFormatting>
  <conditionalFormatting sqref="U9:V53">
    <cfRule type="cellIs" dxfId="31" priority="2" operator="equal">
      <formula>"ERROR"</formula>
    </cfRule>
  </conditionalFormatting>
  <conditionalFormatting sqref="W9:W53">
    <cfRule type="cellIs" dxfId="30" priority="12" operator="equal">
      <formula>"ERROR"</formula>
    </cfRule>
  </conditionalFormatting>
  <conditionalFormatting sqref="X7">
    <cfRule type="cellIs" dxfId="29" priority="29" stopIfTrue="1" operator="lessThan">
      <formula>7</formula>
    </cfRule>
    <cfRule type="cellIs" dxfId="28" priority="30" operator="equal">
      <formula>"ERROR"</formula>
    </cfRule>
  </conditionalFormatting>
  <conditionalFormatting sqref="X9:X53">
    <cfRule type="cellIs" dxfId="27" priority="14" stopIfTrue="1" operator="lessThan">
      <formula>7</formula>
    </cfRule>
    <cfRule type="cellIs" dxfId="26" priority="15" operator="equal">
      <formula>"ERROR"</formula>
    </cfRule>
  </conditionalFormatting>
  <conditionalFormatting sqref="X54">
    <cfRule type="cellIs" dxfId="25" priority="16" stopIfTrue="1" operator="lessThan">
      <formula>7</formula>
    </cfRule>
  </conditionalFormatting>
  <pageMargins left="0.41" right="0.16" top="0.22" bottom="0.14000000000000001" header="0.18" footer="0.11811023622047245"/>
  <pageSetup paperSize="9" scale="70" fitToWidth="0" fitToHeight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BH121"/>
  <sheetViews>
    <sheetView showGridLines="0" zoomScale="85" zoomScaleNormal="85" zoomScaleSheetLayoutView="100" zoomScalePageLayoutView="84" workbookViewId="0">
      <selection sqref="A1:M1"/>
    </sheetView>
  </sheetViews>
  <sheetFormatPr baseColWidth="10" defaultColWidth="0" defaultRowHeight="15" zeroHeight="1"/>
  <cols>
    <col min="1" max="1" width="3.7109375" customWidth="1"/>
    <col min="2" max="2" width="47.85546875" customWidth="1"/>
    <col min="3" max="9" width="8" customWidth="1"/>
    <col min="10" max="10" width="7.28515625" customWidth="1"/>
    <col min="11" max="11" width="12.5703125" customWidth="1"/>
    <col min="12" max="12" width="6.85546875" customWidth="1"/>
    <col min="13" max="13" width="11.85546875" bestFit="1" customWidth="1"/>
    <col min="14" max="14" width="11.42578125" customWidth="1"/>
    <col min="15" max="15" width="7.140625" customWidth="1"/>
    <col min="16" max="16" width="47.85546875" customWidth="1"/>
    <col min="17" max="22" width="11.42578125" customWidth="1"/>
    <col min="23" max="16384" width="11.42578125" hidden="1"/>
  </cols>
  <sheetData>
    <row r="1" spans="1:60" s="9" customFormat="1" ht="20.100000000000001" customHeight="1">
      <c r="A1" s="305" t="str">
        <f>DATOS!B2</f>
        <v>UNIDAD EDUCATIVA FISCOMISIONAL VEINTE DE ABRIL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8"/>
    </row>
    <row r="2" spans="1:60" s="9" customFormat="1" ht="20.100000000000001" customHeight="1">
      <c r="A2" s="306" t="s">
        <v>160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8"/>
      <c r="P2"/>
    </row>
    <row r="3" spans="1:60" s="9" customFormat="1" ht="20.100000000000001" customHeight="1">
      <c r="A3" s="306" t="str">
        <f>"AÑO LECTIVO "&amp;DATOS!B3</f>
        <v>AÑO LECTIVO 2024 - 2025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8"/>
      <c r="P3"/>
    </row>
    <row r="4" spans="1:60" s="9" customFormat="1" ht="17.25" customHeight="1">
      <c r="A4" s="15"/>
      <c r="B4" s="184"/>
      <c r="C4" s="82"/>
      <c r="D4" s="82"/>
      <c r="E4" s="185"/>
      <c r="F4" s="185"/>
      <c r="G4" s="185"/>
      <c r="H4" s="185"/>
      <c r="I4" s="185"/>
      <c r="J4" s="185"/>
      <c r="K4" s="185"/>
      <c r="L4" s="186"/>
      <c r="M4" s="186"/>
      <c r="N4" s="10"/>
      <c r="P4"/>
    </row>
    <row r="5" spans="1:60" ht="20.100000000000001" customHeight="1">
      <c r="A5" s="127" t="str">
        <f>"CURSO: "&amp;DATOS!B6</f>
        <v>CURSO: SEGUNDO BGU CIENCIAS "B" VESPERTINA</v>
      </c>
      <c r="B5" s="128"/>
      <c r="C5" s="82" t="s">
        <v>110</v>
      </c>
      <c r="D5" s="82" t="str">
        <f>DATOS!B4</f>
        <v>MATEMATICA</v>
      </c>
      <c r="E5" s="187"/>
      <c r="F5" s="187"/>
      <c r="G5" s="187"/>
      <c r="H5" s="82"/>
      <c r="I5" s="188" t="str">
        <f>"DOCENTE: "&amp;DATOS!B5</f>
        <v>DOCENTE: LIC. JULIO NAVAS PAZMIÑO</v>
      </c>
      <c r="J5" s="39"/>
      <c r="K5" s="189"/>
      <c r="L5" s="189"/>
      <c r="M5" s="189"/>
      <c r="N5" s="11"/>
      <c r="O5" s="11"/>
    </row>
    <row r="6" spans="1:60" ht="19.5" customHeight="1">
      <c r="A6" s="307" t="s">
        <v>112</v>
      </c>
      <c r="B6" s="310" t="s">
        <v>161</v>
      </c>
      <c r="C6" s="298" t="s">
        <v>162</v>
      </c>
      <c r="D6" s="299"/>
      <c r="E6" s="299"/>
      <c r="F6" s="299"/>
      <c r="G6" s="300"/>
      <c r="H6" s="301"/>
      <c r="I6" s="295" t="s">
        <v>163</v>
      </c>
      <c r="J6" s="289" t="s">
        <v>9</v>
      </c>
      <c r="K6" s="313" t="s">
        <v>164</v>
      </c>
      <c r="L6" s="292" t="s">
        <v>165</v>
      </c>
      <c r="M6" s="317" t="s">
        <v>166</v>
      </c>
    </row>
    <row r="7" spans="1:60" ht="39" customHeight="1">
      <c r="A7" s="308"/>
      <c r="B7" s="311"/>
      <c r="C7" s="320" t="s">
        <v>167</v>
      </c>
      <c r="D7" s="321"/>
      <c r="E7" s="320" t="s">
        <v>168</v>
      </c>
      <c r="F7" s="322"/>
      <c r="G7" s="323" t="s">
        <v>169</v>
      </c>
      <c r="H7" s="324"/>
      <c r="I7" s="296"/>
      <c r="J7" s="290"/>
      <c r="K7" s="314"/>
      <c r="L7" s="293"/>
      <c r="M7" s="318"/>
    </row>
    <row r="8" spans="1:60" ht="29.25" customHeight="1">
      <c r="A8" s="309"/>
      <c r="B8" s="312"/>
      <c r="C8" s="144" t="s">
        <v>67</v>
      </c>
      <c r="D8" s="145" t="s">
        <v>170</v>
      </c>
      <c r="E8" s="144" t="s">
        <v>67</v>
      </c>
      <c r="F8" s="145" t="s">
        <v>170</v>
      </c>
      <c r="G8" s="146" t="s">
        <v>67</v>
      </c>
      <c r="H8" s="145" t="s">
        <v>170</v>
      </c>
      <c r="I8" s="297"/>
      <c r="J8" s="291"/>
      <c r="K8" s="147" t="s">
        <v>171</v>
      </c>
      <c r="L8" s="294"/>
      <c r="M8" s="319"/>
    </row>
    <row r="9" spans="1:60" ht="16.5" customHeight="1">
      <c r="A9" s="83">
        <v>1</v>
      </c>
      <c r="B9" s="129" t="str">
        <f>IF(AND('1ER TRIMESTRE'!B9&lt;&gt;""),('1ER TRIMESTRE'!B9),"")</f>
        <v xml:space="preserve">ARGUDO TUBAY </v>
      </c>
      <c r="C9" s="130" t="str">
        <f>IF('1ER TRIMESTRE'!X9="","",'1ER TRIMESTRE'!X9)</f>
        <v/>
      </c>
      <c r="D9" s="135" t="str">
        <f>IF('1ER TRIMESTRE'!Y9="","",'1ER TRIMESTRE'!Y9)</f>
        <v/>
      </c>
      <c r="E9" s="130" t="str">
        <f>IF('2DO TRIMESTRE'!X9="","",'2DO TRIMESTRE'!X9)</f>
        <v/>
      </c>
      <c r="F9" s="135" t="str">
        <f>IF('2DO TRIMESTRE'!Y9="","",'2DO TRIMESTRE'!Y9)</f>
        <v/>
      </c>
      <c r="G9" s="130" t="str">
        <f>IF('3ER TRIMESTRE'!X9="","",'3ER TRIMESTRE'!X9)</f>
        <v/>
      </c>
      <c r="H9" s="131" t="str">
        <f>IF('3ER TRIMESTRE'!Y9="","",'3ER TRIMESTRE'!Y9)</f>
        <v/>
      </c>
      <c r="I9" s="93" t="str">
        <f t="shared" ref="I9:I53" si="0">IF(OR(C9="",E9="",G9=""),"",TRUNC(AVERAGE(C9,E9,G9),2))</f>
        <v/>
      </c>
      <c r="J9" s="126" t="str">
        <f>_xlfn.IFS(OR(I9="",I9&lt;0,I9&gt;10,$BH$9=0),"",AND($BH$9=1,I9&gt;=9),"DA",AND($BH$9=1,I9&gt;=7),"AA",AND($BH$9=1,I9&gt;4),"PA",AND($BH$9=1,I9&lt;=4),"NA",AND($BH$9=2,I9&gt;=9.5),"A+",AND($BH$9=2,I9&gt;=8.5),"A-",AND($BH$9=2,I9&gt;=7.5),"B+",AND($BH$9=2,I9&gt;=6.5),"B-",AND($BH$9=2,I9&gt;=5.5),"C+",AND($BH$9=2,I9&gt;=4.5),"C-",AND($BH$9=2,I9&gt;=3.5),"D+",AND($BH$9=2,I9&gt;=2.5),"D-",AND($BH$9=2,I9&gt;=1.5),"E+",AND($BH$9=2,I9&lt;1.5),"E-")</f>
        <v/>
      </c>
      <c r="K9" s="12" t="str">
        <f>_xlfn.IFS(OR($BH$9=0,I9=""),"",AND($BH$9=2,I9&gt;=0,I9&lt;=10),"APROBADO",AND($BH$9=1,I9&gt;=7,I9&lt;=10),"APROBADO",AND($BH$9=1,I9&gt;4,I9&lt;7),"SUPLETORIO",TRUE,"PIERDE AÑO")</f>
        <v/>
      </c>
      <c r="L9" s="149"/>
      <c r="M9" s="12" t="str">
        <f>_xlfn.IFS(OR($BH$9=0,$BH$9=2),"",AND(I9&gt;=7,I9&lt;=10),"APROBADO",AND(I9&gt;=0,I9&lt;=4),"PIERDE AÑO",L9="","",AND(L9&gt;=7,L9&lt;=10),"APROBADO",AND(L9&gt;=0,L9&lt;7),"PIERDE AÑO",TRUE,"ERROR NOTA")</f>
        <v/>
      </c>
      <c r="BH9" s="167">
        <f>IF(DATOS!$E$4="",0,IF(DATOS!$E$4="CUANTITATIVA",1,IF(DATOS!$E$4="CUALITATIVA",2,0)))</f>
        <v>1</v>
      </c>
    </row>
    <row r="10" spans="1:60" ht="16.5" customHeight="1">
      <c r="A10" s="84">
        <v>2</v>
      </c>
      <c r="B10" s="129" t="str">
        <f>IF(AND('1ER TRIMESTRE'!B10&lt;&gt;""),('1ER TRIMESTRE'!B10),"")</f>
        <v>CABRERA ALVARADO</v>
      </c>
      <c r="C10" s="132" t="str">
        <f>IF('1ER TRIMESTRE'!X10="","",'1ER TRIMESTRE'!X10)</f>
        <v/>
      </c>
      <c r="D10" s="136" t="str">
        <f>IF('1ER TRIMESTRE'!Y10="","",'1ER TRIMESTRE'!Y10)</f>
        <v/>
      </c>
      <c r="E10" s="137" t="str">
        <f>IF('2DO TRIMESTRE'!X10="","",'2DO TRIMESTRE'!X10)</f>
        <v/>
      </c>
      <c r="F10" s="136" t="str">
        <f>IF('2DO TRIMESTRE'!Y10="","",'2DO TRIMESTRE'!Y10)</f>
        <v/>
      </c>
      <c r="G10" s="137" t="str">
        <f>IF('3ER TRIMESTRE'!X10="","",'3ER TRIMESTRE'!X10)</f>
        <v/>
      </c>
      <c r="H10" s="133" t="str">
        <f>IF('3ER TRIMESTRE'!Y10="","",'3ER TRIMESTRE'!Y10)</f>
        <v/>
      </c>
      <c r="I10" s="93" t="str">
        <f t="shared" si="0"/>
        <v/>
      </c>
      <c r="J10" s="126" t="str">
        <f t="shared" ref="J10:J53" si="1">_xlfn.IFS(OR(I10="",I10&lt;0,I10&gt;10,$BH$9=0),"",AND($BH$9=1,I10&gt;=9),"DA",AND($BH$9=1,I10&gt;=7),"AA",AND($BH$9=1,I10&gt;4),"PA",AND($BH$9=1,I10&lt;=4),"NA",AND($BH$9=2,I10&gt;=9.5),"A+",AND($BH$9=2,I10&gt;=8.5),"A-",AND($BH$9=2,I10&gt;=7.5),"B+",AND($BH$9=2,I10&gt;=6.5),"B-",AND($BH$9=2,I10&gt;=5.5),"C+",AND($BH$9=2,I10&gt;=4.5),"C-",AND($BH$9=2,I10&gt;=3.5),"D+",AND($BH$9=2,I10&gt;=2.5),"D-",AND($BH$9=2,I10&gt;=1.5),"E+",AND($BH$9=2,I10&lt;1.5),"E-")</f>
        <v/>
      </c>
      <c r="K10" s="12" t="str">
        <f t="shared" ref="K10:K53" si="2">_xlfn.IFS(OR($BH$9=0,I10=""),"",AND($BH$9=2,I10&gt;=0,I10&lt;=10),"APROBADO",AND($BH$9=1,I10&gt;=7,I10&lt;=10),"APROBADO",AND($BH$9=1,I10&gt;4,I10&lt;7),"SUPLETORIO",TRUE,"PIERDE AÑO")</f>
        <v/>
      </c>
      <c r="L10" s="149"/>
      <c r="M10" s="12" t="str">
        <f t="shared" ref="M10:M53" si="3">_xlfn.IFS(OR($BH$9=0,$BH$9=2),"",AND(I10&gt;=7,I10&lt;=10),"APROBADO",AND(I10&gt;=0,I10&lt;=4),"PIERDE AÑO",L10="","",AND(L10&gt;=7,L10&lt;=10),"APROBADO",AND(L10&gt;=0,L10&lt;7),"PIERDE AÑO",TRUE,"ERROR NOTA")</f>
        <v/>
      </c>
    </row>
    <row r="11" spans="1:60" ht="16.5" customHeight="1">
      <c r="A11" s="84">
        <v>3</v>
      </c>
      <c r="B11" s="129" t="str">
        <f>IF(AND('1ER TRIMESTRE'!B11&lt;&gt;""),('1ER TRIMESTRE'!B11),"")</f>
        <v>CAGUANA ZAMBRANO</v>
      </c>
      <c r="C11" s="132">
        <f>IF('1ER TRIMESTRE'!X11="","",'1ER TRIMESTRE'!X11)</f>
        <v>7</v>
      </c>
      <c r="D11" s="136" t="str">
        <f>IF('1ER TRIMESTRE'!Y11="","",'1ER TRIMESTRE'!Y11)</f>
        <v>AA</v>
      </c>
      <c r="E11" s="137">
        <f>IF('2DO TRIMESTRE'!X11="","",'2DO TRIMESTRE'!X11)</f>
        <v>5.3</v>
      </c>
      <c r="F11" s="136" t="str">
        <f>IF('2DO TRIMESTRE'!Y11="","",'2DO TRIMESTRE'!Y11)</f>
        <v>PA</v>
      </c>
      <c r="G11" s="137">
        <f>IF('3ER TRIMESTRE'!X11="","",'3ER TRIMESTRE'!X11)</f>
        <v>5.15</v>
      </c>
      <c r="H11" s="133" t="str">
        <f>IF('3ER TRIMESTRE'!Y11="","",'3ER TRIMESTRE'!Y11)</f>
        <v>PA</v>
      </c>
      <c r="I11" s="93">
        <f t="shared" si="0"/>
        <v>5.81</v>
      </c>
      <c r="J11" s="126" t="str">
        <f t="shared" si="1"/>
        <v>PA</v>
      </c>
      <c r="K11" s="12" t="str">
        <f t="shared" si="2"/>
        <v>SUPLETORIO</v>
      </c>
      <c r="L11" s="149"/>
      <c r="M11" s="12" t="str">
        <f t="shared" si="3"/>
        <v/>
      </c>
    </row>
    <row r="12" spans="1:60" ht="16.5" customHeight="1">
      <c r="A12" s="84">
        <v>4</v>
      </c>
      <c r="B12" s="129" t="str">
        <f>IF(AND('1ER TRIMESTRE'!B12&lt;&gt;""),('1ER TRIMESTRE'!B12),"")</f>
        <v xml:space="preserve">CASTRO PINCAY </v>
      </c>
      <c r="C12" s="132">
        <f>IF('1ER TRIMESTRE'!X12="","",'1ER TRIMESTRE'!X12)</f>
        <v>5.92</v>
      </c>
      <c r="D12" s="136" t="str">
        <f>IF('1ER TRIMESTRE'!Y12="","",'1ER TRIMESTRE'!Y12)</f>
        <v>PA</v>
      </c>
      <c r="E12" s="137">
        <f>IF('2DO TRIMESTRE'!X12="","",'2DO TRIMESTRE'!X12)</f>
        <v>6.07</v>
      </c>
      <c r="F12" s="136" t="str">
        <f>IF('2DO TRIMESTRE'!Y12="","",'2DO TRIMESTRE'!Y12)</f>
        <v>PA</v>
      </c>
      <c r="G12" s="137">
        <f>IF('3ER TRIMESTRE'!X12="","",'3ER TRIMESTRE'!X12)</f>
        <v>6.15</v>
      </c>
      <c r="H12" s="133" t="str">
        <f>IF('3ER TRIMESTRE'!Y12="","",'3ER TRIMESTRE'!Y12)</f>
        <v>PA</v>
      </c>
      <c r="I12" s="93">
        <f t="shared" si="0"/>
        <v>6.04</v>
      </c>
      <c r="J12" s="126" t="str">
        <f t="shared" si="1"/>
        <v>PA</v>
      </c>
      <c r="K12" s="12" t="str">
        <f t="shared" si="2"/>
        <v>SUPLETORIO</v>
      </c>
      <c r="L12" s="149"/>
      <c r="M12" s="12" t="str">
        <f t="shared" si="3"/>
        <v/>
      </c>
    </row>
    <row r="13" spans="1:60" ht="16.5" customHeight="1">
      <c r="A13" s="84">
        <v>5</v>
      </c>
      <c r="B13" s="129" t="str">
        <f>IF(AND('1ER TRIMESTRE'!B13&lt;&gt;""),('1ER TRIMESTRE'!B13),"")</f>
        <v>CHELE PLUA</v>
      </c>
      <c r="C13" s="132">
        <f>IF('1ER TRIMESTRE'!X13="","",'1ER TRIMESTRE'!X13)</f>
        <v>7</v>
      </c>
      <c r="D13" s="136" t="str">
        <f>IF('1ER TRIMESTRE'!Y13="","",'1ER TRIMESTRE'!Y13)</f>
        <v>AA</v>
      </c>
      <c r="E13" s="137">
        <f>IF('2DO TRIMESTRE'!X13="","",'2DO TRIMESTRE'!X13)</f>
        <v>7</v>
      </c>
      <c r="F13" s="136" t="str">
        <f>IF('2DO TRIMESTRE'!Y13="","",'2DO TRIMESTRE'!Y13)</f>
        <v>AA</v>
      </c>
      <c r="G13" s="137">
        <f>IF('3ER TRIMESTRE'!X13="","",'3ER TRIMESTRE'!X13)</f>
        <v>7</v>
      </c>
      <c r="H13" s="133" t="str">
        <f>IF('3ER TRIMESTRE'!Y13="","",'3ER TRIMESTRE'!Y13)</f>
        <v>AA</v>
      </c>
      <c r="I13" s="93">
        <f t="shared" si="0"/>
        <v>7</v>
      </c>
      <c r="J13" s="126" t="str">
        <f t="shared" si="1"/>
        <v>AA</v>
      </c>
      <c r="K13" s="12" t="str">
        <f t="shared" si="2"/>
        <v>APROBADO</v>
      </c>
      <c r="L13" s="149"/>
      <c r="M13" s="12" t="str">
        <f t="shared" si="3"/>
        <v>APROBADO</v>
      </c>
    </row>
    <row r="14" spans="1:60" ht="16.5" customHeight="1">
      <c r="A14" s="84">
        <v>6</v>
      </c>
      <c r="B14" s="129" t="str">
        <f>IF(AND('1ER TRIMESTRE'!B14&lt;&gt;""),('1ER TRIMESTRE'!B14),"")</f>
        <v>CHOEZ CABRERA</v>
      </c>
      <c r="C14" s="132">
        <f>IF('1ER TRIMESTRE'!X14="","",'1ER TRIMESTRE'!X14)</f>
        <v>3</v>
      </c>
      <c r="D14" s="136" t="str">
        <f>IF('1ER TRIMESTRE'!Y14="","",'1ER TRIMESTRE'!Y14)</f>
        <v>NA</v>
      </c>
      <c r="E14" s="137">
        <f>IF('2DO TRIMESTRE'!X14="","",'2DO TRIMESTRE'!X14)</f>
        <v>3.8</v>
      </c>
      <c r="F14" s="136" t="str">
        <f>IF('2DO TRIMESTRE'!Y14="","",'2DO TRIMESTRE'!Y14)</f>
        <v>NA</v>
      </c>
      <c r="G14" s="137">
        <f>IF('3ER TRIMESTRE'!X14="","",'3ER TRIMESTRE'!X14)</f>
        <v>2.97</v>
      </c>
      <c r="H14" s="133" t="str">
        <f>IF('3ER TRIMESTRE'!Y14="","",'3ER TRIMESTRE'!Y14)</f>
        <v>NA</v>
      </c>
      <c r="I14" s="93">
        <f t="shared" si="0"/>
        <v>3.25</v>
      </c>
      <c r="J14" s="126" t="str">
        <f t="shared" si="1"/>
        <v>NA</v>
      </c>
      <c r="K14" s="12" t="str">
        <f t="shared" si="2"/>
        <v>PIERDE AÑO</v>
      </c>
      <c r="L14" s="149"/>
      <c r="M14" s="12" t="str">
        <f t="shared" si="3"/>
        <v>PIERDE AÑO</v>
      </c>
    </row>
    <row r="15" spans="1:60" ht="16.5" customHeight="1">
      <c r="A15" s="84">
        <v>7</v>
      </c>
      <c r="B15" s="129" t="str">
        <f>IF(AND('1ER TRIMESTRE'!B15&lt;&gt;""),('1ER TRIMESTRE'!B15),"")</f>
        <v xml:space="preserve">CHUEZ LOOR </v>
      </c>
      <c r="C15" s="132">
        <f>IF('1ER TRIMESTRE'!X15="","",'1ER TRIMESTRE'!X15)</f>
        <v>9.15</v>
      </c>
      <c r="D15" s="136" t="str">
        <f>IF('1ER TRIMESTRE'!Y15="","",'1ER TRIMESTRE'!Y15)</f>
        <v>DA</v>
      </c>
      <c r="E15" s="137">
        <f>IF('2DO TRIMESTRE'!X15="","",'2DO TRIMESTRE'!X15)</f>
        <v>9</v>
      </c>
      <c r="F15" s="136" t="str">
        <f>IF('2DO TRIMESTRE'!Y15="","",'2DO TRIMESTRE'!Y15)</f>
        <v>DA</v>
      </c>
      <c r="G15" s="137">
        <f>IF('3ER TRIMESTRE'!X15="","",'3ER TRIMESTRE'!X15)</f>
        <v>9</v>
      </c>
      <c r="H15" s="133" t="str">
        <f>IF('3ER TRIMESTRE'!Y15="","",'3ER TRIMESTRE'!Y15)</f>
        <v>DA</v>
      </c>
      <c r="I15" s="93">
        <f t="shared" si="0"/>
        <v>9.0500000000000007</v>
      </c>
      <c r="J15" s="126" t="str">
        <f t="shared" si="1"/>
        <v>DA</v>
      </c>
      <c r="K15" s="12" t="str">
        <f t="shared" si="2"/>
        <v>APROBADO</v>
      </c>
      <c r="L15" s="149"/>
      <c r="M15" s="12" t="str">
        <f t="shared" si="3"/>
        <v>APROBADO</v>
      </c>
    </row>
    <row r="16" spans="1:60" ht="16.5" customHeight="1">
      <c r="A16" s="84">
        <v>8</v>
      </c>
      <c r="B16" s="129" t="str">
        <f>IF(AND('1ER TRIMESTRE'!B16&lt;&gt;""),('1ER TRIMESTRE'!B16),"")</f>
        <v xml:space="preserve">CHUYA SAQUIPAY </v>
      </c>
      <c r="C16" s="132">
        <f>IF('1ER TRIMESTRE'!X16="","",'1ER TRIMESTRE'!X16)</f>
        <v>10</v>
      </c>
      <c r="D16" s="136" t="str">
        <f>IF('1ER TRIMESTRE'!Y16="","",'1ER TRIMESTRE'!Y16)</f>
        <v>DA</v>
      </c>
      <c r="E16" s="137">
        <f>IF('2DO TRIMESTRE'!X16="","",'2DO TRIMESTRE'!X16)</f>
        <v>10</v>
      </c>
      <c r="F16" s="136" t="str">
        <f>IF('2DO TRIMESTRE'!Y16="","",'2DO TRIMESTRE'!Y16)</f>
        <v>DA</v>
      </c>
      <c r="G16" s="137">
        <f>IF('3ER TRIMESTRE'!X16="","",'3ER TRIMESTRE'!X16)</f>
        <v>10</v>
      </c>
      <c r="H16" s="133" t="str">
        <f>IF('3ER TRIMESTRE'!Y16="","",'3ER TRIMESTRE'!Y16)</f>
        <v>DA</v>
      </c>
      <c r="I16" s="93">
        <f t="shared" si="0"/>
        <v>10</v>
      </c>
      <c r="J16" s="126" t="str">
        <f t="shared" si="1"/>
        <v>DA</v>
      </c>
      <c r="K16" s="12" t="str">
        <f t="shared" si="2"/>
        <v>APROBADO</v>
      </c>
      <c r="L16" s="149"/>
      <c r="M16" s="12" t="str">
        <f t="shared" si="3"/>
        <v>APROBADO</v>
      </c>
    </row>
    <row r="17" spans="1:13" ht="16.5" customHeight="1">
      <c r="A17" s="84">
        <v>9</v>
      </c>
      <c r="B17" s="129" t="str">
        <f>IF(AND('1ER TRIMESTRE'!B17&lt;&gt;""),('1ER TRIMESTRE'!B17),"")</f>
        <v xml:space="preserve">ESPINOZA CASTAÑEDA </v>
      </c>
      <c r="C17" s="132" t="str">
        <f>IF('1ER TRIMESTRE'!X17="","",'1ER TRIMESTRE'!X17)</f>
        <v/>
      </c>
      <c r="D17" s="136" t="str">
        <f>IF('1ER TRIMESTRE'!Y17="","",'1ER TRIMESTRE'!Y17)</f>
        <v/>
      </c>
      <c r="E17" s="137" t="str">
        <f>IF('2DO TRIMESTRE'!X17="","",'2DO TRIMESTRE'!X17)</f>
        <v/>
      </c>
      <c r="F17" s="136" t="str">
        <f>IF('2DO TRIMESTRE'!Y17="","",'2DO TRIMESTRE'!Y17)</f>
        <v/>
      </c>
      <c r="G17" s="137" t="str">
        <f>IF('3ER TRIMESTRE'!X17="","",'3ER TRIMESTRE'!X17)</f>
        <v/>
      </c>
      <c r="H17" s="133" t="str">
        <f>IF('3ER TRIMESTRE'!Y17="","",'3ER TRIMESTRE'!Y17)</f>
        <v/>
      </c>
      <c r="I17" s="93" t="str">
        <f t="shared" si="0"/>
        <v/>
      </c>
      <c r="J17" s="126" t="str">
        <f t="shared" si="1"/>
        <v/>
      </c>
      <c r="K17" s="12" t="str">
        <f t="shared" si="2"/>
        <v/>
      </c>
      <c r="L17" s="149"/>
      <c r="M17" s="12" t="str">
        <f t="shared" si="3"/>
        <v/>
      </c>
    </row>
    <row r="18" spans="1:13" ht="16.5" customHeight="1">
      <c r="A18" s="84">
        <v>10</v>
      </c>
      <c r="B18" s="129" t="str">
        <f>IF(AND('1ER TRIMESTRE'!B18&lt;&gt;""),('1ER TRIMESTRE'!B18),"")</f>
        <v xml:space="preserve">GALARZA CEREZO </v>
      </c>
      <c r="C18" s="132">
        <f>IF('1ER TRIMESTRE'!X18="","",'1ER TRIMESTRE'!X18)</f>
        <v>8.4499999999999993</v>
      </c>
      <c r="D18" s="136" t="str">
        <f>IF('1ER TRIMESTRE'!Y18="","",'1ER TRIMESTRE'!Y18)</f>
        <v>AA</v>
      </c>
      <c r="E18" s="137">
        <f>IF('2DO TRIMESTRE'!X18="","",'2DO TRIMESTRE'!X18)</f>
        <v>8.8000000000000007</v>
      </c>
      <c r="F18" s="136" t="str">
        <f>IF('2DO TRIMESTRE'!Y18="","",'2DO TRIMESTRE'!Y18)</f>
        <v>AA</v>
      </c>
      <c r="G18" s="137">
        <f>IF('3ER TRIMESTRE'!X18="","",'3ER TRIMESTRE'!X18)</f>
        <v>8.8000000000000007</v>
      </c>
      <c r="H18" s="133" t="str">
        <f>IF('3ER TRIMESTRE'!Y18="","",'3ER TRIMESTRE'!Y18)</f>
        <v>AA</v>
      </c>
      <c r="I18" s="93">
        <f t="shared" si="0"/>
        <v>8.68</v>
      </c>
      <c r="J18" s="126" t="str">
        <f t="shared" si="1"/>
        <v>AA</v>
      </c>
      <c r="K18" s="12" t="str">
        <f t="shared" si="2"/>
        <v>APROBADO</v>
      </c>
      <c r="L18" s="149"/>
      <c r="M18" s="12" t="str">
        <f t="shared" si="3"/>
        <v>APROBADO</v>
      </c>
    </row>
    <row r="19" spans="1:13" ht="16.5" customHeight="1">
      <c r="A19" s="84">
        <v>11</v>
      </c>
      <c r="B19" s="129" t="str">
        <f>IF(AND('1ER TRIMESTRE'!B19&lt;&gt;""),('1ER TRIMESTRE'!B19),"")</f>
        <v xml:space="preserve">GOMEZ RODRIGUEZ </v>
      </c>
      <c r="C19" s="132">
        <f>IF('1ER TRIMESTRE'!X19="","",'1ER TRIMESTRE'!X19)</f>
        <v>7.4</v>
      </c>
      <c r="D19" s="136" t="str">
        <f>IF('1ER TRIMESTRE'!Y19="","",'1ER TRIMESTRE'!Y19)</f>
        <v>AA</v>
      </c>
      <c r="E19" s="137">
        <f>IF('2DO TRIMESTRE'!X19="","",'2DO TRIMESTRE'!X19)</f>
        <v>7.4</v>
      </c>
      <c r="F19" s="136" t="str">
        <f>IF('2DO TRIMESTRE'!Y19="","",'2DO TRIMESTRE'!Y19)</f>
        <v>AA</v>
      </c>
      <c r="G19" s="137">
        <f>IF('3ER TRIMESTRE'!X19="","",'3ER TRIMESTRE'!X19)</f>
        <v>7.4</v>
      </c>
      <c r="H19" s="133" t="str">
        <f>IF('3ER TRIMESTRE'!Y19="","",'3ER TRIMESTRE'!Y19)</f>
        <v>AA</v>
      </c>
      <c r="I19" s="93">
        <f t="shared" si="0"/>
        <v>7.4</v>
      </c>
      <c r="J19" s="126" t="str">
        <f t="shared" si="1"/>
        <v>AA</v>
      </c>
      <c r="K19" s="12" t="str">
        <f t="shared" si="2"/>
        <v>APROBADO</v>
      </c>
      <c r="L19" s="149"/>
      <c r="M19" s="12" t="str">
        <f t="shared" si="3"/>
        <v>APROBADO</v>
      </c>
    </row>
    <row r="20" spans="1:13" ht="16.5" customHeight="1">
      <c r="A20" s="84">
        <v>12</v>
      </c>
      <c r="B20" s="129" t="str">
        <f>IF(AND('1ER TRIMESTRE'!B20&lt;&gt;""),('1ER TRIMESTRE'!B20),"")</f>
        <v xml:space="preserve">GUZMAN MOSQUERA </v>
      </c>
      <c r="C20" s="132">
        <f>IF('1ER TRIMESTRE'!X20="","",'1ER TRIMESTRE'!X20)</f>
        <v>5.6</v>
      </c>
      <c r="D20" s="136" t="str">
        <f>IF('1ER TRIMESTRE'!Y20="","",'1ER TRIMESTRE'!Y20)</f>
        <v>PA</v>
      </c>
      <c r="E20" s="137">
        <f>IF('2DO TRIMESTRE'!X20="","",'2DO TRIMESTRE'!X20)</f>
        <v>5.78</v>
      </c>
      <c r="F20" s="136" t="str">
        <f>IF('2DO TRIMESTRE'!Y20="","",'2DO TRIMESTRE'!Y20)</f>
        <v>PA</v>
      </c>
      <c r="G20" s="137">
        <f>IF('3ER TRIMESTRE'!X20="","",'3ER TRIMESTRE'!X20)</f>
        <v>5.84</v>
      </c>
      <c r="H20" s="133" t="str">
        <f>IF('3ER TRIMESTRE'!Y20="","",'3ER TRIMESTRE'!Y20)</f>
        <v>PA</v>
      </c>
      <c r="I20" s="93">
        <f t="shared" si="0"/>
        <v>5.74</v>
      </c>
      <c r="J20" s="126" t="str">
        <f t="shared" si="1"/>
        <v>PA</v>
      </c>
      <c r="K20" s="12" t="str">
        <f t="shared" si="2"/>
        <v>SUPLETORIO</v>
      </c>
      <c r="L20" s="149"/>
      <c r="M20" s="12" t="str">
        <f t="shared" si="3"/>
        <v/>
      </c>
    </row>
    <row r="21" spans="1:13" ht="16.5" customHeight="1">
      <c r="A21" s="84">
        <v>13</v>
      </c>
      <c r="B21" s="129" t="str">
        <f>IF(AND('1ER TRIMESTRE'!B21&lt;&gt;""),('1ER TRIMESTRE'!B21),"")</f>
        <v>JIRON MERCADO</v>
      </c>
      <c r="C21" s="132">
        <f>IF('1ER TRIMESTRE'!X21="","",'1ER TRIMESTRE'!X21)</f>
        <v>8.1999999999999993</v>
      </c>
      <c r="D21" s="136" t="str">
        <f>IF('1ER TRIMESTRE'!Y21="","",'1ER TRIMESTRE'!Y21)</f>
        <v>AA</v>
      </c>
      <c r="E21" s="137">
        <f>IF('2DO TRIMESTRE'!X21="","",'2DO TRIMESTRE'!X21)</f>
        <v>8.1999999999999993</v>
      </c>
      <c r="F21" s="136" t="str">
        <f>IF('2DO TRIMESTRE'!Y21="","",'2DO TRIMESTRE'!Y21)</f>
        <v>AA</v>
      </c>
      <c r="G21" s="137">
        <f>IF('3ER TRIMESTRE'!X21="","",'3ER TRIMESTRE'!X21)</f>
        <v>8.1999999999999993</v>
      </c>
      <c r="H21" s="133" t="str">
        <f>IF('3ER TRIMESTRE'!Y21="","",'3ER TRIMESTRE'!Y21)</f>
        <v>AA</v>
      </c>
      <c r="I21" s="93">
        <f t="shared" si="0"/>
        <v>8.1999999999999993</v>
      </c>
      <c r="J21" s="126" t="str">
        <f t="shared" si="1"/>
        <v>AA</v>
      </c>
      <c r="K21" s="12" t="str">
        <f t="shared" si="2"/>
        <v>APROBADO</v>
      </c>
      <c r="L21" s="149"/>
      <c r="M21" s="12" t="str">
        <f t="shared" si="3"/>
        <v>APROBADO</v>
      </c>
    </row>
    <row r="22" spans="1:13" ht="16.5" customHeight="1">
      <c r="A22" s="84">
        <v>14</v>
      </c>
      <c r="B22" s="129" t="str">
        <f>IF(AND('1ER TRIMESTRE'!B22&lt;&gt;""),('1ER TRIMESTRE'!B22),"")</f>
        <v>MACAS QUICHIMBO</v>
      </c>
      <c r="C22" s="132">
        <f>IF('1ER TRIMESTRE'!X22="","",'1ER TRIMESTRE'!X22)</f>
        <v>7.36</v>
      </c>
      <c r="D22" s="136" t="str">
        <f>IF('1ER TRIMESTRE'!Y22="","",'1ER TRIMESTRE'!Y22)</f>
        <v>AA</v>
      </c>
      <c r="E22" s="137">
        <f>IF('2DO TRIMESTRE'!X22="","",'2DO TRIMESTRE'!X22)</f>
        <v>7.43</v>
      </c>
      <c r="F22" s="136" t="str">
        <f>IF('2DO TRIMESTRE'!Y22="","",'2DO TRIMESTRE'!Y22)</f>
        <v>AA</v>
      </c>
      <c r="G22" s="137">
        <f>IF('3ER TRIMESTRE'!X22="","",'3ER TRIMESTRE'!X22)</f>
        <v>7.43</v>
      </c>
      <c r="H22" s="133" t="str">
        <f>IF('3ER TRIMESTRE'!Y22="","",'3ER TRIMESTRE'!Y22)</f>
        <v>AA</v>
      </c>
      <c r="I22" s="93">
        <f t="shared" si="0"/>
        <v>7.4</v>
      </c>
      <c r="J22" s="126" t="str">
        <f t="shared" si="1"/>
        <v>AA</v>
      </c>
      <c r="K22" s="12" t="str">
        <f t="shared" si="2"/>
        <v>APROBADO</v>
      </c>
      <c r="L22" s="149"/>
      <c r="M22" s="12" t="str">
        <f t="shared" si="3"/>
        <v>APROBADO</v>
      </c>
    </row>
    <row r="23" spans="1:13" ht="16.5" customHeight="1">
      <c r="A23" s="84">
        <v>15</v>
      </c>
      <c r="B23" s="129" t="str">
        <f>IF(AND('1ER TRIMESTRE'!B23&lt;&gt;""),('1ER TRIMESTRE'!B23),"")</f>
        <v>MACIAS MATEO</v>
      </c>
      <c r="C23" s="132">
        <f>IF('1ER TRIMESTRE'!X23="","",'1ER TRIMESTRE'!X23)</f>
        <v>7.23</v>
      </c>
      <c r="D23" s="136" t="str">
        <f>IF('1ER TRIMESTRE'!Y23="","",'1ER TRIMESTRE'!Y23)</f>
        <v>AA</v>
      </c>
      <c r="E23" s="137">
        <f>IF('2DO TRIMESTRE'!X23="","",'2DO TRIMESTRE'!X23)</f>
        <v>7.23</v>
      </c>
      <c r="F23" s="136" t="str">
        <f>IF('2DO TRIMESTRE'!Y23="","",'2DO TRIMESTRE'!Y23)</f>
        <v>AA</v>
      </c>
      <c r="G23" s="137">
        <f>IF('3ER TRIMESTRE'!X23="","",'3ER TRIMESTRE'!X23)</f>
        <v>7.23</v>
      </c>
      <c r="H23" s="133" t="str">
        <f>IF('3ER TRIMESTRE'!Y23="","",'3ER TRIMESTRE'!Y23)</f>
        <v>AA</v>
      </c>
      <c r="I23" s="93">
        <f t="shared" si="0"/>
        <v>7.23</v>
      </c>
      <c r="J23" s="126" t="str">
        <f t="shared" si="1"/>
        <v>AA</v>
      </c>
      <c r="K23" s="12" t="str">
        <f t="shared" si="2"/>
        <v>APROBADO</v>
      </c>
      <c r="L23" s="149"/>
      <c r="M23" s="12" t="str">
        <f t="shared" si="3"/>
        <v>APROBADO</v>
      </c>
    </row>
    <row r="24" spans="1:13" ht="16.5" customHeight="1">
      <c r="A24" s="84">
        <v>16</v>
      </c>
      <c r="B24" s="129" t="str">
        <f>IF(AND('1ER TRIMESTRE'!B24&lt;&gt;""),('1ER TRIMESTRE'!B24),"")</f>
        <v xml:space="preserve">MATUTE CACERES </v>
      </c>
      <c r="C24" s="132">
        <f>IF('1ER TRIMESTRE'!X24="","",'1ER TRIMESTRE'!X24)</f>
        <v>7.6</v>
      </c>
      <c r="D24" s="136" t="str">
        <f>IF('1ER TRIMESTRE'!Y24="","",'1ER TRIMESTRE'!Y24)</f>
        <v>AA</v>
      </c>
      <c r="E24" s="137">
        <f>IF('2DO TRIMESTRE'!X24="","",'2DO TRIMESTRE'!X24)</f>
        <v>7.6</v>
      </c>
      <c r="F24" s="136" t="str">
        <f>IF('2DO TRIMESTRE'!Y24="","",'2DO TRIMESTRE'!Y24)</f>
        <v>AA</v>
      </c>
      <c r="G24" s="137">
        <f>IF('3ER TRIMESTRE'!X24="","",'3ER TRIMESTRE'!X24)</f>
        <v>7.6</v>
      </c>
      <c r="H24" s="133" t="str">
        <f>IF('3ER TRIMESTRE'!Y24="","",'3ER TRIMESTRE'!Y24)</f>
        <v>AA</v>
      </c>
      <c r="I24" s="93">
        <f t="shared" si="0"/>
        <v>7.6</v>
      </c>
      <c r="J24" s="126" t="str">
        <f t="shared" si="1"/>
        <v>AA</v>
      </c>
      <c r="K24" s="12" t="str">
        <f t="shared" si="2"/>
        <v>APROBADO</v>
      </c>
      <c r="L24" s="149"/>
      <c r="M24" s="12" t="str">
        <f t="shared" si="3"/>
        <v>APROBADO</v>
      </c>
    </row>
    <row r="25" spans="1:13" ht="16.5" customHeight="1">
      <c r="A25" s="84">
        <v>17</v>
      </c>
      <c r="B25" s="129" t="str">
        <f>IF(AND('1ER TRIMESTRE'!B25&lt;&gt;""),('1ER TRIMESTRE'!B25),"")</f>
        <v xml:space="preserve">MAYORGA ARIAS </v>
      </c>
      <c r="C25" s="132">
        <f>IF('1ER TRIMESTRE'!X25="","",'1ER TRIMESTRE'!X25)</f>
        <v>7.61</v>
      </c>
      <c r="D25" s="136" t="str">
        <f>IF('1ER TRIMESTRE'!Y25="","",'1ER TRIMESTRE'!Y25)</f>
        <v>AA</v>
      </c>
      <c r="E25" s="137">
        <f>IF('2DO TRIMESTRE'!X25="","",'2DO TRIMESTRE'!X25)</f>
        <v>8.3000000000000007</v>
      </c>
      <c r="F25" s="136" t="str">
        <f>IF('2DO TRIMESTRE'!Y25="","",'2DO TRIMESTRE'!Y25)</f>
        <v>AA</v>
      </c>
      <c r="G25" s="137">
        <f>IF('3ER TRIMESTRE'!X25="","",'3ER TRIMESTRE'!X25)</f>
        <v>8.3000000000000007</v>
      </c>
      <c r="H25" s="133" t="str">
        <f>IF('3ER TRIMESTRE'!Y25="","",'3ER TRIMESTRE'!Y25)</f>
        <v>AA</v>
      </c>
      <c r="I25" s="93">
        <f t="shared" si="0"/>
        <v>8.07</v>
      </c>
      <c r="J25" s="126" t="str">
        <f t="shared" si="1"/>
        <v>AA</v>
      </c>
      <c r="K25" s="12" t="str">
        <f t="shared" si="2"/>
        <v>APROBADO</v>
      </c>
      <c r="L25" s="149"/>
      <c r="M25" s="12" t="str">
        <f t="shared" si="3"/>
        <v>APROBADO</v>
      </c>
    </row>
    <row r="26" spans="1:13" ht="16.5" customHeight="1">
      <c r="A26" s="84">
        <v>18</v>
      </c>
      <c r="B26" s="129" t="str">
        <f>IF(AND('1ER TRIMESTRE'!B26&lt;&gt;""),('1ER TRIMESTRE'!B26),"")</f>
        <v>MENDOZA ORTIZ</v>
      </c>
      <c r="C26" s="132">
        <f>IF('1ER TRIMESTRE'!X26="","",'1ER TRIMESTRE'!X26)</f>
        <v>9.5</v>
      </c>
      <c r="D26" s="136" t="str">
        <f>IF('1ER TRIMESTRE'!Y26="","",'1ER TRIMESTRE'!Y26)</f>
        <v>DA</v>
      </c>
      <c r="E26" s="137">
        <f>IF('2DO TRIMESTRE'!X26="","",'2DO TRIMESTRE'!X26)</f>
        <v>9.5</v>
      </c>
      <c r="F26" s="136" t="str">
        <f>IF('2DO TRIMESTRE'!Y26="","",'2DO TRIMESTRE'!Y26)</f>
        <v>DA</v>
      </c>
      <c r="G26" s="137">
        <f>IF('3ER TRIMESTRE'!X26="","",'3ER TRIMESTRE'!X26)</f>
        <v>9.5</v>
      </c>
      <c r="H26" s="133" t="str">
        <f>IF('3ER TRIMESTRE'!Y26="","",'3ER TRIMESTRE'!Y26)</f>
        <v>DA</v>
      </c>
      <c r="I26" s="93">
        <f t="shared" si="0"/>
        <v>9.5</v>
      </c>
      <c r="J26" s="126" t="str">
        <f t="shared" si="1"/>
        <v>DA</v>
      </c>
      <c r="K26" s="12" t="str">
        <f t="shared" si="2"/>
        <v>APROBADO</v>
      </c>
      <c r="L26" s="149"/>
      <c r="M26" s="12" t="str">
        <f t="shared" si="3"/>
        <v>APROBADO</v>
      </c>
    </row>
    <row r="27" spans="1:13" ht="16.5" customHeight="1">
      <c r="A27" s="84">
        <v>19</v>
      </c>
      <c r="B27" s="129" t="str">
        <f>IF(AND('1ER TRIMESTRE'!B27&lt;&gt;""),('1ER TRIMESTRE'!B27),"")</f>
        <v xml:space="preserve">MORALES FRANCO </v>
      </c>
      <c r="C27" s="132">
        <f>IF('1ER TRIMESTRE'!X27="","",'1ER TRIMESTRE'!X27)</f>
        <v>6.31</v>
      </c>
      <c r="D27" s="136" t="str">
        <f>IF('1ER TRIMESTRE'!Y27="","",'1ER TRIMESTRE'!Y27)</f>
        <v>PA</v>
      </c>
      <c r="E27" s="137">
        <f>IF('2DO TRIMESTRE'!X27="","",'2DO TRIMESTRE'!X27)</f>
        <v>6.07</v>
      </c>
      <c r="F27" s="136" t="str">
        <f>IF('2DO TRIMESTRE'!Y27="","",'2DO TRIMESTRE'!Y27)</f>
        <v>PA</v>
      </c>
      <c r="G27" s="137">
        <f>IF('3ER TRIMESTRE'!X27="","",'3ER TRIMESTRE'!X27)</f>
        <v>6.3</v>
      </c>
      <c r="H27" s="133" t="str">
        <f>IF('3ER TRIMESTRE'!Y27="","",'3ER TRIMESTRE'!Y27)</f>
        <v>PA</v>
      </c>
      <c r="I27" s="93">
        <f t="shared" si="0"/>
        <v>6.22</v>
      </c>
      <c r="J27" s="126" t="str">
        <f t="shared" si="1"/>
        <v>PA</v>
      </c>
      <c r="K27" s="12" t="str">
        <f t="shared" si="2"/>
        <v>SUPLETORIO</v>
      </c>
      <c r="L27" s="149"/>
      <c r="M27" s="12" t="str">
        <f t="shared" si="3"/>
        <v/>
      </c>
    </row>
    <row r="28" spans="1:13" ht="16.5" customHeight="1">
      <c r="A28" s="84">
        <v>20</v>
      </c>
      <c r="B28" s="129" t="str">
        <f>IF(AND('1ER TRIMESTRE'!B28&lt;&gt;""),('1ER TRIMESTRE'!B28),"")</f>
        <v xml:space="preserve">MORALES LEON </v>
      </c>
      <c r="C28" s="132">
        <f>IF('1ER TRIMESTRE'!X28="","",'1ER TRIMESTRE'!X28)</f>
        <v>7.5</v>
      </c>
      <c r="D28" s="136" t="str">
        <f>IF('1ER TRIMESTRE'!Y28="","",'1ER TRIMESTRE'!Y28)</f>
        <v>AA</v>
      </c>
      <c r="E28" s="137">
        <f>IF('2DO TRIMESTRE'!X28="","",'2DO TRIMESTRE'!X28)</f>
        <v>7.5</v>
      </c>
      <c r="F28" s="136" t="str">
        <f>IF('2DO TRIMESTRE'!Y28="","",'2DO TRIMESTRE'!Y28)</f>
        <v>AA</v>
      </c>
      <c r="G28" s="137">
        <f>IF('3ER TRIMESTRE'!X28="","",'3ER TRIMESTRE'!X28)</f>
        <v>7.5</v>
      </c>
      <c r="H28" s="133" t="str">
        <f>IF('3ER TRIMESTRE'!Y28="","",'3ER TRIMESTRE'!Y28)</f>
        <v>AA</v>
      </c>
      <c r="I28" s="93">
        <f t="shared" si="0"/>
        <v>7.5</v>
      </c>
      <c r="J28" s="126" t="str">
        <f t="shared" si="1"/>
        <v>AA</v>
      </c>
      <c r="K28" s="12" t="str">
        <f t="shared" si="2"/>
        <v>APROBADO</v>
      </c>
      <c r="L28" s="149"/>
      <c r="M28" s="12" t="str">
        <f t="shared" si="3"/>
        <v>APROBADO</v>
      </c>
    </row>
    <row r="29" spans="1:13" ht="16.5" customHeight="1">
      <c r="A29" s="84">
        <v>21</v>
      </c>
      <c r="B29" s="129" t="str">
        <f>IF(AND('1ER TRIMESTRE'!B29&lt;&gt;""),('1ER TRIMESTRE'!B29),"")</f>
        <v>MUÑOZ VEINTIMILLA E</v>
      </c>
      <c r="C29" s="132">
        <f>IF('1ER TRIMESTRE'!X29="","",'1ER TRIMESTRE'!X29)</f>
        <v>5.53</v>
      </c>
      <c r="D29" s="136" t="str">
        <f>IF('1ER TRIMESTRE'!Y29="","",'1ER TRIMESTRE'!Y29)</f>
        <v>PA</v>
      </c>
      <c r="E29" s="137">
        <f>IF('2DO TRIMESTRE'!X29="","",'2DO TRIMESTRE'!X29)</f>
        <v>5.57</v>
      </c>
      <c r="F29" s="136" t="str">
        <f>IF('2DO TRIMESTRE'!Y29="","",'2DO TRIMESTRE'!Y29)</f>
        <v>PA</v>
      </c>
      <c r="G29" s="137">
        <f>IF('3ER TRIMESTRE'!X29="","",'3ER TRIMESTRE'!X29)</f>
        <v>5.46</v>
      </c>
      <c r="H29" s="133" t="str">
        <f>IF('3ER TRIMESTRE'!Y29="","",'3ER TRIMESTRE'!Y29)</f>
        <v>PA</v>
      </c>
      <c r="I29" s="93">
        <f t="shared" si="0"/>
        <v>5.52</v>
      </c>
      <c r="J29" s="126" t="str">
        <f t="shared" si="1"/>
        <v>PA</v>
      </c>
      <c r="K29" s="12" t="str">
        <f t="shared" si="2"/>
        <v>SUPLETORIO</v>
      </c>
      <c r="L29" s="149"/>
      <c r="M29" s="12" t="str">
        <f t="shared" si="3"/>
        <v/>
      </c>
    </row>
    <row r="30" spans="1:13" ht="16.5" customHeight="1">
      <c r="A30" s="84">
        <v>22</v>
      </c>
      <c r="B30" s="129" t="str">
        <f>IF(AND('1ER TRIMESTRE'!B30&lt;&gt;""),('1ER TRIMESTRE'!B30),"")</f>
        <v xml:space="preserve">NAVAS LINO </v>
      </c>
      <c r="C30" s="132" t="str">
        <f>IF('1ER TRIMESTRE'!X30="","",'1ER TRIMESTRE'!X30)</f>
        <v/>
      </c>
      <c r="D30" s="136" t="str">
        <f>IF('1ER TRIMESTRE'!Y30="","",'1ER TRIMESTRE'!Y30)</f>
        <v/>
      </c>
      <c r="E30" s="137">
        <f>IF('2DO TRIMESTRE'!X30="","",'2DO TRIMESTRE'!X30)</f>
        <v>6.67</v>
      </c>
      <c r="F30" s="136" t="str">
        <f>IF('2DO TRIMESTRE'!Y30="","",'2DO TRIMESTRE'!Y30)</f>
        <v>PA</v>
      </c>
      <c r="G30" s="137" t="str">
        <f>IF('3ER TRIMESTRE'!X30="","",'3ER TRIMESTRE'!X30)</f>
        <v/>
      </c>
      <c r="H30" s="133" t="str">
        <f>IF('3ER TRIMESTRE'!Y30="","",'3ER TRIMESTRE'!Y30)</f>
        <v/>
      </c>
      <c r="I30" s="93" t="str">
        <f t="shared" si="0"/>
        <v/>
      </c>
      <c r="J30" s="126" t="str">
        <f t="shared" si="1"/>
        <v/>
      </c>
      <c r="K30" s="12" t="str">
        <f t="shared" si="2"/>
        <v/>
      </c>
      <c r="L30" s="149"/>
      <c r="M30" s="12" t="str">
        <f t="shared" si="3"/>
        <v/>
      </c>
    </row>
    <row r="31" spans="1:13" ht="16.5" customHeight="1">
      <c r="A31" s="84">
        <v>23</v>
      </c>
      <c r="B31" s="129" t="str">
        <f>IF(AND('1ER TRIMESTRE'!B31&lt;&gt;""),('1ER TRIMESTRE'!B31),"")</f>
        <v xml:space="preserve">PAREDES BRAVO </v>
      </c>
      <c r="C31" s="132" t="str">
        <f>IF('1ER TRIMESTRE'!X31="","",'1ER TRIMESTRE'!X31)</f>
        <v/>
      </c>
      <c r="D31" s="136" t="str">
        <f>IF('1ER TRIMESTRE'!Y31="","",'1ER TRIMESTRE'!Y31)</f>
        <v/>
      </c>
      <c r="E31" s="137" t="str">
        <f>IF('2DO TRIMESTRE'!X31="","",'2DO TRIMESTRE'!X31)</f>
        <v/>
      </c>
      <c r="F31" s="136" t="str">
        <f>IF('2DO TRIMESTRE'!Y31="","",'2DO TRIMESTRE'!Y31)</f>
        <v/>
      </c>
      <c r="G31" s="137" t="str">
        <f>IF('3ER TRIMESTRE'!X31="","",'3ER TRIMESTRE'!X31)</f>
        <v/>
      </c>
      <c r="H31" s="133" t="str">
        <f>IF('3ER TRIMESTRE'!Y31="","",'3ER TRIMESTRE'!Y31)</f>
        <v/>
      </c>
      <c r="I31" s="93" t="str">
        <f t="shared" si="0"/>
        <v/>
      </c>
      <c r="J31" s="126" t="str">
        <f t="shared" si="1"/>
        <v/>
      </c>
      <c r="K31" s="12" t="str">
        <f t="shared" si="2"/>
        <v/>
      </c>
      <c r="L31" s="149"/>
      <c r="M31" s="12" t="str">
        <f t="shared" si="3"/>
        <v/>
      </c>
    </row>
    <row r="32" spans="1:13" ht="16.5" customHeight="1">
      <c r="A32" s="84">
        <v>24</v>
      </c>
      <c r="B32" s="129" t="str">
        <f>IF(AND('1ER TRIMESTRE'!B32&lt;&gt;""),('1ER TRIMESTRE'!B32),"")</f>
        <v>PEREZ GUERRERO</v>
      </c>
      <c r="C32" s="132" t="str">
        <f>IF('1ER TRIMESTRE'!X32="","",'1ER TRIMESTRE'!X32)</f>
        <v/>
      </c>
      <c r="D32" s="136" t="str">
        <f>IF('1ER TRIMESTRE'!Y32="","",'1ER TRIMESTRE'!Y32)</f>
        <v/>
      </c>
      <c r="E32" s="137" t="str">
        <f>IF('2DO TRIMESTRE'!X32="","",'2DO TRIMESTRE'!X32)</f>
        <v/>
      </c>
      <c r="F32" s="136" t="str">
        <f>IF('2DO TRIMESTRE'!Y32="","",'2DO TRIMESTRE'!Y32)</f>
        <v/>
      </c>
      <c r="G32" s="137" t="str">
        <f>IF('3ER TRIMESTRE'!X32="","",'3ER TRIMESTRE'!X32)</f>
        <v/>
      </c>
      <c r="H32" s="133" t="str">
        <f>IF('3ER TRIMESTRE'!Y32="","",'3ER TRIMESTRE'!Y32)</f>
        <v/>
      </c>
      <c r="I32" s="93" t="str">
        <f t="shared" si="0"/>
        <v/>
      </c>
      <c r="J32" s="126" t="str">
        <f t="shared" si="1"/>
        <v/>
      </c>
      <c r="K32" s="12" t="str">
        <f t="shared" si="2"/>
        <v/>
      </c>
      <c r="L32" s="149"/>
      <c r="M32" s="12" t="str">
        <f t="shared" si="3"/>
        <v/>
      </c>
    </row>
    <row r="33" spans="1:13" ht="16.5" customHeight="1">
      <c r="A33" s="84">
        <v>25</v>
      </c>
      <c r="B33" s="129" t="str">
        <f>IF(AND('1ER TRIMESTRE'!B33&lt;&gt;""),('1ER TRIMESTRE'!B33),"")</f>
        <v>PEREZ PINCAY A</v>
      </c>
      <c r="C33" s="132" t="str">
        <f>IF('1ER TRIMESTRE'!X33="","",'1ER TRIMESTRE'!X33)</f>
        <v/>
      </c>
      <c r="D33" s="136" t="str">
        <f>IF('1ER TRIMESTRE'!Y33="","",'1ER TRIMESTRE'!Y33)</f>
        <v/>
      </c>
      <c r="E33" s="137" t="str">
        <f>IF('2DO TRIMESTRE'!X33="","",'2DO TRIMESTRE'!X33)</f>
        <v/>
      </c>
      <c r="F33" s="136" t="str">
        <f>IF('2DO TRIMESTRE'!Y33="","",'2DO TRIMESTRE'!Y33)</f>
        <v/>
      </c>
      <c r="G33" s="137" t="str">
        <f>IF('3ER TRIMESTRE'!X33="","",'3ER TRIMESTRE'!X33)</f>
        <v/>
      </c>
      <c r="H33" s="133" t="str">
        <f>IF('3ER TRIMESTRE'!Y33="","",'3ER TRIMESTRE'!Y33)</f>
        <v/>
      </c>
      <c r="I33" s="93" t="str">
        <f t="shared" si="0"/>
        <v/>
      </c>
      <c r="J33" s="126" t="str">
        <f t="shared" si="1"/>
        <v/>
      </c>
      <c r="K33" s="12" t="str">
        <f t="shared" si="2"/>
        <v/>
      </c>
      <c r="L33" s="149"/>
      <c r="M33" s="12" t="str">
        <f t="shared" si="3"/>
        <v/>
      </c>
    </row>
    <row r="34" spans="1:13" ht="16.5" customHeight="1">
      <c r="A34" s="84">
        <v>26</v>
      </c>
      <c r="B34" s="129" t="str">
        <f>IF(AND('1ER TRIMESTRE'!B34&lt;&gt;""),('1ER TRIMESTRE'!B34),"")</f>
        <v>QUIMIZ BUENAÑO M</v>
      </c>
      <c r="C34" s="132" t="str">
        <f>IF('1ER TRIMESTRE'!X34="","",'1ER TRIMESTRE'!X34)</f>
        <v/>
      </c>
      <c r="D34" s="136" t="str">
        <f>IF('1ER TRIMESTRE'!Y34="","",'1ER TRIMESTRE'!Y34)</f>
        <v/>
      </c>
      <c r="E34" s="137" t="str">
        <f>IF('2DO TRIMESTRE'!X34="","",'2DO TRIMESTRE'!X34)</f>
        <v/>
      </c>
      <c r="F34" s="136" t="str">
        <f>IF('2DO TRIMESTRE'!Y34="","",'2DO TRIMESTRE'!Y34)</f>
        <v/>
      </c>
      <c r="G34" s="137" t="str">
        <f>IF('3ER TRIMESTRE'!X34="","",'3ER TRIMESTRE'!X34)</f>
        <v/>
      </c>
      <c r="H34" s="133" t="str">
        <f>IF('3ER TRIMESTRE'!Y34="","",'3ER TRIMESTRE'!Y34)</f>
        <v/>
      </c>
      <c r="I34" s="93" t="str">
        <f t="shared" si="0"/>
        <v/>
      </c>
      <c r="J34" s="126" t="str">
        <f t="shared" si="1"/>
        <v/>
      </c>
      <c r="K34" s="12" t="str">
        <f t="shared" si="2"/>
        <v/>
      </c>
      <c r="L34" s="149"/>
      <c r="M34" s="12" t="str">
        <f t="shared" si="3"/>
        <v/>
      </c>
    </row>
    <row r="35" spans="1:13" ht="16.5" customHeight="1">
      <c r="A35" s="84">
        <v>27</v>
      </c>
      <c r="B35" s="129" t="str">
        <f>IF(AND('1ER TRIMESTRE'!B35&lt;&gt;""),('1ER TRIMESTRE'!B35),"")</f>
        <v>QUINTANA BRIONES A</v>
      </c>
      <c r="C35" s="132" t="str">
        <f>IF('1ER TRIMESTRE'!X35="","",'1ER TRIMESTRE'!X35)</f>
        <v/>
      </c>
      <c r="D35" s="136" t="str">
        <f>IF('1ER TRIMESTRE'!Y35="","",'1ER TRIMESTRE'!Y35)</f>
        <v/>
      </c>
      <c r="E35" s="137" t="str">
        <f>IF('2DO TRIMESTRE'!X35="","",'2DO TRIMESTRE'!X35)</f>
        <v/>
      </c>
      <c r="F35" s="136" t="str">
        <f>IF('2DO TRIMESTRE'!Y35="","",'2DO TRIMESTRE'!Y35)</f>
        <v/>
      </c>
      <c r="G35" s="137" t="str">
        <f>IF('3ER TRIMESTRE'!X35="","",'3ER TRIMESTRE'!X35)</f>
        <v/>
      </c>
      <c r="H35" s="133" t="str">
        <f>IF('3ER TRIMESTRE'!Y35="","",'3ER TRIMESTRE'!Y35)</f>
        <v/>
      </c>
      <c r="I35" s="93" t="str">
        <f t="shared" si="0"/>
        <v/>
      </c>
      <c r="J35" s="126" t="str">
        <f t="shared" si="1"/>
        <v/>
      </c>
      <c r="K35" s="12" t="str">
        <f t="shared" si="2"/>
        <v/>
      </c>
      <c r="L35" s="149"/>
      <c r="M35" s="12" t="str">
        <f t="shared" si="3"/>
        <v/>
      </c>
    </row>
    <row r="36" spans="1:13" ht="16.5" customHeight="1">
      <c r="A36" s="84">
        <v>28</v>
      </c>
      <c r="B36" s="129" t="str">
        <f>IF(AND('1ER TRIMESTRE'!B36&lt;&gt;""),('1ER TRIMESTRE'!B36),"")</f>
        <v>RAMIREZ GASTEZZI D</v>
      </c>
      <c r="C36" s="132" t="str">
        <f>IF('1ER TRIMESTRE'!X36="","",'1ER TRIMESTRE'!X36)</f>
        <v/>
      </c>
      <c r="D36" s="136" t="str">
        <f>IF('1ER TRIMESTRE'!Y36="","",'1ER TRIMESTRE'!Y36)</f>
        <v/>
      </c>
      <c r="E36" s="137" t="str">
        <f>IF('2DO TRIMESTRE'!X36="","",'2DO TRIMESTRE'!X36)</f>
        <v/>
      </c>
      <c r="F36" s="136" t="str">
        <f>IF('2DO TRIMESTRE'!Y36="","",'2DO TRIMESTRE'!Y36)</f>
        <v/>
      </c>
      <c r="G36" s="137" t="str">
        <f>IF('3ER TRIMESTRE'!X36="","",'3ER TRIMESTRE'!X36)</f>
        <v/>
      </c>
      <c r="H36" s="133" t="str">
        <f>IF('3ER TRIMESTRE'!Y36="","",'3ER TRIMESTRE'!Y36)</f>
        <v/>
      </c>
      <c r="I36" s="93" t="str">
        <f t="shared" si="0"/>
        <v/>
      </c>
      <c r="J36" s="126" t="str">
        <f t="shared" si="1"/>
        <v/>
      </c>
      <c r="K36" s="12" t="str">
        <f t="shared" si="2"/>
        <v/>
      </c>
      <c r="L36" s="149"/>
      <c r="M36" s="12" t="str">
        <f t="shared" si="3"/>
        <v/>
      </c>
    </row>
    <row r="37" spans="1:13" ht="16.5" customHeight="1">
      <c r="A37" s="84">
        <v>29</v>
      </c>
      <c r="B37" s="129" t="str">
        <f>IF(AND('1ER TRIMESTRE'!B37&lt;&gt;""),('1ER TRIMESTRE'!B37),"")</f>
        <v>RODRIGUEZ CHOEZ J</v>
      </c>
      <c r="C37" s="132" t="str">
        <f>IF('1ER TRIMESTRE'!X37="","",'1ER TRIMESTRE'!X37)</f>
        <v/>
      </c>
      <c r="D37" s="136" t="str">
        <f>IF('1ER TRIMESTRE'!Y37="","",'1ER TRIMESTRE'!Y37)</f>
        <v/>
      </c>
      <c r="E37" s="137" t="str">
        <f>IF('2DO TRIMESTRE'!X37="","",'2DO TRIMESTRE'!X37)</f>
        <v/>
      </c>
      <c r="F37" s="136" t="str">
        <f>IF('2DO TRIMESTRE'!Y37="","",'2DO TRIMESTRE'!Y37)</f>
        <v/>
      </c>
      <c r="G37" s="137" t="str">
        <f>IF('3ER TRIMESTRE'!X37="","",'3ER TRIMESTRE'!X37)</f>
        <v/>
      </c>
      <c r="H37" s="133" t="str">
        <f>IF('3ER TRIMESTRE'!Y37="","",'3ER TRIMESTRE'!Y37)</f>
        <v/>
      </c>
      <c r="I37" s="93" t="str">
        <f t="shared" si="0"/>
        <v/>
      </c>
      <c r="J37" s="126" t="str">
        <f t="shared" si="1"/>
        <v/>
      </c>
      <c r="K37" s="12" t="str">
        <f t="shared" si="2"/>
        <v/>
      </c>
      <c r="L37" s="149"/>
      <c r="M37" s="12" t="str">
        <f t="shared" si="3"/>
        <v/>
      </c>
    </row>
    <row r="38" spans="1:13" ht="16.5" customHeight="1">
      <c r="A38" s="84">
        <v>30</v>
      </c>
      <c r="B38" s="129" t="str">
        <f>IF(AND('1ER TRIMESTRE'!B38&lt;&gt;""),('1ER TRIMESTRE'!B38),"")</f>
        <v>ROSALES MARTINEZ E</v>
      </c>
      <c r="C38" s="132" t="str">
        <f>IF('1ER TRIMESTRE'!X38="","",'1ER TRIMESTRE'!X38)</f>
        <v/>
      </c>
      <c r="D38" s="136" t="str">
        <f>IF('1ER TRIMESTRE'!Y38="","",'1ER TRIMESTRE'!Y38)</f>
        <v/>
      </c>
      <c r="E38" s="137" t="str">
        <f>IF('2DO TRIMESTRE'!X38="","",'2DO TRIMESTRE'!X38)</f>
        <v/>
      </c>
      <c r="F38" s="136" t="str">
        <f>IF('2DO TRIMESTRE'!Y38="","",'2DO TRIMESTRE'!Y38)</f>
        <v/>
      </c>
      <c r="G38" s="137" t="str">
        <f>IF('3ER TRIMESTRE'!X38="","",'3ER TRIMESTRE'!X38)</f>
        <v/>
      </c>
      <c r="H38" s="133" t="str">
        <f>IF('3ER TRIMESTRE'!Y38="","",'3ER TRIMESTRE'!Y38)</f>
        <v/>
      </c>
      <c r="I38" s="93" t="str">
        <f t="shared" si="0"/>
        <v/>
      </c>
      <c r="J38" s="126" t="str">
        <f t="shared" si="1"/>
        <v/>
      </c>
      <c r="K38" s="12" t="str">
        <f t="shared" si="2"/>
        <v/>
      </c>
      <c r="L38" s="149"/>
      <c r="M38" s="12" t="str">
        <f t="shared" si="3"/>
        <v/>
      </c>
    </row>
    <row r="39" spans="1:13" ht="16.5" customHeight="1">
      <c r="A39" s="84">
        <v>31</v>
      </c>
      <c r="B39" s="129" t="str">
        <f>IF(AND('1ER TRIMESTRE'!B39&lt;&gt;""),('1ER TRIMESTRE'!B39),"")</f>
        <v>SANCHEZ ROSADO</v>
      </c>
      <c r="C39" s="132">
        <f>IF('1ER TRIMESTRE'!X39="","",'1ER TRIMESTRE'!X39)</f>
        <v>7</v>
      </c>
      <c r="D39" s="136" t="str">
        <f>IF('1ER TRIMESTRE'!Y39="","",'1ER TRIMESTRE'!Y39)</f>
        <v>AA</v>
      </c>
      <c r="E39" s="137" t="str">
        <f>IF('2DO TRIMESTRE'!X39="","",'2DO TRIMESTRE'!X39)</f>
        <v/>
      </c>
      <c r="F39" s="136" t="str">
        <f>IF('2DO TRIMESTRE'!Y39="","",'2DO TRIMESTRE'!Y39)</f>
        <v/>
      </c>
      <c r="G39" s="137" t="str">
        <f>IF('3ER TRIMESTRE'!X39="","",'3ER TRIMESTRE'!X39)</f>
        <v/>
      </c>
      <c r="H39" s="133" t="str">
        <f>IF('3ER TRIMESTRE'!Y39="","",'3ER TRIMESTRE'!Y39)</f>
        <v/>
      </c>
      <c r="I39" s="93" t="str">
        <f t="shared" si="0"/>
        <v/>
      </c>
      <c r="J39" s="126" t="str">
        <f t="shared" si="1"/>
        <v/>
      </c>
      <c r="K39" s="12" t="str">
        <f t="shared" si="2"/>
        <v/>
      </c>
      <c r="L39" s="149"/>
      <c r="M39" s="12" t="str">
        <f t="shared" si="3"/>
        <v/>
      </c>
    </row>
    <row r="40" spans="1:13" ht="16.5" customHeight="1">
      <c r="A40" s="84">
        <v>32</v>
      </c>
      <c r="B40" s="129" t="str">
        <f>IF(AND('1ER TRIMESTRE'!B40&lt;&gt;""),('1ER TRIMESTRE'!B40),"")</f>
        <v>SANCHEZ TOLEDO M</v>
      </c>
      <c r="C40" s="132">
        <f>IF('1ER TRIMESTRE'!X40="","",'1ER TRIMESTRE'!X40)</f>
        <v>6.77</v>
      </c>
      <c r="D40" s="136" t="str">
        <f>IF('1ER TRIMESTRE'!Y40="","",'1ER TRIMESTRE'!Y40)</f>
        <v>PA</v>
      </c>
      <c r="E40" s="137" t="str">
        <f>IF('2DO TRIMESTRE'!X40="","",'2DO TRIMESTRE'!X40)</f>
        <v/>
      </c>
      <c r="F40" s="136" t="str">
        <f>IF('2DO TRIMESTRE'!Y40="","",'2DO TRIMESTRE'!Y40)</f>
        <v/>
      </c>
      <c r="G40" s="137" t="str">
        <f>IF('3ER TRIMESTRE'!X40="","",'3ER TRIMESTRE'!X40)</f>
        <v/>
      </c>
      <c r="H40" s="133" t="str">
        <f>IF('3ER TRIMESTRE'!Y40="","",'3ER TRIMESTRE'!Y40)</f>
        <v/>
      </c>
      <c r="I40" s="93" t="str">
        <f t="shared" si="0"/>
        <v/>
      </c>
      <c r="J40" s="126" t="str">
        <f t="shared" si="1"/>
        <v/>
      </c>
      <c r="K40" s="12" t="str">
        <f t="shared" si="2"/>
        <v/>
      </c>
      <c r="L40" s="149"/>
      <c r="M40" s="12" t="str">
        <f t="shared" si="3"/>
        <v/>
      </c>
    </row>
    <row r="41" spans="1:13" ht="16.5" customHeight="1">
      <c r="A41" s="84">
        <v>33</v>
      </c>
      <c r="B41" s="129" t="str">
        <f>IF(AND('1ER TRIMESTRE'!B41&lt;&gt;""),('1ER TRIMESTRE'!B41),"")</f>
        <v>SANCHEZ UGALDE</v>
      </c>
      <c r="C41" s="132">
        <f>IF('1ER TRIMESTRE'!X41="","",'1ER TRIMESTRE'!X41)</f>
        <v>6.73</v>
      </c>
      <c r="D41" s="136" t="str">
        <f>IF('1ER TRIMESTRE'!Y41="","",'1ER TRIMESTRE'!Y41)</f>
        <v>PA</v>
      </c>
      <c r="E41" s="137" t="str">
        <f>IF('2DO TRIMESTRE'!X41="","",'2DO TRIMESTRE'!X41)</f>
        <v/>
      </c>
      <c r="F41" s="136" t="str">
        <f>IF('2DO TRIMESTRE'!Y41="","",'2DO TRIMESTRE'!Y41)</f>
        <v/>
      </c>
      <c r="G41" s="137" t="str">
        <f>IF('3ER TRIMESTRE'!X41="","",'3ER TRIMESTRE'!X41)</f>
        <v/>
      </c>
      <c r="H41" s="133" t="str">
        <f>IF('3ER TRIMESTRE'!Y41="","",'3ER TRIMESTRE'!Y41)</f>
        <v/>
      </c>
      <c r="I41" s="93" t="str">
        <f t="shared" si="0"/>
        <v/>
      </c>
      <c r="J41" s="126" t="str">
        <f t="shared" si="1"/>
        <v/>
      </c>
      <c r="K41" s="12" t="str">
        <f t="shared" si="2"/>
        <v/>
      </c>
      <c r="L41" s="149"/>
      <c r="M41" s="12" t="str">
        <f t="shared" si="3"/>
        <v/>
      </c>
    </row>
    <row r="42" spans="1:13" ht="16.5" customHeight="1">
      <c r="A42" s="84">
        <v>34</v>
      </c>
      <c r="B42" s="129" t="str">
        <f>IF(AND('1ER TRIMESTRE'!B42&lt;&gt;""),('1ER TRIMESTRE'!B42),"")</f>
        <v>SORIANO CASTRO M</v>
      </c>
      <c r="C42" s="132">
        <f>IF('1ER TRIMESTRE'!X42="","",'1ER TRIMESTRE'!X42)</f>
        <v>6.44</v>
      </c>
      <c r="D42" s="136" t="str">
        <f>IF('1ER TRIMESTRE'!Y42="","",'1ER TRIMESTRE'!Y42)</f>
        <v>PA</v>
      </c>
      <c r="E42" s="137">
        <f>IF('2DO TRIMESTRE'!X42="","",'2DO TRIMESTRE'!X42)</f>
        <v>9.1</v>
      </c>
      <c r="F42" s="136" t="str">
        <f>IF('2DO TRIMESTRE'!Y42="","",'2DO TRIMESTRE'!Y42)</f>
        <v>DA</v>
      </c>
      <c r="G42" s="137" t="str">
        <f>IF('3ER TRIMESTRE'!X42="","",'3ER TRIMESTRE'!X42)</f>
        <v/>
      </c>
      <c r="H42" s="133" t="str">
        <f>IF('3ER TRIMESTRE'!Y42="","",'3ER TRIMESTRE'!Y42)</f>
        <v/>
      </c>
      <c r="I42" s="93" t="str">
        <f t="shared" si="0"/>
        <v/>
      </c>
      <c r="J42" s="126" t="str">
        <f t="shared" si="1"/>
        <v/>
      </c>
      <c r="K42" s="12" t="str">
        <f t="shared" si="2"/>
        <v/>
      </c>
      <c r="L42" s="149"/>
      <c r="M42" s="12" t="str">
        <f t="shared" si="3"/>
        <v/>
      </c>
    </row>
    <row r="43" spans="1:13" ht="16.5" customHeight="1">
      <c r="A43" s="84">
        <v>35</v>
      </c>
      <c r="B43" s="129" t="str">
        <f>IF(AND('1ER TRIMESTRE'!B43&lt;&gt;""),('1ER TRIMESTRE'!B43),"")</f>
        <v>VERA BAQUE C</v>
      </c>
      <c r="C43" s="132">
        <f>IF('1ER TRIMESTRE'!X43="","",'1ER TRIMESTRE'!X43)</f>
        <v>8.6999999999999993</v>
      </c>
      <c r="D43" s="136" t="str">
        <f>IF('1ER TRIMESTRE'!Y43="","",'1ER TRIMESTRE'!Y43)</f>
        <v>AA</v>
      </c>
      <c r="E43" s="137">
        <f>IF('2DO TRIMESTRE'!X43="","",'2DO TRIMESTRE'!X43)</f>
        <v>9.16</v>
      </c>
      <c r="F43" s="136" t="str">
        <f>IF('2DO TRIMESTRE'!Y43="","",'2DO TRIMESTRE'!Y43)</f>
        <v>DA</v>
      </c>
      <c r="G43" s="137">
        <f>IF('3ER TRIMESTRE'!X43="","",'3ER TRIMESTRE'!X43)</f>
        <v>8.94</v>
      </c>
      <c r="H43" s="133" t="str">
        <f>IF('3ER TRIMESTRE'!Y43="","",'3ER TRIMESTRE'!Y43)</f>
        <v>AA</v>
      </c>
      <c r="I43" s="93">
        <f t="shared" si="0"/>
        <v>8.93</v>
      </c>
      <c r="J43" s="126" t="str">
        <f t="shared" si="1"/>
        <v>AA</v>
      </c>
      <c r="K43" s="12" t="str">
        <f t="shared" si="2"/>
        <v>APROBADO</v>
      </c>
      <c r="L43" s="149"/>
      <c r="M43" s="12" t="str">
        <f t="shared" si="3"/>
        <v>APROBADO</v>
      </c>
    </row>
    <row r="44" spans="1:13" ht="16.5" customHeight="1">
      <c r="A44" s="84">
        <v>36</v>
      </c>
      <c r="B44" s="129" t="str">
        <f>IF(AND('1ER TRIMESTRE'!B44&lt;&gt;""),('1ER TRIMESTRE'!B44),"")</f>
        <v>VILLALVA LAMILLA D</v>
      </c>
      <c r="C44" s="132">
        <f>IF('1ER TRIMESTRE'!X44="","",'1ER TRIMESTRE'!X44)</f>
        <v>8.6999999999999993</v>
      </c>
      <c r="D44" s="136" t="str">
        <f>IF('1ER TRIMESTRE'!Y44="","",'1ER TRIMESTRE'!Y44)</f>
        <v>AA</v>
      </c>
      <c r="E44" s="137">
        <f>IF('2DO TRIMESTRE'!X44="","",'2DO TRIMESTRE'!X44)</f>
        <v>9.0500000000000007</v>
      </c>
      <c r="F44" s="136" t="str">
        <f>IF('2DO TRIMESTRE'!Y44="","",'2DO TRIMESTRE'!Y44)</f>
        <v>DA</v>
      </c>
      <c r="G44" s="137">
        <f>IF('3ER TRIMESTRE'!X44="","",'3ER TRIMESTRE'!X44)</f>
        <v>8.84</v>
      </c>
      <c r="H44" s="133" t="str">
        <f>IF('3ER TRIMESTRE'!Y44="","",'3ER TRIMESTRE'!Y44)</f>
        <v>AA</v>
      </c>
      <c r="I44" s="93">
        <f t="shared" si="0"/>
        <v>8.86</v>
      </c>
      <c r="J44" s="126" t="str">
        <f t="shared" si="1"/>
        <v>AA</v>
      </c>
      <c r="K44" s="12" t="str">
        <f t="shared" si="2"/>
        <v>APROBADO</v>
      </c>
      <c r="L44" s="149"/>
      <c r="M44" s="12" t="str">
        <f t="shared" si="3"/>
        <v>APROBADO</v>
      </c>
    </row>
    <row r="45" spans="1:13" ht="16.5" customHeight="1">
      <c r="A45" s="84">
        <v>37</v>
      </c>
      <c r="B45" s="129" t="str">
        <f>IF(AND('1ER TRIMESTRE'!B45&lt;&gt;""),('1ER TRIMESTRE'!B45),"")</f>
        <v>VILLEGAS VALENCIA L</v>
      </c>
      <c r="C45" s="132" t="str">
        <f>IF('1ER TRIMESTRE'!X45="","",'1ER TRIMESTRE'!X45)</f>
        <v/>
      </c>
      <c r="D45" s="136" t="str">
        <f>IF('1ER TRIMESTRE'!Y45="","",'1ER TRIMESTRE'!Y45)</f>
        <v/>
      </c>
      <c r="E45" s="137" t="str">
        <f>IF('2DO TRIMESTRE'!X45="","",'2DO TRIMESTRE'!X45)</f>
        <v/>
      </c>
      <c r="F45" s="136" t="str">
        <f>IF('2DO TRIMESTRE'!Y45="","",'2DO TRIMESTRE'!Y45)</f>
        <v/>
      </c>
      <c r="G45" s="137" t="str">
        <f>IF('3ER TRIMESTRE'!X45="","",'3ER TRIMESTRE'!X45)</f>
        <v/>
      </c>
      <c r="H45" s="133" t="str">
        <f>IF('3ER TRIMESTRE'!Y45="","",'3ER TRIMESTRE'!Y45)</f>
        <v/>
      </c>
      <c r="I45" s="93" t="str">
        <f t="shared" si="0"/>
        <v/>
      </c>
      <c r="J45" s="126" t="str">
        <f t="shared" si="1"/>
        <v/>
      </c>
      <c r="K45" s="12" t="str">
        <f t="shared" si="2"/>
        <v/>
      </c>
      <c r="L45" s="149"/>
      <c r="M45" s="12" t="str">
        <f t="shared" si="3"/>
        <v/>
      </c>
    </row>
    <row r="46" spans="1:13" ht="16.5" customHeight="1">
      <c r="A46" s="84">
        <v>38</v>
      </c>
      <c r="B46" s="129" t="str">
        <f>IF(AND('1ER TRIMESTRE'!B46&lt;&gt;""),('1ER TRIMESTRE'!B46),"")</f>
        <v xml:space="preserve">YANEZ VELIZ ARIANA </v>
      </c>
      <c r="C46" s="132">
        <f>IF('1ER TRIMESTRE'!X46="","",'1ER TRIMESTRE'!X46)</f>
        <v>8.8800000000000008</v>
      </c>
      <c r="D46" s="136" t="str">
        <f>IF('1ER TRIMESTRE'!Y46="","",'1ER TRIMESTRE'!Y46)</f>
        <v>AA</v>
      </c>
      <c r="E46" s="137">
        <f>IF('2DO TRIMESTRE'!X46="","",'2DO TRIMESTRE'!X46)</f>
        <v>9.27</v>
      </c>
      <c r="F46" s="136" t="str">
        <f>IF('2DO TRIMESTRE'!Y46="","",'2DO TRIMESTRE'!Y46)</f>
        <v>DA</v>
      </c>
      <c r="G46" s="137">
        <f>IF('3ER TRIMESTRE'!X46="","",'3ER TRIMESTRE'!X46)</f>
        <v>8.4</v>
      </c>
      <c r="H46" s="133" t="str">
        <f>IF('3ER TRIMESTRE'!Y46="","",'3ER TRIMESTRE'!Y46)</f>
        <v>AA</v>
      </c>
      <c r="I46" s="93">
        <f t="shared" si="0"/>
        <v>8.85</v>
      </c>
      <c r="J46" s="126" t="str">
        <f t="shared" si="1"/>
        <v>AA</v>
      </c>
      <c r="K46" s="12" t="str">
        <f t="shared" si="2"/>
        <v>APROBADO</v>
      </c>
      <c r="L46" s="149"/>
      <c r="M46" s="12" t="str">
        <f t="shared" si="3"/>
        <v>APROBADO</v>
      </c>
    </row>
    <row r="47" spans="1:13" ht="16.5" customHeight="1">
      <c r="A47" s="84">
        <v>39</v>
      </c>
      <c r="B47" s="129" t="str">
        <f>IF(AND('1ER TRIMESTRE'!B47&lt;&gt;""),('1ER TRIMESTRE'!B47),"")</f>
        <v>ZAMBRANO ANGULO D</v>
      </c>
      <c r="C47" s="132">
        <f>IF('1ER TRIMESTRE'!X47="","",'1ER TRIMESTRE'!X47)</f>
        <v>7.08</v>
      </c>
      <c r="D47" s="136" t="str">
        <f>IF('1ER TRIMESTRE'!Y47="","",'1ER TRIMESTRE'!Y47)</f>
        <v>AA</v>
      </c>
      <c r="E47" s="137">
        <f>IF('2DO TRIMESTRE'!X47="","",'2DO TRIMESTRE'!X47)</f>
        <v>7.66</v>
      </c>
      <c r="F47" s="136" t="str">
        <f>IF('2DO TRIMESTRE'!Y47="","",'2DO TRIMESTRE'!Y47)</f>
        <v>AA</v>
      </c>
      <c r="G47" s="137">
        <f>IF('3ER TRIMESTRE'!X47="","",'3ER TRIMESTRE'!X47)</f>
        <v>7.19</v>
      </c>
      <c r="H47" s="133" t="str">
        <f>IF('3ER TRIMESTRE'!Y47="","",'3ER TRIMESTRE'!Y47)</f>
        <v>AA</v>
      </c>
      <c r="I47" s="93">
        <f t="shared" si="0"/>
        <v>7.31</v>
      </c>
      <c r="J47" s="126" t="str">
        <f t="shared" si="1"/>
        <v>AA</v>
      </c>
      <c r="K47" s="12" t="str">
        <f t="shared" si="2"/>
        <v>APROBADO</v>
      </c>
      <c r="L47" s="149"/>
      <c r="M47" s="12" t="str">
        <f t="shared" si="3"/>
        <v>APROBADO</v>
      </c>
    </row>
    <row r="48" spans="1:13" ht="16.5" customHeight="1">
      <c r="A48" s="84">
        <v>40</v>
      </c>
      <c r="B48" s="129" t="str">
        <f>IF(AND('1ER TRIMESTRE'!B48&lt;&gt;""),('1ER TRIMESTRE'!B48),"")</f>
        <v>ZAMBRANO QUIMIS W</v>
      </c>
      <c r="C48" s="132" t="str">
        <f>IF('1ER TRIMESTRE'!X48="","",'1ER TRIMESTRE'!X48)</f>
        <v/>
      </c>
      <c r="D48" s="136" t="str">
        <f>IF('1ER TRIMESTRE'!Y48="","",'1ER TRIMESTRE'!Y48)</f>
        <v/>
      </c>
      <c r="E48" s="137" t="str">
        <f>IF('2DO TRIMESTRE'!X48="","",'2DO TRIMESTRE'!X48)</f>
        <v/>
      </c>
      <c r="F48" s="136" t="str">
        <f>IF('2DO TRIMESTRE'!Y48="","",'2DO TRIMESTRE'!Y48)</f>
        <v/>
      </c>
      <c r="G48" s="137" t="str">
        <f>IF('3ER TRIMESTRE'!X48="","",'3ER TRIMESTRE'!X48)</f>
        <v/>
      </c>
      <c r="H48" s="133" t="str">
        <f>IF('3ER TRIMESTRE'!Y48="","",'3ER TRIMESTRE'!Y48)</f>
        <v/>
      </c>
      <c r="I48" s="93" t="str">
        <f t="shared" si="0"/>
        <v/>
      </c>
      <c r="J48" s="126" t="str">
        <f t="shared" si="1"/>
        <v/>
      </c>
      <c r="K48" s="12" t="str">
        <f t="shared" si="2"/>
        <v/>
      </c>
      <c r="L48" s="149"/>
      <c r="M48" s="12" t="str">
        <f t="shared" si="3"/>
        <v/>
      </c>
    </row>
    <row r="49" spans="1:14" ht="16.5" customHeight="1">
      <c r="A49" s="84">
        <v>41</v>
      </c>
      <c r="B49" s="129" t="str">
        <f>IF(AND('1ER TRIMESTRE'!B49&lt;&gt;""),('1ER TRIMESTRE'!B49),"")</f>
        <v>aaa</v>
      </c>
      <c r="C49" s="132" t="str">
        <f>IF('1ER TRIMESTRE'!X49="","",'1ER TRIMESTRE'!X49)</f>
        <v/>
      </c>
      <c r="D49" s="136" t="str">
        <f>IF('1ER TRIMESTRE'!Y49="","",'1ER TRIMESTRE'!Y49)</f>
        <v/>
      </c>
      <c r="E49" s="137" t="str">
        <f>IF('2DO TRIMESTRE'!X49="","",'2DO TRIMESTRE'!X49)</f>
        <v/>
      </c>
      <c r="F49" s="136" t="str">
        <f>IF('2DO TRIMESTRE'!Y49="","",'2DO TRIMESTRE'!Y49)</f>
        <v/>
      </c>
      <c r="G49" s="137" t="str">
        <f>IF('3ER TRIMESTRE'!X49="","",'3ER TRIMESTRE'!X49)</f>
        <v/>
      </c>
      <c r="H49" s="133" t="str">
        <f>IF('3ER TRIMESTRE'!Y49="","",'3ER TRIMESTRE'!Y49)</f>
        <v/>
      </c>
      <c r="I49" s="93" t="str">
        <f t="shared" si="0"/>
        <v/>
      </c>
      <c r="J49" s="126" t="str">
        <f t="shared" si="1"/>
        <v/>
      </c>
      <c r="K49" s="12" t="str">
        <f t="shared" si="2"/>
        <v/>
      </c>
      <c r="L49" s="149"/>
      <c r="M49" s="12" t="str">
        <f t="shared" si="3"/>
        <v/>
      </c>
    </row>
    <row r="50" spans="1:14" ht="16.5" customHeight="1">
      <c r="A50" s="84">
        <v>42</v>
      </c>
      <c r="B50" s="129" t="str">
        <f>IF(AND('1ER TRIMESTRE'!B50&lt;&gt;""),('1ER TRIMESTRE'!B50),"")</f>
        <v>ZZ BB</v>
      </c>
      <c r="C50" s="132" t="str">
        <f>IF('1ER TRIMESTRE'!X50="","",'1ER TRIMESTRE'!X50)</f>
        <v/>
      </c>
      <c r="D50" s="136" t="str">
        <f>IF('1ER TRIMESTRE'!Y50="","",'1ER TRIMESTRE'!Y50)</f>
        <v/>
      </c>
      <c r="E50" s="137" t="str">
        <f>IF('2DO TRIMESTRE'!X50="","",'2DO TRIMESTRE'!X50)</f>
        <v/>
      </c>
      <c r="F50" s="136" t="str">
        <f>IF('2DO TRIMESTRE'!Y50="","",'2DO TRIMESTRE'!Y50)</f>
        <v/>
      </c>
      <c r="G50" s="137" t="str">
        <f>IF('3ER TRIMESTRE'!X50="","",'3ER TRIMESTRE'!X50)</f>
        <v/>
      </c>
      <c r="H50" s="133" t="str">
        <f>IF('3ER TRIMESTRE'!Y50="","",'3ER TRIMESTRE'!Y50)</f>
        <v/>
      </c>
      <c r="I50" s="93" t="str">
        <f t="shared" si="0"/>
        <v/>
      </c>
      <c r="J50" s="126" t="str">
        <f t="shared" si="1"/>
        <v/>
      </c>
      <c r="K50" s="12" t="str">
        <f t="shared" si="2"/>
        <v/>
      </c>
      <c r="L50" s="149"/>
      <c r="M50" s="12" t="str">
        <f t="shared" si="3"/>
        <v/>
      </c>
    </row>
    <row r="51" spans="1:14" ht="16.5" customHeight="1">
      <c r="A51" s="84">
        <v>43</v>
      </c>
      <c r="B51" s="129" t="str">
        <f>IF(AND('1ER TRIMESTRE'!B51&lt;&gt;""),('1ER TRIMESTRE'!B51),"")</f>
        <v>ZZ CC</v>
      </c>
      <c r="C51" s="132" t="str">
        <f>IF('1ER TRIMESTRE'!X51="","",'1ER TRIMESTRE'!X51)</f>
        <v/>
      </c>
      <c r="D51" s="136" t="str">
        <f>IF('1ER TRIMESTRE'!Y51="","",'1ER TRIMESTRE'!Y51)</f>
        <v/>
      </c>
      <c r="E51" s="137" t="str">
        <f>IF('2DO TRIMESTRE'!X51="","",'2DO TRIMESTRE'!X51)</f>
        <v/>
      </c>
      <c r="F51" s="136" t="str">
        <f>IF('2DO TRIMESTRE'!Y51="","",'2DO TRIMESTRE'!Y51)</f>
        <v/>
      </c>
      <c r="G51" s="137" t="str">
        <f>IF('3ER TRIMESTRE'!X51="","",'3ER TRIMESTRE'!X51)</f>
        <v/>
      </c>
      <c r="H51" s="133" t="str">
        <f>IF('3ER TRIMESTRE'!Y51="","",'3ER TRIMESTRE'!Y51)</f>
        <v/>
      </c>
      <c r="I51" s="93" t="str">
        <f t="shared" si="0"/>
        <v/>
      </c>
      <c r="J51" s="126" t="str">
        <f t="shared" si="1"/>
        <v/>
      </c>
      <c r="K51" s="12" t="str">
        <f t="shared" si="2"/>
        <v/>
      </c>
      <c r="L51" s="149"/>
      <c r="M51" s="12" t="str">
        <f t="shared" si="3"/>
        <v/>
      </c>
    </row>
    <row r="52" spans="1:14" ht="16.5" customHeight="1">
      <c r="A52" s="84">
        <v>44</v>
      </c>
      <c r="B52" s="129" t="str">
        <f>IF(AND('1ER TRIMESTRE'!B52&lt;&gt;""),('1ER TRIMESTRE'!B52),"")</f>
        <v>ZZ DD</v>
      </c>
      <c r="C52" s="132" t="str">
        <f>IF('1ER TRIMESTRE'!X52="","",'1ER TRIMESTRE'!X52)</f>
        <v/>
      </c>
      <c r="D52" s="136" t="str">
        <f>IF('1ER TRIMESTRE'!Y52="","",'1ER TRIMESTRE'!Y52)</f>
        <v/>
      </c>
      <c r="E52" s="137" t="str">
        <f>IF('2DO TRIMESTRE'!X52="","",'2DO TRIMESTRE'!X52)</f>
        <v/>
      </c>
      <c r="F52" s="136" t="str">
        <f>IF('2DO TRIMESTRE'!Y52="","",'2DO TRIMESTRE'!Y52)</f>
        <v/>
      </c>
      <c r="G52" s="137" t="str">
        <f>IF('3ER TRIMESTRE'!X52="","",'3ER TRIMESTRE'!X52)</f>
        <v/>
      </c>
      <c r="H52" s="133" t="str">
        <f>IF('3ER TRIMESTRE'!Y52="","",'3ER TRIMESTRE'!Y52)</f>
        <v/>
      </c>
      <c r="I52" s="93" t="str">
        <f t="shared" si="0"/>
        <v/>
      </c>
      <c r="J52" s="126" t="str">
        <f t="shared" si="1"/>
        <v/>
      </c>
      <c r="K52" s="12" t="str">
        <f t="shared" si="2"/>
        <v/>
      </c>
      <c r="L52" s="149"/>
      <c r="M52" s="12" t="str">
        <f t="shared" si="3"/>
        <v/>
      </c>
    </row>
    <row r="53" spans="1:14" ht="16.5" customHeight="1">
      <c r="A53" s="84">
        <v>45</v>
      </c>
      <c r="B53" s="138" t="str">
        <f>IF(AND('1ER TRIMESTRE'!B53&lt;&gt;""),('1ER TRIMESTRE'!B53),"")</f>
        <v>ZZ EE</v>
      </c>
      <c r="C53" s="139" t="str">
        <f>IF('1ER TRIMESTRE'!X53="","",'1ER TRIMESTRE'!X53)</f>
        <v/>
      </c>
      <c r="D53" s="136" t="str">
        <f>IF('1ER TRIMESTRE'!Y53="","",'1ER TRIMESTRE'!Y53)</f>
        <v/>
      </c>
      <c r="E53" s="137" t="str">
        <f>IF('2DO TRIMESTRE'!X53="","",'2DO TRIMESTRE'!X53)</f>
        <v/>
      </c>
      <c r="F53" s="136" t="str">
        <f>IF('2DO TRIMESTRE'!Y53="","",'2DO TRIMESTRE'!Y53)</f>
        <v/>
      </c>
      <c r="G53" s="137" t="str">
        <f>IF('3ER TRIMESTRE'!X53="","",'3ER TRIMESTRE'!X53)</f>
        <v/>
      </c>
      <c r="H53" s="133" t="str">
        <f>IF('3ER TRIMESTRE'!Y53="","",'3ER TRIMESTRE'!Y53)</f>
        <v/>
      </c>
      <c r="I53" s="93" t="str">
        <f t="shared" si="0"/>
        <v/>
      </c>
      <c r="J53" s="126" t="str">
        <f t="shared" si="1"/>
        <v/>
      </c>
      <c r="K53" s="12" t="str">
        <f t="shared" si="2"/>
        <v/>
      </c>
      <c r="L53" s="149"/>
      <c r="M53" s="12" t="str">
        <f t="shared" si="3"/>
        <v/>
      </c>
    </row>
    <row r="54" spans="1:14" ht="16.5" customHeight="1">
      <c r="A54" s="118"/>
      <c r="B54" s="124" t="s">
        <v>134</v>
      </c>
      <c r="C54" s="134">
        <f>IFERROR(AVERAGE(C9:C53),"")</f>
        <v>7.3330769230769217</v>
      </c>
      <c r="D54" s="119"/>
      <c r="E54" s="134">
        <f>IFERROR(AVERAGE(E9:E53),"")</f>
        <v>7.5608333333333322</v>
      </c>
      <c r="F54" s="119"/>
      <c r="G54" s="134">
        <f>IFERROR(AVERAGE(G9:G53),"")</f>
        <v>7.418181818181818</v>
      </c>
      <c r="H54" s="119"/>
      <c r="I54" s="125">
        <f>IFERROR(AVERAGE(I9:I53),"")</f>
        <v>7.4618181818181819</v>
      </c>
      <c r="J54" s="120"/>
      <c r="K54" s="121"/>
      <c r="L54" s="122"/>
      <c r="M54" s="123"/>
    </row>
    <row r="55" spans="1:14">
      <c r="N55" s="13"/>
    </row>
    <row r="56" spans="1:14" ht="15.75" customHeight="1">
      <c r="A56" s="287" t="s">
        <v>172</v>
      </c>
      <c r="B56" s="288"/>
      <c r="C56" s="72" t="s">
        <v>136</v>
      </c>
      <c r="D56" s="72" t="s">
        <v>137</v>
      </c>
      <c r="E56" s="17"/>
      <c r="F56" s="17"/>
      <c r="G56" s="14"/>
      <c r="H56" s="140" t="s">
        <v>173</v>
      </c>
      <c r="I56" s="141"/>
      <c r="J56" s="72" t="s">
        <v>136</v>
      </c>
      <c r="K56" s="72" t="s">
        <v>137</v>
      </c>
      <c r="N56" s="13"/>
    </row>
    <row r="57" spans="1:14" ht="15.75" customHeight="1">
      <c r="A57" s="37" t="s">
        <v>139</v>
      </c>
      <c r="B57" s="76"/>
      <c r="C57" s="172">
        <f>COUNTIF($I$9:$I$53,"&gt;=9")</f>
        <v>3</v>
      </c>
      <c r="D57" s="173">
        <f>IFERROR(SUM(C57)/SUM($C$57:$C$60),0)</f>
        <v>0.13636363636363635</v>
      </c>
      <c r="E57" s="85"/>
      <c r="F57" s="86"/>
      <c r="G57" s="14"/>
      <c r="H57" s="142" t="s">
        <v>174</v>
      </c>
      <c r="I57" s="91"/>
      <c r="J57" s="176">
        <f>COUNTIF($K$9:$K$53,"APROBADO")</f>
        <v>16</v>
      </c>
      <c r="K57" s="173">
        <f>IFERROR(SUM(J57)/SUM($J$57:$J$59),0)</f>
        <v>0.72727272727272729</v>
      </c>
      <c r="N57" s="13"/>
    </row>
    <row r="58" spans="1:14" ht="15.75" customHeight="1">
      <c r="A58" s="37" t="s">
        <v>140</v>
      </c>
      <c r="B58" s="76"/>
      <c r="C58" s="174">
        <f>COUNTIF($I$9:$I$53,"&gt;=7")-C57</f>
        <v>13</v>
      </c>
      <c r="D58" s="173">
        <f>IFERROR(SUM(C58)/SUM($C$57:$C$60),0)</f>
        <v>0.59090909090909094</v>
      </c>
      <c r="E58" s="85"/>
      <c r="F58" s="86"/>
      <c r="G58" s="14"/>
      <c r="H58" s="143" t="s">
        <v>175</v>
      </c>
      <c r="I58" s="91"/>
      <c r="J58" s="174">
        <f>COUNTIF($K$9:$K$53,"SUPLETORIO")</f>
        <v>5</v>
      </c>
      <c r="K58" s="173">
        <f>IFERROR(SUM(J58)/SUM($J$57:$J$59),0)</f>
        <v>0.22727272727272727</v>
      </c>
      <c r="N58" s="13"/>
    </row>
    <row r="59" spans="1:14" ht="15.75" customHeight="1">
      <c r="A59" s="37" t="s">
        <v>141</v>
      </c>
      <c r="B59" s="76"/>
      <c r="C59" s="174">
        <f>COUNTIF($I$9:$I$53,"&gt;4")-C57-C58</f>
        <v>5</v>
      </c>
      <c r="D59" s="173">
        <f>IFERROR(SUM(C59)/SUM($C$57:$C$60),0)</f>
        <v>0.22727272727272727</v>
      </c>
      <c r="E59" s="85"/>
      <c r="F59" s="86"/>
      <c r="G59" s="14"/>
      <c r="H59" s="142" t="s">
        <v>176</v>
      </c>
      <c r="I59" s="91"/>
      <c r="J59" s="174">
        <f>COUNTIF($K$9:$K$53,"PIERDE AÑO")</f>
        <v>1</v>
      </c>
      <c r="K59" s="173">
        <f>IFERROR(SUM(J59)/SUM($J$57:$J$59),0)</f>
        <v>4.5454545454545456E-2</v>
      </c>
      <c r="N59" s="92"/>
    </row>
    <row r="60" spans="1:14" ht="15.75" customHeight="1">
      <c r="A60" s="37" t="s">
        <v>142</v>
      </c>
      <c r="B60" s="76"/>
      <c r="C60" s="172">
        <f>COUNTIF($I$9:$I$53,"&lt;=4")</f>
        <v>1</v>
      </c>
      <c r="D60" s="173">
        <f>IFERROR(SUM(C60)/SUM($C$57:$C$60),0)</f>
        <v>4.5454545454545456E-2</v>
      </c>
      <c r="E60" s="85"/>
      <c r="F60" s="86"/>
      <c r="G60" s="14"/>
      <c r="H60" s="302" t="s">
        <v>143</v>
      </c>
      <c r="I60" s="303"/>
      <c r="J60" s="177">
        <f>SUM(J57:J59)</f>
        <v>22</v>
      </c>
      <c r="K60" s="175">
        <f>SUM(K57:K59)</f>
        <v>1</v>
      </c>
      <c r="M60" s="15"/>
    </row>
    <row r="61" spans="1:14" ht="15.75" customHeight="1">
      <c r="A61" s="261" t="s">
        <v>143</v>
      </c>
      <c r="B61" s="262"/>
      <c r="C61" s="178">
        <f>SUM(C57:C60)</f>
        <v>22</v>
      </c>
      <c r="D61" s="175">
        <f>SUM(D57:D60)</f>
        <v>1</v>
      </c>
      <c r="E61" s="17"/>
      <c r="F61" s="87"/>
      <c r="G61" s="14"/>
      <c r="H61" s="14"/>
      <c r="I61" s="14"/>
      <c r="J61" s="14"/>
      <c r="K61" s="15"/>
      <c r="L61" s="15"/>
      <c r="M61" s="15"/>
    </row>
    <row r="62" spans="1:14" ht="12" customHeight="1">
      <c r="A62" s="16"/>
      <c r="B62" s="16"/>
      <c r="C62" s="16"/>
      <c r="D62" s="16"/>
      <c r="E62" s="17"/>
      <c r="F62" s="18"/>
      <c r="G62" s="14"/>
      <c r="H62" s="14"/>
      <c r="I62" s="14"/>
      <c r="J62" s="14"/>
      <c r="K62" s="15"/>
      <c r="L62" s="15"/>
      <c r="M62" s="15"/>
    </row>
    <row r="63" spans="1:14" ht="13.5" customHeight="1">
      <c r="A63" s="16"/>
      <c r="B63" s="16"/>
      <c r="C63" s="16"/>
      <c r="D63" s="16"/>
      <c r="E63" s="17"/>
      <c r="F63" s="18"/>
      <c r="G63" s="14"/>
      <c r="H63" s="14"/>
      <c r="I63" s="14"/>
      <c r="J63" s="14"/>
      <c r="K63" s="15"/>
      <c r="L63" s="15"/>
      <c r="M63" s="15"/>
    </row>
    <row r="64" spans="1:14" ht="13.5" customHeight="1">
      <c r="A64" s="16"/>
      <c r="B64" s="16"/>
      <c r="C64" s="16"/>
      <c r="D64" s="16"/>
      <c r="E64" s="17"/>
      <c r="F64" s="18"/>
      <c r="G64" s="14"/>
      <c r="H64" s="14"/>
      <c r="I64" s="14"/>
      <c r="J64" s="14"/>
      <c r="K64" s="15"/>
      <c r="L64" s="15"/>
      <c r="M64" s="15"/>
    </row>
    <row r="65" spans="1:14" ht="13.5" customHeight="1">
      <c r="A65" s="16"/>
      <c r="B65" s="16"/>
      <c r="C65" s="16"/>
      <c r="D65" s="16"/>
      <c r="E65" s="17"/>
      <c r="F65" s="18"/>
      <c r="G65" s="14"/>
      <c r="H65" s="14"/>
      <c r="I65" s="14"/>
      <c r="J65" s="14"/>
      <c r="K65" s="15"/>
      <c r="L65" s="15"/>
      <c r="M65" s="15"/>
    </row>
    <row r="66" spans="1:14" ht="13.5" customHeight="1">
      <c r="A66" s="16"/>
      <c r="B66" s="16"/>
      <c r="C66" s="16"/>
      <c r="D66" s="16"/>
      <c r="E66" s="17"/>
      <c r="F66" s="18"/>
      <c r="G66" s="14"/>
      <c r="H66" s="14"/>
      <c r="I66" s="14"/>
      <c r="J66" s="14"/>
      <c r="K66" s="15"/>
      <c r="L66" s="15"/>
      <c r="M66" s="15"/>
    </row>
    <row r="67" spans="1:14" ht="13.5" customHeight="1">
      <c r="A67" s="16"/>
      <c r="B67" s="16"/>
      <c r="C67" s="16"/>
      <c r="D67" s="16"/>
      <c r="E67" s="17"/>
      <c r="F67" s="18"/>
      <c r="G67" s="14"/>
      <c r="H67" s="14"/>
      <c r="I67" s="14"/>
      <c r="J67" s="14"/>
      <c r="K67" s="15"/>
      <c r="L67" s="15"/>
      <c r="M67" s="15"/>
    </row>
    <row r="68" spans="1:14" ht="13.5" customHeight="1">
      <c r="A68" s="16"/>
      <c r="B68" s="16"/>
      <c r="C68" s="16"/>
      <c r="D68" s="16"/>
      <c r="E68" s="17"/>
      <c r="F68" s="18"/>
      <c r="G68" s="14"/>
      <c r="H68" s="14"/>
      <c r="I68" s="14"/>
      <c r="J68" s="14"/>
      <c r="K68" s="15"/>
      <c r="L68" s="15"/>
      <c r="M68" s="15"/>
    </row>
    <row r="69" spans="1:14" ht="13.5" customHeight="1">
      <c r="A69" s="16"/>
      <c r="B69" s="16"/>
      <c r="C69" s="16"/>
      <c r="D69" s="16"/>
      <c r="E69" s="17"/>
      <c r="F69" s="18"/>
      <c r="G69" s="14"/>
      <c r="H69" s="14"/>
      <c r="I69" s="14"/>
      <c r="J69" s="14"/>
      <c r="K69" s="15"/>
      <c r="L69" s="15"/>
      <c r="M69" s="15"/>
      <c r="N69" s="13"/>
    </row>
    <row r="70" spans="1:14" ht="13.5" customHeight="1">
      <c r="A70" s="16"/>
      <c r="B70" s="16"/>
      <c r="C70" s="16"/>
      <c r="D70" s="16"/>
      <c r="E70" s="17"/>
      <c r="F70" s="18"/>
      <c r="G70" s="14"/>
      <c r="H70" s="14"/>
      <c r="I70" s="14"/>
      <c r="J70" s="14"/>
      <c r="K70" s="15"/>
      <c r="L70" s="15"/>
      <c r="M70" s="15"/>
      <c r="N70" s="13"/>
    </row>
    <row r="71" spans="1:14" ht="13.5" customHeight="1">
      <c r="A71" s="16"/>
      <c r="B71" s="16"/>
      <c r="C71" s="16"/>
      <c r="D71" s="16"/>
      <c r="E71" s="17"/>
      <c r="F71" s="18"/>
      <c r="G71" s="14"/>
      <c r="H71" s="14"/>
      <c r="I71" s="14"/>
      <c r="J71" s="14"/>
      <c r="K71" s="15"/>
      <c r="L71" s="15"/>
      <c r="M71" s="15"/>
      <c r="N71" s="13"/>
    </row>
    <row r="72" spans="1:14" ht="13.5" customHeight="1">
      <c r="A72" s="16"/>
      <c r="B72" s="16"/>
      <c r="C72" s="16"/>
      <c r="D72" s="16"/>
      <c r="E72" s="17"/>
      <c r="F72" s="18"/>
      <c r="G72" s="14"/>
      <c r="H72" s="14"/>
      <c r="I72" s="14"/>
      <c r="J72" s="14"/>
      <c r="K72" s="15"/>
      <c r="L72" s="15"/>
      <c r="M72" s="15"/>
      <c r="N72" s="13"/>
    </row>
    <row r="73" spans="1:14" ht="13.5" customHeight="1">
      <c r="A73" s="16"/>
      <c r="B73" s="16"/>
      <c r="C73" s="16"/>
      <c r="D73" s="16"/>
      <c r="E73" s="17"/>
      <c r="F73" s="18"/>
      <c r="G73" s="14"/>
      <c r="H73" s="14"/>
      <c r="I73" s="14"/>
      <c r="J73" s="14"/>
      <c r="K73" s="15"/>
      <c r="L73" s="15"/>
      <c r="M73" s="15"/>
      <c r="N73" s="13"/>
    </row>
    <row r="74" spans="1:14" ht="13.5" customHeight="1">
      <c r="A74" s="16"/>
      <c r="B74" s="16"/>
      <c r="C74" s="16"/>
      <c r="D74" s="16"/>
      <c r="E74" s="17"/>
      <c r="F74" s="18"/>
      <c r="G74" s="14"/>
      <c r="I74" s="14"/>
      <c r="J74" s="14"/>
      <c r="K74" s="15"/>
      <c r="L74" s="15"/>
      <c r="M74" s="15"/>
      <c r="N74" s="13"/>
    </row>
    <row r="75" spans="1:14" ht="13.5" customHeight="1">
      <c r="A75" s="16"/>
      <c r="B75" s="16"/>
      <c r="C75" s="16"/>
      <c r="D75" s="16"/>
      <c r="E75" s="17"/>
      <c r="F75" s="18"/>
      <c r="G75" s="14"/>
      <c r="I75" s="14"/>
      <c r="J75" s="14"/>
      <c r="K75" s="15"/>
      <c r="L75" s="15"/>
      <c r="M75" s="15"/>
      <c r="N75" s="13"/>
    </row>
    <row r="76" spans="1:14" ht="13.5" customHeight="1">
      <c r="A76" s="16"/>
      <c r="B76" s="16"/>
      <c r="C76" s="16"/>
      <c r="D76" s="16"/>
      <c r="E76" s="17"/>
      <c r="F76" s="18"/>
      <c r="G76" s="14"/>
      <c r="I76" s="14"/>
      <c r="J76" s="14"/>
      <c r="K76" s="15"/>
      <c r="L76" s="15"/>
      <c r="M76" s="15"/>
      <c r="N76" s="13"/>
    </row>
    <row r="77" spans="1:14" ht="13.5" customHeight="1">
      <c r="A77" s="16"/>
      <c r="B77" s="16"/>
      <c r="C77" s="16"/>
      <c r="D77" s="16"/>
      <c r="F77" s="316"/>
      <c r="G77" s="316"/>
      <c r="H77" s="316"/>
      <c r="I77" s="29"/>
      <c r="J77" s="29"/>
      <c r="K77" s="15"/>
      <c r="L77" s="15"/>
      <c r="M77" s="15"/>
      <c r="N77" s="13"/>
    </row>
    <row r="78" spans="1:14" ht="18" customHeight="1">
      <c r="A78" s="16"/>
      <c r="B78" s="16"/>
      <c r="C78" s="16"/>
      <c r="D78" s="16"/>
      <c r="F78" s="29"/>
      <c r="G78" s="29"/>
      <c r="H78" s="29"/>
      <c r="I78" s="29"/>
      <c r="J78" s="29"/>
      <c r="K78" s="15"/>
      <c r="L78" s="15"/>
      <c r="M78" s="15"/>
      <c r="N78" s="13"/>
    </row>
    <row r="79" spans="1:14">
      <c r="B79" s="304" t="s">
        <v>177</v>
      </c>
      <c r="C79" s="304"/>
      <c r="D79" s="304"/>
      <c r="E79" s="304"/>
      <c r="F79" s="304"/>
      <c r="G79" s="304"/>
      <c r="H79" s="304"/>
      <c r="I79" s="304"/>
      <c r="J79" s="304"/>
      <c r="K79" s="304"/>
      <c r="L79" s="304"/>
      <c r="N79" s="13"/>
    </row>
    <row r="80" spans="1:14">
      <c r="B80" s="315" t="str">
        <f>DATOS!B5</f>
        <v>LIC. JULIO NAVAS PAZMIÑO</v>
      </c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89"/>
      <c r="N80" s="13"/>
    </row>
    <row r="81" spans="2:14" ht="12.75" customHeight="1">
      <c r="B81" s="304" t="s">
        <v>150</v>
      </c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88"/>
      <c r="N81" s="13"/>
    </row>
    <row r="82" spans="2:14" ht="15.75"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13"/>
    </row>
    <row r="83" spans="2:14"/>
    <row r="84" spans="2:14"/>
    <row r="85" spans="2:14"/>
    <row r="86" spans="2:14" ht="12.75" customHeight="1">
      <c r="E86" s="19"/>
      <c r="F86" s="19"/>
      <c r="G86" s="19"/>
      <c r="H86" s="19"/>
      <c r="I86" s="19"/>
      <c r="J86" s="19"/>
      <c r="K86" s="19"/>
      <c r="L86" s="19"/>
    </row>
    <row r="87" spans="2:14" ht="12.75" customHeight="1">
      <c r="D87" s="19"/>
      <c r="E87" s="19"/>
      <c r="F87" s="19"/>
      <c r="G87" s="19"/>
      <c r="H87" s="19"/>
      <c r="I87" s="19"/>
      <c r="J87" s="19"/>
      <c r="K87" s="19"/>
      <c r="L87" s="19"/>
    </row>
    <row r="88" spans="2:14"/>
    <row r="89" spans="2:14"/>
    <row r="90" spans="2:14"/>
    <row r="91" spans="2:14"/>
    <row r="92" spans="2:14"/>
    <row r="93" spans="2:14"/>
    <row r="94" spans="2:14"/>
    <row r="95" spans="2:14"/>
    <row r="96" spans="2:14"/>
    <row r="97"/>
    <row r="98"/>
    <row r="99"/>
    <row r="100"/>
    <row r="119" ht="15.75" hidden="1" customHeight="1"/>
    <row r="120" ht="21.75" hidden="1" customHeight="1"/>
    <row r="121" ht="47.25" hidden="1" customHeight="1"/>
  </sheetData>
  <sheetProtection algorithmName="SHA-512" hashValue="rFuaYmc4GC2FiTu26Buj1RSMsecVZ5jPmpL79GtGMKoGGYH8tOxMIOjTb7zLfoW/9AzBTZq9P+52Ym23tOZH7A==" saltValue="/fYQ/OOkN9rv3tRaW8DgaA==" spinCount="100000" sheet="1" objects="1" scenarios="1" formatRows="0"/>
  <mergeCells count="21">
    <mergeCell ref="H60:I60"/>
    <mergeCell ref="B81:L81"/>
    <mergeCell ref="A1:M1"/>
    <mergeCell ref="A2:M2"/>
    <mergeCell ref="A3:M3"/>
    <mergeCell ref="A6:A8"/>
    <mergeCell ref="B6:B8"/>
    <mergeCell ref="K6:K7"/>
    <mergeCell ref="B79:L79"/>
    <mergeCell ref="B80:L80"/>
    <mergeCell ref="F77:H77"/>
    <mergeCell ref="M6:M8"/>
    <mergeCell ref="C7:D7"/>
    <mergeCell ref="E7:F7"/>
    <mergeCell ref="G7:H7"/>
    <mergeCell ref="A61:B61"/>
    <mergeCell ref="A56:B56"/>
    <mergeCell ref="J6:J8"/>
    <mergeCell ref="L6:L8"/>
    <mergeCell ref="I6:I8"/>
    <mergeCell ref="C6:H6"/>
  </mergeCells>
  <conditionalFormatting sqref="B9:B54">
    <cfRule type="cellIs" dxfId="24" priority="45" stopIfTrue="1" operator="lessThan">
      <formula>25</formula>
    </cfRule>
  </conditionalFormatting>
  <conditionalFormatting sqref="B9:C54 E9:E54">
    <cfRule type="cellIs" dxfId="23" priority="74" stopIfTrue="1" operator="lessThan">
      <formula>20.6</formula>
    </cfRule>
    <cfRule type="cellIs" dxfId="22" priority="75" stopIfTrue="1" operator="lessThan">
      <formula>7</formula>
    </cfRule>
  </conditionalFormatting>
  <conditionalFormatting sqref="D9:D53">
    <cfRule type="cellIs" dxfId="21" priority="5" stopIfTrue="1" operator="lessThan">
      <formula>20.6</formula>
    </cfRule>
    <cfRule type="cellIs" dxfId="20" priority="6" stopIfTrue="1" operator="lessThan">
      <formula>7</formula>
    </cfRule>
  </conditionalFormatting>
  <conditionalFormatting sqref="F9:F53">
    <cfRule type="cellIs" dxfId="19" priority="3" stopIfTrue="1" operator="lessThan">
      <formula>20.6</formula>
    </cfRule>
    <cfRule type="cellIs" dxfId="18" priority="4" stopIfTrue="1" operator="lessThan">
      <formula>7</formula>
    </cfRule>
  </conditionalFormatting>
  <conditionalFormatting sqref="G9:G54">
    <cfRule type="cellIs" dxfId="17" priority="11" stopIfTrue="1" operator="lessThan">
      <formula>20.6</formula>
    </cfRule>
    <cfRule type="cellIs" dxfId="16" priority="12" stopIfTrue="1" operator="lessThan">
      <formula>7</formula>
    </cfRule>
  </conditionalFormatting>
  <conditionalFormatting sqref="H9:H53">
    <cfRule type="cellIs" dxfId="15" priority="1" stopIfTrue="1" operator="lessThan">
      <formula>20.6</formula>
    </cfRule>
    <cfRule type="cellIs" dxfId="14" priority="2" stopIfTrue="1" operator="lessThan">
      <formula>7</formula>
    </cfRule>
  </conditionalFormatting>
  <conditionalFormatting sqref="I9:I53">
    <cfRule type="cellIs" dxfId="13" priority="33" stopIfTrue="1" operator="lessThan">
      <formula>7</formula>
    </cfRule>
    <cfRule type="cellIs" dxfId="12" priority="34" operator="equal">
      <formula>"ERROR"</formula>
    </cfRule>
  </conditionalFormatting>
  <conditionalFormatting sqref="I54">
    <cfRule type="cellIs" dxfId="11" priority="7" stopIfTrue="1" operator="lessThan">
      <formula>20.6</formula>
    </cfRule>
    <cfRule type="cellIs" dxfId="10" priority="8" stopIfTrue="1" operator="lessThan">
      <formula>7</formula>
    </cfRule>
  </conditionalFormatting>
  <conditionalFormatting sqref="K9:K53">
    <cfRule type="containsText" dxfId="9" priority="13" stopIfTrue="1" operator="containsText" text="PIERDE AÑO">
      <formula>NOT(ISERROR(SEARCH("PIERDE AÑO",K9)))</formula>
    </cfRule>
    <cfRule type="containsText" dxfId="8" priority="14" stopIfTrue="1" operator="containsText" text="SUPLETORIO">
      <formula>NOT(ISERROR(SEARCH("SUPLETORIO",K9)))</formula>
    </cfRule>
    <cfRule type="containsText" dxfId="7" priority="15" stopIfTrue="1" operator="containsText" text="0">
      <formula>NOT(ISERROR(SEARCH("0",K9)))</formula>
    </cfRule>
    <cfRule type="containsText" dxfId="6" priority="16" stopIfTrue="1" operator="containsText" text="VACIO">
      <formula>NOT(ISERROR(SEARCH("VACIO",K9)))</formula>
    </cfRule>
  </conditionalFormatting>
  <conditionalFormatting sqref="L9:L53">
    <cfRule type="cellIs" dxfId="5" priority="24" operator="greaterThanOrEqual">
      <formula>7</formula>
    </cfRule>
    <cfRule type="expression" dxfId="4" priority="25">
      <formula>AND($I9&gt;4,$I9&lt;7,$L9=0,$BH$9=1)</formula>
    </cfRule>
    <cfRule type="cellIs" dxfId="3" priority="52" stopIfTrue="1" operator="lessThan">
      <formula>7</formula>
    </cfRule>
  </conditionalFormatting>
  <conditionalFormatting sqref="M9:M53">
    <cfRule type="containsText" dxfId="2" priority="17" stopIfTrue="1" operator="containsText" text="PIERDE AÑO">
      <formula>NOT(ISERROR(SEARCH("PIERDE AÑO",M9)))</formula>
    </cfRule>
    <cfRule type="containsText" dxfId="1" priority="18" stopIfTrue="1" operator="containsText" text="0">
      <formula>NOT(ISERROR(SEARCH("0",M9)))</formula>
    </cfRule>
    <cfRule type="containsText" dxfId="0" priority="19" stopIfTrue="1" operator="containsText" text="ERROR NOTA">
      <formula>NOT(ISERROR(SEARCH("ERROR NOTA",M9)))</formula>
    </cfRule>
  </conditionalFormatting>
  <pageMargins left="0.6" right="0.31" top="0.34" bottom="0.34" header="0.3" footer="0.3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DATOS</vt:lpstr>
      <vt:lpstr>1ER TRIMESTRE</vt:lpstr>
      <vt:lpstr>2DO TRIMESTRE</vt:lpstr>
      <vt:lpstr>3ER TRIMESTRE</vt:lpstr>
      <vt:lpstr>Informe ANUAL</vt:lpstr>
      <vt:lpstr>'1ER TRIMESTRE'!Área_de_impresión</vt:lpstr>
      <vt:lpstr>'2DO TRIMESTRE'!Área_de_impresión</vt:lpstr>
      <vt:lpstr>'3ER TRIMESTRE'!Área_de_impresión</vt:lpstr>
      <vt:lpstr>'Informe ANUAL'!Área_de_impresión</vt:lpstr>
      <vt:lpstr>LOGO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DOCENTE</dc:creator>
  <cp:keywords/>
  <dc:description/>
  <cp:lastModifiedBy>Guillermo Calvache</cp:lastModifiedBy>
  <cp:revision/>
  <dcterms:created xsi:type="dcterms:W3CDTF">2016-10-23T16:16:53Z</dcterms:created>
  <dcterms:modified xsi:type="dcterms:W3CDTF">2024-09-08T22:43:23Z</dcterms:modified>
  <cp:category/>
  <cp:contentStatus/>
</cp:coreProperties>
</file>