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edxu96/GitHub/MatrixOptim.jl/examples/network/dtu42380a2/"/>
    </mc:Choice>
  </mc:AlternateContent>
  <xr:revisionPtr revIDLastSave="0" documentId="13_ncr:1_{E98A0668-1149-0344-8A20-CC55045BC1F7}" xr6:coauthVersionLast="45" xr6:coauthVersionMax="45" xr10:uidLastSave="{00000000-0000-0000-0000-000000000000}"/>
  <bookViews>
    <workbookView xWindow="34140" yWindow="560" windowWidth="30640" windowHeight="16320" xr2:uid="{00000000-000D-0000-FFFF-FFFF00000000}"/>
  </bookViews>
  <sheets>
    <sheet name="data" sheetId="1" r:id="rId1"/>
    <sheet name="Task 1&amp;2.1" sheetId="3" r:id="rId2"/>
    <sheet name="2.2" sheetId="8" r:id="rId3"/>
    <sheet name="2.3" sheetId="6" r:id="rId4"/>
    <sheet name="2.4" sheetId="7" r:id="rId5"/>
    <sheet name="2.5" sheetId="9" r:id="rId6"/>
  </sheets>
  <definedNames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ChosenSolver" localSheetId="1" hidden="1">CBC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DualsNewSheet" localSheetId="1" hidden="1">0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LinearityCheck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OpenSolver_UpdateSensitivity" localSheetId="1" hidden="1">1</definedName>
    <definedName name="solver_adj" localSheetId="2" hidden="1">'2.2'!$E$3:$E$32,'2.2'!$H$3:$M$32</definedName>
    <definedName name="solver_adj" localSheetId="3" hidden="1">'2.3'!$E$3:$E$32,'2.3'!$H$3:$M$32</definedName>
    <definedName name="solver_adj" localSheetId="4" hidden="1">'2.4'!$E$3:$E$32,'2.4'!$H$3:$M$32</definedName>
    <definedName name="solver_adj" localSheetId="1" hidden="1">'Task 1&amp;2.1'!$H$3:$M$32,'Task 1&amp;2.1'!$E$3:$E$32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2" hidden="1">'2.2'!$H$3:$M$32</definedName>
    <definedName name="solver_lhs1" localSheetId="3" hidden="1">'2.3'!$H$3:$M$32</definedName>
    <definedName name="solver_lhs1" localSheetId="4" hidden="1">'2.4'!$H$3:$M$31</definedName>
    <definedName name="solver_lhs1" localSheetId="1" hidden="1">'Task 1&amp;2.1'!$E$3:$E$32</definedName>
    <definedName name="solver_lhs2" localSheetId="2" hidden="1">'2.2'!$H$36:$M$38</definedName>
    <definedName name="solver_lhs2" localSheetId="3" hidden="1">'2.3'!$H$36:$M$38</definedName>
    <definedName name="solver_lhs2" localSheetId="4" hidden="1">'2.4'!$E$3:$E$32</definedName>
    <definedName name="solver_lhs2" localSheetId="1" hidden="1">'Task 1&amp;2.1'!$F$23:$F$32</definedName>
    <definedName name="solver_lhs3" localSheetId="2" hidden="1">'2.2'!$G$3:$G$32</definedName>
    <definedName name="solver_lhs3" localSheetId="3" hidden="1">'2.3'!$E$3:$E$32</definedName>
    <definedName name="solver_lhs3" localSheetId="4" hidden="1">'2.4'!$F$13:$F$22</definedName>
    <definedName name="solver_lhs3" localSheetId="1" hidden="1">'Task 1&amp;2.1'!$F$13:$F$22</definedName>
    <definedName name="solver_lhs4" localSheetId="2" hidden="1">'2.2'!$E$3:$E$32</definedName>
    <definedName name="solver_lhs4" localSheetId="3" hidden="1">'2.3'!$F$13:$F$22</definedName>
    <definedName name="solver_lhs4" localSheetId="4" hidden="1">'2.4'!$F$23:$F$32</definedName>
    <definedName name="solver_lhs4" localSheetId="1" hidden="1">'Task 1&amp;2.1'!$G$3:$G$32</definedName>
    <definedName name="solver_lhs5" localSheetId="2" hidden="1">'2.2'!$F$13:$F$22</definedName>
    <definedName name="solver_lhs5" localSheetId="3" hidden="1">'2.3'!$F$23:$F$32</definedName>
    <definedName name="solver_lhs5" localSheetId="4" hidden="1">'2.4'!$G$3:$G$32</definedName>
    <definedName name="solver_lhs5" localSheetId="1" hidden="1">'Task 1&amp;2.1'!$H$36:$M$38</definedName>
    <definedName name="solver_lhs6" localSheetId="2" hidden="1">'2.2'!$F$23:$F$32</definedName>
    <definedName name="solver_lhs6" localSheetId="3" hidden="1">'2.3'!$G$3:$G$32</definedName>
    <definedName name="solver_lhs6" localSheetId="4" hidden="1">'2.4'!$O$3:$O$32</definedName>
    <definedName name="solver_lhs6" localSheetId="1" hidden="1">'Task 1&amp;2.1'!$O$3:$O$32</definedName>
    <definedName name="solver_lhs7" localSheetId="3" hidden="1">'2.3'!$O$3:$O$32</definedName>
    <definedName name="solver_lhs7" localSheetId="4" hidden="1">'2.4'!$H$36:$M$38</definedName>
    <definedName name="solver_lhs7" localSheetId="1" hidden="1">'Task 1&amp;2.1'!$H$3:$M$32</definedName>
    <definedName name="solver_lhs8" localSheetId="3" hidden="1">'2.3'!$O$3:$O$32</definedName>
    <definedName name="solver_lhs8" localSheetId="4" hidden="1">'2.4'!$O$3:$O$32</definedName>
    <definedName name="solver_lhs8" localSheetId="1" hidden="1">'Task 1&amp;2.1'!$H$3:$M$32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um" localSheetId="2" hidden="1">6</definedName>
    <definedName name="solver_num" localSheetId="3" hidden="1">8</definedName>
    <definedName name="solver_num" localSheetId="4" hidden="1">8</definedName>
    <definedName name="solver_num" localSheetId="1" hidden="1">7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2" hidden="1">'2.2'!$O$33</definedName>
    <definedName name="solver_opt" localSheetId="3" hidden="1">'2.3'!$V$7</definedName>
    <definedName name="solver_opt" localSheetId="4" hidden="1">'2.4'!$V$7</definedName>
    <definedName name="solver_opt" localSheetId="1" hidden="1">'Task 1&amp;2.1'!$V$7</definedName>
    <definedName name="solver_rel1" localSheetId="2" hidden="1">4</definedName>
    <definedName name="solver_rel1" localSheetId="3" hidden="1">3</definedName>
    <definedName name="solver_rel1" localSheetId="4" hidden="1">3</definedName>
    <definedName name="solver_rel1" localSheetId="1" hidden="1">5</definedName>
    <definedName name="solver_rel2" localSheetId="2" hidden="1">2</definedName>
    <definedName name="solver_rel2" localSheetId="3" hidden="1">2</definedName>
    <definedName name="solver_rel2" localSheetId="4" hidden="1">5</definedName>
    <definedName name="solver_rel2" localSheetId="1" hidden="1">3</definedName>
    <definedName name="solver_rel3" localSheetId="2" hidden="1">1</definedName>
    <definedName name="solver_rel3" localSheetId="3" hidden="1">5</definedName>
    <definedName name="solver_rel3" localSheetId="4" hidden="1">3</definedName>
    <definedName name="solver_rel3" localSheetId="1" hidden="1">3</definedName>
    <definedName name="solver_rel4" localSheetId="2" hidden="1">5</definedName>
    <definedName name="solver_rel4" localSheetId="3" hidden="1">3</definedName>
    <definedName name="solver_rel4" localSheetId="4" hidden="1">3</definedName>
    <definedName name="solver_rel4" localSheetId="1" hidden="1">1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5" localSheetId="1" hidden="1">2</definedName>
    <definedName name="solver_rel6" localSheetId="2" hidden="1">3</definedName>
    <definedName name="solver_rel6" localSheetId="3" hidden="1">1</definedName>
    <definedName name="solver_rel6" localSheetId="4" hidden="1">3</definedName>
    <definedName name="solver_rel6" localSheetId="1" hidden="1">3</definedName>
    <definedName name="solver_rel7" localSheetId="3" hidden="1">3</definedName>
    <definedName name="solver_rel7" localSheetId="4" hidden="1">2</definedName>
    <definedName name="solver_rel7" localSheetId="1" hidden="1">4</definedName>
    <definedName name="solver_rel8" localSheetId="3" hidden="1">1</definedName>
    <definedName name="solver_rel8" localSheetId="4" hidden="1">1</definedName>
    <definedName name="solver_rel8" localSheetId="1" hidden="1">4</definedName>
    <definedName name="solver_rhs1" localSheetId="2" hidden="1">integer</definedName>
    <definedName name="solver_rhs1" localSheetId="3" hidden="1">0</definedName>
    <definedName name="solver_rhs1" localSheetId="4" hidden="1">0</definedName>
    <definedName name="solver_rhs1" localSheetId="1" hidden="1">binary</definedName>
    <definedName name="solver_rhs2" localSheetId="2" hidden="1">0</definedName>
    <definedName name="solver_rhs2" localSheetId="3" hidden="1">0</definedName>
    <definedName name="solver_rhs2" localSheetId="4" hidden="1">binary</definedName>
    <definedName name="solver_rhs2" localSheetId="1" hidden="1">'Task 1&amp;2.1'!$E$13:$E$22</definedName>
    <definedName name="solver_rhs3" localSheetId="2" hidden="1">'2.2'!$N$3:$N$32</definedName>
    <definedName name="solver_rhs3" localSheetId="3" hidden="1">binary</definedName>
    <definedName name="solver_rhs3" localSheetId="4" hidden="1">'2.4'!$E$3:$E$12</definedName>
    <definedName name="solver_rhs3" localSheetId="1" hidden="1">'Task 1&amp;2.1'!$E$3:$E$12</definedName>
    <definedName name="solver_rhs4" localSheetId="2" hidden="1">binary</definedName>
    <definedName name="solver_rhs4" localSheetId="3" hidden="1">'2.3'!$E$3:$E$12</definedName>
    <definedName name="solver_rhs4" localSheetId="4" hidden="1">'2.4'!$E$13:$E$22</definedName>
    <definedName name="solver_rhs4" localSheetId="1" hidden="1">'Task 1&amp;2.1'!$N$3:$N$32</definedName>
    <definedName name="solver_rhs5" localSheetId="2" hidden="1">'2.2'!$E$3:$E$12</definedName>
    <definedName name="solver_rhs5" localSheetId="3" hidden="1">'2.3'!$E$13:$E$22</definedName>
    <definedName name="solver_rhs5" localSheetId="4" hidden="1">'2.4'!$N$3:$N$32</definedName>
    <definedName name="solver_rhs5" localSheetId="1" hidden="1">0</definedName>
    <definedName name="solver_rhs6" localSheetId="2" hidden="1">'2.2'!$E$13:$E$22</definedName>
    <definedName name="solver_rhs6" localSheetId="3" hidden="1">'2.3'!$N$3:$N$32</definedName>
    <definedName name="solver_rhs6" localSheetId="4" hidden="1">0</definedName>
    <definedName name="solver_rhs6" localSheetId="1" hidden="1">0</definedName>
    <definedName name="solver_rhs7" localSheetId="3" hidden="1">0</definedName>
    <definedName name="solver_rhs7" localSheetId="4" hidden="1">0</definedName>
    <definedName name="solver_rhs7" localSheetId="1" hidden="1">integer</definedName>
    <definedName name="solver_rhs8" localSheetId="3" hidden="1">'2.3'!$R$35</definedName>
    <definedName name="solver_rhs8" localSheetId="4" hidden="1">'2.4'!$O$34</definedName>
    <definedName name="solver_rhs8" localSheetId="1" hidden="1">integer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ho" localSheetId="2" hidden="1">0</definedName>
    <definedName name="solver_sho" localSheetId="3" hidden="1">0</definedName>
    <definedName name="solver_sho" localSheetId="4" hidden="1">0</definedName>
    <definedName name="solver_sho" localSheetId="1" hidden="1">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" i="6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" i="8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" i="7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2" i="7" l="1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G32" i="6" l="1"/>
  <c r="G31" i="6"/>
  <c r="G30" i="6"/>
  <c r="G29" i="6"/>
  <c r="G28" i="6"/>
  <c r="G27" i="6"/>
  <c r="G26" i="6"/>
  <c r="G25" i="6"/>
  <c r="G24" i="6"/>
  <c r="G23" i="6"/>
  <c r="G22" i="6"/>
  <c r="F22" i="6"/>
  <c r="F32" i="6" s="1"/>
  <c r="G21" i="6"/>
  <c r="F21" i="6"/>
  <c r="F31" i="6" s="1"/>
  <c r="G20" i="6"/>
  <c r="F20" i="6"/>
  <c r="F30" i="6" s="1"/>
  <c r="G19" i="6"/>
  <c r="F19" i="6"/>
  <c r="F29" i="6" s="1"/>
  <c r="G18" i="6"/>
  <c r="F18" i="6"/>
  <c r="F28" i="6" s="1"/>
  <c r="G17" i="6"/>
  <c r="F17" i="6"/>
  <c r="F27" i="6" s="1"/>
  <c r="G16" i="6"/>
  <c r="F16" i="6"/>
  <c r="F26" i="6" s="1"/>
  <c r="G15" i="6"/>
  <c r="F15" i="6"/>
  <c r="F25" i="6" s="1"/>
  <c r="G14" i="6"/>
  <c r="F14" i="6"/>
  <c r="F24" i="6" s="1"/>
  <c r="G13" i="6"/>
  <c r="F13" i="6"/>
  <c r="F23" i="6" s="1"/>
  <c r="G12" i="6"/>
  <c r="F12" i="6"/>
  <c r="P12" i="6" s="1"/>
  <c r="G11" i="6"/>
  <c r="F11" i="6"/>
  <c r="P11" i="6" s="1"/>
  <c r="G10" i="6"/>
  <c r="F10" i="6"/>
  <c r="P10" i="6" s="1"/>
  <c r="G9" i="6"/>
  <c r="F9" i="6"/>
  <c r="P9" i="6" s="1"/>
  <c r="G8" i="6"/>
  <c r="F8" i="6"/>
  <c r="P8" i="6" s="1"/>
  <c r="G7" i="6"/>
  <c r="F7" i="6"/>
  <c r="P7" i="6" s="1"/>
  <c r="G6" i="6"/>
  <c r="F6" i="6"/>
  <c r="P6" i="6" s="1"/>
  <c r="G5" i="6"/>
  <c r="F5" i="6"/>
  <c r="P5" i="6" s="1"/>
  <c r="G4" i="6"/>
  <c r="F4" i="6"/>
  <c r="P4" i="6" s="1"/>
  <c r="G3" i="6"/>
  <c r="F3" i="6"/>
  <c r="P3" i="6" s="1"/>
  <c r="G32" i="7"/>
  <c r="G31" i="7"/>
  <c r="G30" i="7"/>
  <c r="G29" i="7"/>
  <c r="G28" i="7"/>
  <c r="G27" i="7"/>
  <c r="G26" i="7"/>
  <c r="G25" i="7"/>
  <c r="G24" i="7"/>
  <c r="G23" i="7"/>
  <c r="G22" i="7"/>
  <c r="F22" i="7"/>
  <c r="F32" i="7" s="1"/>
  <c r="G21" i="7"/>
  <c r="F21" i="7"/>
  <c r="F31" i="7" s="1"/>
  <c r="G20" i="7"/>
  <c r="F20" i="7"/>
  <c r="F30" i="7" s="1"/>
  <c r="G19" i="7"/>
  <c r="F19" i="7"/>
  <c r="F29" i="7" s="1"/>
  <c r="G18" i="7"/>
  <c r="F18" i="7"/>
  <c r="F28" i="7" s="1"/>
  <c r="G17" i="7"/>
  <c r="F17" i="7"/>
  <c r="F27" i="7" s="1"/>
  <c r="G16" i="7"/>
  <c r="F16" i="7"/>
  <c r="F26" i="7" s="1"/>
  <c r="G15" i="7"/>
  <c r="F15" i="7"/>
  <c r="F25" i="7" s="1"/>
  <c r="G14" i="7"/>
  <c r="F14" i="7"/>
  <c r="F24" i="7" s="1"/>
  <c r="G13" i="7"/>
  <c r="F13" i="7"/>
  <c r="F23" i="7" s="1"/>
  <c r="G12" i="7"/>
  <c r="F12" i="7"/>
  <c r="P12" i="7" s="1"/>
  <c r="G11" i="7"/>
  <c r="F11" i="7"/>
  <c r="P11" i="7" s="1"/>
  <c r="G10" i="7"/>
  <c r="F10" i="7"/>
  <c r="P10" i="7" s="1"/>
  <c r="G9" i="7"/>
  <c r="F9" i="7"/>
  <c r="P9" i="7" s="1"/>
  <c r="G8" i="7"/>
  <c r="F8" i="7"/>
  <c r="P8" i="7" s="1"/>
  <c r="G7" i="7"/>
  <c r="F7" i="7"/>
  <c r="P7" i="7" s="1"/>
  <c r="G6" i="7"/>
  <c r="F6" i="7"/>
  <c r="P6" i="7" s="1"/>
  <c r="G5" i="7"/>
  <c r="F5" i="7"/>
  <c r="P5" i="7" s="1"/>
  <c r="G4" i="7"/>
  <c r="F4" i="7"/>
  <c r="P4" i="7" s="1"/>
  <c r="G3" i="7"/>
  <c r="F3" i="7"/>
  <c r="P3" i="7" s="1"/>
  <c r="G32" i="8"/>
  <c r="G31" i="8"/>
  <c r="G30" i="8"/>
  <c r="G29" i="8"/>
  <c r="G28" i="8"/>
  <c r="G27" i="8"/>
  <c r="G26" i="8"/>
  <c r="G25" i="8"/>
  <c r="G24" i="8"/>
  <c r="G23" i="8"/>
  <c r="G22" i="8"/>
  <c r="F22" i="8"/>
  <c r="F32" i="8" s="1"/>
  <c r="G21" i="8"/>
  <c r="F21" i="8"/>
  <c r="F31" i="8" s="1"/>
  <c r="G20" i="8"/>
  <c r="F20" i="8"/>
  <c r="F30" i="8" s="1"/>
  <c r="G19" i="8"/>
  <c r="F19" i="8"/>
  <c r="F29" i="8" s="1"/>
  <c r="G18" i="8"/>
  <c r="F18" i="8"/>
  <c r="F28" i="8" s="1"/>
  <c r="G17" i="8"/>
  <c r="F17" i="8"/>
  <c r="F27" i="8" s="1"/>
  <c r="G16" i="8"/>
  <c r="F16" i="8"/>
  <c r="F26" i="8" s="1"/>
  <c r="G15" i="8"/>
  <c r="F15" i="8"/>
  <c r="F25" i="8" s="1"/>
  <c r="G14" i="8"/>
  <c r="F14" i="8"/>
  <c r="F24" i="8" s="1"/>
  <c r="G13" i="8"/>
  <c r="F13" i="8"/>
  <c r="F23" i="8" s="1"/>
  <c r="G12" i="8"/>
  <c r="F12" i="8"/>
  <c r="P12" i="8" s="1"/>
  <c r="G11" i="8"/>
  <c r="F11" i="8"/>
  <c r="P11" i="8" s="1"/>
  <c r="G10" i="8"/>
  <c r="F10" i="8"/>
  <c r="P10" i="8" s="1"/>
  <c r="G9" i="8"/>
  <c r="F9" i="8"/>
  <c r="P9" i="8" s="1"/>
  <c r="G8" i="8"/>
  <c r="F8" i="8"/>
  <c r="P8" i="8" s="1"/>
  <c r="G7" i="8"/>
  <c r="F7" i="8"/>
  <c r="P7" i="8" s="1"/>
  <c r="G6" i="8"/>
  <c r="F6" i="8"/>
  <c r="P6" i="8" s="1"/>
  <c r="G5" i="8"/>
  <c r="F5" i="8"/>
  <c r="P5" i="8" s="1"/>
  <c r="G4" i="8"/>
  <c r="F4" i="8"/>
  <c r="P4" i="8" s="1"/>
  <c r="G3" i="8"/>
  <c r="F3" i="8"/>
  <c r="P3" i="8" s="1"/>
  <c r="N6" i="8" l="1"/>
  <c r="N19" i="6"/>
  <c r="N15" i="6"/>
  <c r="S8" i="6"/>
  <c r="S12" i="6"/>
  <c r="S32" i="6"/>
  <c r="N7" i="6"/>
  <c r="S16" i="6"/>
  <c r="S23" i="6"/>
  <c r="S27" i="6"/>
  <c r="S9" i="6"/>
  <c r="S13" i="6"/>
  <c r="S4" i="6"/>
  <c r="S5" i="6"/>
  <c r="N8" i="6"/>
  <c r="S20" i="6"/>
  <c r="S31" i="6"/>
  <c r="N16" i="6"/>
  <c r="S21" i="6"/>
  <c r="N3" i="6"/>
  <c r="N11" i="6"/>
  <c r="N4" i="6"/>
  <c r="N12" i="6"/>
  <c r="S17" i="6"/>
  <c r="N20" i="6"/>
  <c r="S6" i="6"/>
  <c r="S10" i="6"/>
  <c r="S14" i="6"/>
  <c r="S18" i="6"/>
  <c r="S22" i="6"/>
  <c r="S26" i="6"/>
  <c r="S30" i="6"/>
  <c r="S3" i="6"/>
  <c r="N5" i="6"/>
  <c r="S7" i="6"/>
  <c r="N9" i="6"/>
  <c r="S11" i="6"/>
  <c r="N13" i="6"/>
  <c r="S15" i="6"/>
  <c r="N17" i="6"/>
  <c r="S19" i="6"/>
  <c r="N21" i="6"/>
  <c r="S25" i="6"/>
  <c r="S29" i="6"/>
  <c r="N6" i="6"/>
  <c r="N10" i="6"/>
  <c r="N14" i="6"/>
  <c r="N18" i="6"/>
  <c r="N22" i="6"/>
  <c r="S24" i="6"/>
  <c r="S28" i="6"/>
  <c r="P23" i="6"/>
  <c r="O23" i="6"/>
  <c r="N23" i="6"/>
  <c r="P27" i="6"/>
  <c r="O27" i="6"/>
  <c r="N27" i="6"/>
  <c r="P31" i="6"/>
  <c r="O31" i="6"/>
  <c r="N31" i="6"/>
  <c r="P28" i="6"/>
  <c r="O28" i="6"/>
  <c r="N28" i="6"/>
  <c r="P32" i="6"/>
  <c r="O32" i="6"/>
  <c r="N32" i="6"/>
  <c r="P25" i="6"/>
  <c r="O25" i="6"/>
  <c r="N25" i="6"/>
  <c r="P29" i="6"/>
  <c r="O29" i="6"/>
  <c r="N29" i="6"/>
  <c r="P24" i="6"/>
  <c r="O24" i="6"/>
  <c r="N24" i="6"/>
  <c r="P26" i="6"/>
  <c r="O26" i="6"/>
  <c r="N26" i="6"/>
  <c r="P30" i="6"/>
  <c r="O30" i="6"/>
  <c r="N3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P13" i="6"/>
  <c r="P14" i="6"/>
  <c r="P15" i="6"/>
  <c r="P16" i="6"/>
  <c r="P17" i="6"/>
  <c r="P18" i="6"/>
  <c r="P19" i="6"/>
  <c r="P20" i="6"/>
  <c r="P21" i="6"/>
  <c r="P22" i="6"/>
  <c r="N7" i="7"/>
  <c r="S9" i="7"/>
  <c r="S13" i="7"/>
  <c r="S14" i="7"/>
  <c r="S10" i="7"/>
  <c r="N8" i="7"/>
  <c r="S5" i="7"/>
  <c r="S17" i="7"/>
  <c r="S21" i="7"/>
  <c r="N11" i="7"/>
  <c r="S6" i="7"/>
  <c r="S18" i="7"/>
  <c r="S22" i="7"/>
  <c r="S26" i="7"/>
  <c r="N16" i="7"/>
  <c r="N3" i="7"/>
  <c r="N19" i="7"/>
  <c r="N4" i="7"/>
  <c r="N12" i="7"/>
  <c r="N20" i="7"/>
  <c r="N15" i="7"/>
  <c r="S23" i="7"/>
  <c r="S27" i="7"/>
  <c r="S31" i="7"/>
  <c r="S3" i="7"/>
  <c r="N5" i="7"/>
  <c r="S7" i="7"/>
  <c r="N9" i="7"/>
  <c r="S11" i="7"/>
  <c r="N13" i="7"/>
  <c r="S15" i="7"/>
  <c r="N17" i="7"/>
  <c r="S19" i="7"/>
  <c r="N21" i="7"/>
  <c r="S25" i="7"/>
  <c r="S29" i="7"/>
  <c r="S4" i="7"/>
  <c r="N6" i="7"/>
  <c r="S8" i="7"/>
  <c r="N10" i="7"/>
  <c r="S12" i="7"/>
  <c r="N14" i="7"/>
  <c r="S16" i="7"/>
  <c r="N18" i="7"/>
  <c r="S20" i="7"/>
  <c r="N22" i="7"/>
  <c r="S24" i="7"/>
  <c r="S28" i="7"/>
  <c r="S32" i="7"/>
  <c r="S30" i="7"/>
  <c r="P25" i="7"/>
  <c r="O25" i="7"/>
  <c r="N25" i="7"/>
  <c r="P29" i="7"/>
  <c r="O29" i="7"/>
  <c r="N29" i="7"/>
  <c r="P26" i="7"/>
  <c r="O26" i="7"/>
  <c r="N26" i="7"/>
  <c r="P30" i="7"/>
  <c r="O30" i="7"/>
  <c r="N30" i="7"/>
  <c r="P23" i="7"/>
  <c r="O23" i="7"/>
  <c r="N23" i="7"/>
  <c r="P27" i="7"/>
  <c r="O27" i="7"/>
  <c r="N27" i="7"/>
  <c r="P31" i="7"/>
  <c r="O31" i="7"/>
  <c r="N31" i="7"/>
  <c r="P24" i="7"/>
  <c r="O24" i="7"/>
  <c r="N24" i="7"/>
  <c r="P28" i="7"/>
  <c r="O28" i="7"/>
  <c r="N28" i="7"/>
  <c r="P32" i="7"/>
  <c r="O32" i="7"/>
  <c r="N3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P13" i="7"/>
  <c r="P14" i="7"/>
  <c r="P15" i="7"/>
  <c r="P16" i="7"/>
  <c r="P17" i="7"/>
  <c r="P18" i="7"/>
  <c r="P19" i="7"/>
  <c r="P20" i="7"/>
  <c r="P21" i="7"/>
  <c r="P22" i="7"/>
  <c r="N9" i="8"/>
  <c r="S19" i="8"/>
  <c r="S18" i="8"/>
  <c r="S11" i="8"/>
  <c r="S10" i="8"/>
  <c r="S3" i="8"/>
  <c r="N17" i="8"/>
  <c r="S14" i="8"/>
  <c r="S15" i="8"/>
  <c r="N21" i="8"/>
  <c r="N22" i="8"/>
  <c r="S6" i="8"/>
  <c r="S7" i="8"/>
  <c r="N14" i="8"/>
  <c r="N3" i="8"/>
  <c r="N10" i="8"/>
  <c r="N18" i="8"/>
  <c r="N5" i="8"/>
  <c r="N13" i="8"/>
  <c r="S25" i="8"/>
  <c r="S29" i="8"/>
  <c r="S8" i="8"/>
  <c r="S12" i="8"/>
  <c r="S16" i="8"/>
  <c r="S24" i="8"/>
  <c r="S28" i="8"/>
  <c r="S32" i="8"/>
  <c r="O3" i="8"/>
  <c r="S5" i="8"/>
  <c r="N7" i="8"/>
  <c r="S9" i="8"/>
  <c r="N11" i="8"/>
  <c r="S13" i="8"/>
  <c r="N15" i="8"/>
  <c r="S17" i="8"/>
  <c r="N19" i="8"/>
  <c r="S21" i="8"/>
  <c r="S23" i="8"/>
  <c r="S27" i="8"/>
  <c r="S31" i="8"/>
  <c r="S4" i="8"/>
  <c r="S20" i="8"/>
  <c r="N4" i="8"/>
  <c r="N8" i="8"/>
  <c r="N12" i="8"/>
  <c r="N16" i="8"/>
  <c r="N20" i="8"/>
  <c r="S22" i="8"/>
  <c r="S26" i="8"/>
  <c r="S30" i="8"/>
  <c r="P28" i="8"/>
  <c r="O28" i="8"/>
  <c r="N28" i="8"/>
  <c r="P32" i="8"/>
  <c r="O32" i="8"/>
  <c r="N32" i="8"/>
  <c r="P25" i="8"/>
  <c r="O25" i="8"/>
  <c r="N25" i="8"/>
  <c r="P29" i="8"/>
  <c r="O29" i="8"/>
  <c r="N29" i="8"/>
  <c r="P23" i="8"/>
  <c r="O23" i="8"/>
  <c r="N23" i="8"/>
  <c r="P27" i="8"/>
  <c r="O27" i="8"/>
  <c r="N27" i="8"/>
  <c r="P31" i="8"/>
  <c r="O31" i="8"/>
  <c r="N31" i="8"/>
  <c r="P24" i="8"/>
  <c r="O24" i="8"/>
  <c r="N24" i="8"/>
  <c r="P26" i="8"/>
  <c r="O26" i="8"/>
  <c r="N26" i="8"/>
  <c r="P30" i="8"/>
  <c r="O30" i="8"/>
  <c r="N30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P13" i="8"/>
  <c r="P14" i="8"/>
  <c r="P15" i="8"/>
  <c r="P16" i="8"/>
  <c r="P17" i="8"/>
  <c r="P18" i="8"/>
  <c r="P19" i="8"/>
  <c r="P20" i="8"/>
  <c r="P21" i="8"/>
  <c r="P22" i="8"/>
  <c r="F22" i="3"/>
  <c r="F32" i="3" s="1"/>
  <c r="F21" i="3"/>
  <c r="F31" i="3" s="1"/>
  <c r="F20" i="3"/>
  <c r="F30" i="3" s="1"/>
  <c r="F19" i="3"/>
  <c r="F29" i="3" s="1"/>
  <c r="F18" i="3"/>
  <c r="F28" i="3" s="1"/>
  <c r="F17" i="3"/>
  <c r="F27" i="3" s="1"/>
  <c r="F16" i="3"/>
  <c r="F26" i="3" s="1"/>
  <c r="F15" i="3"/>
  <c r="F25" i="3" s="1"/>
  <c r="F14" i="3"/>
  <c r="F24" i="3" s="1"/>
  <c r="F13" i="3"/>
  <c r="F23" i="3" s="1"/>
  <c r="F12" i="3"/>
  <c r="F11" i="3"/>
  <c r="F10" i="3"/>
  <c r="F9" i="3"/>
  <c r="F8" i="3"/>
  <c r="F7" i="3"/>
  <c r="F6" i="3"/>
  <c r="F5" i="3"/>
  <c r="F4" i="3"/>
  <c r="F3" i="3"/>
  <c r="O33" i="6" l="1"/>
  <c r="O33" i="7"/>
  <c r="O34" i="8"/>
  <c r="O33" i="8"/>
  <c r="V4" i="7"/>
  <c r="V5" i="7" l="1"/>
  <c r="V4" i="8"/>
  <c r="V3" i="7" l="1"/>
  <c r="V5" i="8"/>
  <c r="V3" i="8"/>
  <c r="V4" i="6" l="1"/>
  <c r="O24" i="3"/>
  <c r="O25" i="3"/>
  <c r="O26" i="3"/>
  <c r="O27" i="3"/>
  <c r="O28" i="3"/>
  <c r="O29" i="3"/>
  <c r="O30" i="3"/>
  <c r="O31" i="3"/>
  <c r="O32" i="3"/>
  <c r="O23" i="3"/>
  <c r="O14" i="3"/>
  <c r="O15" i="3"/>
  <c r="O16" i="3"/>
  <c r="O17" i="3"/>
  <c r="O18" i="3"/>
  <c r="O19" i="3"/>
  <c r="O20" i="3"/>
  <c r="O21" i="3"/>
  <c r="O22" i="3"/>
  <c r="O13" i="3"/>
  <c r="O4" i="3"/>
  <c r="O5" i="3"/>
  <c r="O6" i="3"/>
  <c r="O7" i="3"/>
  <c r="O8" i="3"/>
  <c r="O9" i="3"/>
  <c r="O10" i="3"/>
  <c r="O11" i="3"/>
  <c r="O12" i="3"/>
  <c r="O3" i="3"/>
  <c r="P3" i="3"/>
  <c r="N5" i="3"/>
  <c r="P6" i="3"/>
  <c r="N3" i="3"/>
  <c r="O34" i="3" l="1"/>
  <c r="O34" i="7" s="1"/>
  <c r="O33" i="3"/>
  <c r="V5" i="6"/>
  <c r="V3" i="6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V4" i="3" l="1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P32" i="3" l="1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5" i="3"/>
  <c r="P4" i="3"/>
  <c r="V5" i="3" l="1"/>
  <c r="S11" i="3"/>
  <c r="S27" i="3"/>
  <c r="S19" i="3"/>
  <c r="S18" i="3"/>
  <c r="S15" i="3"/>
  <c r="S14" i="3"/>
  <c r="S12" i="3"/>
  <c r="S28" i="3"/>
  <c r="S30" i="3"/>
  <c r="S31" i="3"/>
  <c r="S25" i="3"/>
  <c r="S17" i="3"/>
  <c r="S20" i="3"/>
  <c r="S22" i="3"/>
  <c r="S23" i="3"/>
  <c r="S26" i="3"/>
  <c r="S9" i="3"/>
  <c r="S4" i="3"/>
  <c r="S6" i="3"/>
  <c r="S16" i="3"/>
  <c r="S24" i="3"/>
  <c r="S32" i="3"/>
  <c r="S3" i="3"/>
  <c r="S5" i="3"/>
  <c r="S7" i="3"/>
  <c r="S8" i="3"/>
  <c r="S10" i="3"/>
  <c r="S13" i="3"/>
  <c r="S21" i="3"/>
  <c r="S29" i="3"/>
  <c r="V3" i="3" l="1"/>
  <c r="F4" i="1" l="1"/>
  <c r="D3" i="1"/>
  <c r="D4" i="1" s="1"/>
  <c r="E3" i="1"/>
  <c r="E4" i="1" s="1"/>
  <c r="F3" i="1"/>
  <c r="G3" i="1"/>
  <c r="G4" i="1" s="1"/>
  <c r="H3" i="1"/>
  <c r="H4" i="1" s="1"/>
  <c r="C3" i="1"/>
  <c r="C4" i="1" s="1"/>
  <c r="D22" i="1" l="1"/>
  <c r="E22" i="1"/>
  <c r="F22" i="1"/>
  <c r="G22" i="1"/>
  <c r="H22" i="1"/>
  <c r="C22" i="1"/>
  <c r="G23" i="1" l="1"/>
  <c r="L33" i="8"/>
  <c r="L36" i="8" s="1"/>
  <c r="L33" i="6"/>
  <c r="L36" i="6" s="1"/>
  <c r="L33" i="7"/>
  <c r="L36" i="7" s="1"/>
  <c r="L33" i="3"/>
  <c r="L36" i="3" s="1"/>
  <c r="F23" i="1"/>
  <c r="K33" i="6"/>
  <c r="K36" i="6" s="1"/>
  <c r="K33" i="7"/>
  <c r="K36" i="7" s="1"/>
  <c r="K33" i="8"/>
  <c r="K36" i="8" s="1"/>
  <c r="K33" i="3"/>
  <c r="K36" i="3" s="1"/>
  <c r="C23" i="1"/>
  <c r="H33" i="6"/>
  <c r="H36" i="6" s="1"/>
  <c r="H33" i="7"/>
  <c r="H36" i="7" s="1"/>
  <c r="H33" i="8"/>
  <c r="H36" i="8" s="1"/>
  <c r="H33" i="3"/>
  <c r="H36" i="3" s="1"/>
  <c r="E23" i="1"/>
  <c r="J33" i="8"/>
  <c r="J36" i="8" s="1"/>
  <c r="J33" i="6"/>
  <c r="J36" i="6" s="1"/>
  <c r="J33" i="7"/>
  <c r="J36" i="7" s="1"/>
  <c r="J33" i="3"/>
  <c r="J36" i="3" s="1"/>
  <c r="H23" i="1"/>
  <c r="M33" i="6"/>
  <c r="M36" i="6" s="1"/>
  <c r="M33" i="7"/>
  <c r="M36" i="7" s="1"/>
  <c r="M33" i="8"/>
  <c r="M36" i="8" s="1"/>
  <c r="M33" i="3"/>
  <c r="M36" i="3" s="1"/>
  <c r="D23" i="1"/>
  <c r="I33" i="6"/>
  <c r="I36" i="6" s="1"/>
  <c r="I33" i="7"/>
  <c r="I36" i="7" s="1"/>
  <c r="I33" i="8"/>
  <c r="I36" i="8" s="1"/>
  <c r="I33" i="3"/>
  <c r="I36" i="3" s="1"/>
  <c r="H24" i="1"/>
  <c r="D24" i="1"/>
  <c r="G24" i="1"/>
  <c r="F24" i="1"/>
  <c r="C15" i="1"/>
  <c r="V6" i="7" l="1"/>
  <c r="V7" i="7" s="1"/>
  <c r="V6" i="8"/>
  <c r="V7" i="8" s="1"/>
  <c r="V6" i="6"/>
  <c r="V7" i="6" s="1"/>
  <c r="V6" i="3"/>
  <c r="V7" i="3" s="1"/>
  <c r="I35" i="6"/>
  <c r="I38" i="6" s="1"/>
  <c r="I35" i="7"/>
  <c r="I38" i="7" s="1"/>
  <c r="I35" i="8"/>
  <c r="I38" i="8" s="1"/>
  <c r="I35" i="3"/>
  <c r="I38" i="3" s="1"/>
  <c r="J34" i="8"/>
  <c r="J37" i="8" s="1"/>
  <c r="J34" i="6"/>
  <c r="J37" i="6" s="1"/>
  <c r="J34" i="7"/>
  <c r="J37" i="7" s="1"/>
  <c r="J34" i="3"/>
  <c r="J37" i="3" s="1"/>
  <c r="E24" i="1"/>
  <c r="M35" i="6"/>
  <c r="M38" i="6" s="1"/>
  <c r="M35" i="7"/>
  <c r="M38" i="7" s="1"/>
  <c r="M35" i="8"/>
  <c r="M38" i="8" s="1"/>
  <c r="M35" i="3"/>
  <c r="M38" i="3" s="1"/>
  <c r="C24" i="1"/>
  <c r="H34" i="8"/>
  <c r="H37" i="8" s="1"/>
  <c r="H34" i="6"/>
  <c r="H37" i="6" s="1"/>
  <c r="H34" i="7"/>
  <c r="H37" i="7" s="1"/>
  <c r="H34" i="3"/>
  <c r="H37" i="3" s="1"/>
  <c r="K35" i="6"/>
  <c r="K38" i="6" s="1"/>
  <c r="K35" i="7"/>
  <c r="K38" i="7" s="1"/>
  <c r="K35" i="8"/>
  <c r="K38" i="8" s="1"/>
  <c r="K35" i="3"/>
  <c r="K38" i="3" s="1"/>
  <c r="I34" i="6"/>
  <c r="I37" i="6" s="1"/>
  <c r="I34" i="7"/>
  <c r="I37" i="7" s="1"/>
  <c r="I34" i="8"/>
  <c r="I37" i="8" s="1"/>
  <c r="I34" i="3"/>
  <c r="I37" i="3" s="1"/>
  <c r="K34" i="6"/>
  <c r="K37" i="6" s="1"/>
  <c r="K34" i="7"/>
  <c r="K37" i="7" s="1"/>
  <c r="K34" i="8"/>
  <c r="K37" i="8" s="1"/>
  <c r="K34" i="3"/>
  <c r="K37" i="3" s="1"/>
  <c r="L35" i="8"/>
  <c r="L38" i="8" s="1"/>
  <c r="L35" i="6"/>
  <c r="L38" i="6" s="1"/>
  <c r="L35" i="7"/>
  <c r="L38" i="7" s="1"/>
  <c r="L35" i="3"/>
  <c r="L38" i="3" s="1"/>
  <c r="M34" i="6"/>
  <c r="M37" i="6" s="1"/>
  <c r="M34" i="7"/>
  <c r="M37" i="7" s="1"/>
  <c r="M34" i="8"/>
  <c r="M37" i="8" s="1"/>
  <c r="M34" i="3"/>
  <c r="M37" i="3" s="1"/>
  <c r="L34" i="6"/>
  <c r="L37" i="6" s="1"/>
  <c r="L34" i="7"/>
  <c r="L37" i="7" s="1"/>
  <c r="L34" i="8"/>
  <c r="L37" i="8" s="1"/>
  <c r="L34" i="3"/>
  <c r="L37" i="3" s="1"/>
  <c r="H35" i="8" l="1"/>
  <c r="H38" i="8" s="1"/>
  <c r="H35" i="6"/>
  <c r="H38" i="6" s="1"/>
  <c r="H35" i="7"/>
  <c r="H38" i="7" s="1"/>
  <c r="H35" i="3"/>
  <c r="H38" i="3" s="1"/>
  <c r="J35" i="8"/>
  <c r="J38" i="8" s="1"/>
  <c r="J35" i="6"/>
  <c r="J38" i="6" s="1"/>
  <c r="J35" i="7"/>
  <c r="J38" i="7" s="1"/>
  <c r="J35" i="3"/>
  <c r="J38" i="3" s="1"/>
</calcChain>
</file>

<file path=xl/sharedStrings.xml><?xml version="1.0" encoding="utf-8"?>
<sst xmlns="http://schemas.openxmlformats.org/spreadsheetml/2006/main" count="411" uniqueCount="45">
  <si>
    <t>Northwest</t>
  </si>
  <si>
    <t>Southwest</t>
  </si>
  <si>
    <t>Upper Midwest</t>
  </si>
  <si>
    <t>Lower Midwest</t>
  </si>
  <si>
    <t>Northeast</t>
  </si>
  <si>
    <t>Southeast</t>
  </si>
  <si>
    <t>Location</t>
  </si>
  <si>
    <t>Seattle</t>
  </si>
  <si>
    <t>Denver</t>
  </si>
  <si>
    <t>St. Louis</t>
  </si>
  <si>
    <t>Atlanta</t>
  </si>
  <si>
    <t>Philadelphia</t>
  </si>
  <si>
    <t>Size</t>
  </si>
  <si>
    <t>Small</t>
  </si>
  <si>
    <t>Fixed cost</t>
  </si>
  <si>
    <t>Variable cost</t>
  </si>
  <si>
    <t>Capacity (units)</t>
  </si>
  <si>
    <t>Demand (units)</t>
  </si>
  <si>
    <t>Large</t>
  </si>
  <si>
    <t>UPS charges per unit</t>
  </si>
  <si>
    <t>Customer fee per unit</t>
  </si>
  <si>
    <t>DEMAND DEVIATION</t>
  </si>
  <si>
    <t># leases started</t>
  </si>
  <si>
    <t>Units transported</t>
  </si>
  <si>
    <t>Facility costs</t>
  </si>
  <si>
    <t># in lease</t>
  </si>
  <si>
    <t>Excess capacity</t>
  </si>
  <si>
    <t>Holding cost</t>
  </si>
  <si>
    <t>fixed</t>
  </si>
  <si>
    <t>variable</t>
  </si>
  <si>
    <t>total</t>
  </si>
  <si>
    <t>Transportation costs</t>
  </si>
  <si>
    <t>Inventory holding cost</t>
  </si>
  <si>
    <t>Customer fee income</t>
  </si>
  <si>
    <t>TOTAL COST</t>
  </si>
  <si>
    <t>Demand</t>
  </si>
  <si>
    <t>Demand not met</t>
  </si>
  <si>
    <t>Throughput</t>
  </si>
  <si>
    <t>Capacity</t>
  </si>
  <si>
    <t>E1</t>
  </si>
  <si>
    <t>E2</t>
  </si>
  <si>
    <t>E</t>
  </si>
  <si>
    <t>E3</t>
  </si>
  <si>
    <t>Value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</si>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</sst>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50505"/>
      <name val="Segoe UI Historic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164" fontId="0" fillId="2" borderId="0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3" fontId="0" fillId="3" borderId="0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0" fillId="6" borderId="0" xfId="0" applyNumberFormat="1" applyFill="1" applyAlignment="1">
      <alignment horizontal="center"/>
    </xf>
    <xf numFmtId="0" fontId="3" fillId="0" borderId="0" xfId="0" applyFont="1" applyAlignment="1">
      <alignment horizontal="right"/>
    </xf>
    <xf numFmtId="164" fontId="4" fillId="7" borderId="0" xfId="0" applyNumberFormat="1" applyFont="1" applyFill="1" applyAlignment="1">
      <alignment horizontal="center"/>
    </xf>
    <xf numFmtId="3" fontId="0" fillId="8" borderId="0" xfId="0" applyNumberFormat="1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1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3" fontId="1" fillId="1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3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17112860892388"/>
          <c:y val="4.4879640962872294E-2"/>
          <c:w val="0.729828871391076"/>
          <c:h val="0.8401333860195259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('2.5'!$C$2:$C$4,'2.5'!$A$2:$A$4)</c:f>
              <c:strCache>
                <c:ptCount val="6"/>
                <c:pt idx="0">
                  <c:v>5,000,490</c:v>
                </c:pt>
                <c:pt idx="1">
                  <c:v>10,604,765</c:v>
                </c:pt>
                <c:pt idx="2">
                  <c:v>6,275,490</c:v>
                </c:pt>
                <c:pt idx="3">
                  <c:v>E1</c:v>
                </c:pt>
                <c:pt idx="4">
                  <c:v>E2</c:v>
                </c:pt>
                <c:pt idx="5">
                  <c:v>E3</c:v>
                </c:pt>
              </c:strCache>
            </c:strRef>
          </c:cat>
          <c:val>
            <c:numRef>
              <c:f>'2.5'!$C$2:$C$4</c:f>
              <c:numCache>
                <c:formatCode>#,##0</c:formatCode>
                <c:ptCount val="3"/>
                <c:pt idx="0">
                  <c:v>5000490</c:v>
                </c:pt>
                <c:pt idx="1">
                  <c:v>10604765</c:v>
                </c:pt>
                <c:pt idx="2">
                  <c:v>6275490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2D2-9B49-371CA2F30C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8809272"/>
        <c:axId val="598808288"/>
      </c:lineChart>
      <c:catAx>
        <c:axId val="5988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Excess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8808288"/>
        <c:crosses val="autoZero"/>
        <c:auto val="1"/>
        <c:lblAlgn val="ctr"/>
        <c:lblOffset val="100"/>
        <c:noMultiLvlLbl val="0"/>
      </c:catAx>
      <c:valAx>
        <c:axId val="598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 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880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Excess 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'2.5'!$A$2:$A$4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'2.5'!$B$2:$B$4</c:f>
              <c:numCache>
                <c:formatCode>General</c:formatCode>
                <c:ptCount val="3"/>
                <c:pt idx="0" formatCode="#,##0">
                  <c:v>2024000</c:v>
                </c:pt>
                <c:pt idx="1">
                  <c:v>1711500</c:v>
                </c:pt>
                <c:pt idx="2">
                  <c:v>1867750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DCF-8950-E147ABC444D6}"/>
            </c:ext>
          </c:extLst>
        </c:ser>
        <c:ser>
          <c:idx val="1"/>
          <c:order val="1"/>
          <c:tx>
            <c:v>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'2.5'!$A$2:$A$4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'2.5'!$C$2:$C$4</c:f>
              <c:numCache>
                <c:formatCode>#,##0</c:formatCode>
                <c:ptCount val="3"/>
                <c:pt idx="0">
                  <c:v>5000490</c:v>
                </c:pt>
                <c:pt idx="1">
                  <c:v>10604765</c:v>
                </c:pt>
                <c:pt idx="2">
                  <c:v>6275490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DCF-8950-E147ABC4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81400"/>
        <c:axId val="638580416"/>
      </c:barChart>
      <c:catAx>
        <c:axId val="63858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8580416"/>
        <c:crosses val="autoZero"/>
        <c:auto val="1"/>
        <c:lblAlgn val="ctr"/>
        <c:lblOffset val="100"/>
        <c:noMultiLvlLbl val="0"/>
      </c:catAx>
      <c:valAx>
        <c:axId val="638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85814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64" name="OpenSolver1">
          <a:extLst>
            <a:ext uri="{FF2B5EF4-FFF2-40B4-BE49-F238E27FC236}">
              <a16:creationId xmlns:a16="http://schemas.microsoft.com/office/drawing/2014/main" id="{58B0B54C-2C92-462E-9769-37314235A766}"/>
            </a:ext>
          </a:extLst>
        </xdr:cNvPr>
        <xdr:cNvSpPr/>
      </xdr:nvSpPr>
      <xdr:spPr>
        <a:xfrm>
          <a:off x="3474720" y="365760"/>
          <a:ext cx="65532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65" name="OpenSolver2">
          <a:extLst>
            <a:ext uri="{FF2B5EF4-FFF2-40B4-BE49-F238E27FC236}">
              <a16:creationId xmlns:a16="http://schemas.microsoft.com/office/drawing/2014/main" id="{D10A0554-7D07-4BAA-8467-89B33DCAF3B9}"/>
            </a:ext>
          </a:extLst>
        </xdr:cNvPr>
        <xdr:cNvSpPr/>
      </xdr:nvSpPr>
      <xdr:spPr>
        <a:xfrm>
          <a:off x="5410200" y="365760"/>
          <a:ext cx="499110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66" name="OpenSolver3">
          <a:extLst>
            <a:ext uri="{FF2B5EF4-FFF2-40B4-BE49-F238E27FC236}">
              <a16:creationId xmlns:a16="http://schemas.microsoft.com/office/drawing/2014/main" id="{B28E638D-C603-4A63-866B-FA5A154E7658}"/>
            </a:ext>
          </a:extLst>
        </xdr:cNvPr>
        <xdr:cNvSpPr/>
      </xdr:nvSpPr>
      <xdr:spPr>
        <a:xfrm>
          <a:off x="11117580" y="5859780"/>
          <a:ext cx="10287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698500</xdr:colOff>
      <xdr:row>31</xdr:row>
      <xdr:rowOff>101600</xdr:rowOff>
    </xdr:from>
    <xdr:to>
      <xdr:col>14</xdr:col>
      <xdr:colOff>213309</xdr:colOff>
      <xdr:row>32</xdr:row>
      <xdr:rowOff>45720</xdr:rowOff>
    </xdr:to>
    <xdr:sp macro="" textlink="">
      <xdr:nvSpPr>
        <xdr:cNvPr id="67" name="OpenSolver4">
          <a:extLst>
            <a:ext uri="{FF2B5EF4-FFF2-40B4-BE49-F238E27FC236}">
              <a16:creationId xmlns:a16="http://schemas.microsoft.com/office/drawing/2014/main" id="{1A334F3F-1F5D-4800-A68C-C928C725EFDA}"/>
            </a:ext>
          </a:extLst>
        </xdr:cNvPr>
        <xdr:cNvSpPr/>
      </xdr:nvSpPr>
      <xdr:spPr>
        <a:xfrm>
          <a:off x="11099800" y="57785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38</xdr:row>
      <xdr:rowOff>0</xdr:rowOff>
    </xdr:to>
    <xdr:sp macro="" textlink="">
      <xdr:nvSpPr>
        <xdr:cNvPr id="68" name="OpenSolverH36:M38">
          <a:extLst>
            <a:ext uri="{FF2B5EF4-FFF2-40B4-BE49-F238E27FC236}">
              <a16:creationId xmlns:a16="http://schemas.microsoft.com/office/drawing/2014/main" id="{45613778-4F20-4CDD-9194-3D2008E913FF}"/>
            </a:ext>
          </a:extLst>
        </xdr:cNvPr>
        <xdr:cNvSpPr/>
      </xdr:nvSpPr>
      <xdr:spPr>
        <a:xfrm>
          <a:off x="5410200" y="6408420"/>
          <a:ext cx="4991100" cy="5486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69" name="OpenSolver6">
          <a:extLst>
            <a:ext uri="{FF2B5EF4-FFF2-40B4-BE49-F238E27FC236}">
              <a16:creationId xmlns:a16="http://schemas.microsoft.com/office/drawing/2014/main" id="{BC82EE51-58AC-40D7-BFC9-60F6F0390F37}"/>
            </a:ext>
          </a:extLst>
        </xdr:cNvPr>
        <xdr:cNvSpPr/>
      </xdr:nvSpPr>
      <xdr:spPr>
        <a:xfrm>
          <a:off x="4770120" y="365760"/>
          <a:ext cx="640080" cy="54940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70" name="OpenSolver7">
          <a:extLst>
            <a:ext uri="{FF2B5EF4-FFF2-40B4-BE49-F238E27FC236}">
              <a16:creationId xmlns:a16="http://schemas.microsoft.com/office/drawing/2014/main" id="{C2437714-0FB6-482A-8F0A-77DE03DF4182}"/>
            </a:ext>
          </a:extLst>
        </xdr:cNvPr>
        <xdr:cNvSpPr/>
      </xdr:nvSpPr>
      <xdr:spPr>
        <a:xfrm>
          <a:off x="10401300" y="365760"/>
          <a:ext cx="716280" cy="54940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16</xdr:row>
      <xdr:rowOff>179070</xdr:rowOff>
    </xdr:from>
    <xdr:to>
      <xdr:col>13</xdr:col>
      <xdr:colOff>0</xdr:colOff>
      <xdr:row>16</xdr:row>
      <xdr:rowOff>179070</xdr:rowOff>
    </xdr:to>
    <xdr:cxnSp macro="">
      <xdr:nvCxnSpPr>
        <xdr:cNvPr id="71" name="OpenSolver8">
          <a:extLst>
            <a:ext uri="{FF2B5EF4-FFF2-40B4-BE49-F238E27FC236}">
              <a16:creationId xmlns:a16="http://schemas.microsoft.com/office/drawing/2014/main" id="{E095D349-B757-4FC6-94B8-1C4CB10EF392}"/>
            </a:ext>
          </a:extLst>
        </xdr:cNvPr>
        <xdr:cNvCxnSpPr>
          <a:stCxn id="69" idx="3"/>
          <a:endCxn id="70" idx="1"/>
        </xdr:cNvCxnSpPr>
      </xdr:nvCxnSpPr>
      <xdr:spPr>
        <a:xfrm>
          <a:off x="5410200" y="3112770"/>
          <a:ext cx="49911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811530</xdr:colOff>
      <xdr:row>16</xdr:row>
      <xdr:rowOff>52070</xdr:rowOff>
    </xdr:from>
    <xdr:to>
      <xdr:col>10</xdr:col>
      <xdr:colOff>156210</xdr:colOff>
      <xdr:row>17</xdr:row>
      <xdr:rowOff>123190</xdr:rowOff>
    </xdr:to>
    <xdr:sp macro="" textlink="">
      <xdr:nvSpPr>
        <xdr:cNvPr id="72" name="OpenSolver9">
          <a:extLst>
            <a:ext uri="{FF2B5EF4-FFF2-40B4-BE49-F238E27FC236}">
              <a16:creationId xmlns:a16="http://schemas.microsoft.com/office/drawing/2014/main" id="{40017474-780A-4159-BF2E-51C750A1C9DC}"/>
            </a:ext>
          </a:extLst>
        </xdr:cNvPr>
        <xdr:cNvSpPr/>
      </xdr:nvSpPr>
      <xdr:spPr>
        <a:xfrm>
          <a:off x="7715250" y="298577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73" name="OpenSolver10">
          <a:extLst>
            <a:ext uri="{FF2B5EF4-FFF2-40B4-BE49-F238E27FC236}">
              <a16:creationId xmlns:a16="http://schemas.microsoft.com/office/drawing/2014/main" id="{E77257AC-2095-4C46-8DB4-12B320DB08E9}"/>
            </a:ext>
          </a:extLst>
        </xdr:cNvPr>
        <xdr:cNvSpPr/>
      </xdr:nvSpPr>
      <xdr:spPr>
        <a:xfrm>
          <a:off x="3474720" y="365760"/>
          <a:ext cx="655320" cy="1828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74" name="OpenSolver11">
          <a:extLst>
            <a:ext uri="{FF2B5EF4-FFF2-40B4-BE49-F238E27FC236}">
              <a16:creationId xmlns:a16="http://schemas.microsoft.com/office/drawing/2014/main" id="{3E96171D-94D3-486E-AC81-59C6C1D90F2C}"/>
            </a:ext>
          </a:extLst>
        </xdr:cNvPr>
        <xdr:cNvSpPr/>
      </xdr:nvSpPr>
      <xdr:spPr>
        <a:xfrm>
          <a:off x="4130040" y="2194560"/>
          <a:ext cx="640080" cy="18364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12</xdr:row>
      <xdr:rowOff>0</xdr:rowOff>
    </xdr:from>
    <xdr:to>
      <xdr:col>5</xdr:col>
      <xdr:colOff>320040</xdr:colOff>
      <xdr:row>12</xdr:row>
      <xdr:rowOff>0</xdr:rowOff>
    </xdr:to>
    <xdr:cxnSp macro="">
      <xdr:nvCxnSpPr>
        <xdr:cNvPr id="75" name="OpenSolver12">
          <a:extLst>
            <a:ext uri="{FF2B5EF4-FFF2-40B4-BE49-F238E27FC236}">
              <a16:creationId xmlns:a16="http://schemas.microsoft.com/office/drawing/2014/main" id="{EAEF826C-0700-4228-940E-1DBEBB6F640B}"/>
            </a:ext>
          </a:extLst>
        </xdr:cNvPr>
        <xdr:cNvCxnSpPr>
          <a:stCxn id="73" idx="2"/>
          <a:endCxn id="74" idx="0"/>
        </xdr:cNvCxnSpPr>
      </xdr:nvCxnSpPr>
      <xdr:spPr>
        <a:xfrm>
          <a:off x="3802380" y="2194560"/>
          <a:ext cx="6477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11</xdr:row>
      <xdr:rowOff>55880</xdr:rowOff>
    </xdr:from>
    <xdr:to>
      <xdr:col>5</xdr:col>
      <xdr:colOff>186690</xdr:colOff>
      <xdr:row>12</xdr:row>
      <xdr:rowOff>127000</xdr:rowOff>
    </xdr:to>
    <xdr:sp macro="" textlink="">
      <xdr:nvSpPr>
        <xdr:cNvPr id="76" name="OpenSolver13">
          <a:extLst>
            <a:ext uri="{FF2B5EF4-FFF2-40B4-BE49-F238E27FC236}">
              <a16:creationId xmlns:a16="http://schemas.microsoft.com/office/drawing/2014/main" id="{C9BB223F-3729-4E67-A10F-8BB1D1CEA222}"/>
            </a:ext>
          </a:extLst>
        </xdr:cNvPr>
        <xdr:cNvSpPr/>
      </xdr:nvSpPr>
      <xdr:spPr>
        <a:xfrm>
          <a:off x="3935730" y="2067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77" name="OpenSolver14">
          <a:extLst>
            <a:ext uri="{FF2B5EF4-FFF2-40B4-BE49-F238E27FC236}">
              <a16:creationId xmlns:a16="http://schemas.microsoft.com/office/drawing/2014/main" id="{E92362F2-860C-4BA2-8F2C-D607FB4BDB3A}"/>
            </a:ext>
          </a:extLst>
        </xdr:cNvPr>
        <xdr:cNvSpPr/>
      </xdr:nvSpPr>
      <xdr:spPr>
        <a:xfrm>
          <a:off x="3474720" y="2194560"/>
          <a:ext cx="655320" cy="18364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78" name="OpenSolver15">
          <a:extLst>
            <a:ext uri="{FF2B5EF4-FFF2-40B4-BE49-F238E27FC236}">
              <a16:creationId xmlns:a16="http://schemas.microsoft.com/office/drawing/2014/main" id="{1CD43431-2072-4280-BCB8-20ABB8C5361A}"/>
            </a:ext>
          </a:extLst>
        </xdr:cNvPr>
        <xdr:cNvSpPr/>
      </xdr:nvSpPr>
      <xdr:spPr>
        <a:xfrm>
          <a:off x="4130040" y="4030980"/>
          <a:ext cx="640080" cy="18288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22</xdr:row>
      <xdr:rowOff>0</xdr:rowOff>
    </xdr:from>
    <xdr:to>
      <xdr:col>5</xdr:col>
      <xdr:colOff>320040</xdr:colOff>
      <xdr:row>22</xdr:row>
      <xdr:rowOff>0</xdr:rowOff>
    </xdr:to>
    <xdr:cxnSp macro="">
      <xdr:nvCxnSpPr>
        <xdr:cNvPr id="79" name="OpenSolver16">
          <a:extLst>
            <a:ext uri="{FF2B5EF4-FFF2-40B4-BE49-F238E27FC236}">
              <a16:creationId xmlns:a16="http://schemas.microsoft.com/office/drawing/2014/main" id="{27EC1B27-2429-4B56-A435-C33877361565}"/>
            </a:ext>
          </a:extLst>
        </xdr:cNvPr>
        <xdr:cNvCxnSpPr>
          <a:stCxn id="77" idx="2"/>
          <a:endCxn id="78" idx="0"/>
        </xdr:cNvCxnSpPr>
      </xdr:nvCxnSpPr>
      <xdr:spPr>
        <a:xfrm>
          <a:off x="3802380" y="4030980"/>
          <a:ext cx="6477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21</xdr:row>
      <xdr:rowOff>55880</xdr:rowOff>
    </xdr:from>
    <xdr:to>
      <xdr:col>5</xdr:col>
      <xdr:colOff>186690</xdr:colOff>
      <xdr:row>22</xdr:row>
      <xdr:rowOff>127000</xdr:rowOff>
    </xdr:to>
    <xdr:sp macro="" textlink="">
      <xdr:nvSpPr>
        <xdr:cNvPr id="80" name="OpenSolver17">
          <a:extLst>
            <a:ext uri="{FF2B5EF4-FFF2-40B4-BE49-F238E27FC236}">
              <a16:creationId xmlns:a16="http://schemas.microsoft.com/office/drawing/2014/main" id="{7EBBAB2A-FCB7-4F38-AD7C-0B7B56826B0F}"/>
            </a:ext>
          </a:extLst>
        </xdr:cNvPr>
        <xdr:cNvSpPr/>
      </xdr:nvSpPr>
      <xdr:spPr>
        <a:xfrm>
          <a:off x="3935730" y="3903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</xdr:colOff>
      <xdr:row>2</xdr:row>
      <xdr:rowOff>12700</xdr:rowOff>
    </xdr:from>
    <xdr:to>
      <xdr:col>5</xdr:col>
      <xdr:colOff>0</xdr:colOff>
      <xdr:row>32</xdr:row>
      <xdr:rowOff>0</xdr:rowOff>
    </xdr:to>
    <xdr:sp macro="" textlink="">
      <xdr:nvSpPr>
        <xdr:cNvPr id="81" name="OpenSolver18">
          <a:extLst>
            <a:ext uri="{FF2B5EF4-FFF2-40B4-BE49-F238E27FC236}">
              <a16:creationId xmlns:a16="http://schemas.microsoft.com/office/drawing/2014/main" id="{4402618D-750C-496B-B53C-CCECD2B86976}"/>
            </a:ext>
          </a:extLst>
        </xdr:cNvPr>
        <xdr:cNvSpPr/>
      </xdr:nvSpPr>
      <xdr:spPr>
        <a:xfrm>
          <a:off x="3487420" y="378460"/>
          <a:ext cx="64262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5080</xdr:colOff>
      <xdr:row>1</xdr:row>
      <xdr:rowOff>121920</xdr:rowOff>
    </xdr:from>
    <xdr:to>
      <xdr:col>4</xdr:col>
      <xdr:colOff>326322</xdr:colOff>
      <xdr:row>2</xdr:row>
      <xdr:rowOff>66040</xdr:rowOff>
    </xdr:to>
    <xdr:sp macro="" textlink="">
      <xdr:nvSpPr>
        <xdr:cNvPr id="82" name="OpenSolver19">
          <a:extLst>
            <a:ext uri="{FF2B5EF4-FFF2-40B4-BE49-F238E27FC236}">
              <a16:creationId xmlns:a16="http://schemas.microsoft.com/office/drawing/2014/main" id="{695FD917-F3DA-43DC-914C-F09FC7E74CAF}"/>
            </a:ext>
          </a:extLst>
        </xdr:cNvPr>
        <xdr:cNvSpPr/>
      </xdr:nvSpPr>
      <xdr:spPr>
        <a:xfrm>
          <a:off x="3479800" y="304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7</xdr:col>
      <xdr:colOff>12700</xdr:colOff>
      <xdr:row>2</xdr:row>
      <xdr:rowOff>12700</xdr:rowOff>
    </xdr:from>
    <xdr:to>
      <xdr:col>13</xdr:col>
      <xdr:colOff>0</xdr:colOff>
      <xdr:row>32</xdr:row>
      <xdr:rowOff>0</xdr:rowOff>
    </xdr:to>
    <xdr:sp macro="" textlink="">
      <xdr:nvSpPr>
        <xdr:cNvPr id="83" name="OpenSolver20">
          <a:extLst>
            <a:ext uri="{FF2B5EF4-FFF2-40B4-BE49-F238E27FC236}">
              <a16:creationId xmlns:a16="http://schemas.microsoft.com/office/drawing/2014/main" id="{DA42BEC7-59B5-4EF0-A9CB-CADAF30714EE}"/>
            </a:ext>
          </a:extLst>
        </xdr:cNvPr>
        <xdr:cNvSpPr/>
      </xdr:nvSpPr>
      <xdr:spPr>
        <a:xfrm>
          <a:off x="5422900" y="378460"/>
          <a:ext cx="497840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121920</xdr:rowOff>
    </xdr:from>
    <xdr:to>
      <xdr:col>7</xdr:col>
      <xdr:colOff>360933</xdr:colOff>
      <xdr:row>2</xdr:row>
      <xdr:rowOff>66040</xdr:rowOff>
    </xdr:to>
    <xdr:sp macro="" textlink="">
      <xdr:nvSpPr>
        <xdr:cNvPr id="84" name="OpenSolver21">
          <a:extLst>
            <a:ext uri="{FF2B5EF4-FFF2-40B4-BE49-F238E27FC236}">
              <a16:creationId xmlns:a16="http://schemas.microsoft.com/office/drawing/2014/main" id="{E9A12EB5-3BA5-43DC-A34E-370854397F2E}"/>
            </a:ext>
          </a:extLst>
        </xdr:cNvPr>
        <xdr:cNvSpPr/>
      </xdr:nvSpPr>
      <xdr:spPr>
        <a:xfrm>
          <a:off x="5410200" y="304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integer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94" name="OpenSolver1">
          <a:extLst>
            <a:ext uri="{FF2B5EF4-FFF2-40B4-BE49-F238E27FC236}">
              <a16:creationId xmlns:a16="http://schemas.microsoft.com/office/drawing/2014/main" id="{3BA61E4E-D67B-4E4C-A9F7-0A63C99D1108}"/>
            </a:ext>
          </a:extLst>
        </xdr:cNvPr>
        <xdr:cNvSpPr/>
      </xdr:nvSpPr>
      <xdr:spPr>
        <a:xfrm>
          <a:off x="3474720" y="365760"/>
          <a:ext cx="65532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95" name="OpenSolver2">
          <a:extLst>
            <a:ext uri="{FF2B5EF4-FFF2-40B4-BE49-F238E27FC236}">
              <a16:creationId xmlns:a16="http://schemas.microsoft.com/office/drawing/2014/main" id="{EC4CE105-C06B-4430-B34B-2A386CB07A91}"/>
            </a:ext>
          </a:extLst>
        </xdr:cNvPr>
        <xdr:cNvSpPr/>
      </xdr:nvSpPr>
      <xdr:spPr>
        <a:xfrm>
          <a:off x="5410200" y="365760"/>
          <a:ext cx="499110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96" name="OpenSolver3">
          <a:extLst>
            <a:ext uri="{FF2B5EF4-FFF2-40B4-BE49-F238E27FC236}">
              <a16:creationId xmlns:a16="http://schemas.microsoft.com/office/drawing/2014/main" id="{3204D6F9-4052-4146-AFCD-38816EA2A23B}"/>
            </a:ext>
          </a:extLst>
        </xdr:cNvPr>
        <xdr:cNvSpPr/>
      </xdr:nvSpPr>
      <xdr:spPr>
        <a:xfrm>
          <a:off x="17518380" y="1097280"/>
          <a:ext cx="9525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1422400</xdr:colOff>
      <xdr:row>5</xdr:row>
      <xdr:rowOff>101600</xdr:rowOff>
    </xdr:from>
    <xdr:to>
      <xdr:col>21</xdr:col>
      <xdr:colOff>213309</xdr:colOff>
      <xdr:row>6</xdr:row>
      <xdr:rowOff>45720</xdr:rowOff>
    </xdr:to>
    <xdr:sp macro="" textlink="">
      <xdr:nvSpPr>
        <xdr:cNvPr id="97" name="OpenSolver4">
          <a:extLst>
            <a:ext uri="{FF2B5EF4-FFF2-40B4-BE49-F238E27FC236}">
              <a16:creationId xmlns:a16="http://schemas.microsoft.com/office/drawing/2014/main" id="{7876D689-904D-4E4C-AB65-A4DAC851CFE0}"/>
            </a:ext>
          </a:extLst>
        </xdr:cNvPr>
        <xdr:cNvSpPr/>
      </xdr:nvSpPr>
      <xdr:spPr>
        <a:xfrm>
          <a:off x="17500600" y="1016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12700</xdr:colOff>
      <xdr:row>2</xdr:row>
      <xdr:rowOff>12700</xdr:rowOff>
    </xdr:from>
    <xdr:to>
      <xdr:col>13</xdr:col>
      <xdr:colOff>0</xdr:colOff>
      <xdr:row>32</xdr:row>
      <xdr:rowOff>0</xdr:rowOff>
    </xdr:to>
    <xdr:sp macro="" textlink="">
      <xdr:nvSpPr>
        <xdr:cNvPr id="98" name="OpenSolverH3:M32">
          <a:extLst>
            <a:ext uri="{FF2B5EF4-FFF2-40B4-BE49-F238E27FC236}">
              <a16:creationId xmlns:a16="http://schemas.microsoft.com/office/drawing/2014/main" id="{F03F0870-443F-41E2-84DE-CBE521A18A38}"/>
            </a:ext>
          </a:extLst>
        </xdr:cNvPr>
        <xdr:cNvSpPr/>
      </xdr:nvSpPr>
      <xdr:spPr>
        <a:xfrm>
          <a:off x="5422900" y="378460"/>
          <a:ext cx="4978400" cy="54813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38</xdr:row>
      <xdr:rowOff>0</xdr:rowOff>
    </xdr:to>
    <xdr:sp macro="" textlink="">
      <xdr:nvSpPr>
        <xdr:cNvPr id="99" name="OpenSolverH36:M38">
          <a:extLst>
            <a:ext uri="{FF2B5EF4-FFF2-40B4-BE49-F238E27FC236}">
              <a16:creationId xmlns:a16="http://schemas.microsoft.com/office/drawing/2014/main" id="{B797D52D-18E1-4DCE-81BF-EC296DDF6F43}"/>
            </a:ext>
          </a:extLst>
        </xdr:cNvPr>
        <xdr:cNvSpPr/>
      </xdr:nvSpPr>
      <xdr:spPr>
        <a:xfrm>
          <a:off x="5410200" y="6408420"/>
          <a:ext cx="4991100" cy="5486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00" name="OpenSolver7">
          <a:extLst>
            <a:ext uri="{FF2B5EF4-FFF2-40B4-BE49-F238E27FC236}">
              <a16:creationId xmlns:a16="http://schemas.microsoft.com/office/drawing/2014/main" id="{48B636AD-4142-4AB5-929D-EE1D2D5FCAA8}"/>
            </a:ext>
          </a:extLst>
        </xdr:cNvPr>
        <xdr:cNvSpPr/>
      </xdr:nvSpPr>
      <xdr:spPr>
        <a:xfrm>
          <a:off x="3474720" y="365760"/>
          <a:ext cx="655320" cy="1828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01" name="OpenSolver8">
          <a:extLst>
            <a:ext uri="{FF2B5EF4-FFF2-40B4-BE49-F238E27FC236}">
              <a16:creationId xmlns:a16="http://schemas.microsoft.com/office/drawing/2014/main" id="{D9F0CF41-B05A-4430-8F0D-141911BA2ACC}"/>
            </a:ext>
          </a:extLst>
        </xdr:cNvPr>
        <xdr:cNvSpPr/>
      </xdr:nvSpPr>
      <xdr:spPr>
        <a:xfrm>
          <a:off x="4130040" y="2194560"/>
          <a:ext cx="640080" cy="18364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12</xdr:row>
      <xdr:rowOff>0</xdr:rowOff>
    </xdr:from>
    <xdr:to>
      <xdr:col>5</xdr:col>
      <xdr:colOff>320040</xdr:colOff>
      <xdr:row>12</xdr:row>
      <xdr:rowOff>0</xdr:rowOff>
    </xdr:to>
    <xdr:cxnSp macro="">
      <xdr:nvCxnSpPr>
        <xdr:cNvPr id="102" name="OpenSolver9">
          <a:extLst>
            <a:ext uri="{FF2B5EF4-FFF2-40B4-BE49-F238E27FC236}">
              <a16:creationId xmlns:a16="http://schemas.microsoft.com/office/drawing/2014/main" id="{C0FC6932-2FAF-45D5-8CC8-9071252122CF}"/>
            </a:ext>
          </a:extLst>
        </xdr:cNvPr>
        <xdr:cNvCxnSpPr>
          <a:stCxn id="100" idx="2"/>
          <a:endCxn id="101" idx="0"/>
        </xdr:cNvCxnSpPr>
      </xdr:nvCxnSpPr>
      <xdr:spPr>
        <a:xfrm>
          <a:off x="3802380" y="2194560"/>
          <a:ext cx="6477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11</xdr:row>
      <xdr:rowOff>55880</xdr:rowOff>
    </xdr:from>
    <xdr:to>
      <xdr:col>5</xdr:col>
      <xdr:colOff>186690</xdr:colOff>
      <xdr:row>12</xdr:row>
      <xdr:rowOff>127000</xdr:rowOff>
    </xdr:to>
    <xdr:sp macro="" textlink="">
      <xdr:nvSpPr>
        <xdr:cNvPr id="103" name="OpenSolver10">
          <a:extLst>
            <a:ext uri="{FF2B5EF4-FFF2-40B4-BE49-F238E27FC236}">
              <a16:creationId xmlns:a16="http://schemas.microsoft.com/office/drawing/2014/main" id="{D13757D8-3E04-412A-AEFE-48C006C216BB}"/>
            </a:ext>
          </a:extLst>
        </xdr:cNvPr>
        <xdr:cNvSpPr/>
      </xdr:nvSpPr>
      <xdr:spPr>
        <a:xfrm>
          <a:off x="3935730" y="2067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104" name="OpenSolver11">
          <a:extLst>
            <a:ext uri="{FF2B5EF4-FFF2-40B4-BE49-F238E27FC236}">
              <a16:creationId xmlns:a16="http://schemas.microsoft.com/office/drawing/2014/main" id="{6664772C-949C-4634-99CD-A075113F9C6A}"/>
            </a:ext>
          </a:extLst>
        </xdr:cNvPr>
        <xdr:cNvSpPr/>
      </xdr:nvSpPr>
      <xdr:spPr>
        <a:xfrm>
          <a:off x="3474720" y="2194560"/>
          <a:ext cx="655320" cy="18364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" name="OpenSolver12">
          <a:extLst>
            <a:ext uri="{FF2B5EF4-FFF2-40B4-BE49-F238E27FC236}">
              <a16:creationId xmlns:a16="http://schemas.microsoft.com/office/drawing/2014/main" id="{B80E4A00-996D-4C50-974F-5DE8A993FE70}"/>
            </a:ext>
          </a:extLst>
        </xdr:cNvPr>
        <xdr:cNvSpPr/>
      </xdr:nvSpPr>
      <xdr:spPr>
        <a:xfrm>
          <a:off x="4130040" y="4030980"/>
          <a:ext cx="640080" cy="18288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22</xdr:row>
      <xdr:rowOff>0</xdr:rowOff>
    </xdr:from>
    <xdr:to>
      <xdr:col>5</xdr:col>
      <xdr:colOff>320040</xdr:colOff>
      <xdr:row>22</xdr:row>
      <xdr:rowOff>0</xdr:rowOff>
    </xdr:to>
    <xdr:cxnSp macro="">
      <xdr:nvCxnSpPr>
        <xdr:cNvPr id="106" name="OpenSolver13">
          <a:extLst>
            <a:ext uri="{FF2B5EF4-FFF2-40B4-BE49-F238E27FC236}">
              <a16:creationId xmlns:a16="http://schemas.microsoft.com/office/drawing/2014/main" id="{E2BC0362-B764-47DB-AF39-AE6B67E66E57}"/>
            </a:ext>
          </a:extLst>
        </xdr:cNvPr>
        <xdr:cNvCxnSpPr>
          <a:stCxn id="104" idx="2"/>
          <a:endCxn id="105" idx="0"/>
        </xdr:cNvCxnSpPr>
      </xdr:nvCxnSpPr>
      <xdr:spPr>
        <a:xfrm>
          <a:off x="3802380" y="4030980"/>
          <a:ext cx="6477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21</xdr:row>
      <xdr:rowOff>55880</xdr:rowOff>
    </xdr:from>
    <xdr:to>
      <xdr:col>5</xdr:col>
      <xdr:colOff>186690</xdr:colOff>
      <xdr:row>22</xdr:row>
      <xdr:rowOff>127000</xdr:rowOff>
    </xdr:to>
    <xdr:sp macro="" textlink="">
      <xdr:nvSpPr>
        <xdr:cNvPr id="107" name="OpenSolver14">
          <a:extLst>
            <a:ext uri="{FF2B5EF4-FFF2-40B4-BE49-F238E27FC236}">
              <a16:creationId xmlns:a16="http://schemas.microsoft.com/office/drawing/2014/main" id="{A0FAE080-6FC2-470C-97FC-EF3D0DC5197E}"/>
            </a:ext>
          </a:extLst>
        </xdr:cNvPr>
        <xdr:cNvSpPr/>
      </xdr:nvSpPr>
      <xdr:spPr>
        <a:xfrm>
          <a:off x="3935730" y="3903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8" name="OpenSolver15">
          <a:extLst>
            <a:ext uri="{FF2B5EF4-FFF2-40B4-BE49-F238E27FC236}">
              <a16:creationId xmlns:a16="http://schemas.microsoft.com/office/drawing/2014/main" id="{24719E1A-947D-4D84-B52B-7E437C4B3232}"/>
            </a:ext>
          </a:extLst>
        </xdr:cNvPr>
        <xdr:cNvSpPr/>
      </xdr:nvSpPr>
      <xdr:spPr>
        <a:xfrm>
          <a:off x="4770120" y="365760"/>
          <a:ext cx="640080" cy="54940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9" name="OpenSolver16">
          <a:extLst>
            <a:ext uri="{FF2B5EF4-FFF2-40B4-BE49-F238E27FC236}">
              <a16:creationId xmlns:a16="http://schemas.microsoft.com/office/drawing/2014/main" id="{13766ABC-719B-4CAE-8B30-151D3712B3D1}"/>
            </a:ext>
          </a:extLst>
        </xdr:cNvPr>
        <xdr:cNvSpPr/>
      </xdr:nvSpPr>
      <xdr:spPr>
        <a:xfrm>
          <a:off x="10401300" y="365760"/>
          <a:ext cx="716280" cy="54940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16</xdr:row>
      <xdr:rowOff>179070</xdr:rowOff>
    </xdr:from>
    <xdr:to>
      <xdr:col>13</xdr:col>
      <xdr:colOff>0</xdr:colOff>
      <xdr:row>16</xdr:row>
      <xdr:rowOff>179070</xdr:rowOff>
    </xdr:to>
    <xdr:cxnSp macro="">
      <xdr:nvCxnSpPr>
        <xdr:cNvPr id="110" name="OpenSolver17">
          <a:extLst>
            <a:ext uri="{FF2B5EF4-FFF2-40B4-BE49-F238E27FC236}">
              <a16:creationId xmlns:a16="http://schemas.microsoft.com/office/drawing/2014/main" id="{8F5178ED-76F4-4E1A-AAFB-70B5AFC4A18F}"/>
            </a:ext>
          </a:extLst>
        </xdr:cNvPr>
        <xdr:cNvCxnSpPr>
          <a:stCxn id="108" idx="3"/>
          <a:endCxn id="109" idx="1"/>
        </xdr:cNvCxnSpPr>
      </xdr:nvCxnSpPr>
      <xdr:spPr>
        <a:xfrm>
          <a:off x="5410200" y="3112770"/>
          <a:ext cx="49911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811530</xdr:colOff>
      <xdr:row>16</xdr:row>
      <xdr:rowOff>52070</xdr:rowOff>
    </xdr:from>
    <xdr:to>
      <xdr:col>10</xdr:col>
      <xdr:colOff>156210</xdr:colOff>
      <xdr:row>17</xdr:row>
      <xdr:rowOff>123190</xdr:rowOff>
    </xdr:to>
    <xdr:sp macro="" textlink="">
      <xdr:nvSpPr>
        <xdr:cNvPr id="111" name="OpenSolver18">
          <a:extLst>
            <a:ext uri="{FF2B5EF4-FFF2-40B4-BE49-F238E27FC236}">
              <a16:creationId xmlns:a16="http://schemas.microsoft.com/office/drawing/2014/main" id="{2AC69A32-22C9-43CE-A162-F4B62B930E4E}"/>
            </a:ext>
          </a:extLst>
        </xdr:cNvPr>
        <xdr:cNvSpPr/>
      </xdr:nvSpPr>
      <xdr:spPr>
        <a:xfrm>
          <a:off x="7715250" y="298577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12" name="OpenSolverO3:O32">
          <a:extLst>
            <a:ext uri="{FF2B5EF4-FFF2-40B4-BE49-F238E27FC236}">
              <a16:creationId xmlns:a16="http://schemas.microsoft.com/office/drawing/2014/main" id="{CDD38357-512D-4C72-B644-F2D709B1C99C}"/>
            </a:ext>
          </a:extLst>
        </xdr:cNvPr>
        <xdr:cNvSpPr/>
      </xdr:nvSpPr>
      <xdr:spPr>
        <a:xfrm>
          <a:off x="11117580" y="365760"/>
          <a:ext cx="1028700" cy="54940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0≤</a:t>
          </a:r>
        </a:p>
      </xdr:txBody>
    </xdr:sp>
    <xdr:clientData/>
  </xdr:twoCellAnchor>
  <xdr:twoCellAnchor>
    <xdr:from>
      <xdr:col>14</xdr:col>
      <xdr:colOff>12700</xdr:colOff>
      <xdr:row>2</xdr:row>
      <xdr:rowOff>12700</xdr:rowOff>
    </xdr:from>
    <xdr:to>
      <xdr:col>15</xdr:col>
      <xdr:colOff>0</xdr:colOff>
      <xdr:row>32</xdr:row>
      <xdr:rowOff>0</xdr:rowOff>
    </xdr:to>
    <xdr:sp macro="" textlink="">
      <xdr:nvSpPr>
        <xdr:cNvPr id="113" name="OpenSolver20">
          <a:extLst>
            <a:ext uri="{FF2B5EF4-FFF2-40B4-BE49-F238E27FC236}">
              <a16:creationId xmlns:a16="http://schemas.microsoft.com/office/drawing/2014/main" id="{8AFAC79B-F2C8-447D-9C59-76AE1006BC2D}"/>
            </a:ext>
          </a:extLst>
        </xdr:cNvPr>
        <xdr:cNvSpPr/>
      </xdr:nvSpPr>
      <xdr:spPr>
        <a:xfrm>
          <a:off x="11130280" y="378460"/>
          <a:ext cx="1016000" cy="54813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34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114" name="OpenSolver21">
          <a:extLst>
            <a:ext uri="{FF2B5EF4-FFF2-40B4-BE49-F238E27FC236}">
              <a16:creationId xmlns:a16="http://schemas.microsoft.com/office/drawing/2014/main" id="{B3029F1B-77A3-4777-8137-590E81D7A434}"/>
            </a:ext>
          </a:extLst>
        </xdr:cNvPr>
        <xdr:cNvSpPr/>
      </xdr:nvSpPr>
      <xdr:spPr>
        <a:xfrm>
          <a:off x="13799820" y="6225540"/>
          <a:ext cx="7848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14</xdr:col>
      <xdr:colOff>520700</xdr:colOff>
      <xdr:row>32</xdr:row>
      <xdr:rowOff>0</xdr:rowOff>
    </xdr:from>
    <xdr:to>
      <xdr:col>17</xdr:col>
      <xdr:colOff>0</xdr:colOff>
      <xdr:row>34</xdr:row>
      <xdr:rowOff>91440</xdr:rowOff>
    </xdr:to>
    <xdr:cxnSp macro="">
      <xdr:nvCxnSpPr>
        <xdr:cNvPr id="115" name="OpenSolver22">
          <a:extLst>
            <a:ext uri="{FF2B5EF4-FFF2-40B4-BE49-F238E27FC236}">
              <a16:creationId xmlns:a16="http://schemas.microsoft.com/office/drawing/2014/main" id="{8FD75420-19B7-4277-A2BC-39EA1E753CAF}"/>
            </a:ext>
          </a:extLst>
        </xdr:cNvPr>
        <xdr:cNvCxnSpPr>
          <a:stCxn id="113" idx="2"/>
          <a:endCxn id="114" idx="1"/>
        </xdr:cNvCxnSpPr>
      </xdr:nvCxnSpPr>
      <xdr:spPr>
        <a:xfrm>
          <a:off x="11638280" y="5859780"/>
          <a:ext cx="2161540" cy="4572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382270</xdr:colOff>
      <xdr:row>32</xdr:row>
      <xdr:rowOff>101600</xdr:rowOff>
    </xdr:from>
    <xdr:to>
      <xdr:col>15</xdr:col>
      <xdr:colOff>763270</xdr:colOff>
      <xdr:row>33</xdr:row>
      <xdr:rowOff>172720</xdr:rowOff>
    </xdr:to>
    <xdr:sp macro="" textlink="">
      <xdr:nvSpPr>
        <xdr:cNvPr id="116" name="OpenSolver23">
          <a:extLst>
            <a:ext uri="{FF2B5EF4-FFF2-40B4-BE49-F238E27FC236}">
              <a16:creationId xmlns:a16="http://schemas.microsoft.com/office/drawing/2014/main" id="{16A7F092-69A0-4C47-8815-25DE3C199137}"/>
            </a:ext>
          </a:extLst>
        </xdr:cNvPr>
        <xdr:cNvSpPr/>
      </xdr:nvSpPr>
      <xdr:spPr>
        <a:xfrm>
          <a:off x="12528550" y="59613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</xdr:colOff>
      <xdr:row>2</xdr:row>
      <xdr:rowOff>12700</xdr:rowOff>
    </xdr:from>
    <xdr:to>
      <xdr:col>5</xdr:col>
      <xdr:colOff>0</xdr:colOff>
      <xdr:row>32</xdr:row>
      <xdr:rowOff>0</xdr:rowOff>
    </xdr:to>
    <xdr:sp macro="" textlink="">
      <xdr:nvSpPr>
        <xdr:cNvPr id="117" name="OpenSolver24">
          <a:extLst>
            <a:ext uri="{FF2B5EF4-FFF2-40B4-BE49-F238E27FC236}">
              <a16:creationId xmlns:a16="http://schemas.microsoft.com/office/drawing/2014/main" id="{F9265DFF-A21E-4F13-9F65-9EB6A85F5BE0}"/>
            </a:ext>
          </a:extLst>
        </xdr:cNvPr>
        <xdr:cNvSpPr/>
      </xdr:nvSpPr>
      <xdr:spPr>
        <a:xfrm>
          <a:off x="3487420" y="378460"/>
          <a:ext cx="64262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5080</xdr:colOff>
      <xdr:row>1</xdr:row>
      <xdr:rowOff>121920</xdr:rowOff>
    </xdr:from>
    <xdr:to>
      <xdr:col>4</xdr:col>
      <xdr:colOff>326322</xdr:colOff>
      <xdr:row>2</xdr:row>
      <xdr:rowOff>66040</xdr:rowOff>
    </xdr:to>
    <xdr:sp macro="" textlink="">
      <xdr:nvSpPr>
        <xdr:cNvPr id="118" name="OpenSolver25">
          <a:extLst>
            <a:ext uri="{FF2B5EF4-FFF2-40B4-BE49-F238E27FC236}">
              <a16:creationId xmlns:a16="http://schemas.microsoft.com/office/drawing/2014/main" id="{0E0384C9-B41D-4EE4-A79E-BA7043538C5E}"/>
            </a:ext>
          </a:extLst>
        </xdr:cNvPr>
        <xdr:cNvSpPr/>
      </xdr:nvSpPr>
      <xdr:spPr>
        <a:xfrm>
          <a:off x="3479800" y="304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114300</xdr:rowOff>
    </xdr:from>
    <xdr:to>
      <xdr:col>9</xdr:col>
      <xdr:colOff>160020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A58C1-75C2-477E-A475-F6A3AC2D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4</xdr:row>
      <xdr:rowOff>125730</xdr:rowOff>
    </xdr:from>
    <xdr:to>
      <xdr:col>18</xdr:col>
      <xdr:colOff>579120</xdr:colOff>
      <xdr:row>19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B831C-7987-4A7F-842D-E650C821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="115" workbookViewId="0">
      <selection activeCell="L6" sqref="L2:L6"/>
    </sheetView>
  </sheetViews>
  <sheetFormatPr baseColWidth="10" defaultColWidth="9.1640625" defaultRowHeight="15" x14ac:dyDescent="0.2"/>
  <cols>
    <col min="1" max="1" width="14.83203125" style="2" bestFit="1" customWidth="1"/>
    <col min="2" max="2" width="12.33203125" style="2" bestFit="1" customWidth="1"/>
    <col min="3" max="4" width="10.83203125" style="2" bestFit="1" customWidth="1"/>
    <col min="5" max="5" width="15.1640625" style="2" bestFit="1" customWidth="1"/>
    <col min="6" max="6" width="15" style="2" bestFit="1" customWidth="1"/>
    <col min="7" max="8" width="10.5" style="2" bestFit="1" customWidth="1"/>
    <col min="9" max="9" width="14.83203125" style="2" bestFit="1" customWidth="1"/>
    <col min="10" max="10" width="12.33203125" style="2" bestFit="1" customWidth="1"/>
    <col min="11" max="11" width="6.5" style="2" bestFit="1" customWidth="1"/>
    <col min="12" max="12" width="14.83203125" style="2" bestFit="1" customWidth="1"/>
    <col min="13" max="13" width="9.83203125" style="2" bestFit="1" customWidth="1"/>
    <col min="14" max="14" width="12.5" style="2" bestFit="1" customWidth="1"/>
    <col min="15" max="15" width="10.5" style="2" bestFit="1" customWidth="1"/>
    <col min="16" max="16" width="20.6640625" style="2" customWidth="1"/>
    <col min="17" max="18" width="10.83203125" style="2" bestFit="1" customWidth="1"/>
    <col min="19" max="19" width="15.1640625" style="2" bestFit="1" customWidth="1"/>
    <col min="20" max="20" width="15" style="2" bestFit="1" customWidth="1"/>
    <col min="21" max="22" width="10.5" style="2" bestFit="1" customWidth="1"/>
    <col min="23" max="16384" width="9.1640625" style="2"/>
  </cols>
  <sheetData>
    <row r="1" spans="1:19" x14ac:dyDescent="0.2">
      <c r="B1" s="1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J1" s="1" t="s">
        <v>6</v>
      </c>
      <c r="K1" s="1" t="s">
        <v>12</v>
      </c>
      <c r="L1" s="1" t="s">
        <v>16</v>
      </c>
      <c r="M1" s="1" t="s">
        <v>14</v>
      </c>
      <c r="N1" s="1" t="s">
        <v>15</v>
      </c>
    </row>
    <row r="2" spans="1:19" x14ac:dyDescent="0.2">
      <c r="A2" s="46" t="s">
        <v>17</v>
      </c>
      <c r="B2" s="7">
        <v>2007</v>
      </c>
      <c r="C2" s="50">
        <v>640000</v>
      </c>
      <c r="D2" s="50">
        <v>400000</v>
      </c>
      <c r="E2" s="50">
        <v>320000</v>
      </c>
      <c r="F2" s="50">
        <v>440000</v>
      </c>
      <c r="G2" s="50">
        <v>700000</v>
      </c>
      <c r="H2" s="50">
        <v>350000</v>
      </c>
      <c r="J2" s="7" t="s">
        <v>7</v>
      </c>
      <c r="K2" s="7" t="s">
        <v>13</v>
      </c>
      <c r="L2" s="8">
        <v>2000000</v>
      </c>
      <c r="M2" s="50">
        <v>300000</v>
      </c>
      <c r="N2" s="50">
        <v>0.2</v>
      </c>
    </row>
    <row r="3" spans="1:19" x14ac:dyDescent="0.2">
      <c r="A3" s="46"/>
      <c r="B3" s="7">
        <v>2008</v>
      </c>
      <c r="C3" s="50">
        <f>C2*1.8</f>
        <v>1152000</v>
      </c>
      <c r="D3" s="50">
        <f t="shared" ref="D3:H3" si="0">D2*1.8</f>
        <v>720000</v>
      </c>
      <c r="E3" s="50">
        <f t="shared" si="0"/>
        <v>576000</v>
      </c>
      <c r="F3" s="50">
        <f t="shared" si="0"/>
        <v>792000</v>
      </c>
      <c r="G3" s="50">
        <f t="shared" si="0"/>
        <v>1260000</v>
      </c>
      <c r="H3" s="50">
        <f t="shared" si="0"/>
        <v>630000</v>
      </c>
      <c r="I3" s="3"/>
      <c r="J3" s="7" t="s">
        <v>8</v>
      </c>
      <c r="K3" s="7" t="s">
        <v>13</v>
      </c>
      <c r="L3" s="8">
        <v>2000000</v>
      </c>
      <c r="M3" s="50">
        <v>250000</v>
      </c>
      <c r="N3" s="50">
        <v>0.2</v>
      </c>
    </row>
    <row r="4" spans="1:19" x14ac:dyDescent="0.2">
      <c r="A4" s="46"/>
      <c r="B4" s="7">
        <v>2009</v>
      </c>
      <c r="C4" s="50">
        <f>C3*1.8</f>
        <v>2073600</v>
      </c>
      <c r="D4" s="50">
        <f t="shared" ref="D4" si="1">D3*1.8</f>
        <v>1296000</v>
      </c>
      <c r="E4" s="50">
        <f t="shared" ref="E4" si="2">E3*1.8</f>
        <v>1036800</v>
      </c>
      <c r="F4" s="50">
        <f t="shared" ref="F4" si="3">F3*1.8</f>
        <v>1425600</v>
      </c>
      <c r="G4" s="50">
        <f t="shared" ref="G4" si="4">G3*1.8</f>
        <v>2268000</v>
      </c>
      <c r="H4" s="50">
        <f t="shared" ref="H4" si="5">H3*1.8</f>
        <v>1134000</v>
      </c>
      <c r="I4" s="3"/>
      <c r="J4" s="7" t="s">
        <v>9</v>
      </c>
      <c r="K4" s="7" t="s">
        <v>13</v>
      </c>
      <c r="L4" s="8">
        <v>2000000</v>
      </c>
      <c r="M4" s="50">
        <v>220000</v>
      </c>
      <c r="N4" s="50">
        <v>0.2</v>
      </c>
    </row>
    <row r="5" spans="1:19" x14ac:dyDescent="0.2">
      <c r="A5" s="11"/>
      <c r="B5" s="7"/>
      <c r="C5" s="6"/>
      <c r="D5" s="6"/>
      <c r="E5" s="6"/>
      <c r="F5" s="6"/>
      <c r="G5" s="6"/>
      <c r="H5" s="6"/>
      <c r="J5" s="7" t="s">
        <v>10</v>
      </c>
      <c r="K5" s="7" t="s">
        <v>13</v>
      </c>
      <c r="L5" s="8">
        <v>2000000</v>
      </c>
      <c r="M5" s="50">
        <v>220000</v>
      </c>
      <c r="N5" s="50">
        <v>0.2</v>
      </c>
    </row>
    <row r="6" spans="1:19" x14ac:dyDescent="0.2">
      <c r="A6" s="10"/>
      <c r="B6" s="6"/>
      <c r="C6" s="6"/>
      <c r="D6" s="6"/>
      <c r="E6" s="6"/>
      <c r="J6" s="7" t="s">
        <v>11</v>
      </c>
      <c r="K6" s="7" t="s">
        <v>13</v>
      </c>
      <c r="L6" s="8">
        <v>2000000</v>
      </c>
      <c r="M6" s="50">
        <v>240000</v>
      </c>
      <c r="N6" s="50">
        <v>0.2</v>
      </c>
    </row>
    <row r="7" spans="1:19" x14ac:dyDescent="0.2">
      <c r="A7" s="10"/>
      <c r="C7" s="45" t="s">
        <v>19</v>
      </c>
      <c r="D7" s="45"/>
      <c r="E7" s="45"/>
      <c r="F7" s="45"/>
      <c r="G7" s="45"/>
      <c r="H7" s="45"/>
      <c r="J7" s="7" t="s">
        <v>7</v>
      </c>
      <c r="K7" s="7" t="s">
        <v>18</v>
      </c>
      <c r="L7" s="8">
        <v>4000000</v>
      </c>
      <c r="M7" s="50">
        <v>500000</v>
      </c>
      <c r="N7" s="50">
        <v>0.2</v>
      </c>
    </row>
    <row r="8" spans="1:19" x14ac:dyDescent="0.2">
      <c r="A8" s="10"/>
      <c r="C8" s="7" t="s">
        <v>0</v>
      </c>
      <c r="D8" s="7" t="s">
        <v>1</v>
      </c>
      <c r="E8" s="7" t="s">
        <v>2</v>
      </c>
      <c r="F8" s="7" t="s">
        <v>3</v>
      </c>
      <c r="G8" s="7" t="s">
        <v>4</v>
      </c>
      <c r="H8" s="7" t="s">
        <v>5</v>
      </c>
      <c r="J8" s="7" t="s">
        <v>8</v>
      </c>
      <c r="K8" s="7" t="s">
        <v>18</v>
      </c>
      <c r="L8" s="8">
        <v>4000000</v>
      </c>
      <c r="M8" s="50">
        <v>420000</v>
      </c>
      <c r="N8" s="50">
        <v>0.2</v>
      </c>
    </row>
    <row r="9" spans="1:19" ht="15" customHeight="1" x14ac:dyDescent="0.2">
      <c r="A9" s="9"/>
      <c r="B9" s="7" t="s">
        <v>7</v>
      </c>
      <c r="C9" s="50">
        <v>0.5</v>
      </c>
      <c r="D9" s="50">
        <v>0.625</v>
      </c>
      <c r="E9" s="50">
        <v>0.875</v>
      </c>
      <c r="F9" s="50">
        <v>1</v>
      </c>
      <c r="G9" s="50">
        <v>1.25</v>
      </c>
      <c r="H9" s="50">
        <v>1.375</v>
      </c>
      <c r="J9" s="7" t="s">
        <v>9</v>
      </c>
      <c r="K9" s="7" t="s">
        <v>18</v>
      </c>
      <c r="L9" s="8">
        <v>4000000</v>
      </c>
      <c r="M9" s="50">
        <v>375000</v>
      </c>
      <c r="N9" s="50">
        <v>0.2</v>
      </c>
    </row>
    <row r="10" spans="1:19" x14ac:dyDescent="0.2">
      <c r="A10" s="9"/>
      <c r="B10" s="7" t="s">
        <v>8</v>
      </c>
      <c r="C10" s="50">
        <v>0.625</v>
      </c>
      <c r="D10" s="50">
        <v>0.625</v>
      </c>
      <c r="E10" s="50">
        <v>0.625</v>
      </c>
      <c r="F10" s="50">
        <v>0.75</v>
      </c>
      <c r="G10" s="50">
        <v>1</v>
      </c>
      <c r="H10" s="50">
        <v>1.125</v>
      </c>
      <c r="J10" s="7" t="s">
        <v>10</v>
      </c>
      <c r="K10" s="7" t="s">
        <v>18</v>
      </c>
      <c r="L10" s="8">
        <v>4000000</v>
      </c>
      <c r="M10" s="50">
        <v>375000</v>
      </c>
      <c r="N10" s="50">
        <v>0.2</v>
      </c>
    </row>
    <row r="11" spans="1:19" x14ac:dyDescent="0.2">
      <c r="B11" s="7" t="s">
        <v>9</v>
      </c>
      <c r="C11" s="50">
        <v>0.875</v>
      </c>
      <c r="D11" s="50">
        <v>0.875</v>
      </c>
      <c r="E11" s="50">
        <v>0.625</v>
      </c>
      <c r="F11" s="50">
        <v>0.625</v>
      </c>
      <c r="G11" s="50">
        <v>0.75</v>
      </c>
      <c r="H11" s="50">
        <v>0.875</v>
      </c>
      <c r="J11" s="7" t="s">
        <v>11</v>
      </c>
      <c r="K11" s="7" t="s">
        <v>18</v>
      </c>
      <c r="L11" s="8">
        <v>4000000</v>
      </c>
      <c r="M11" s="50">
        <v>400000</v>
      </c>
      <c r="N11" s="50">
        <v>0.2</v>
      </c>
      <c r="P11" s="5"/>
    </row>
    <row r="12" spans="1:19" x14ac:dyDescent="0.2">
      <c r="B12" s="7" t="s">
        <v>10</v>
      </c>
      <c r="C12" s="50">
        <v>1</v>
      </c>
      <c r="D12" s="50">
        <v>1</v>
      </c>
      <c r="E12" s="50">
        <v>0.75</v>
      </c>
      <c r="F12" s="50">
        <v>0.625</v>
      </c>
      <c r="G12" s="50">
        <v>0.75</v>
      </c>
      <c r="H12" s="50">
        <v>0.625</v>
      </c>
    </row>
    <row r="13" spans="1:19" x14ac:dyDescent="0.2">
      <c r="B13" s="7" t="s">
        <v>11</v>
      </c>
      <c r="C13" s="50">
        <v>1.125</v>
      </c>
      <c r="D13" s="50">
        <v>1.25</v>
      </c>
      <c r="E13" s="50">
        <v>0.75</v>
      </c>
      <c r="F13" s="50">
        <v>0.875</v>
      </c>
      <c r="G13" s="50">
        <v>0.625</v>
      </c>
      <c r="H13" s="50">
        <v>1</v>
      </c>
      <c r="N13" s="4"/>
      <c r="O13" s="4"/>
      <c r="P13" s="4"/>
      <c r="Q13" s="4"/>
      <c r="R13" s="4"/>
      <c r="S13" s="4"/>
    </row>
    <row r="14" spans="1:19" x14ac:dyDescent="0.2">
      <c r="N14" s="4"/>
      <c r="O14" s="4"/>
      <c r="P14" s="4"/>
      <c r="Q14" s="4"/>
      <c r="R14" s="4"/>
      <c r="S14" s="4"/>
    </row>
    <row r="15" spans="1:19" ht="32" x14ac:dyDescent="0.2">
      <c r="B15" s="5" t="s">
        <v>20</v>
      </c>
      <c r="C15" s="12">
        <f>3/4</f>
        <v>0.75</v>
      </c>
      <c r="N15" s="4"/>
      <c r="O15" s="4"/>
      <c r="P15" s="4"/>
      <c r="Q15" s="4"/>
      <c r="R15" s="4"/>
      <c r="S15" s="4"/>
    </row>
    <row r="16" spans="1:19" x14ac:dyDescent="0.2">
      <c r="B16" s="5"/>
      <c r="N16" s="4"/>
      <c r="O16" s="4"/>
      <c r="P16" s="4"/>
      <c r="Q16" s="4"/>
      <c r="R16" s="4"/>
      <c r="S16" s="4"/>
    </row>
    <row r="20" spans="1:9" ht="32" x14ac:dyDescent="0.2">
      <c r="A20" s="14" t="s">
        <v>21</v>
      </c>
    </row>
    <row r="21" spans="1:9" x14ac:dyDescent="0.2">
      <c r="B21" s="13"/>
      <c r="C21" s="7" t="s">
        <v>0</v>
      </c>
      <c r="D21" s="7" t="s">
        <v>1</v>
      </c>
      <c r="E21" s="7" t="s">
        <v>2</v>
      </c>
      <c r="F21" s="7" t="s">
        <v>3</v>
      </c>
      <c r="G21" s="7" t="s">
        <v>4</v>
      </c>
      <c r="H21" s="7" t="s">
        <v>5</v>
      </c>
    </row>
    <row r="22" spans="1:9" x14ac:dyDescent="0.2">
      <c r="A22" s="46" t="s">
        <v>17</v>
      </c>
      <c r="B22" s="7">
        <v>2007</v>
      </c>
      <c r="C22" s="50">
        <f>C2</f>
        <v>640000</v>
      </c>
      <c r="D22" s="50">
        <f t="shared" ref="D22:H22" si="6">D2</f>
        <v>400000</v>
      </c>
      <c r="E22" s="50">
        <f t="shared" si="6"/>
        <v>320000</v>
      </c>
      <c r="F22" s="50">
        <f t="shared" si="6"/>
        <v>440000</v>
      </c>
      <c r="G22" s="50">
        <f t="shared" si="6"/>
        <v>700000</v>
      </c>
      <c r="H22" s="50">
        <f t="shared" si="6"/>
        <v>350000</v>
      </c>
      <c r="I22" s="3"/>
    </row>
    <row r="23" spans="1:9" x14ac:dyDescent="0.2">
      <c r="A23" s="46"/>
      <c r="B23" s="7">
        <v>2008</v>
      </c>
      <c r="C23" s="50">
        <f>1.9*C22</f>
        <v>1216000</v>
      </c>
      <c r="D23" s="50">
        <f t="shared" ref="D23:H23" si="7">1.9*D22</f>
        <v>760000</v>
      </c>
      <c r="E23" s="50">
        <f t="shared" si="7"/>
        <v>608000</v>
      </c>
      <c r="F23" s="50">
        <f t="shared" si="7"/>
        <v>836000</v>
      </c>
      <c r="G23" s="50">
        <f t="shared" si="7"/>
        <v>1330000</v>
      </c>
      <c r="H23" s="50">
        <f t="shared" si="7"/>
        <v>665000</v>
      </c>
      <c r="I23" s="3"/>
    </row>
    <row r="24" spans="1:9" x14ac:dyDescent="0.2">
      <c r="A24" s="46"/>
      <c r="B24" s="7">
        <v>2009</v>
      </c>
      <c r="C24" s="50">
        <f>1.9*C23</f>
        <v>2310400</v>
      </c>
      <c r="D24" s="50">
        <f t="shared" ref="D24" si="8">1.9*D23</f>
        <v>1444000</v>
      </c>
      <c r="E24" s="50">
        <f t="shared" ref="E24" si="9">1.9*E23</f>
        <v>1155200</v>
      </c>
      <c r="F24" s="50">
        <f t="shared" ref="F24" si="10">1.9*F23</f>
        <v>1588400</v>
      </c>
      <c r="G24" s="50">
        <f t="shared" ref="G24" si="11">1.9*G23</f>
        <v>2527000</v>
      </c>
      <c r="H24" s="50">
        <f t="shared" ref="H24" si="12">1.9*H23</f>
        <v>1263500</v>
      </c>
      <c r="I24" s="3"/>
    </row>
    <row r="25" spans="1:9" x14ac:dyDescent="0.2">
      <c r="I25" s="3"/>
    </row>
    <row r="26" spans="1:9" x14ac:dyDescent="0.2">
      <c r="C26" s="3"/>
      <c r="D26" s="3"/>
      <c r="E26" s="3"/>
      <c r="F26" s="3"/>
      <c r="G26" s="3"/>
      <c r="H26" s="3"/>
      <c r="I26" s="3"/>
    </row>
    <row r="27" spans="1:9" x14ac:dyDescent="0.2">
      <c r="C27" s="3"/>
      <c r="D27" s="3"/>
      <c r="E27" s="3"/>
      <c r="F27" s="3"/>
      <c r="G27" s="3"/>
      <c r="H27" s="3"/>
      <c r="I27" s="3"/>
    </row>
    <row r="28" spans="1:9" x14ac:dyDescent="0.2">
      <c r="C28" s="3"/>
      <c r="D28" s="3"/>
      <c r="E28" s="3"/>
      <c r="F28" s="3"/>
      <c r="G28" s="3"/>
      <c r="H28" s="3"/>
      <c r="I28" s="3"/>
    </row>
    <row r="29" spans="1:9" x14ac:dyDescent="0.2">
      <c r="I29" s="3"/>
    </row>
  </sheetData>
  <mergeCells count="3">
    <mergeCell ref="C7:H7"/>
    <mergeCell ref="A2:A4"/>
    <mergeCell ref="A22:A2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9E46-A069-46B3-BCA1-E900DD7B0A68}">
  <dimension ref="B1:V38"/>
  <sheetViews>
    <sheetView workbookViewId="0">
      <selection activeCell="V7" sqref="V7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20" style="2" bestFit="1" customWidth="1"/>
    <col min="23" max="16384" width="9.1640625" style="2"/>
  </cols>
  <sheetData>
    <row r="1" spans="2:22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26"/>
      <c r="Q1" s="45" t="s">
        <v>24</v>
      </c>
      <c r="R1" s="45"/>
      <c r="S1" s="45"/>
    </row>
    <row r="2" spans="2:22" x14ac:dyDescent="0.2">
      <c r="C2" s="26" t="s">
        <v>6</v>
      </c>
      <c r="D2" s="26" t="s">
        <v>12</v>
      </c>
      <c r="E2" s="48"/>
      <c r="F2" s="2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26" t="s">
        <v>38</v>
      </c>
      <c r="O2" s="26" t="s">
        <v>26</v>
      </c>
      <c r="P2" s="26" t="s">
        <v>27</v>
      </c>
      <c r="Q2" s="26" t="s">
        <v>28</v>
      </c>
      <c r="R2" s="26" t="s">
        <v>29</v>
      </c>
      <c r="S2" s="2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945000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12059287.5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5911327.5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5000490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  <c r="V8" s="44"/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0</v>
      </c>
      <c r="F10" s="38">
        <f t="shared" si="0"/>
        <v>0</v>
      </c>
      <c r="G10" s="17">
        <f t="shared" si="1"/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f>data!L9*F10</f>
        <v>0</v>
      </c>
      <c r="O10" s="17">
        <f>data!L9*F10-SUM(H10:M10)</f>
        <v>0</v>
      </c>
      <c r="P10" s="18">
        <f t="shared" si="3"/>
        <v>0</v>
      </c>
      <c r="Q10" s="18">
        <f>E10*data!M9</f>
        <v>0</v>
      </c>
      <c r="R10" s="18">
        <f>SUM(H10:M10)*data!N9</f>
        <v>0</v>
      </c>
      <c r="S10" s="18">
        <f t="shared" si="2"/>
        <v>0</v>
      </c>
    </row>
    <row r="11" spans="2:22" x14ac:dyDescent="0.2">
      <c r="B11" s="46"/>
      <c r="C11" s="7" t="s">
        <v>10</v>
      </c>
      <c r="D11" s="7" t="s">
        <v>18</v>
      </c>
      <c r="E11" s="37">
        <v>1</v>
      </c>
      <c r="F11" s="38">
        <f t="shared" si="0"/>
        <v>1</v>
      </c>
      <c r="G11" s="17">
        <f t="shared" si="1"/>
        <v>2850000</v>
      </c>
      <c r="H11" s="23">
        <v>640000</v>
      </c>
      <c r="I11" s="23">
        <v>400000</v>
      </c>
      <c r="J11" s="23">
        <v>320000</v>
      </c>
      <c r="K11" s="23">
        <v>440000</v>
      </c>
      <c r="L11" s="23">
        <v>700000</v>
      </c>
      <c r="M11" s="23">
        <v>350000</v>
      </c>
      <c r="N11" s="29">
        <f>data!L10*F11</f>
        <v>4000000</v>
      </c>
      <c r="O11" s="17">
        <f>data!L10*F11-SUM(H11:M11)</f>
        <v>1150000</v>
      </c>
      <c r="P11" s="18">
        <f t="shared" si="3"/>
        <v>945250</v>
      </c>
      <c r="Q11" s="18">
        <f>E11*data!M10</f>
        <v>375000</v>
      </c>
      <c r="R11" s="18">
        <f>SUM(H11:M11)*data!N10</f>
        <v>570000</v>
      </c>
      <c r="S11" s="18">
        <f t="shared" si="2"/>
        <v>945000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E13*data!M12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E14*data!M13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E15*data!M14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E16*data!M15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0</v>
      </c>
      <c r="F17" s="41">
        <f t="shared" si="4"/>
        <v>0</v>
      </c>
      <c r="G17" s="17">
        <f t="shared" si="1"/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29">
        <f>data!L6*F17</f>
        <v>0</v>
      </c>
      <c r="O17" s="17">
        <f>data!L6*F17-SUM(H17:M17)</f>
        <v>0</v>
      </c>
      <c r="P17" s="18">
        <f t="shared" si="3"/>
        <v>0</v>
      </c>
      <c r="Q17" s="18">
        <f>E17*data!M16</f>
        <v>0</v>
      </c>
      <c r="R17" s="18">
        <f>SUM(H17:M17)*data!N16</f>
        <v>0</v>
      </c>
      <c r="S17" s="18">
        <f t="shared" si="2"/>
        <v>0</v>
      </c>
    </row>
    <row r="18" spans="2:19" x14ac:dyDescent="0.2">
      <c r="B18" s="46"/>
      <c r="C18" s="7" t="s">
        <v>7</v>
      </c>
      <c r="D18" s="7" t="s">
        <v>18</v>
      </c>
      <c r="E18" s="37">
        <v>1</v>
      </c>
      <c r="F18" s="41">
        <f t="shared" si="4"/>
        <v>1</v>
      </c>
      <c r="G18" s="17">
        <f t="shared" si="1"/>
        <v>1976000</v>
      </c>
      <c r="H18" s="23">
        <v>1216000</v>
      </c>
      <c r="I18" s="23">
        <v>760000</v>
      </c>
      <c r="J18" s="23">
        <v>0</v>
      </c>
      <c r="K18" s="23">
        <v>0</v>
      </c>
      <c r="L18" s="23">
        <v>0</v>
      </c>
      <c r="M18" s="23">
        <v>0</v>
      </c>
      <c r="N18" s="29">
        <f>data!L7*F18</f>
        <v>4000000</v>
      </c>
      <c r="O18" s="17">
        <f>data!L7*F18-SUM(H18:M18)</f>
        <v>2024000</v>
      </c>
      <c r="P18" s="18">
        <f t="shared" si="3"/>
        <v>801040</v>
      </c>
      <c r="Q18" s="18">
        <f>E18*data!M17</f>
        <v>0</v>
      </c>
      <c r="R18" s="18">
        <f>SUM(H18:M18)*data!N17</f>
        <v>0</v>
      </c>
      <c r="S18" s="18">
        <f t="shared" si="2"/>
        <v>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E19*data!M18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0</v>
      </c>
      <c r="G20" s="17">
        <f t="shared" si="1"/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f>data!L9*F20</f>
        <v>0</v>
      </c>
      <c r="O20" s="17">
        <f>data!L9*F20-SUM(H20:M20)</f>
        <v>0</v>
      </c>
      <c r="P20" s="18">
        <f t="shared" si="3"/>
        <v>0</v>
      </c>
      <c r="Q20" s="18">
        <f>E20*data!M19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1</v>
      </c>
      <c r="G21" s="17">
        <f t="shared" si="1"/>
        <v>3439000</v>
      </c>
      <c r="H21" s="23">
        <v>0</v>
      </c>
      <c r="I21" s="23">
        <v>0</v>
      </c>
      <c r="J21" s="23">
        <v>608000</v>
      </c>
      <c r="K21" s="23">
        <v>836000</v>
      </c>
      <c r="L21" s="23">
        <v>1330000</v>
      </c>
      <c r="M21" s="23">
        <v>665000</v>
      </c>
      <c r="N21" s="29">
        <f>data!L10*F21</f>
        <v>4000000</v>
      </c>
      <c r="O21" s="17">
        <f>data!L10*F21-SUM(H21:M21)</f>
        <v>561000</v>
      </c>
      <c r="P21" s="18">
        <f t="shared" si="3"/>
        <v>1042435</v>
      </c>
      <c r="Q21" s="18">
        <f>E21*data!M20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E22*data!M21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0</v>
      </c>
      <c r="F24" s="41">
        <f t="shared" si="5"/>
        <v>0</v>
      </c>
      <c r="G24" s="17">
        <f t="shared" si="1"/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0</v>
      </c>
      <c r="O24" s="17">
        <f>data!L3*F24-SUM(H24:M24)</f>
        <v>0</v>
      </c>
      <c r="P24" s="18">
        <f t="shared" si="3"/>
        <v>0</v>
      </c>
      <c r="Q24" s="18">
        <f>E24*data!M23</f>
        <v>0</v>
      </c>
      <c r="R24" s="18">
        <f>SUM(H24:M24)*data!N23</f>
        <v>0</v>
      </c>
      <c r="S24" s="18">
        <f t="shared" si="2"/>
        <v>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E25*data!M24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E26*data!M25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0</v>
      </c>
      <c r="G27" s="17">
        <f t="shared" si="1"/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9">
        <f>data!L6*F27</f>
        <v>0</v>
      </c>
      <c r="O27" s="17">
        <f>data!L6*F27-SUM(H27:M27)</f>
        <v>0</v>
      </c>
      <c r="P27" s="18">
        <f t="shared" si="3"/>
        <v>0</v>
      </c>
      <c r="Q27" s="18">
        <f>E27*data!M26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0</v>
      </c>
      <c r="F28" s="41">
        <f t="shared" si="5"/>
        <v>1</v>
      </c>
      <c r="G28" s="17">
        <f t="shared" si="1"/>
        <v>3754400</v>
      </c>
      <c r="H28" s="23">
        <v>2310400</v>
      </c>
      <c r="I28" s="23">
        <v>1444000</v>
      </c>
      <c r="J28" s="23">
        <v>0</v>
      </c>
      <c r="K28" s="23">
        <v>0</v>
      </c>
      <c r="L28" s="23">
        <v>0</v>
      </c>
      <c r="M28" s="23">
        <v>0</v>
      </c>
      <c r="N28" s="29">
        <f>data!L7*F28</f>
        <v>4000000</v>
      </c>
      <c r="O28" s="17">
        <f>data!L7*F28-SUM(H28:M28)</f>
        <v>245600</v>
      </c>
      <c r="P28" s="18">
        <f t="shared" si="3"/>
        <v>1094476</v>
      </c>
      <c r="Q28" s="18">
        <f>E28*data!M27</f>
        <v>0</v>
      </c>
      <c r="R28" s="18">
        <f>SUM(H28:M28)*data!N27</f>
        <v>0</v>
      </c>
      <c r="S28" s="18">
        <f t="shared" si="2"/>
        <v>0</v>
      </c>
    </row>
    <row r="29" spans="2:19" x14ac:dyDescent="0.2">
      <c r="B29" s="46"/>
      <c r="C29" s="7" t="s">
        <v>8</v>
      </c>
      <c r="D29" s="7" t="s">
        <v>18</v>
      </c>
      <c r="E29" s="37">
        <v>0</v>
      </c>
      <c r="F29" s="41">
        <f t="shared" si="5"/>
        <v>0</v>
      </c>
      <c r="G29" s="17">
        <f t="shared" si="1"/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9">
        <f>data!L8*F29</f>
        <v>0</v>
      </c>
      <c r="O29" s="17">
        <f>data!L8*F29-SUM(H29:M29)</f>
        <v>0</v>
      </c>
      <c r="P29" s="18">
        <f t="shared" si="3"/>
        <v>0</v>
      </c>
      <c r="Q29" s="18">
        <f>E29*data!M28</f>
        <v>0</v>
      </c>
      <c r="R29" s="18">
        <f>SUM(H29:M29)*data!N28</f>
        <v>0</v>
      </c>
      <c r="S29" s="18">
        <f t="shared" si="2"/>
        <v>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E30*data!M29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1</v>
      </c>
      <c r="F31" s="41">
        <f t="shared" ref="F31:F32" si="6">E31+F21-E11</f>
        <v>1</v>
      </c>
      <c r="G31" s="17">
        <f t="shared" si="1"/>
        <v>4000000</v>
      </c>
      <c r="H31" s="23">
        <v>0</v>
      </c>
      <c r="I31" s="23">
        <v>0</v>
      </c>
      <c r="J31" s="23">
        <v>1148100</v>
      </c>
      <c r="K31" s="23">
        <v>1588400</v>
      </c>
      <c r="L31" s="23">
        <v>0</v>
      </c>
      <c r="M31" s="23">
        <v>1263500</v>
      </c>
      <c r="N31" s="29">
        <f>data!L10*F31</f>
        <v>4000000</v>
      </c>
      <c r="O31" s="17">
        <f>data!L10*F31-SUM(H31:M31)</f>
        <v>0</v>
      </c>
      <c r="P31" s="18">
        <f t="shared" si="3"/>
        <v>1135000</v>
      </c>
      <c r="Q31" s="18">
        <f>E31*data!M30</f>
        <v>0</v>
      </c>
      <c r="R31" s="18">
        <f>SUM(H31:M31)*data!N30</f>
        <v>0</v>
      </c>
      <c r="S31" s="18">
        <f t="shared" si="2"/>
        <v>0</v>
      </c>
    </row>
    <row r="32" spans="2:19" x14ac:dyDescent="0.2">
      <c r="B32" s="46"/>
      <c r="C32" s="7" t="s">
        <v>11</v>
      </c>
      <c r="D32" s="7" t="s">
        <v>18</v>
      </c>
      <c r="E32" s="37">
        <v>1</v>
      </c>
      <c r="F32" s="41">
        <f t="shared" si="6"/>
        <v>1</v>
      </c>
      <c r="G32" s="17">
        <f t="shared" si="1"/>
        <v>2534100</v>
      </c>
      <c r="H32" s="23">
        <v>0</v>
      </c>
      <c r="I32" s="23">
        <v>0</v>
      </c>
      <c r="J32" s="23">
        <v>7100</v>
      </c>
      <c r="K32" s="23">
        <v>0</v>
      </c>
      <c r="L32" s="23">
        <v>2527000</v>
      </c>
      <c r="M32" s="23">
        <v>0</v>
      </c>
      <c r="N32" s="29">
        <f>data!L11*F32</f>
        <v>4000000</v>
      </c>
      <c r="O32" s="17">
        <f>data!L11*F32-SUM(H32:M32)</f>
        <v>1465900</v>
      </c>
      <c r="P32" s="18">
        <f t="shared" si="3"/>
        <v>893126.5</v>
      </c>
      <c r="Q32" s="18">
        <f>E32*data!M31</f>
        <v>0</v>
      </c>
      <c r="R32" s="18">
        <f>SUM(H32:M32)*data!N31</f>
        <v>0</v>
      </c>
      <c r="S32" s="18">
        <f t="shared" si="2"/>
        <v>0</v>
      </c>
    </row>
    <row r="33" spans="5:20" x14ac:dyDescent="0.2">
      <c r="E33" s="49" t="s">
        <v>35</v>
      </c>
      <c r="F33" s="26">
        <v>2007</v>
      </c>
      <c r="G33" s="2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5446500</v>
      </c>
    </row>
    <row r="34" spans="5:20" x14ac:dyDescent="0.2">
      <c r="E34" s="46"/>
      <c r="F34" s="26">
        <v>2008</v>
      </c>
      <c r="G34" s="2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N34" s="31" t="s">
        <v>39</v>
      </c>
      <c r="O34" s="32">
        <f>MAX(O3:O32)</f>
        <v>2024000</v>
      </c>
      <c r="P34" s="32"/>
      <c r="T34" s="30"/>
    </row>
    <row r="35" spans="5:20" x14ac:dyDescent="0.2">
      <c r="E35" s="46"/>
      <c r="F35" s="26">
        <v>2009</v>
      </c>
      <c r="G35" s="2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R35" s="30"/>
      <c r="S35" s="32"/>
      <c r="T35" s="32"/>
    </row>
    <row r="36" spans="5:20" x14ac:dyDescent="0.2">
      <c r="E36" s="47" t="s">
        <v>36</v>
      </c>
      <c r="F36" s="26">
        <v>2007</v>
      </c>
      <c r="G36" s="2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20" x14ac:dyDescent="0.2">
      <c r="E37" s="47"/>
      <c r="F37" s="26">
        <v>2008</v>
      </c>
      <c r="G37" s="2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20" x14ac:dyDescent="0.2">
      <c r="E38" s="47"/>
      <c r="F38" s="26">
        <v>2009</v>
      </c>
      <c r="G38" s="2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DDE2-A9EC-44F2-B44F-F87E189E36F0}">
  <dimension ref="B1:V38"/>
  <sheetViews>
    <sheetView topLeftCell="G1" workbookViewId="0">
      <selection activeCell="V7" sqref="V7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13.83203125" style="2" bestFit="1" customWidth="1"/>
    <col min="23" max="16384" width="9.1640625" style="2"/>
  </cols>
  <sheetData>
    <row r="1" spans="2:22" ht="14.5" customHeight="1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36"/>
      <c r="Q1" s="45" t="s">
        <v>24</v>
      </c>
      <c r="R1" s="45"/>
      <c r="S1" s="45"/>
    </row>
    <row r="2" spans="2:22" x14ac:dyDescent="0.2">
      <c r="C2" s="36" t="s">
        <v>6</v>
      </c>
      <c r="D2" s="36" t="s">
        <v>12</v>
      </c>
      <c r="E2" s="48"/>
      <c r="F2" s="3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6" t="s">
        <v>38</v>
      </c>
      <c r="O2" s="36" t="s">
        <v>26</v>
      </c>
      <c r="P2" s="36" t="s">
        <v>27</v>
      </c>
      <c r="Q2" s="36" t="s">
        <v>28</v>
      </c>
      <c r="R2" s="36" t="s">
        <v>29</v>
      </c>
      <c r="S2" s="3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2355000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15778562.5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6386327.5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10604765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1</v>
      </c>
      <c r="F10" s="38">
        <f t="shared" si="0"/>
        <v>1</v>
      </c>
      <c r="G10" s="17">
        <f t="shared" si="1"/>
        <v>2850000</v>
      </c>
      <c r="H10" s="23">
        <v>640000</v>
      </c>
      <c r="I10" s="23">
        <v>400000</v>
      </c>
      <c r="J10" s="23">
        <v>320000</v>
      </c>
      <c r="K10" s="23">
        <v>440000</v>
      </c>
      <c r="L10" s="23">
        <v>700000</v>
      </c>
      <c r="M10" s="23">
        <v>350000</v>
      </c>
      <c r="N10" s="29">
        <f>data!L9*F10</f>
        <v>4000000</v>
      </c>
      <c r="O10" s="17">
        <f>data!L9*F10-SUM(H10:M10)</f>
        <v>1150000</v>
      </c>
      <c r="P10" s="18">
        <f t="shared" si="3"/>
        <v>945250</v>
      </c>
      <c r="Q10" s="18">
        <f>E10*data!M9</f>
        <v>375000</v>
      </c>
      <c r="R10" s="18">
        <f>SUM(H10:M10)*data!N9</f>
        <v>570000</v>
      </c>
      <c r="S10" s="18">
        <f t="shared" si="2"/>
        <v>945000</v>
      </c>
    </row>
    <row r="11" spans="2:22" x14ac:dyDescent="0.2">
      <c r="B11" s="46"/>
      <c r="C11" s="7" t="s">
        <v>10</v>
      </c>
      <c r="D11" s="7" t="s">
        <v>18</v>
      </c>
      <c r="E11" s="37">
        <v>0</v>
      </c>
      <c r="F11" s="38">
        <f t="shared" si="0"/>
        <v>0</v>
      </c>
      <c r="G11" s="17">
        <f t="shared" si="1"/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9">
        <f>data!L10*F11</f>
        <v>0</v>
      </c>
      <c r="O11" s="17">
        <f>data!L10*F11-SUM(H11:M11)</f>
        <v>0</v>
      </c>
      <c r="P11" s="18">
        <f t="shared" si="3"/>
        <v>0</v>
      </c>
      <c r="Q11" s="18">
        <f>E11*data!M10</f>
        <v>0</v>
      </c>
      <c r="R11" s="18">
        <f>SUM(H11:M11)*data!N10</f>
        <v>0</v>
      </c>
      <c r="S11" s="18">
        <f t="shared" si="2"/>
        <v>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1</v>
      </c>
      <c r="F17" s="41">
        <f t="shared" si="4"/>
        <v>1</v>
      </c>
      <c r="G17" s="17">
        <f t="shared" si="1"/>
        <v>2000000</v>
      </c>
      <c r="H17" s="16">
        <v>0</v>
      </c>
      <c r="I17" s="16">
        <v>0</v>
      </c>
      <c r="J17" s="16">
        <v>5000</v>
      </c>
      <c r="K17" s="16">
        <v>0</v>
      </c>
      <c r="L17" s="16">
        <v>1330000</v>
      </c>
      <c r="M17" s="16">
        <v>665000</v>
      </c>
      <c r="N17" s="29">
        <f>data!L6*F17</f>
        <v>2000000</v>
      </c>
      <c r="O17" s="17">
        <f>data!L6*F17-SUM(H17:M17)</f>
        <v>0</v>
      </c>
      <c r="P17" s="18">
        <f t="shared" si="3"/>
        <v>805000</v>
      </c>
      <c r="Q17" s="18">
        <f>E17*data!M6</f>
        <v>240000</v>
      </c>
      <c r="R17" s="18">
        <f>SUM(H17:M17)*data!N16</f>
        <v>0</v>
      </c>
      <c r="S17" s="18">
        <f t="shared" si="2"/>
        <v>240000</v>
      </c>
    </row>
    <row r="18" spans="2:19" x14ac:dyDescent="0.2">
      <c r="B18" s="46"/>
      <c r="C18" s="7" t="s">
        <v>7</v>
      </c>
      <c r="D18" s="7" t="s">
        <v>18</v>
      </c>
      <c r="E18" s="37">
        <v>0</v>
      </c>
      <c r="F18" s="41">
        <f t="shared" si="4"/>
        <v>0</v>
      </c>
      <c r="G18" s="17">
        <f t="shared" si="1"/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9">
        <f>data!L7*F18</f>
        <v>0</v>
      </c>
      <c r="O18" s="17">
        <f>data!L7*F18-SUM(H18:M18)</f>
        <v>0</v>
      </c>
      <c r="P18" s="18">
        <f t="shared" si="3"/>
        <v>0</v>
      </c>
      <c r="Q18" s="18">
        <f>E18*data!M7</f>
        <v>0</v>
      </c>
      <c r="R18" s="18">
        <f>SUM(H18:M18)*data!N17</f>
        <v>0</v>
      </c>
      <c r="S18" s="18">
        <f t="shared" si="2"/>
        <v>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1</v>
      </c>
      <c r="G20" s="17">
        <f t="shared" si="1"/>
        <v>3415000</v>
      </c>
      <c r="H20" s="23">
        <v>1216000</v>
      </c>
      <c r="I20" s="23">
        <v>760000</v>
      </c>
      <c r="J20" s="23">
        <v>603000</v>
      </c>
      <c r="K20" s="23">
        <v>836000</v>
      </c>
      <c r="L20" s="23">
        <v>0</v>
      </c>
      <c r="M20" s="23">
        <v>0</v>
      </c>
      <c r="N20" s="29">
        <f>data!L9*F20</f>
        <v>4000000</v>
      </c>
      <c r="O20" s="17">
        <f>data!L9*F20-SUM(H20:M20)</f>
        <v>585000</v>
      </c>
      <c r="P20" s="18">
        <f t="shared" si="3"/>
        <v>1038475</v>
      </c>
      <c r="Q20" s="18">
        <f>E20*data!M9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0</v>
      </c>
      <c r="G21" s="17">
        <f t="shared" si="1"/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9">
        <f>data!L10*F21</f>
        <v>0</v>
      </c>
      <c r="O21" s="17">
        <f>data!L10*F21-SUM(H21:M21)</f>
        <v>0</v>
      </c>
      <c r="P21" s="18">
        <f t="shared" si="3"/>
        <v>0</v>
      </c>
      <c r="Q21" s="18">
        <f>E21*data!M10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E22*data!M11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1</v>
      </c>
      <c r="F24" s="41">
        <f t="shared" si="5"/>
        <v>1</v>
      </c>
      <c r="G24" s="17">
        <f t="shared" si="1"/>
        <v>2000000</v>
      </c>
      <c r="H24" s="16">
        <v>556000</v>
      </c>
      <c r="I24" s="16">
        <v>1444000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2000000</v>
      </c>
      <c r="O24" s="17">
        <f>data!L3*F24-SUM(H24:M24)</f>
        <v>0</v>
      </c>
      <c r="P24" s="18">
        <f t="shared" si="3"/>
        <v>805000</v>
      </c>
      <c r="Q24" s="18">
        <f>E24*data!M3</f>
        <v>250000</v>
      </c>
      <c r="R24" s="18">
        <f>SUM(H24:M24)*data!N23</f>
        <v>0</v>
      </c>
      <c r="S24" s="18">
        <f t="shared" si="2"/>
        <v>250000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1</v>
      </c>
      <c r="G27" s="17">
        <f t="shared" si="1"/>
        <v>2000000</v>
      </c>
      <c r="H27" s="16">
        <v>844800</v>
      </c>
      <c r="I27" s="16">
        <v>0</v>
      </c>
      <c r="J27" s="16">
        <v>1155200</v>
      </c>
      <c r="K27" s="16">
        <v>0</v>
      </c>
      <c r="L27" s="16">
        <v>0</v>
      </c>
      <c r="M27" s="16">
        <v>0</v>
      </c>
      <c r="N27" s="29">
        <f>data!L6*F27</f>
        <v>2000000</v>
      </c>
      <c r="O27" s="17">
        <f>data!L6*F27-SUM(H27:M27)</f>
        <v>0</v>
      </c>
      <c r="P27" s="18">
        <f t="shared" si="3"/>
        <v>805000</v>
      </c>
      <c r="Q27" s="18">
        <f>E27*data!M6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1</v>
      </c>
      <c r="F28" s="41">
        <f t="shared" si="5"/>
        <v>1</v>
      </c>
      <c r="G28" s="17">
        <f t="shared" si="1"/>
        <v>4000000</v>
      </c>
      <c r="H28" s="23">
        <v>909600</v>
      </c>
      <c r="I28" s="23">
        <v>0</v>
      </c>
      <c r="J28" s="23">
        <v>0</v>
      </c>
      <c r="K28" s="23">
        <v>1588400</v>
      </c>
      <c r="L28" s="23">
        <v>238500</v>
      </c>
      <c r="M28" s="23">
        <v>1263500</v>
      </c>
      <c r="N28" s="29">
        <f>data!L7*F28</f>
        <v>4000000</v>
      </c>
      <c r="O28" s="17">
        <f>data!L7*F28-SUM(H28:M28)</f>
        <v>0</v>
      </c>
      <c r="P28" s="18">
        <f t="shared" si="3"/>
        <v>1135000</v>
      </c>
      <c r="Q28" s="18">
        <f>E28*data!M7</f>
        <v>500000</v>
      </c>
      <c r="R28" s="18">
        <f>SUM(H28:M28)*data!N27</f>
        <v>0</v>
      </c>
      <c r="S28" s="18">
        <f t="shared" si="2"/>
        <v>500000</v>
      </c>
    </row>
    <row r="29" spans="2:19" x14ac:dyDescent="0.2">
      <c r="B29" s="46"/>
      <c r="C29" s="7" t="s">
        <v>8</v>
      </c>
      <c r="D29" s="7" t="s">
        <v>18</v>
      </c>
      <c r="E29" s="37">
        <v>1</v>
      </c>
      <c r="F29" s="41">
        <f t="shared" si="5"/>
        <v>1</v>
      </c>
      <c r="G29" s="17">
        <f t="shared" si="1"/>
        <v>2288500</v>
      </c>
      <c r="H29" s="23">
        <v>0</v>
      </c>
      <c r="I29" s="23">
        <v>0</v>
      </c>
      <c r="J29" s="23">
        <v>0</v>
      </c>
      <c r="K29" s="23">
        <v>0</v>
      </c>
      <c r="L29" s="23">
        <v>2288500</v>
      </c>
      <c r="M29" s="23">
        <v>0</v>
      </c>
      <c r="N29" s="29">
        <f>data!L8*F29</f>
        <v>4000000</v>
      </c>
      <c r="O29" s="17">
        <f>data!L8*F29-SUM(H29:M29)</f>
        <v>1711500</v>
      </c>
      <c r="P29" s="18">
        <f t="shared" si="3"/>
        <v>852602.5</v>
      </c>
      <c r="Q29" s="18">
        <f>E29*data!M8</f>
        <v>420000</v>
      </c>
      <c r="R29" s="18">
        <f>SUM(H29:M29)*data!N28</f>
        <v>0</v>
      </c>
      <c r="S29" s="18">
        <f t="shared" si="2"/>
        <v>420000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0</v>
      </c>
      <c r="F31" s="41">
        <f t="shared" ref="F31:F32" si="6">E31+F21-E11</f>
        <v>0</v>
      </c>
      <c r="G31" s="17">
        <f t="shared" si="1"/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9">
        <f>data!L10*F31</f>
        <v>0</v>
      </c>
      <c r="O31" s="17">
        <f>data!L10*F31-SUM(H31:M31)</f>
        <v>0</v>
      </c>
      <c r="P31" s="18">
        <f t="shared" si="3"/>
        <v>0</v>
      </c>
      <c r="Q31" s="18">
        <f>E31*data!M10</f>
        <v>0</v>
      </c>
      <c r="R31" s="18">
        <f>SUM(H31:M31)*data!N30</f>
        <v>0</v>
      </c>
      <c r="S31" s="18">
        <f t="shared" si="2"/>
        <v>0</v>
      </c>
    </row>
    <row r="32" spans="2:19" x14ac:dyDescent="0.2">
      <c r="B32" s="46"/>
      <c r="C32" s="7" t="s">
        <v>11</v>
      </c>
      <c r="D32" s="7" t="s">
        <v>18</v>
      </c>
      <c r="E32" s="37">
        <v>0</v>
      </c>
      <c r="F32" s="41">
        <f t="shared" si="6"/>
        <v>0</v>
      </c>
      <c r="G32" s="17">
        <f t="shared" si="1"/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9">
        <f>data!L11*F32</f>
        <v>0</v>
      </c>
      <c r="O32" s="17">
        <f>data!L11*F32-SUM(H32:M32)</f>
        <v>0</v>
      </c>
      <c r="P32" s="18">
        <f t="shared" si="3"/>
        <v>0</v>
      </c>
      <c r="Q32" s="18">
        <f>E32*data!M11</f>
        <v>0</v>
      </c>
      <c r="R32" s="18">
        <f>SUM(H32:M32)*data!N31</f>
        <v>0</v>
      </c>
      <c r="S32" s="18">
        <f t="shared" si="2"/>
        <v>0</v>
      </c>
    </row>
    <row r="33" spans="5:20" x14ac:dyDescent="0.2">
      <c r="E33" s="49" t="s">
        <v>35</v>
      </c>
      <c r="F33" s="36">
        <v>2007</v>
      </c>
      <c r="G33" s="3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3446500</v>
      </c>
    </row>
    <row r="34" spans="5:20" x14ac:dyDescent="0.2">
      <c r="E34" s="46"/>
      <c r="F34" s="36">
        <v>2008</v>
      </c>
      <c r="G34" s="3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N34" s="31" t="s">
        <v>40</v>
      </c>
      <c r="O34" s="32">
        <f>MAX(O3:O32)</f>
        <v>1711500</v>
      </c>
      <c r="P34" s="32"/>
      <c r="T34" s="30"/>
    </row>
    <row r="35" spans="5:20" x14ac:dyDescent="0.2">
      <c r="E35" s="46"/>
      <c r="F35" s="36">
        <v>2009</v>
      </c>
      <c r="G35" s="3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R35" s="36"/>
      <c r="S35" s="32"/>
      <c r="T35" s="32"/>
    </row>
    <row r="36" spans="5:20" ht="14.5" customHeight="1" x14ac:dyDescent="0.2">
      <c r="E36" s="47" t="s">
        <v>36</v>
      </c>
      <c r="F36" s="36">
        <v>2007</v>
      </c>
      <c r="G36" s="3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20" x14ac:dyDescent="0.2">
      <c r="E37" s="47"/>
      <c r="F37" s="36">
        <v>2008</v>
      </c>
      <c r="G37" s="3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20" x14ac:dyDescent="0.2">
      <c r="E38" s="47"/>
      <c r="F38" s="36">
        <v>2009</v>
      </c>
      <c r="G38" s="3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54C0-047A-4CFA-8250-8E738C10841B}">
  <dimension ref="B1:V44"/>
  <sheetViews>
    <sheetView topLeftCell="I31" workbookViewId="0">
      <selection activeCell="R3" sqref="R3:R32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13.83203125" style="2" bestFit="1" customWidth="1"/>
    <col min="23" max="16384" width="9.1640625" style="2"/>
  </cols>
  <sheetData>
    <row r="1" spans="2:22" ht="14.5" customHeight="1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36"/>
      <c r="Q1" s="45" t="s">
        <v>24</v>
      </c>
      <c r="R1" s="45"/>
      <c r="S1" s="45"/>
    </row>
    <row r="2" spans="2:22" x14ac:dyDescent="0.2">
      <c r="C2" s="36" t="s">
        <v>6</v>
      </c>
      <c r="D2" s="36" t="s">
        <v>12</v>
      </c>
      <c r="E2" s="48"/>
      <c r="F2" s="3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6" t="s">
        <v>38</v>
      </c>
      <c r="O2" s="36" t="s">
        <v>26</v>
      </c>
      <c r="P2" s="36" t="s">
        <v>27</v>
      </c>
      <c r="Q2" s="36" t="s">
        <v>28</v>
      </c>
      <c r="R2" s="36" t="s">
        <v>29</v>
      </c>
      <c r="S2" s="3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2220000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12098350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5911327.5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6314552.5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0</v>
      </c>
      <c r="F10" s="38">
        <f t="shared" si="0"/>
        <v>0</v>
      </c>
      <c r="G10" s="17">
        <f t="shared" si="1"/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f>data!L9*F10</f>
        <v>0</v>
      </c>
      <c r="O10" s="17">
        <f>data!L9*F10-SUM(H10:M10)</f>
        <v>0</v>
      </c>
      <c r="P10" s="18">
        <f t="shared" si="3"/>
        <v>0</v>
      </c>
      <c r="Q10" s="18">
        <f>E10*data!M9</f>
        <v>0</v>
      </c>
      <c r="R10" s="18">
        <f>SUM(H10:M10)*data!N9</f>
        <v>0</v>
      </c>
      <c r="S10" s="18">
        <f t="shared" si="2"/>
        <v>0</v>
      </c>
    </row>
    <row r="11" spans="2:22" x14ac:dyDescent="0.2">
      <c r="B11" s="46"/>
      <c r="C11" s="7" t="s">
        <v>10</v>
      </c>
      <c r="D11" s="7" t="s">
        <v>18</v>
      </c>
      <c r="E11" s="37">
        <v>1</v>
      </c>
      <c r="F11" s="38">
        <f t="shared" si="0"/>
        <v>1</v>
      </c>
      <c r="G11" s="17">
        <f t="shared" si="1"/>
        <v>2850000</v>
      </c>
      <c r="H11" s="23">
        <v>640000</v>
      </c>
      <c r="I11" s="23">
        <v>400000</v>
      </c>
      <c r="J11" s="23">
        <v>320000</v>
      </c>
      <c r="K11" s="23">
        <v>440000</v>
      </c>
      <c r="L11" s="23">
        <v>700000</v>
      </c>
      <c r="M11" s="23">
        <v>350000</v>
      </c>
      <c r="N11" s="29">
        <f>data!L10*F11</f>
        <v>4000000</v>
      </c>
      <c r="O11" s="17">
        <f>data!L10*F11-SUM(H11:M11)</f>
        <v>1150000</v>
      </c>
      <c r="P11" s="18">
        <f t="shared" si="3"/>
        <v>945250</v>
      </c>
      <c r="Q11" s="18">
        <f>E11*data!M10</f>
        <v>375000</v>
      </c>
      <c r="R11" s="18">
        <f>SUM(H11:M11)*data!N10</f>
        <v>570000</v>
      </c>
      <c r="S11" s="18">
        <f t="shared" si="2"/>
        <v>945000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0</v>
      </c>
      <c r="F17" s="41">
        <f t="shared" si="4"/>
        <v>0</v>
      </c>
      <c r="G17" s="17">
        <f t="shared" si="1"/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29">
        <f>data!L6*F17</f>
        <v>0</v>
      </c>
      <c r="O17" s="17">
        <f>data!L6*F17-SUM(H17:M17)</f>
        <v>0</v>
      </c>
      <c r="P17" s="18">
        <f t="shared" si="3"/>
        <v>0</v>
      </c>
      <c r="Q17" s="18">
        <f>E17*data!M6</f>
        <v>0</v>
      </c>
      <c r="R17" s="18">
        <f>SUM(H17:M17)*data!N16</f>
        <v>0</v>
      </c>
      <c r="S17" s="18">
        <f t="shared" si="2"/>
        <v>0</v>
      </c>
    </row>
    <row r="18" spans="2:19" x14ac:dyDescent="0.2">
      <c r="B18" s="46"/>
      <c r="C18" s="7" t="s">
        <v>7</v>
      </c>
      <c r="D18" s="7" t="s">
        <v>18</v>
      </c>
      <c r="E18" s="37">
        <v>1</v>
      </c>
      <c r="F18" s="41">
        <f t="shared" si="4"/>
        <v>1</v>
      </c>
      <c r="G18" s="17">
        <f t="shared" si="1"/>
        <v>2288500</v>
      </c>
      <c r="H18" s="23">
        <v>1216000</v>
      </c>
      <c r="I18" s="23">
        <v>760000</v>
      </c>
      <c r="J18" s="23">
        <v>312500</v>
      </c>
      <c r="K18" s="23">
        <v>0</v>
      </c>
      <c r="L18" s="23">
        <v>0</v>
      </c>
      <c r="M18" s="23">
        <v>0</v>
      </c>
      <c r="N18" s="29">
        <f>data!L7*F18</f>
        <v>4000000</v>
      </c>
      <c r="O18" s="17">
        <f>data!L7*F18-SUM(H18:M18)</f>
        <v>1711500</v>
      </c>
      <c r="P18" s="18">
        <f t="shared" si="3"/>
        <v>852602.5</v>
      </c>
      <c r="Q18" s="18">
        <f>E18*data!M7</f>
        <v>500000</v>
      </c>
      <c r="R18" s="18">
        <f>SUM(H18:M18)*data!N17</f>
        <v>0</v>
      </c>
      <c r="S18" s="18">
        <f t="shared" si="2"/>
        <v>500000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0</v>
      </c>
      <c r="G20" s="17">
        <f t="shared" si="1"/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f>data!L9*F20</f>
        <v>0</v>
      </c>
      <c r="O20" s="17">
        <f>data!L9*F20-SUM(H20:M20)</f>
        <v>0</v>
      </c>
      <c r="P20" s="18">
        <f t="shared" si="3"/>
        <v>0</v>
      </c>
      <c r="Q20" s="18">
        <f>E20*data!M9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1</v>
      </c>
      <c r="G21" s="17">
        <f t="shared" si="1"/>
        <v>3126500</v>
      </c>
      <c r="H21" s="23">
        <v>0</v>
      </c>
      <c r="I21" s="23">
        <v>0</v>
      </c>
      <c r="J21" s="23">
        <v>295500</v>
      </c>
      <c r="K21" s="23">
        <v>836000</v>
      </c>
      <c r="L21" s="23">
        <v>1330000</v>
      </c>
      <c r="M21" s="23">
        <v>665000</v>
      </c>
      <c r="N21" s="29">
        <f>data!L10*F21</f>
        <v>4000000</v>
      </c>
      <c r="O21" s="17">
        <f>data!L10*F21-SUM(H21:M21)</f>
        <v>873500</v>
      </c>
      <c r="P21" s="18">
        <f t="shared" si="3"/>
        <v>990872.5</v>
      </c>
      <c r="Q21" s="18">
        <f>E21*data!M10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E22*data!M11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0</v>
      </c>
      <c r="F24" s="41">
        <f t="shared" si="5"/>
        <v>0</v>
      </c>
      <c r="G24" s="17">
        <f t="shared" si="1"/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0</v>
      </c>
      <c r="O24" s="17">
        <f>data!L3*F24-SUM(H24:M24)</f>
        <v>0</v>
      </c>
      <c r="P24" s="18">
        <f t="shared" si="3"/>
        <v>0</v>
      </c>
      <c r="Q24" s="18">
        <f>E24*data!M3</f>
        <v>0</v>
      </c>
      <c r="R24" s="18">
        <f>SUM(H24:M24)*data!N23</f>
        <v>0</v>
      </c>
      <c r="S24" s="18">
        <f t="shared" si="2"/>
        <v>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0</v>
      </c>
      <c r="G27" s="17">
        <f t="shared" si="1"/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9">
        <f>data!L6*F27</f>
        <v>0</v>
      </c>
      <c r="O27" s="17">
        <f>data!L6*F27-SUM(H27:M27)</f>
        <v>0</v>
      </c>
      <c r="P27" s="18">
        <f t="shared" si="3"/>
        <v>0</v>
      </c>
      <c r="Q27" s="18">
        <f>E27*data!M6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0</v>
      </c>
      <c r="F28" s="41">
        <f t="shared" si="5"/>
        <v>1</v>
      </c>
      <c r="G28" s="17">
        <f t="shared" si="1"/>
        <v>3754400</v>
      </c>
      <c r="H28" s="23">
        <v>2310400</v>
      </c>
      <c r="I28" s="23">
        <v>1444000</v>
      </c>
      <c r="J28" s="23">
        <v>0</v>
      </c>
      <c r="K28" s="23">
        <v>0</v>
      </c>
      <c r="L28" s="23">
        <v>0</v>
      </c>
      <c r="M28" s="23">
        <v>0</v>
      </c>
      <c r="N28" s="29">
        <f>data!L7*F28</f>
        <v>4000000</v>
      </c>
      <c r="O28" s="17">
        <f>data!L7*F28-SUM(H28:M28)</f>
        <v>245600</v>
      </c>
      <c r="P28" s="18">
        <f t="shared" si="3"/>
        <v>1094476</v>
      </c>
      <c r="Q28" s="18">
        <f>E28*data!M7</f>
        <v>0</v>
      </c>
      <c r="R28" s="18">
        <f>SUM(H28:M28)*data!N27</f>
        <v>0</v>
      </c>
      <c r="S28" s="18">
        <f t="shared" si="2"/>
        <v>0</v>
      </c>
    </row>
    <row r="29" spans="2:19" x14ac:dyDescent="0.2">
      <c r="B29" s="46"/>
      <c r="C29" s="7" t="s">
        <v>8</v>
      </c>
      <c r="D29" s="7" t="s">
        <v>18</v>
      </c>
      <c r="E29" s="37">
        <v>0</v>
      </c>
      <c r="F29" s="41">
        <f t="shared" si="5"/>
        <v>0</v>
      </c>
      <c r="G29" s="17">
        <f t="shared" si="1"/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9">
        <f>data!L8*F29</f>
        <v>0</v>
      </c>
      <c r="O29" s="17">
        <f>data!L8*F29-SUM(H29:M29)</f>
        <v>0</v>
      </c>
      <c r="P29" s="18">
        <f t="shared" si="3"/>
        <v>0</v>
      </c>
      <c r="Q29" s="18">
        <f>E29*data!M8</f>
        <v>0</v>
      </c>
      <c r="R29" s="18">
        <f>SUM(H29:M29)*data!N28</f>
        <v>0</v>
      </c>
      <c r="S29" s="18">
        <f t="shared" si="2"/>
        <v>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1</v>
      </c>
      <c r="F31" s="41">
        <f t="shared" ref="F31:F32" si="6">E31+F21-E11</f>
        <v>1</v>
      </c>
      <c r="G31" s="17">
        <f t="shared" si="1"/>
        <v>4000000</v>
      </c>
      <c r="H31" s="23">
        <v>0</v>
      </c>
      <c r="I31" s="23">
        <v>0</v>
      </c>
      <c r="J31" s="23">
        <v>1148100</v>
      </c>
      <c r="K31" s="23">
        <v>1588400</v>
      </c>
      <c r="L31" s="23">
        <v>0</v>
      </c>
      <c r="M31" s="23">
        <v>1263500</v>
      </c>
      <c r="N31" s="29">
        <f>data!L10*F31</f>
        <v>4000000</v>
      </c>
      <c r="O31" s="17">
        <f>data!L10*F31-SUM(H31:M31)</f>
        <v>0</v>
      </c>
      <c r="P31" s="18">
        <f t="shared" si="3"/>
        <v>1135000</v>
      </c>
      <c r="Q31" s="18">
        <f>E31*data!M10</f>
        <v>375000</v>
      </c>
      <c r="R31" s="18">
        <f>SUM(H31:M31)*data!N30</f>
        <v>0</v>
      </c>
      <c r="S31" s="18">
        <f t="shared" si="2"/>
        <v>375000</v>
      </c>
    </row>
    <row r="32" spans="2:19" x14ac:dyDescent="0.2">
      <c r="B32" s="46"/>
      <c r="C32" s="7" t="s">
        <v>11</v>
      </c>
      <c r="D32" s="7" t="s">
        <v>18</v>
      </c>
      <c r="E32" s="37">
        <v>1</v>
      </c>
      <c r="F32" s="41">
        <f t="shared" si="6"/>
        <v>1</v>
      </c>
      <c r="G32" s="17">
        <f t="shared" si="1"/>
        <v>2534100</v>
      </c>
      <c r="H32" s="23">
        <v>0</v>
      </c>
      <c r="I32" s="23">
        <v>0</v>
      </c>
      <c r="J32" s="23">
        <v>7100</v>
      </c>
      <c r="K32" s="23">
        <v>0</v>
      </c>
      <c r="L32" s="23">
        <v>2527000</v>
      </c>
      <c r="M32" s="23">
        <v>0</v>
      </c>
      <c r="N32" s="29">
        <f>data!L11*F32</f>
        <v>4000000</v>
      </c>
      <c r="O32" s="17">
        <f>data!L11*F32-SUM(H32:M32)</f>
        <v>1465900</v>
      </c>
      <c r="P32" s="18">
        <f t="shared" si="3"/>
        <v>893126.5</v>
      </c>
      <c r="Q32" s="18">
        <f>E32*data!M11</f>
        <v>400000</v>
      </c>
      <c r="R32" s="18">
        <f>SUM(H32:M32)*data!N31</f>
        <v>0</v>
      </c>
      <c r="S32" s="18">
        <f t="shared" si="2"/>
        <v>400000</v>
      </c>
    </row>
    <row r="33" spans="5:19" x14ac:dyDescent="0.2">
      <c r="E33" s="49" t="s">
        <v>35</v>
      </c>
      <c r="F33" s="36">
        <v>2007</v>
      </c>
      <c r="G33" s="3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5446500</v>
      </c>
    </row>
    <row r="34" spans="5:19" x14ac:dyDescent="0.2">
      <c r="E34" s="46"/>
      <c r="F34" s="36">
        <v>2008</v>
      </c>
      <c r="G34" s="3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P34" s="32"/>
    </row>
    <row r="35" spans="5:19" x14ac:dyDescent="0.2">
      <c r="E35" s="46"/>
      <c r="F35" s="36">
        <v>2009</v>
      </c>
      <c r="G35" s="3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Q35" s="31" t="s">
        <v>40</v>
      </c>
      <c r="R35" s="32">
        <v>1711500</v>
      </c>
      <c r="S35" s="32"/>
    </row>
    <row r="36" spans="5:19" ht="14.5" customHeight="1" x14ac:dyDescent="0.2">
      <c r="E36" s="47" t="s">
        <v>36</v>
      </c>
      <c r="F36" s="36">
        <v>2007</v>
      </c>
      <c r="G36" s="3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19" x14ac:dyDescent="0.2">
      <c r="E37" s="47"/>
      <c r="F37" s="36">
        <v>2008</v>
      </c>
      <c r="G37" s="3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19" x14ac:dyDescent="0.2">
      <c r="E38" s="47"/>
      <c r="F38" s="36">
        <v>2009</v>
      </c>
      <c r="G38" s="3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  <row r="41" spans="5:19" x14ac:dyDescent="0.2">
      <c r="L41" s="28"/>
      <c r="M41" s="28"/>
      <c r="N41" s="30"/>
    </row>
    <row r="42" spans="5:19" x14ac:dyDescent="0.2">
      <c r="L42" s="28"/>
      <c r="M42" s="32"/>
      <c r="N42" s="34"/>
    </row>
    <row r="44" spans="5:19" x14ac:dyDescent="0.2">
      <c r="O44" s="2">
        <v>3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A843-DEAA-4496-AFDB-D1CC08179E8F}">
  <dimension ref="B1:V44"/>
  <sheetViews>
    <sheetView topLeftCell="H1" workbookViewId="0">
      <selection activeCell="V7" sqref="V7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13.83203125" style="2" bestFit="1" customWidth="1"/>
    <col min="23" max="16384" width="9.1640625" style="2"/>
  </cols>
  <sheetData>
    <row r="1" spans="2:22" ht="14.5" customHeight="1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36"/>
      <c r="Q1" s="45" t="s">
        <v>24</v>
      </c>
      <c r="R1" s="45"/>
      <c r="S1" s="45"/>
    </row>
    <row r="2" spans="2:22" x14ac:dyDescent="0.2">
      <c r="C2" s="36" t="s">
        <v>6</v>
      </c>
      <c r="D2" s="36" t="s">
        <v>12</v>
      </c>
      <c r="E2" s="48"/>
      <c r="F2" s="3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6" t="s">
        <v>38</v>
      </c>
      <c r="O2" s="36" t="s">
        <v>26</v>
      </c>
      <c r="P2" s="36" t="s">
        <v>27</v>
      </c>
      <c r="Q2" s="36" t="s">
        <v>28</v>
      </c>
      <c r="R2" s="36" t="s">
        <v>29</v>
      </c>
      <c r="S2" s="3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2220000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12059287.5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5911327.5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6275490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0</v>
      </c>
      <c r="F10" s="38">
        <f t="shared" si="0"/>
        <v>0</v>
      </c>
      <c r="G10" s="17">
        <f t="shared" si="1"/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f>data!L9*F10</f>
        <v>0</v>
      </c>
      <c r="O10" s="17">
        <f>data!L9*F10-SUM(H10:M10)</f>
        <v>0</v>
      </c>
      <c r="P10" s="18">
        <f t="shared" si="3"/>
        <v>0</v>
      </c>
      <c r="Q10" s="18">
        <f>E10*data!M9</f>
        <v>0</v>
      </c>
      <c r="R10" s="18">
        <f>SUM(H10:M10)*data!N9</f>
        <v>0</v>
      </c>
      <c r="S10" s="18">
        <f t="shared" si="2"/>
        <v>0</v>
      </c>
    </row>
    <row r="11" spans="2:22" x14ac:dyDescent="0.2">
      <c r="B11" s="46"/>
      <c r="C11" s="7" t="s">
        <v>10</v>
      </c>
      <c r="D11" s="7" t="s">
        <v>18</v>
      </c>
      <c r="E11" s="37">
        <v>1</v>
      </c>
      <c r="F11" s="38">
        <f t="shared" si="0"/>
        <v>1</v>
      </c>
      <c r="G11" s="17">
        <f t="shared" si="1"/>
        <v>2850000</v>
      </c>
      <c r="H11" s="23">
        <v>640000</v>
      </c>
      <c r="I11" s="23">
        <v>400000</v>
      </c>
      <c r="J11" s="23">
        <v>320000</v>
      </c>
      <c r="K11" s="23">
        <v>440000</v>
      </c>
      <c r="L11" s="23">
        <v>700000</v>
      </c>
      <c r="M11" s="23">
        <v>350000</v>
      </c>
      <c r="N11" s="29">
        <f>data!L10*F11</f>
        <v>4000000</v>
      </c>
      <c r="O11" s="17">
        <f>data!L10*F11-SUM(H11:M11)</f>
        <v>1150000</v>
      </c>
      <c r="P11" s="18">
        <f t="shared" si="3"/>
        <v>945250</v>
      </c>
      <c r="Q11" s="18">
        <f>E11*data!M10</f>
        <v>375000</v>
      </c>
      <c r="R11" s="18">
        <f>SUM(H11:M11)*data!N10</f>
        <v>570000</v>
      </c>
      <c r="S11" s="18">
        <f t="shared" si="2"/>
        <v>945000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0</v>
      </c>
      <c r="F17" s="41">
        <f t="shared" si="4"/>
        <v>0</v>
      </c>
      <c r="G17" s="17">
        <f t="shared" si="1"/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29">
        <f>data!L6*F17</f>
        <v>0</v>
      </c>
      <c r="O17" s="17">
        <f>data!L6*F17-SUM(H17:M17)</f>
        <v>0</v>
      </c>
      <c r="P17" s="18">
        <f t="shared" si="3"/>
        <v>0</v>
      </c>
      <c r="Q17" s="18">
        <f>E17*data!M6</f>
        <v>0</v>
      </c>
      <c r="R17" s="18">
        <f>SUM(H17:M17)*data!N16</f>
        <v>0</v>
      </c>
      <c r="S17" s="18">
        <f t="shared" si="2"/>
        <v>0</v>
      </c>
    </row>
    <row r="18" spans="2:19" x14ac:dyDescent="0.2">
      <c r="B18" s="46"/>
      <c r="C18" s="7" t="s">
        <v>7</v>
      </c>
      <c r="D18" s="7" t="s">
        <v>18</v>
      </c>
      <c r="E18" s="37">
        <v>1</v>
      </c>
      <c r="F18" s="41">
        <f t="shared" si="4"/>
        <v>1</v>
      </c>
      <c r="G18" s="17">
        <f t="shared" si="1"/>
        <v>1976000</v>
      </c>
      <c r="H18" s="23">
        <v>1216000</v>
      </c>
      <c r="I18" s="23">
        <v>760000</v>
      </c>
      <c r="J18" s="23">
        <v>0</v>
      </c>
      <c r="K18" s="23">
        <v>0</v>
      </c>
      <c r="L18" s="23">
        <v>0</v>
      </c>
      <c r="M18" s="23">
        <v>0</v>
      </c>
      <c r="N18" s="29">
        <f>data!L7*F18</f>
        <v>4000000</v>
      </c>
      <c r="O18" s="17">
        <f>data!L7*F18-SUM(H18:M18)</f>
        <v>2024000</v>
      </c>
      <c r="P18" s="18">
        <f t="shared" si="3"/>
        <v>801040</v>
      </c>
      <c r="Q18" s="18">
        <f>E18*data!M7</f>
        <v>500000</v>
      </c>
      <c r="R18" s="18">
        <f>SUM(H18:M18)*data!N17</f>
        <v>0</v>
      </c>
      <c r="S18" s="18">
        <f t="shared" si="2"/>
        <v>500000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0</v>
      </c>
      <c r="G20" s="17">
        <f t="shared" si="1"/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f>data!L9*F20</f>
        <v>0</v>
      </c>
      <c r="O20" s="17">
        <f>data!L9*F20-SUM(H20:M20)</f>
        <v>0</v>
      </c>
      <c r="P20" s="18">
        <f t="shared" si="3"/>
        <v>0</v>
      </c>
      <c r="Q20" s="18">
        <f>E20*data!M9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1</v>
      </c>
      <c r="G21" s="17">
        <f t="shared" si="1"/>
        <v>3439000</v>
      </c>
      <c r="H21" s="23">
        <v>0</v>
      </c>
      <c r="I21" s="23">
        <v>0</v>
      </c>
      <c r="J21" s="23">
        <v>608000</v>
      </c>
      <c r="K21" s="23">
        <v>836000</v>
      </c>
      <c r="L21" s="23">
        <v>1330000</v>
      </c>
      <c r="M21" s="23">
        <v>665000</v>
      </c>
      <c r="N21" s="29">
        <f>data!L10*F21</f>
        <v>4000000</v>
      </c>
      <c r="O21" s="17">
        <f>data!L10*F21-SUM(H21:M21)</f>
        <v>561000</v>
      </c>
      <c r="P21" s="18">
        <f t="shared" si="3"/>
        <v>1042435</v>
      </c>
      <c r="Q21" s="18">
        <f>E21*data!M10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E22*data!M11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0</v>
      </c>
      <c r="F24" s="41">
        <f t="shared" si="5"/>
        <v>0</v>
      </c>
      <c r="G24" s="17">
        <f t="shared" si="1"/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0</v>
      </c>
      <c r="O24" s="17">
        <f>data!L3*F24-SUM(H24:M24)</f>
        <v>0</v>
      </c>
      <c r="P24" s="18">
        <f t="shared" si="3"/>
        <v>0</v>
      </c>
      <c r="Q24" s="18">
        <f>E24*data!M3</f>
        <v>0</v>
      </c>
      <c r="R24" s="18">
        <f>SUM(H24:M24)*data!N23</f>
        <v>0</v>
      </c>
      <c r="S24" s="18">
        <f t="shared" si="2"/>
        <v>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0</v>
      </c>
      <c r="G27" s="17">
        <f t="shared" si="1"/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9">
        <f>data!L6*F27</f>
        <v>0</v>
      </c>
      <c r="O27" s="17">
        <f>data!L6*F27-SUM(H27:M27)</f>
        <v>0</v>
      </c>
      <c r="P27" s="18">
        <f t="shared" si="3"/>
        <v>0</v>
      </c>
      <c r="Q27" s="18">
        <f>E27*data!M6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0</v>
      </c>
      <c r="F28" s="41">
        <f t="shared" si="5"/>
        <v>1</v>
      </c>
      <c r="G28" s="17">
        <f t="shared" si="1"/>
        <v>3754400</v>
      </c>
      <c r="H28" s="23">
        <v>2310400</v>
      </c>
      <c r="I28" s="23">
        <v>1444000</v>
      </c>
      <c r="J28" s="23">
        <v>0</v>
      </c>
      <c r="K28" s="23">
        <v>0</v>
      </c>
      <c r="L28" s="23">
        <v>0</v>
      </c>
      <c r="M28" s="23">
        <v>0</v>
      </c>
      <c r="N28" s="29">
        <f>data!L7*F28</f>
        <v>4000000</v>
      </c>
      <c r="O28" s="17">
        <f>data!L7*F28-SUM(H28:M28)</f>
        <v>245600</v>
      </c>
      <c r="P28" s="18">
        <f t="shared" si="3"/>
        <v>1094476</v>
      </c>
      <c r="Q28" s="18">
        <f>E28*data!M7</f>
        <v>0</v>
      </c>
      <c r="R28" s="18">
        <f>SUM(H28:M28)*data!N27</f>
        <v>0</v>
      </c>
      <c r="S28" s="18">
        <f t="shared" si="2"/>
        <v>0</v>
      </c>
    </row>
    <row r="29" spans="2:19" x14ac:dyDescent="0.2">
      <c r="B29" s="46"/>
      <c r="C29" s="7" t="s">
        <v>8</v>
      </c>
      <c r="D29" s="7" t="s">
        <v>18</v>
      </c>
      <c r="E29" s="37">
        <v>0</v>
      </c>
      <c r="F29" s="41">
        <f t="shared" si="5"/>
        <v>0</v>
      </c>
      <c r="G29" s="17">
        <f t="shared" si="1"/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9">
        <f>data!L8*F29</f>
        <v>0</v>
      </c>
      <c r="O29" s="17">
        <f>data!L8*F29-SUM(H29:M29)</f>
        <v>0</v>
      </c>
      <c r="P29" s="18">
        <f t="shared" si="3"/>
        <v>0</v>
      </c>
      <c r="Q29" s="18">
        <f>E29*data!M8</f>
        <v>0</v>
      </c>
      <c r="R29" s="18">
        <f>SUM(H29:M29)*data!N28</f>
        <v>0</v>
      </c>
      <c r="S29" s="18">
        <f t="shared" si="2"/>
        <v>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1</v>
      </c>
      <c r="F31" s="41">
        <f t="shared" ref="F31:F32" si="6">E31+F21-E11</f>
        <v>1</v>
      </c>
      <c r="G31" s="17">
        <f t="shared" si="1"/>
        <v>4000000</v>
      </c>
      <c r="H31" s="23">
        <v>0</v>
      </c>
      <c r="I31" s="23">
        <v>0</v>
      </c>
      <c r="J31" s="23">
        <v>1148100</v>
      </c>
      <c r="K31" s="23">
        <v>1588400</v>
      </c>
      <c r="L31" s="23">
        <v>0</v>
      </c>
      <c r="M31" s="23">
        <v>1263500</v>
      </c>
      <c r="N31" s="29">
        <f>data!L10*F31</f>
        <v>4000000</v>
      </c>
      <c r="O31" s="17">
        <f>data!L10*F31-SUM(H31:M31)</f>
        <v>0</v>
      </c>
      <c r="P31" s="18">
        <f t="shared" si="3"/>
        <v>1135000</v>
      </c>
      <c r="Q31" s="18">
        <f>E31*data!M10</f>
        <v>375000</v>
      </c>
      <c r="R31" s="18">
        <f>SUM(H31:M31)*data!N30</f>
        <v>0</v>
      </c>
      <c r="S31" s="18">
        <f t="shared" si="2"/>
        <v>375000</v>
      </c>
    </row>
    <row r="32" spans="2:19" x14ac:dyDescent="0.2">
      <c r="B32" s="46"/>
      <c r="C32" s="7" t="s">
        <v>11</v>
      </c>
      <c r="D32" s="7" t="s">
        <v>18</v>
      </c>
      <c r="E32" s="37">
        <v>1</v>
      </c>
      <c r="F32" s="41">
        <f t="shared" si="6"/>
        <v>1</v>
      </c>
      <c r="G32" s="17">
        <f t="shared" si="1"/>
        <v>2534100</v>
      </c>
      <c r="H32" s="23">
        <v>0</v>
      </c>
      <c r="I32" s="23">
        <v>0</v>
      </c>
      <c r="J32" s="23">
        <v>7100</v>
      </c>
      <c r="K32" s="23">
        <v>0</v>
      </c>
      <c r="L32" s="23">
        <v>2527000</v>
      </c>
      <c r="M32" s="23">
        <v>0</v>
      </c>
      <c r="N32" s="29">
        <f>data!L11*F32</f>
        <v>4000000</v>
      </c>
      <c r="O32" s="17">
        <f>data!L11*F32-SUM(H32:M32)</f>
        <v>1465900</v>
      </c>
      <c r="P32" s="18">
        <f t="shared" si="3"/>
        <v>893126.5</v>
      </c>
      <c r="Q32" s="18">
        <f>E32*data!M11</f>
        <v>400000</v>
      </c>
      <c r="R32" s="18">
        <f>SUM(H32:M32)*data!N31</f>
        <v>0</v>
      </c>
      <c r="S32" s="18">
        <f t="shared" si="2"/>
        <v>400000</v>
      </c>
    </row>
    <row r="33" spans="5:19" x14ac:dyDescent="0.2">
      <c r="E33" s="49" t="s">
        <v>35</v>
      </c>
      <c r="F33" s="36">
        <v>2007</v>
      </c>
      <c r="G33" s="3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5446500</v>
      </c>
    </row>
    <row r="34" spans="5:19" x14ac:dyDescent="0.2">
      <c r="E34" s="46"/>
      <c r="F34" s="36">
        <v>2008</v>
      </c>
      <c r="G34" s="3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N34" s="31" t="s">
        <v>42</v>
      </c>
      <c r="O34" s="32">
        <f>MIN('Task 1&amp;2.1'!O34,'2.2'!O34)+ ABS('Task 1&amp;2.1'!O34-'2.2'!O34)/2</f>
        <v>1867750</v>
      </c>
      <c r="P34" s="32"/>
    </row>
    <row r="35" spans="5:19" x14ac:dyDescent="0.2">
      <c r="E35" s="46"/>
      <c r="F35" s="36">
        <v>2009</v>
      </c>
      <c r="G35" s="3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R35" s="36"/>
      <c r="S35" s="32"/>
    </row>
    <row r="36" spans="5:19" ht="14.5" customHeight="1" x14ac:dyDescent="0.2">
      <c r="E36" s="47" t="s">
        <v>36</v>
      </c>
      <c r="F36" s="36">
        <v>2007</v>
      </c>
      <c r="G36" s="3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19" x14ac:dyDescent="0.2">
      <c r="E37" s="47"/>
      <c r="F37" s="36">
        <v>2008</v>
      </c>
      <c r="G37" s="3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19" x14ac:dyDescent="0.2">
      <c r="E38" s="47"/>
      <c r="F38" s="36">
        <v>2009</v>
      </c>
      <c r="G38" s="3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  <row r="41" spans="5:19" x14ac:dyDescent="0.2">
      <c r="L41" s="33"/>
      <c r="M41" s="33"/>
      <c r="N41" s="33"/>
    </row>
    <row r="42" spans="5:19" x14ac:dyDescent="0.2">
      <c r="L42" s="33"/>
      <c r="M42" s="32"/>
      <c r="N42" s="34"/>
    </row>
    <row r="44" spans="5:19" x14ac:dyDescent="0.2">
      <c r="O44" s="2">
        <v>3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93D3-6FFC-4A85-A09D-A1CD13839289}">
  <dimension ref="A1:C4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2.5" bestFit="1" customWidth="1"/>
  </cols>
  <sheetData>
    <row r="1" spans="1:3" x14ac:dyDescent="0.2">
      <c r="A1" s="35" t="s">
        <v>41</v>
      </c>
      <c r="B1" s="35" t="s">
        <v>43</v>
      </c>
      <c r="C1" s="35" t="s">
        <v>44</v>
      </c>
    </row>
    <row r="2" spans="1:3" x14ac:dyDescent="0.2">
      <c r="A2" s="43" t="s">
        <v>39</v>
      </c>
      <c r="B2" s="42">
        <v>2024000</v>
      </c>
      <c r="C2" s="42">
        <v>5000490</v>
      </c>
    </row>
    <row r="3" spans="1:3" x14ac:dyDescent="0.2">
      <c r="A3" t="s">
        <v>40</v>
      </c>
      <c r="B3">
        <v>1711500</v>
      </c>
      <c r="C3" s="42">
        <v>10604765</v>
      </c>
    </row>
    <row r="4" spans="1:3" x14ac:dyDescent="0.2">
      <c r="A4" t="s">
        <v>42</v>
      </c>
      <c r="B4">
        <v>1867750</v>
      </c>
      <c r="C4" s="42">
        <v>6275490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1&amp;2.1</vt:lpstr>
      <vt:lpstr>2.2</vt:lpstr>
      <vt:lpstr>2.3</vt:lpstr>
      <vt:lpstr>2.4</vt:lpstr>
      <vt:lpstr>2.5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Philip Kidd</dc:creator>
  <cp:lastModifiedBy>Microsoft Office User</cp:lastModifiedBy>
  <dcterms:created xsi:type="dcterms:W3CDTF">2018-10-30T09:35:43Z</dcterms:created>
  <dcterms:modified xsi:type="dcterms:W3CDTF">2020-04-09T16:56:00Z</dcterms:modified>
</cp:coreProperties>
</file>