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B0E7BAFE-30B8-430A-94DC-9B16E805E2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C-1" sheetId="1" r:id="rId1"/>
  </sheets>
  <definedNames>
    <definedName name="_xlnm.Print_Titles" localSheetId="0">'ORC-1'!$1:$7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1" i="1" l="1"/>
  <c r="F70" i="1"/>
  <c r="F69" i="1"/>
  <c r="F68" i="1"/>
  <c r="F67" i="1"/>
  <c r="F66" i="1"/>
  <c r="F65" i="1"/>
  <c r="F64" i="1"/>
  <c r="F63" i="1"/>
  <c r="F62" i="1"/>
  <c r="F61" i="1"/>
  <c r="F40" i="1"/>
  <c r="F39" i="1"/>
  <c r="F38" i="1"/>
  <c r="F37" i="1"/>
  <c r="F36" i="1"/>
  <c r="F35" i="1"/>
  <c r="F34" i="1"/>
  <c r="F33" i="1"/>
  <c r="D9" i="1"/>
  <c r="F113" i="1"/>
  <c r="F10" i="1"/>
  <c r="F13" i="1"/>
  <c r="F15" i="1"/>
  <c r="F14" i="1"/>
  <c r="F29" i="1"/>
  <c r="F24" i="1"/>
  <c r="F23" i="1"/>
  <c r="F12" i="1"/>
  <c r="F2" i="1"/>
  <c r="F11" i="1"/>
  <c r="F25" i="1"/>
  <c r="F26" i="1"/>
  <c r="F27" i="1"/>
  <c r="F28" i="1"/>
  <c r="F30" i="1"/>
  <c r="F31" i="1"/>
  <c r="F32" i="1"/>
  <c r="F49" i="1"/>
  <c r="F50" i="1"/>
  <c r="F51" i="1"/>
  <c r="F55" i="1"/>
  <c r="F56" i="1"/>
  <c r="F60" i="1"/>
  <c r="F77" i="1"/>
  <c r="F78" i="1"/>
  <c r="F80" i="1" s="1"/>
  <c r="F79" i="1"/>
  <c r="F82" i="1"/>
  <c r="F84" i="1" s="1"/>
  <c r="F87" i="1"/>
  <c r="F88" i="1"/>
  <c r="F89" i="1"/>
  <c r="F90" i="1"/>
  <c r="F91" i="1"/>
  <c r="F92" i="1"/>
  <c r="F93" i="1"/>
  <c r="F94" i="1"/>
  <c r="F95" i="1"/>
  <c r="F96" i="1"/>
  <c r="F97" i="1"/>
  <c r="F101" i="1"/>
  <c r="F102" i="1"/>
  <c r="F106" i="1" s="1"/>
  <c r="F103" i="1"/>
  <c r="F111" i="1"/>
  <c r="F112" i="1"/>
  <c r="F9" i="1"/>
  <c r="F18" i="1" l="1"/>
  <c r="F115" i="1"/>
  <c r="F98" i="1"/>
  <c r="F57" i="1"/>
  <c r="F74" i="1"/>
  <c r="F46" i="1"/>
  <c r="F52" i="1"/>
  <c r="D19" i="1"/>
  <c r="F19" i="1" s="1"/>
  <c r="F117" i="1" l="1"/>
  <c r="F8" i="1" s="1"/>
  <c r="F123" i="1" l="1"/>
  <c r="F124" i="1" s="1"/>
  <c r="F144" i="1" s="1"/>
  <c r="F86" i="1"/>
  <c r="F21" i="1"/>
  <c r="F76" i="1"/>
  <c r="F54" i="1"/>
  <c r="F81" i="1"/>
  <c r="F59" i="1"/>
  <c r="F48" i="1"/>
  <c r="F100" i="1"/>
  <c r="F108" i="1"/>
  <c r="C128" i="1" l="1"/>
  <c r="C141" i="1"/>
  <c r="C1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Cano</author>
  </authors>
  <commentList>
    <comment ref="D4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13colaboradoresx44 dias</t>
        </r>
      </text>
    </comment>
    <comment ref="D5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13 colaboradores x 2 refeições x 44 dias</t>
        </r>
      </text>
    </comment>
  </commentList>
</comments>
</file>

<file path=xl/sharedStrings.xml><?xml version="1.0" encoding="utf-8"?>
<sst xmlns="http://schemas.openxmlformats.org/spreadsheetml/2006/main" count="248" uniqueCount="197">
  <si>
    <t>Item</t>
  </si>
  <si>
    <t>Descrição</t>
  </si>
  <si>
    <t>Quant.</t>
  </si>
  <si>
    <t>1.</t>
  </si>
  <si>
    <t>Mão de Obra</t>
  </si>
  <si>
    <t>1.1</t>
  </si>
  <si>
    <t>2.</t>
  </si>
  <si>
    <t>2.1</t>
  </si>
  <si>
    <t>3.</t>
  </si>
  <si>
    <t>3.1</t>
  </si>
  <si>
    <t>3.2</t>
  </si>
  <si>
    <t>4.</t>
  </si>
  <si>
    <t>4.2</t>
  </si>
  <si>
    <t>5.</t>
  </si>
  <si>
    <t>5.1</t>
  </si>
  <si>
    <t>5.2</t>
  </si>
  <si>
    <t>5.3</t>
  </si>
  <si>
    <t>6.</t>
  </si>
  <si>
    <t>Hospedagem</t>
  </si>
  <si>
    <t>6.1</t>
  </si>
  <si>
    <t>6.2</t>
  </si>
  <si>
    <t>Agua</t>
  </si>
  <si>
    <t>Luz</t>
  </si>
  <si>
    <t>Mês</t>
  </si>
  <si>
    <t>7.</t>
  </si>
  <si>
    <t>7.1</t>
  </si>
  <si>
    <t>8.</t>
  </si>
  <si>
    <t>8.1</t>
  </si>
  <si>
    <t>Capacete</t>
  </si>
  <si>
    <t>8.2</t>
  </si>
  <si>
    <t>9.</t>
  </si>
  <si>
    <t>9.1</t>
  </si>
  <si>
    <t>9.2</t>
  </si>
  <si>
    <t>Planilha de Custo</t>
  </si>
  <si>
    <t>Data</t>
  </si>
  <si>
    <t>Subtotal-9</t>
  </si>
  <si>
    <t>Subtotal-8</t>
  </si>
  <si>
    <t>Subtotal-7</t>
  </si>
  <si>
    <t>Subtotal-6</t>
  </si>
  <si>
    <t>SubTotal-5</t>
  </si>
  <si>
    <t>Subtotal-4</t>
  </si>
  <si>
    <t>Subtotal-3</t>
  </si>
  <si>
    <t>subtotal-2</t>
  </si>
  <si>
    <t>subtotal-1</t>
  </si>
  <si>
    <t>vb</t>
  </si>
  <si>
    <t>10.1</t>
  </si>
  <si>
    <t>Subtotal-10</t>
  </si>
  <si>
    <t>Custos Acessórios</t>
  </si>
  <si>
    <t>11.1</t>
  </si>
  <si>
    <t>11.2</t>
  </si>
  <si>
    <t>Custo Financeiro</t>
  </si>
  <si>
    <t>Custo Total sem impostos</t>
  </si>
  <si>
    <t>IMPOSTOS</t>
  </si>
  <si>
    <t>COFINS</t>
  </si>
  <si>
    <t>PIS</t>
  </si>
  <si>
    <t>ISSQN</t>
  </si>
  <si>
    <t>IRPJ</t>
  </si>
  <si>
    <t>CSLL</t>
  </si>
  <si>
    <t>Subtotal-11</t>
  </si>
  <si>
    <t>Lucratividade</t>
  </si>
  <si>
    <t>Preço de Venda</t>
  </si>
  <si>
    <t>Administração</t>
  </si>
  <si>
    <t>Taxa de Administração</t>
  </si>
  <si>
    <t>Valor</t>
  </si>
  <si>
    <t>Veiculos</t>
  </si>
  <si>
    <t>3.3</t>
  </si>
  <si>
    <t>Aluguel de equipamentos</t>
  </si>
  <si>
    <t>Material de segurança - EPI</t>
  </si>
  <si>
    <t>8.3</t>
  </si>
  <si>
    <t>8.4</t>
  </si>
  <si>
    <t>8.5</t>
  </si>
  <si>
    <t xml:space="preserve">Lucro </t>
  </si>
  <si>
    <t>Transporte coletivo</t>
  </si>
  <si>
    <t>OBS.: O valor altera se mudar o numero(percentual) no local da cor amarela.</t>
  </si>
  <si>
    <t>refeições</t>
  </si>
  <si>
    <t>Imprevistos e contingências (seguro de vida p/ func.)</t>
  </si>
  <si>
    <t>Alimentação (estimado para 4 pessoas trabalhando)</t>
  </si>
  <si>
    <t>café</t>
  </si>
  <si>
    <t>Etapas dos Serviços : Materiais</t>
  </si>
  <si>
    <t>m</t>
  </si>
  <si>
    <t>2.1.1</t>
  </si>
  <si>
    <t>8.6</t>
  </si>
  <si>
    <t>8.8</t>
  </si>
  <si>
    <t>8.9</t>
  </si>
  <si>
    <t>Luva de latex</t>
  </si>
  <si>
    <t>Adminstração Central (Mat. escritório + contador)</t>
  </si>
  <si>
    <t>SOMA (Optante do Simples)</t>
  </si>
  <si>
    <t>4.1</t>
  </si>
  <si>
    <t>Carrinho de mão</t>
  </si>
  <si>
    <t>8.7</t>
  </si>
  <si>
    <t>8.10</t>
  </si>
  <si>
    <t>10.2</t>
  </si>
  <si>
    <t>Saco de entulho</t>
  </si>
  <si>
    <t>9.3</t>
  </si>
  <si>
    <t>10.3</t>
  </si>
  <si>
    <t>1.2</t>
  </si>
  <si>
    <t>10.4</t>
  </si>
  <si>
    <t>5.4</t>
  </si>
  <si>
    <t>5.5</t>
  </si>
  <si>
    <t>5.6</t>
  </si>
  <si>
    <t>5.7</t>
  </si>
  <si>
    <t>dia</t>
  </si>
  <si>
    <t>Alojamento</t>
  </si>
  <si>
    <t>Óculos de proteção</t>
  </si>
  <si>
    <t>un</t>
  </si>
  <si>
    <t>1.3</t>
  </si>
  <si>
    <t>2.1.2</t>
  </si>
  <si>
    <t>1.4</t>
  </si>
  <si>
    <t>1.5</t>
  </si>
  <si>
    <t>1.6</t>
  </si>
  <si>
    <t>Unidade</t>
  </si>
  <si>
    <t>mês</t>
  </si>
  <si>
    <t>ART</t>
  </si>
  <si>
    <t>10.5</t>
  </si>
  <si>
    <t>Licença Prefeitura</t>
  </si>
  <si>
    <t>Serviço: Recuperação estrutural de viga do subsolo; Impermeabilização de laje sobre garagem externa; lavagem de cerâmica externa com rejuntamento e pintura interna de garagem externa; tratamento de trinca em parede do subsolo; aplicação de azulejo em lixeira do 4º andar</t>
  </si>
  <si>
    <t>Objeto: Orçamento resumo (Estimativa de Custo) - Total: 32 apartamentos + zeladoria</t>
  </si>
  <si>
    <r>
      <t xml:space="preserve">Local: Edifício Maison Cordon Bleu - Avenida Dr. Washington Luiz, </t>
    </r>
    <r>
      <rPr>
        <b/>
        <sz val="14"/>
        <rFont val="Calibri"/>
        <family val="2"/>
      </rPr>
      <t>410</t>
    </r>
    <r>
      <rPr>
        <b/>
        <sz val="14"/>
        <color indexed="8"/>
        <rFont val="Calibri"/>
        <family val="2"/>
      </rPr>
      <t>, Gonzaga - Santos/SP síndica: Sra. Tania - 97403-4584</t>
    </r>
  </si>
  <si>
    <t>Engenheiro</t>
  </si>
  <si>
    <t>h</t>
  </si>
  <si>
    <t>Pedreiro</t>
  </si>
  <si>
    <t>Servente</t>
  </si>
  <si>
    <t>1.7</t>
  </si>
  <si>
    <t>Material de consumo</t>
  </si>
  <si>
    <t>Cimento (50 kg)</t>
  </si>
  <si>
    <t>2.1.3</t>
  </si>
  <si>
    <t>Areia ensacada (18 kg)</t>
  </si>
  <si>
    <t>Bianco (1 lt)</t>
  </si>
  <si>
    <t>2.1.4</t>
  </si>
  <si>
    <t>2.1.5</t>
  </si>
  <si>
    <t>Tinta acrílica (18 lt)</t>
  </si>
  <si>
    <t>2.1.6</t>
  </si>
  <si>
    <t>Argamassa polimérica estrutural (20 kg)</t>
  </si>
  <si>
    <t>2.1.7</t>
  </si>
  <si>
    <t>Lixa para massa nº 100</t>
  </si>
  <si>
    <t>2.1.8</t>
  </si>
  <si>
    <t>Protetor de armadura quartzolit (1 kg)</t>
  </si>
  <si>
    <t>Massa acrílica (25 kg)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</si>
  <si>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</si>
  <si>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</si>
  <si>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</si>
  <si>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</si>
  <si>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</si>
  <si>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</si>
  <si>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</si>
  <si>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</si>
  <si>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</si>
  <si>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</si>
  <si>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</si>
  <si>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Veda Trinca (0,15 x 5,00 m)</t>
  </si>
  <si>
    <t>Massa corrida (3,6 kg)</t>
  </si>
  <si>
    <t>Rejunte creme para exterior (5 kg)</t>
  </si>
  <si>
    <t>Tubo PVC branco 50 mm (0,50 m)</t>
  </si>
  <si>
    <t>Prime asfáltico (3,6 lt)</t>
  </si>
  <si>
    <t>Manta asfáltica tipo III-B, 3mm (1,00 x 10,0m)</t>
  </si>
  <si>
    <t>Argamassa colante (20 kg)</t>
  </si>
  <si>
    <t>Rejunte branco (1 kg)</t>
  </si>
  <si>
    <t>Lona preta (4,00 m)</t>
  </si>
  <si>
    <t>Broxa</t>
  </si>
  <si>
    <t>Espátula de plástico para rejunte</t>
  </si>
  <si>
    <t>Rolo de espuma para pintura, 23 cm</t>
  </si>
  <si>
    <t>Pincel</t>
  </si>
  <si>
    <t>Desempenadeira de plástico</t>
  </si>
  <si>
    <t>Desempenadeira de aço</t>
  </si>
  <si>
    <t>Masseira plástica de 20 lt</t>
  </si>
  <si>
    <t>Colher de pedreiro</t>
  </si>
  <si>
    <t>Bandeja para tinta, 10 lt</t>
  </si>
  <si>
    <t>Lâmpada 200 w</t>
  </si>
  <si>
    <t>Extensão elétrica, 10 m</t>
  </si>
  <si>
    <t>Café (20 dias x 2 func. X 1un = 40 cafés)</t>
  </si>
  <si>
    <t>Ferramentas de apoio</t>
  </si>
  <si>
    <t>5.8</t>
  </si>
  <si>
    <t>5.9</t>
  </si>
  <si>
    <t>5.10</t>
  </si>
  <si>
    <t>5.11</t>
  </si>
  <si>
    <t>5.12</t>
  </si>
  <si>
    <t>5.13</t>
  </si>
  <si>
    <t>Combustivel (média R$ 20,00/dia)</t>
  </si>
  <si>
    <t>Ônibus (2 func x 20 dias x 2 = 80 un)</t>
  </si>
  <si>
    <t>Uniforme (2 jogos x 2 funcionários= 4 unid.)</t>
  </si>
  <si>
    <t>Máscara de pano p/ pó</t>
  </si>
  <si>
    <t>Compensado resinado, (1,10 x 2,20)m, e= 6mm</t>
  </si>
  <si>
    <t>Fita zebrada, 30 m</t>
  </si>
  <si>
    <t>luva de pigmentada</t>
  </si>
  <si>
    <t>Andaime metálico, 1,50 x 1,0 m, com plataforma metálica</t>
  </si>
  <si>
    <t>Frete para entulho</t>
  </si>
  <si>
    <t>Botijão GLP, 13 kg</t>
  </si>
  <si>
    <t>Marreta 1 kg</t>
  </si>
  <si>
    <t>Ponteiro</t>
  </si>
  <si>
    <t>Talhadeira</t>
  </si>
  <si>
    <t>12.</t>
  </si>
  <si>
    <t>13.</t>
  </si>
  <si>
    <t>11.</t>
  </si>
  <si>
    <t>PU</t>
  </si>
  <si>
    <r>
      <t>P</t>
    </r>
    <r>
      <rPr>
        <b/>
        <vertAlign val="subscript"/>
        <sz val="11"/>
        <color indexed="8"/>
        <rFont val="Calibri"/>
        <family val="2"/>
      </rPr>
      <t>total</t>
    </r>
    <r>
      <rPr>
        <b/>
        <sz val="11"/>
        <color indexed="8"/>
        <rFont val="Calibri"/>
        <family val="2"/>
      </rPr>
      <t xml:space="preserve"> </t>
    </r>
  </si>
  <si>
    <t xml:space="preserve"> Almoço (20 dias x 3 func X 1 ref  = 60 refeições)</t>
  </si>
  <si>
    <t>Licenças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</si>
</sst>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R$ &quot;* #,##0.00_);_(&quot;R$ &quot;* \(#,##0.00\);_(&quot;R$ &quot;* &quot;-&quot;??_);_(@_)"/>
    <numFmt numFmtId="165" formatCode="&quot;R$ &quot;#,##0.00"/>
    <numFmt numFmtId="166" formatCode="_([$R$ -416]* #,##0.00_);_([$R$ -416]* \(#,##0.00\);_([$R$ -416]* &quot;-&quot;??_);_(@_)"/>
  </numFmts>
  <fonts count="16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0"/>
      <name val="Arial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name val="Calibri"/>
      <family val="2"/>
    </font>
    <font>
      <b/>
      <vertAlign val="sub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0" fontId="2" fillId="0" borderId="0"/>
  </cellStyleXfs>
  <cellXfs count="16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" fontId="11" fillId="0" borderId="1" xfId="0" applyNumberFormat="1" applyFont="1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4" fontId="11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2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4" fontId="12" fillId="0" borderId="6" xfId="0" applyNumberFormat="1" applyFont="1" applyBorder="1" applyAlignment="1">
      <alignment vertical="center"/>
    </xf>
    <xf numFmtId="165" fontId="12" fillId="0" borderId="6" xfId="0" applyNumberFormat="1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4" fontId="0" fillId="2" borderId="9" xfId="0" applyNumberFormat="1" applyFill="1" applyBorder="1" applyAlignment="1">
      <alignment vertical="center"/>
    </xf>
    <xf numFmtId="165" fontId="0" fillId="2" borderId="9" xfId="0" applyNumberFormat="1" applyFill="1" applyBorder="1" applyAlignment="1">
      <alignment vertical="center"/>
    </xf>
    <xf numFmtId="10" fontId="10" fillId="2" borderId="9" xfId="0" applyNumberFormat="1" applyFont="1" applyFill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vertical="center"/>
    </xf>
    <xf numFmtId="4" fontId="0" fillId="0" borderId="6" xfId="0" applyNumberFormat="1" applyBorder="1" applyAlignment="1">
      <alignment vertical="center"/>
    </xf>
    <xf numFmtId="165" fontId="0" fillId="0" borderId="11" xfId="0" applyNumberFormat="1" applyBorder="1" applyAlignment="1">
      <alignment vertical="center"/>
    </xf>
    <xf numFmtId="165" fontId="10" fillId="3" borderId="10" xfId="0" applyNumberFormat="1" applyFont="1" applyFill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vertical="center"/>
    </xf>
    <xf numFmtId="4" fontId="9" fillId="0" borderId="13" xfId="0" applyNumberFormat="1" applyFont="1" applyBorder="1" applyAlignment="1">
      <alignment vertical="center"/>
    </xf>
    <xf numFmtId="10" fontId="9" fillId="0" borderId="14" xfId="0" applyNumberFormat="1" applyFont="1" applyBorder="1" applyAlignment="1">
      <alignment vertical="center"/>
    </xf>
    <xf numFmtId="165" fontId="10" fillId="3" borderId="12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4" fontId="0" fillId="2" borderId="10" xfId="0" applyNumberFormat="1" applyFill="1" applyBorder="1" applyAlignment="1">
      <alignment vertical="center"/>
    </xf>
    <xf numFmtId="165" fontId="0" fillId="2" borderId="10" xfId="0" applyNumberFormat="1" applyFill="1" applyBorder="1" applyAlignment="1">
      <alignment vertical="center"/>
    </xf>
    <xf numFmtId="10" fontId="10" fillId="2" borderId="10" xfId="0" applyNumberFormat="1" applyFont="1" applyFill="1" applyBorder="1" applyAlignment="1">
      <alignment vertical="center"/>
    </xf>
    <xf numFmtId="165" fontId="11" fillId="0" borderId="2" xfId="0" applyNumberFormat="1" applyFont="1" applyFill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4" fontId="0" fillId="0" borderId="15" xfId="0" applyNumberFormat="1" applyBorder="1" applyAlignment="1">
      <alignment vertical="center"/>
    </xf>
    <xf numFmtId="165" fontId="0" fillId="0" borderId="16" xfId="0" applyNumberFormat="1" applyBorder="1" applyAlignment="1">
      <alignment vertical="center"/>
    </xf>
    <xf numFmtId="165" fontId="10" fillId="3" borderId="8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165" fontId="10" fillId="2" borderId="8" xfId="0" applyNumberFormat="1" applyFon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10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165" fontId="0" fillId="2" borderId="8" xfId="0" applyNumberFormat="1" applyFill="1" applyBorder="1" applyAlignment="1">
      <alignment vertical="center"/>
    </xf>
    <xf numFmtId="10" fontId="10" fillId="2" borderId="8" xfId="0" applyNumberFormat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4" fontId="0" fillId="0" borderId="8" xfId="0" applyNumberForma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5" fontId="11" fillId="0" borderId="8" xfId="0" applyNumberFormat="1" applyFont="1" applyBorder="1" applyAlignment="1">
      <alignment vertical="center"/>
    </xf>
    <xf numFmtId="0" fontId="0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4" fontId="0" fillId="0" borderId="8" xfId="0" applyNumberFormat="1" applyFill="1" applyBorder="1" applyAlignment="1">
      <alignment vertical="center"/>
    </xf>
    <xf numFmtId="165" fontId="0" fillId="0" borderId="8" xfId="0" applyNumberForma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4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165" fontId="10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4" borderId="15" xfId="0" applyFill="1" applyBorder="1" applyAlignment="1">
      <alignment vertical="center"/>
    </xf>
    <xf numFmtId="4" fontId="0" fillId="4" borderId="15" xfId="0" applyNumberFormat="1" applyFill="1" applyBorder="1" applyAlignment="1">
      <alignment vertical="center"/>
    </xf>
    <xf numFmtId="165" fontId="0" fillId="4" borderId="16" xfId="0" applyNumberFormat="1" applyFill="1" applyBorder="1" applyAlignment="1">
      <alignment vertical="center"/>
    </xf>
    <xf numFmtId="165" fontId="14" fillId="5" borderId="8" xfId="0" applyNumberFormat="1" applyFont="1" applyFill="1" applyBorder="1" applyAlignment="1">
      <alignment vertical="center"/>
    </xf>
    <xf numFmtId="165" fontId="10" fillId="6" borderId="0" xfId="0" applyNumberFormat="1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10" fontId="8" fillId="0" borderId="8" xfId="1" applyNumberFormat="1" applyFont="1" applyFill="1" applyBorder="1" applyAlignment="1">
      <alignment vertical="center"/>
    </xf>
    <xf numFmtId="10" fontId="0" fillId="0" borderId="8" xfId="0" applyNumberFormat="1" applyFill="1" applyBorder="1" applyAlignment="1">
      <alignment vertical="center"/>
    </xf>
    <xf numFmtId="10" fontId="0" fillId="0" borderId="8" xfId="0" applyNumberFormat="1" applyBorder="1" applyAlignment="1">
      <alignment vertical="center"/>
    </xf>
    <xf numFmtId="165" fontId="11" fillId="6" borderId="8" xfId="0" applyNumberFormat="1" applyFont="1" applyFill="1" applyBorder="1" applyAlignment="1">
      <alignment vertical="center"/>
    </xf>
    <xf numFmtId="0" fontId="10" fillId="0" borderId="18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10" fontId="10" fillId="0" borderId="0" xfId="0" applyNumberFormat="1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10" fontId="8" fillId="7" borderId="8" xfId="1" applyNumberFormat="1" applyFont="1" applyFill="1" applyBorder="1" applyAlignment="1">
      <alignment vertical="center"/>
    </xf>
    <xf numFmtId="165" fontId="10" fillId="0" borderId="8" xfId="0" applyNumberFormat="1" applyFont="1" applyBorder="1" applyAlignment="1">
      <alignment vertical="center"/>
    </xf>
    <xf numFmtId="0" fontId="10" fillId="2" borderId="19" xfId="0" applyFont="1" applyFill="1" applyBorder="1" applyAlignment="1">
      <alignment vertical="center"/>
    </xf>
    <xf numFmtId="4" fontId="0" fillId="6" borderId="0" xfId="0" applyNumberFormat="1" applyFill="1" applyBorder="1" applyAlignment="1">
      <alignment vertical="center"/>
    </xf>
    <xf numFmtId="165" fontId="0" fillId="6" borderId="0" xfId="0" applyNumberFormat="1" applyFill="1" applyBorder="1" applyAlignment="1">
      <alignment vertical="center"/>
    </xf>
    <xf numFmtId="10" fontId="10" fillId="6" borderId="0" xfId="0" applyNumberFormat="1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10" fontId="10" fillId="7" borderId="8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66" fontId="10" fillId="0" borderId="8" xfId="1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4" fontId="0" fillId="2" borderId="20" xfId="0" applyNumberFormat="1" applyFill="1" applyBorder="1" applyAlignment="1">
      <alignment vertical="center"/>
    </xf>
    <xf numFmtId="165" fontId="0" fillId="2" borderId="20" xfId="0" applyNumberFormat="1" applyFill="1" applyBorder="1" applyAlignment="1">
      <alignment vertical="center"/>
    </xf>
    <xf numFmtId="10" fontId="10" fillId="2" borderId="20" xfId="0" applyNumberFormat="1" applyFont="1" applyFill="1" applyBorder="1" applyAlignment="1">
      <alignment vertical="center"/>
    </xf>
    <xf numFmtId="165" fontId="10" fillId="8" borderId="8" xfId="0" applyNumberFormat="1" applyFont="1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21" xfId="0" applyFill="1" applyBorder="1" applyAlignment="1">
      <alignment vertical="center"/>
    </xf>
    <xf numFmtId="0" fontId="0" fillId="6" borderId="2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6" borderId="2" xfId="0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3" fillId="6" borderId="1" xfId="2" applyFont="1" applyFill="1" applyBorder="1" applyAlignment="1">
      <alignment vertical="center" shrinkToFit="1"/>
    </xf>
    <xf numFmtId="0" fontId="10" fillId="2" borderId="10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vertical="center"/>
    </xf>
    <xf numFmtId="4" fontId="0" fillId="6" borderId="9" xfId="0" applyNumberFormat="1" applyFont="1" applyFill="1" applyBorder="1" applyAlignment="1">
      <alignment vertical="center"/>
    </xf>
    <xf numFmtId="165" fontId="0" fillId="6" borderId="9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/>
    </xf>
    <xf numFmtId="165" fontId="0" fillId="0" borderId="2" xfId="0" applyNumberFormat="1" applyFont="1" applyBorder="1" applyAlignment="1">
      <alignment vertical="center"/>
    </xf>
    <xf numFmtId="0" fontId="10" fillId="0" borderId="8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 wrapText="1"/>
    </xf>
    <xf numFmtId="0" fontId="10" fillId="4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4" fontId="10" fillId="2" borderId="8" xfId="0" applyNumberFormat="1" applyFont="1" applyFill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4" fontId="10" fillId="0" borderId="8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10" fontId="10" fillId="7" borderId="8" xfId="1" applyNumberFormat="1" applyFont="1" applyFill="1" applyBorder="1" applyAlignment="1">
      <alignment vertical="center"/>
    </xf>
    <xf numFmtId="0" fontId="15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0" fillId="8" borderId="17" xfId="0" applyFont="1" applyFill="1" applyBorder="1" applyAlignment="1">
      <alignment horizontal="left" vertical="center"/>
    </xf>
    <xf numFmtId="0" fontId="10" fillId="8" borderId="15" xfId="0" applyFont="1" applyFill="1" applyBorder="1" applyAlignment="1">
      <alignment horizontal="left" vertical="center"/>
    </xf>
    <xf numFmtId="0" fontId="10" fillId="8" borderId="16" xfId="0" applyFont="1" applyFill="1" applyBorder="1" applyAlignment="1">
      <alignment horizontal="left" vertical="center"/>
    </xf>
    <xf numFmtId="0" fontId="12" fillId="0" borderId="26" xfId="0" applyFont="1" applyBorder="1" applyAlignment="1">
      <alignment horizontal="left" vertical="center" wrapText="1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2" fillId="0" borderId="29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</cellXfs>
  <cellStyles count="3">
    <cellStyle name="Moeda" xfId="1" builtinId="4"/>
    <cellStyle name="Normal" xfId="0" builtinId="0"/>
    <cellStyle name="Normal_Comp070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7" zoomScale="125" zoomScaleNormal="125" workbookViewId="0">
      <pane xSplit="2" ySplit="1" topLeftCell="C8" activePane="bottomRight" state="frozen"/>
      <selection activeCell="A7" sqref="A7"/>
      <selection pane="topRight" activeCell="C7" sqref="C7"/>
      <selection pane="bottomLeft" activeCell="A8" sqref="A8"/>
      <selection pane="bottomRight" activeCell="G17" sqref="G17"/>
    </sheetView>
  </sheetViews>
  <sheetFormatPr defaultRowHeight="15" x14ac:dyDescent="0.25"/>
  <cols>
    <col min="1" max="1" width="6.28515625" style="10" customWidth="1"/>
    <col min="2" max="2" width="45.28515625" style="11" customWidth="1"/>
    <col min="3" max="3" width="15" style="11" customWidth="1"/>
    <col min="4" max="4" width="8.140625" style="12" customWidth="1"/>
    <col min="5" max="5" width="12.28515625" style="13" customWidth="1"/>
    <col min="6" max="6" width="14.28515625" style="11" customWidth="1"/>
    <col min="7" max="7" width="14.42578125" style="11" bestFit="1" customWidth="1"/>
    <col min="8" max="16384" width="9.140625" style="11"/>
  </cols>
  <sheetData>
    <row r="1" spans="1:7" ht="15.75" thickBot="1" x14ac:dyDescent="0.3"/>
    <row r="2" spans="1:7" ht="24" thickTop="1" x14ac:dyDescent="0.25">
      <c r="A2" s="149" t="s">
        <v>33</v>
      </c>
      <c r="B2" s="150"/>
      <c r="C2" s="150"/>
      <c r="D2" s="150"/>
      <c r="E2" s="14" t="s">
        <v>34</v>
      </c>
      <c r="F2" s="15">
        <f ca="1">TODAY()</f>
        <v>43945</v>
      </c>
    </row>
    <row r="3" spans="1:7" ht="70.5" customHeight="1" x14ac:dyDescent="0.25">
      <c r="A3" s="157" t="s">
        <v>115</v>
      </c>
      <c r="B3" s="158"/>
      <c r="C3" s="158"/>
      <c r="D3" s="158"/>
      <c r="E3" s="158"/>
      <c r="F3" s="159"/>
    </row>
    <row r="4" spans="1:7" ht="18.75" x14ac:dyDescent="0.25">
      <c r="A4" s="16" t="s">
        <v>116</v>
      </c>
      <c r="B4" s="17"/>
      <c r="C4" s="17"/>
      <c r="D4" s="18"/>
      <c r="E4" s="19"/>
      <c r="F4" s="20"/>
    </row>
    <row r="5" spans="1:7" ht="36.75" customHeight="1" thickBot="1" x14ac:dyDescent="0.3">
      <c r="A5" s="154" t="s">
        <v>117</v>
      </c>
      <c r="B5" s="155"/>
      <c r="C5" s="155"/>
      <c r="D5" s="155"/>
      <c r="E5" s="155"/>
      <c r="F5" s="156"/>
    </row>
    <row r="6" spans="1:7" ht="15.75" thickTop="1" x14ac:dyDescent="0.25"/>
    <row r="7" spans="1:7" ht="18" x14ac:dyDescent="0.25">
      <c r="A7" s="144" t="s">
        <v>0</v>
      </c>
      <c r="B7" s="145" t="s">
        <v>1</v>
      </c>
      <c r="C7" s="145" t="s">
        <v>110</v>
      </c>
      <c r="D7" s="146" t="s">
        <v>2</v>
      </c>
      <c r="E7" s="147" t="s">
        <v>193</v>
      </c>
      <c r="F7" s="145" t="s">
        <v>194</v>
      </c>
    </row>
    <row r="8" spans="1:7" x14ac:dyDescent="0.25">
      <c r="A8" s="23" t="s">
        <v>3</v>
      </c>
      <c r="B8" s="24" t="s">
        <v>4</v>
      </c>
      <c r="C8" s="25"/>
      <c r="D8" s="26"/>
      <c r="E8" s="27"/>
      <c r="F8" s="28">
        <f>F19/$F$117</f>
        <v>0.47225088765676104</v>
      </c>
    </row>
    <row r="9" spans="1:7" x14ac:dyDescent="0.25">
      <c r="A9" s="131" t="s">
        <v>5</v>
      </c>
      <c r="B9" s="132" t="s">
        <v>118</v>
      </c>
      <c r="C9" s="132" t="s">
        <v>119</v>
      </c>
      <c r="D9" s="133">
        <f>20*3</f>
        <v>60</v>
      </c>
      <c r="E9" s="134">
        <v>30</v>
      </c>
      <c r="F9" s="4">
        <f t="shared" ref="F9:F15" si="0">D9*E9</f>
        <v>1800</v>
      </c>
      <c r="G9" s="13"/>
    </row>
    <row r="10" spans="1:7" x14ac:dyDescent="0.25">
      <c r="A10" s="131" t="s">
        <v>95</v>
      </c>
      <c r="B10" s="132" t="s">
        <v>120</v>
      </c>
      <c r="C10" s="132" t="s">
        <v>101</v>
      </c>
      <c r="D10" s="133">
        <v>20</v>
      </c>
      <c r="E10" s="134">
        <v>100</v>
      </c>
      <c r="F10" s="4">
        <f t="shared" si="0"/>
        <v>2000</v>
      </c>
      <c r="G10" s="13"/>
    </row>
    <row r="11" spans="1:7" x14ac:dyDescent="0.25">
      <c r="A11" s="1" t="s">
        <v>105</v>
      </c>
      <c r="B11" s="112" t="s">
        <v>121</v>
      </c>
      <c r="C11" s="2" t="s">
        <v>101</v>
      </c>
      <c r="D11" s="29">
        <v>20</v>
      </c>
      <c r="E11" s="4">
        <v>80</v>
      </c>
      <c r="F11" s="4">
        <f t="shared" si="0"/>
        <v>1600</v>
      </c>
      <c r="G11" s="13"/>
    </row>
    <row r="12" spans="1:7" x14ac:dyDescent="0.25">
      <c r="A12" s="1" t="s">
        <v>107</v>
      </c>
      <c r="B12" s="112"/>
      <c r="C12" s="2"/>
      <c r="D12" s="29"/>
      <c r="E12" s="4"/>
      <c r="F12" s="4">
        <f t="shared" si="0"/>
        <v>0</v>
      </c>
    </row>
    <row r="13" spans="1:7" x14ac:dyDescent="0.25">
      <c r="A13" s="1" t="s">
        <v>108</v>
      </c>
      <c r="B13" s="112"/>
      <c r="C13" s="2"/>
      <c r="D13" s="29"/>
      <c r="E13" s="4"/>
      <c r="F13" s="4">
        <f>D13*E13</f>
        <v>0</v>
      </c>
    </row>
    <row r="14" spans="1:7" x14ac:dyDescent="0.25">
      <c r="A14" s="1" t="s">
        <v>109</v>
      </c>
      <c r="B14" s="112"/>
      <c r="C14" s="2"/>
      <c r="D14" s="29"/>
      <c r="E14" s="4"/>
      <c r="F14" s="4">
        <f t="shared" si="0"/>
        <v>0</v>
      </c>
    </row>
    <row r="15" spans="1:7" x14ac:dyDescent="0.25">
      <c r="A15" s="1" t="s">
        <v>122</v>
      </c>
      <c r="B15" s="112"/>
      <c r="C15" s="2"/>
      <c r="D15" s="29"/>
      <c r="E15" s="4"/>
      <c r="F15" s="4">
        <f t="shared" si="0"/>
        <v>0</v>
      </c>
    </row>
    <row r="16" spans="1:7" x14ac:dyDescent="0.25">
      <c r="A16" s="1"/>
      <c r="B16" s="112"/>
      <c r="C16" s="2"/>
      <c r="D16" s="29"/>
      <c r="E16" s="4"/>
      <c r="F16" s="4"/>
    </row>
    <row r="17" spans="1:7" x14ac:dyDescent="0.25">
      <c r="A17" s="1"/>
      <c r="B17" s="113"/>
      <c r="C17" s="2"/>
      <c r="D17" s="29"/>
      <c r="E17" s="4"/>
      <c r="F17" s="4"/>
    </row>
    <row r="18" spans="1:7" x14ac:dyDescent="0.25">
      <c r="A18" s="30"/>
      <c r="B18" s="114" t="s">
        <v>43</v>
      </c>
      <c r="C18" s="31"/>
      <c r="D18" s="32"/>
      <c r="E18" s="33"/>
      <c r="F18" s="34">
        <f>SUM(F9:F17)</f>
        <v>5400</v>
      </c>
      <c r="G18" s="13"/>
    </row>
    <row r="19" spans="1:7" x14ac:dyDescent="0.25">
      <c r="A19" s="35"/>
      <c r="B19" s="115" t="s">
        <v>43</v>
      </c>
      <c r="C19" s="36"/>
      <c r="D19" s="37">
        <f>F18</f>
        <v>5400</v>
      </c>
      <c r="E19" s="38">
        <v>0</v>
      </c>
      <c r="F19" s="39">
        <f>F18+D19*E19</f>
        <v>5400</v>
      </c>
    </row>
    <row r="20" spans="1:7" x14ac:dyDescent="0.25">
      <c r="B20" s="116"/>
    </row>
    <row r="21" spans="1:7" x14ac:dyDescent="0.25">
      <c r="A21" s="40" t="s">
        <v>6</v>
      </c>
      <c r="B21" s="127" t="s">
        <v>78</v>
      </c>
      <c r="C21" s="41"/>
      <c r="D21" s="42"/>
      <c r="E21" s="43"/>
      <c r="F21" s="44">
        <f>F46/$F$117</f>
        <v>0.24601647630874712</v>
      </c>
    </row>
    <row r="22" spans="1:7" x14ac:dyDescent="0.25">
      <c r="A22" s="9" t="s">
        <v>7</v>
      </c>
      <c r="B22" s="117" t="s">
        <v>123</v>
      </c>
      <c r="C22" s="2"/>
      <c r="D22" s="29"/>
      <c r="E22" s="4"/>
      <c r="F22" s="4"/>
    </row>
    <row r="23" spans="1:7" x14ac:dyDescent="0.25">
      <c r="A23" s="1" t="s">
        <v>80</v>
      </c>
      <c r="B23" s="113" t="s">
        <v>92</v>
      </c>
      <c r="C23" s="2" t="s">
        <v>104</v>
      </c>
      <c r="D23" s="3">
        <v>76</v>
      </c>
      <c r="E23" s="4">
        <v>1.5</v>
      </c>
      <c r="F23" s="4">
        <f>D23*E23</f>
        <v>114</v>
      </c>
    </row>
    <row r="24" spans="1:7" x14ac:dyDescent="0.25">
      <c r="A24" s="1" t="s">
        <v>106</v>
      </c>
      <c r="B24" s="113" t="s">
        <v>124</v>
      </c>
      <c r="C24" s="2" t="s">
        <v>104</v>
      </c>
      <c r="D24" s="3">
        <v>5</v>
      </c>
      <c r="E24" s="4">
        <v>25</v>
      </c>
      <c r="F24" s="4">
        <f>D24*E24</f>
        <v>125</v>
      </c>
    </row>
    <row r="25" spans="1:7" x14ac:dyDescent="0.25">
      <c r="A25" s="1" t="s">
        <v>125</v>
      </c>
      <c r="B25" s="118" t="s">
        <v>126</v>
      </c>
      <c r="C25" s="5" t="s">
        <v>104</v>
      </c>
      <c r="D25" s="6">
        <v>95</v>
      </c>
      <c r="E25" s="7">
        <v>4.5</v>
      </c>
      <c r="F25" s="8">
        <f>D25*E25</f>
        <v>427.5</v>
      </c>
    </row>
    <row r="26" spans="1:7" x14ac:dyDescent="0.25">
      <c r="A26" s="1" t="s">
        <v>128</v>
      </c>
      <c r="B26" s="112" t="s">
        <v>127</v>
      </c>
      <c r="C26" s="5" t="s">
        <v>104</v>
      </c>
      <c r="D26" s="6">
        <v>1</v>
      </c>
      <c r="E26" s="7">
        <v>30</v>
      </c>
      <c r="F26" s="8">
        <f t="shared" ref="F26:F40" si="1">D26*E26</f>
        <v>30</v>
      </c>
    </row>
    <row r="27" spans="1:7" x14ac:dyDescent="0.25">
      <c r="A27" s="1" t="s">
        <v>129</v>
      </c>
      <c r="B27" s="126" t="s">
        <v>130</v>
      </c>
      <c r="C27" s="5" t="s">
        <v>104</v>
      </c>
      <c r="D27" s="6">
        <v>2</v>
      </c>
      <c r="E27" s="7">
        <v>150</v>
      </c>
      <c r="F27" s="7">
        <f t="shared" si="1"/>
        <v>300</v>
      </c>
    </row>
    <row r="28" spans="1:7" x14ac:dyDescent="0.25">
      <c r="A28" s="1" t="s">
        <v>131</v>
      </c>
      <c r="B28" s="118" t="s">
        <v>132</v>
      </c>
      <c r="C28" s="5" t="s">
        <v>104</v>
      </c>
      <c r="D28" s="6">
        <v>8</v>
      </c>
      <c r="E28" s="7">
        <v>90</v>
      </c>
      <c r="F28" s="8">
        <f t="shared" si="1"/>
        <v>720</v>
      </c>
    </row>
    <row r="29" spans="1:7" x14ac:dyDescent="0.25">
      <c r="A29" s="1" t="s">
        <v>133</v>
      </c>
      <c r="B29" s="119" t="s">
        <v>134</v>
      </c>
      <c r="C29" s="5" t="s">
        <v>104</v>
      </c>
      <c r="D29" s="6">
        <v>28</v>
      </c>
      <c r="E29" s="45">
        <v>1</v>
      </c>
      <c r="F29" s="8">
        <f t="shared" si="1"/>
        <v>28</v>
      </c>
    </row>
    <row r="30" spans="1:7" x14ac:dyDescent="0.25">
      <c r="A30" s="1" t="s">
        <v>135</v>
      </c>
      <c r="B30" s="118" t="s">
        <v>136</v>
      </c>
      <c r="C30" s="5" t="s">
        <v>104</v>
      </c>
      <c r="D30" s="6">
        <v>1</v>
      </c>
      <c r="E30" s="45">
        <v>80</v>
      </c>
      <c r="F30" s="8">
        <f t="shared" si="1"/>
        <v>80</v>
      </c>
    </row>
    <row r="31" spans="1:7" x14ac:dyDescent="0.25">
      <c r="A31" s="1" t="s">
        <v>138</v>
      </c>
      <c r="B31" s="112" t="s">
        <v>137</v>
      </c>
      <c r="C31" s="5" t="s">
        <v>104</v>
      </c>
      <c r="D31" s="6">
        <v>1</v>
      </c>
      <c r="E31" s="7">
        <v>120</v>
      </c>
      <c r="F31" s="8">
        <f t="shared" si="1"/>
        <v>120</v>
      </c>
    </row>
    <row r="32" spans="1:7" x14ac:dyDescent="0.25">
      <c r="A32" s="1" t="s">
        <v>139</v>
      </c>
      <c r="B32" s="118" t="s">
        <v>149</v>
      </c>
      <c r="C32" s="5" t="s">
        <v>104</v>
      </c>
      <c r="D32" s="6">
        <v>3</v>
      </c>
      <c r="E32" s="7">
        <v>25</v>
      </c>
      <c r="F32" s="8">
        <f t="shared" si="1"/>
        <v>75</v>
      </c>
    </row>
    <row r="33" spans="1:7" x14ac:dyDescent="0.25">
      <c r="A33" s="1" t="s">
        <v>140</v>
      </c>
      <c r="B33" s="118" t="s">
        <v>150</v>
      </c>
      <c r="C33" s="5" t="s">
        <v>104</v>
      </c>
      <c r="D33" s="6">
        <v>1</v>
      </c>
      <c r="E33" s="7">
        <v>21.6</v>
      </c>
      <c r="F33" s="8">
        <f t="shared" si="1"/>
        <v>21.6</v>
      </c>
    </row>
    <row r="34" spans="1:7" x14ac:dyDescent="0.25">
      <c r="A34" s="1" t="s">
        <v>141</v>
      </c>
      <c r="B34" s="118" t="s">
        <v>151</v>
      </c>
      <c r="C34" s="5" t="s">
        <v>104</v>
      </c>
      <c r="D34" s="6">
        <v>3</v>
      </c>
      <c r="E34" s="7">
        <v>19</v>
      </c>
      <c r="F34" s="8">
        <f t="shared" si="1"/>
        <v>57</v>
      </c>
    </row>
    <row r="35" spans="1:7" x14ac:dyDescent="0.25">
      <c r="A35" s="1" t="s">
        <v>142</v>
      </c>
      <c r="B35" s="118" t="s">
        <v>152</v>
      </c>
      <c r="C35" s="5" t="s">
        <v>104</v>
      </c>
      <c r="D35" s="6">
        <v>1</v>
      </c>
      <c r="E35" s="7">
        <v>5</v>
      </c>
      <c r="F35" s="8">
        <f t="shared" si="1"/>
        <v>5</v>
      </c>
    </row>
    <row r="36" spans="1:7" x14ac:dyDescent="0.25">
      <c r="A36" s="1" t="s">
        <v>143</v>
      </c>
      <c r="B36" s="118" t="s">
        <v>153</v>
      </c>
      <c r="C36" s="5" t="s">
        <v>104</v>
      </c>
      <c r="D36" s="6">
        <v>1</v>
      </c>
      <c r="E36" s="7">
        <v>69</v>
      </c>
      <c r="F36" s="8">
        <f t="shared" si="1"/>
        <v>69</v>
      </c>
    </row>
    <row r="37" spans="1:7" x14ac:dyDescent="0.25">
      <c r="A37" s="1" t="s">
        <v>144</v>
      </c>
      <c r="B37" s="118" t="s">
        <v>154</v>
      </c>
      <c r="C37" s="5" t="s">
        <v>104</v>
      </c>
      <c r="D37" s="6">
        <v>2</v>
      </c>
      <c r="E37" s="7">
        <v>300</v>
      </c>
      <c r="F37" s="8">
        <f t="shared" si="1"/>
        <v>600</v>
      </c>
    </row>
    <row r="38" spans="1:7" x14ac:dyDescent="0.25">
      <c r="A38" s="1" t="s">
        <v>145</v>
      </c>
      <c r="B38" s="118" t="s">
        <v>155</v>
      </c>
      <c r="C38" s="5" t="s">
        <v>104</v>
      </c>
      <c r="D38" s="6">
        <v>1</v>
      </c>
      <c r="E38" s="7">
        <v>11</v>
      </c>
      <c r="F38" s="8">
        <f t="shared" si="1"/>
        <v>11</v>
      </c>
    </row>
    <row r="39" spans="1:7" x14ac:dyDescent="0.25">
      <c r="A39" s="1" t="s">
        <v>146</v>
      </c>
      <c r="B39" s="118" t="s">
        <v>156</v>
      </c>
      <c r="C39" s="5" t="s">
        <v>104</v>
      </c>
      <c r="D39" s="6">
        <v>1</v>
      </c>
      <c r="E39" s="7">
        <v>5</v>
      </c>
      <c r="F39" s="8">
        <f t="shared" si="1"/>
        <v>5</v>
      </c>
    </row>
    <row r="40" spans="1:7" x14ac:dyDescent="0.25">
      <c r="A40" s="1" t="s">
        <v>147</v>
      </c>
      <c r="B40" s="118" t="s">
        <v>157</v>
      </c>
      <c r="C40" s="5" t="s">
        <v>79</v>
      </c>
      <c r="D40" s="6">
        <v>10</v>
      </c>
      <c r="E40" s="7">
        <v>2.5</v>
      </c>
      <c r="F40" s="8">
        <f t="shared" si="1"/>
        <v>25</v>
      </c>
    </row>
    <row r="41" spans="1:7" x14ac:dyDescent="0.25">
      <c r="A41" s="1" t="s">
        <v>148</v>
      </c>
      <c r="B41" s="118"/>
      <c r="C41" s="5"/>
      <c r="D41" s="6"/>
      <c r="E41" s="7"/>
      <c r="F41" s="8"/>
    </row>
    <row r="42" spans="1:7" x14ac:dyDescent="0.25">
      <c r="A42" s="135"/>
      <c r="B42" s="136"/>
      <c r="C42" s="137"/>
      <c r="D42" s="6"/>
      <c r="E42" s="7"/>
      <c r="F42" s="138"/>
    </row>
    <row r="43" spans="1:7" x14ac:dyDescent="0.25">
      <c r="A43" s="135"/>
      <c r="B43" s="136"/>
      <c r="C43" s="137"/>
      <c r="D43" s="6"/>
      <c r="E43" s="7"/>
      <c r="F43" s="138"/>
    </row>
    <row r="44" spans="1:7" x14ac:dyDescent="0.25">
      <c r="A44" s="135"/>
      <c r="B44" s="136"/>
      <c r="C44" s="137"/>
      <c r="D44" s="6"/>
      <c r="E44" s="7"/>
      <c r="F44" s="138"/>
    </row>
    <row r="45" spans="1:7" x14ac:dyDescent="0.25">
      <c r="A45" s="1"/>
      <c r="B45" s="118"/>
      <c r="C45" s="5"/>
      <c r="D45" s="6"/>
      <c r="E45" s="7"/>
      <c r="F45" s="8"/>
    </row>
    <row r="46" spans="1:7" x14ac:dyDescent="0.25">
      <c r="A46" s="21"/>
      <c r="B46" s="122" t="s">
        <v>42</v>
      </c>
      <c r="C46" s="47"/>
      <c r="D46" s="48"/>
      <c r="E46" s="49"/>
      <c r="F46" s="50">
        <f>SUM(F22:F45)</f>
        <v>2813.1</v>
      </c>
      <c r="G46" s="13"/>
    </row>
    <row r="47" spans="1:7" x14ac:dyDescent="0.25">
      <c r="B47" s="116"/>
    </row>
    <row r="48" spans="1:7" x14ac:dyDescent="0.25">
      <c r="A48" s="40" t="s">
        <v>8</v>
      </c>
      <c r="B48" s="127" t="s">
        <v>76</v>
      </c>
      <c r="C48" s="41"/>
      <c r="D48" s="42"/>
      <c r="E48" s="43"/>
      <c r="F48" s="44">
        <f>F52/$F$117</f>
        <v>9.6199254893043915E-2</v>
      </c>
    </row>
    <row r="49" spans="1:7" x14ac:dyDescent="0.25">
      <c r="A49" s="1" t="s">
        <v>9</v>
      </c>
      <c r="B49" s="120" t="s">
        <v>169</v>
      </c>
      <c r="C49" s="2" t="s">
        <v>77</v>
      </c>
      <c r="D49" s="29">
        <v>40</v>
      </c>
      <c r="E49" s="4">
        <v>5</v>
      </c>
      <c r="F49" s="4">
        <f>D49*E49</f>
        <v>200</v>
      </c>
    </row>
    <row r="50" spans="1:7" x14ac:dyDescent="0.25">
      <c r="A50" s="51" t="s">
        <v>10</v>
      </c>
      <c r="B50" s="123" t="s">
        <v>195</v>
      </c>
      <c r="C50" s="2" t="s">
        <v>74</v>
      </c>
      <c r="D50" s="46">
        <v>60</v>
      </c>
      <c r="E50" s="8">
        <v>15</v>
      </c>
      <c r="F50" s="4">
        <f>D50*E50</f>
        <v>900</v>
      </c>
    </row>
    <row r="51" spans="1:7" x14ac:dyDescent="0.25">
      <c r="A51" s="51" t="s">
        <v>65</v>
      </c>
      <c r="B51" s="121"/>
      <c r="C51" s="5"/>
      <c r="D51" s="46"/>
      <c r="E51" s="8"/>
      <c r="F51" s="4">
        <f>D51*E51</f>
        <v>0</v>
      </c>
    </row>
    <row r="52" spans="1:7" x14ac:dyDescent="0.25">
      <c r="A52" s="21"/>
      <c r="B52" s="122" t="s">
        <v>41</v>
      </c>
      <c r="C52" s="47"/>
      <c r="D52" s="48"/>
      <c r="E52" s="49"/>
      <c r="F52" s="52">
        <f>SUM(F49:F51)</f>
        <v>1100</v>
      </c>
      <c r="G52" s="13"/>
    </row>
    <row r="53" spans="1:7" x14ac:dyDescent="0.25">
      <c r="B53" s="116"/>
    </row>
    <row r="54" spans="1:7" x14ac:dyDescent="0.25">
      <c r="A54" s="40" t="s">
        <v>11</v>
      </c>
      <c r="B54" s="127" t="s">
        <v>64</v>
      </c>
      <c r="C54" s="41"/>
      <c r="D54" s="42"/>
      <c r="E54" s="43"/>
      <c r="F54" s="44">
        <f>F57/$F$117</f>
        <v>1.7490773616917074E-2</v>
      </c>
    </row>
    <row r="55" spans="1:7" x14ac:dyDescent="0.25">
      <c r="A55" s="51" t="s">
        <v>87</v>
      </c>
      <c r="B55" s="120" t="s">
        <v>177</v>
      </c>
      <c r="C55" s="53" t="s">
        <v>101</v>
      </c>
      <c r="D55" s="46">
        <v>20</v>
      </c>
      <c r="E55" s="8">
        <v>10</v>
      </c>
      <c r="F55" s="4">
        <f>D55*E55</f>
        <v>200</v>
      </c>
    </row>
    <row r="56" spans="1:7" x14ac:dyDescent="0.25">
      <c r="A56" s="1" t="s">
        <v>12</v>
      </c>
      <c r="B56" s="120"/>
      <c r="C56" s="2"/>
      <c r="D56" s="3"/>
      <c r="E56" s="7"/>
      <c r="F56" s="4">
        <f>D56*E56</f>
        <v>0</v>
      </c>
    </row>
    <row r="57" spans="1:7" x14ac:dyDescent="0.25">
      <c r="A57" s="21"/>
      <c r="B57" s="122" t="s">
        <v>40</v>
      </c>
      <c r="C57" s="47"/>
      <c r="D57" s="48"/>
      <c r="E57" s="49"/>
      <c r="F57" s="50">
        <f>SUM(F55:F56)</f>
        <v>200</v>
      </c>
      <c r="G57" s="13"/>
    </row>
    <row r="58" spans="1:7" x14ac:dyDescent="0.25">
      <c r="B58" s="116"/>
    </row>
    <row r="59" spans="1:7" x14ac:dyDescent="0.25">
      <c r="A59" s="40" t="s">
        <v>13</v>
      </c>
      <c r="B59" s="127" t="s">
        <v>170</v>
      </c>
      <c r="C59" s="41"/>
      <c r="D59" s="42"/>
      <c r="E59" s="43"/>
      <c r="F59" s="44">
        <f>F74/$F$117</f>
        <v>2.6629702831756249E-2</v>
      </c>
    </row>
    <row r="60" spans="1:7" x14ac:dyDescent="0.25">
      <c r="A60" s="1" t="s">
        <v>14</v>
      </c>
      <c r="B60" s="118" t="s">
        <v>158</v>
      </c>
      <c r="C60" s="5" t="s">
        <v>104</v>
      </c>
      <c r="D60" s="6">
        <v>1</v>
      </c>
      <c r="E60" s="7">
        <v>6</v>
      </c>
      <c r="F60" s="4">
        <f t="shared" ref="F60:F71" si="2">D60*E60</f>
        <v>6</v>
      </c>
    </row>
    <row r="61" spans="1:7" x14ac:dyDescent="0.25">
      <c r="A61" s="1" t="s">
        <v>15</v>
      </c>
      <c r="B61" s="120" t="s">
        <v>159</v>
      </c>
      <c r="C61" s="2" t="s">
        <v>104</v>
      </c>
      <c r="D61" s="3">
        <v>1</v>
      </c>
      <c r="E61" s="4">
        <v>3</v>
      </c>
      <c r="F61" s="4">
        <f t="shared" si="2"/>
        <v>3</v>
      </c>
    </row>
    <row r="62" spans="1:7" x14ac:dyDescent="0.25">
      <c r="A62" s="1" t="s">
        <v>16</v>
      </c>
      <c r="B62" s="120" t="s">
        <v>160</v>
      </c>
      <c r="C62" s="2" t="s">
        <v>104</v>
      </c>
      <c r="D62" s="3">
        <v>2</v>
      </c>
      <c r="E62" s="4">
        <v>16</v>
      </c>
      <c r="F62" s="4">
        <f t="shared" si="2"/>
        <v>32</v>
      </c>
    </row>
    <row r="63" spans="1:7" x14ac:dyDescent="0.25">
      <c r="A63" s="1" t="s">
        <v>97</v>
      </c>
      <c r="B63" s="121" t="s">
        <v>161</v>
      </c>
      <c r="C63" s="5" t="s">
        <v>104</v>
      </c>
      <c r="D63" s="6">
        <v>2</v>
      </c>
      <c r="E63" s="7">
        <v>4</v>
      </c>
      <c r="F63" s="4">
        <f t="shared" si="2"/>
        <v>8</v>
      </c>
    </row>
    <row r="64" spans="1:7" x14ac:dyDescent="0.25">
      <c r="A64" s="1" t="s">
        <v>98</v>
      </c>
      <c r="B64" s="136" t="s">
        <v>162</v>
      </c>
      <c r="C64" s="137" t="s">
        <v>104</v>
      </c>
      <c r="D64" s="6">
        <v>1</v>
      </c>
      <c r="E64" s="7">
        <v>10</v>
      </c>
      <c r="F64" s="4">
        <f t="shared" si="2"/>
        <v>10</v>
      </c>
    </row>
    <row r="65" spans="1:7" x14ac:dyDescent="0.25">
      <c r="A65" s="1" t="s">
        <v>99</v>
      </c>
      <c r="B65" s="136" t="s">
        <v>163</v>
      </c>
      <c r="C65" s="137" t="s">
        <v>104</v>
      </c>
      <c r="D65" s="6">
        <v>1</v>
      </c>
      <c r="E65" s="7">
        <v>10</v>
      </c>
      <c r="F65" s="4">
        <f t="shared" si="2"/>
        <v>10</v>
      </c>
    </row>
    <row r="66" spans="1:7" x14ac:dyDescent="0.25">
      <c r="A66" s="1" t="s">
        <v>100</v>
      </c>
      <c r="B66" s="136" t="s">
        <v>164</v>
      </c>
      <c r="C66" s="137" t="s">
        <v>104</v>
      </c>
      <c r="D66" s="6">
        <v>1</v>
      </c>
      <c r="E66" s="7">
        <v>28.5</v>
      </c>
      <c r="F66" s="4">
        <f t="shared" si="2"/>
        <v>28.5</v>
      </c>
    </row>
    <row r="67" spans="1:7" x14ac:dyDescent="0.25">
      <c r="A67" s="1" t="s">
        <v>171</v>
      </c>
      <c r="B67" s="136" t="s">
        <v>165</v>
      </c>
      <c r="C67" s="137" t="s">
        <v>104</v>
      </c>
      <c r="D67" s="6">
        <v>1</v>
      </c>
      <c r="E67" s="7">
        <v>10</v>
      </c>
      <c r="F67" s="4">
        <f t="shared" si="2"/>
        <v>10</v>
      </c>
    </row>
    <row r="68" spans="1:7" x14ac:dyDescent="0.25">
      <c r="A68" s="1" t="s">
        <v>172</v>
      </c>
      <c r="B68" s="136" t="s">
        <v>88</v>
      </c>
      <c r="C68" s="137" t="s">
        <v>104</v>
      </c>
      <c r="D68" s="6">
        <v>1</v>
      </c>
      <c r="E68" s="7">
        <v>120</v>
      </c>
      <c r="F68" s="4">
        <f t="shared" si="2"/>
        <v>120</v>
      </c>
    </row>
    <row r="69" spans="1:7" x14ac:dyDescent="0.25">
      <c r="A69" s="1" t="s">
        <v>173</v>
      </c>
      <c r="B69" s="136" t="s">
        <v>166</v>
      </c>
      <c r="C69" s="137" t="s">
        <v>104</v>
      </c>
      <c r="D69" s="6">
        <v>1</v>
      </c>
      <c r="E69" s="7">
        <v>12</v>
      </c>
      <c r="F69" s="4">
        <f t="shared" si="2"/>
        <v>12</v>
      </c>
    </row>
    <row r="70" spans="1:7" x14ac:dyDescent="0.25">
      <c r="A70" s="1" t="s">
        <v>174</v>
      </c>
      <c r="B70" s="136" t="s">
        <v>167</v>
      </c>
      <c r="C70" s="137" t="s">
        <v>104</v>
      </c>
      <c r="D70" s="6">
        <v>1</v>
      </c>
      <c r="E70" s="7">
        <v>15</v>
      </c>
      <c r="F70" s="4">
        <f t="shared" si="2"/>
        <v>15</v>
      </c>
    </row>
    <row r="71" spans="1:7" x14ac:dyDescent="0.25">
      <c r="A71" s="1" t="s">
        <v>175</v>
      </c>
      <c r="B71" s="136" t="s">
        <v>168</v>
      </c>
      <c r="C71" s="137" t="s">
        <v>104</v>
      </c>
      <c r="D71" s="6">
        <v>1</v>
      </c>
      <c r="E71" s="7">
        <v>50</v>
      </c>
      <c r="F71" s="4">
        <f t="shared" si="2"/>
        <v>50</v>
      </c>
    </row>
    <row r="72" spans="1:7" x14ac:dyDescent="0.25">
      <c r="A72" s="1" t="s">
        <v>176</v>
      </c>
      <c r="B72" s="120" t="s">
        <v>181</v>
      </c>
      <c r="C72" s="2" t="s">
        <v>104</v>
      </c>
      <c r="D72" s="3">
        <v>1</v>
      </c>
      <c r="E72" s="4"/>
      <c r="F72" s="4"/>
    </row>
    <row r="73" spans="1:7" x14ac:dyDescent="0.25">
      <c r="A73" s="1"/>
      <c r="B73" s="120"/>
      <c r="C73" s="2"/>
      <c r="D73" s="3"/>
      <c r="E73" s="4"/>
      <c r="F73" s="4"/>
    </row>
    <row r="74" spans="1:7" x14ac:dyDescent="0.25">
      <c r="A74" s="21"/>
      <c r="B74" s="122" t="s">
        <v>39</v>
      </c>
      <c r="C74" s="47"/>
      <c r="D74" s="48"/>
      <c r="E74" s="49"/>
      <c r="F74" s="50">
        <f>SUM(F60:F73)</f>
        <v>304.5</v>
      </c>
      <c r="G74" s="13"/>
    </row>
    <row r="75" spans="1:7" x14ac:dyDescent="0.25">
      <c r="B75" s="116"/>
    </row>
    <row r="76" spans="1:7" x14ac:dyDescent="0.25">
      <c r="A76" s="54" t="s">
        <v>17</v>
      </c>
      <c r="B76" s="128" t="s">
        <v>18</v>
      </c>
      <c r="C76" s="55"/>
      <c r="D76" s="56"/>
      <c r="E76" s="57"/>
      <c r="F76" s="58">
        <f>F80/$F$117</f>
        <v>0</v>
      </c>
    </row>
    <row r="77" spans="1:7" x14ac:dyDescent="0.25">
      <c r="A77" s="21" t="s">
        <v>19</v>
      </c>
      <c r="B77" s="124" t="s">
        <v>102</v>
      </c>
      <c r="C77" s="59" t="s">
        <v>101</v>
      </c>
      <c r="D77" s="60"/>
      <c r="E77" s="61"/>
      <c r="F77" s="62">
        <f>D77*E77</f>
        <v>0</v>
      </c>
    </row>
    <row r="78" spans="1:7" x14ac:dyDescent="0.25">
      <c r="A78" s="21" t="s">
        <v>20</v>
      </c>
      <c r="B78" s="124" t="s">
        <v>21</v>
      </c>
      <c r="C78" s="59" t="s">
        <v>111</v>
      </c>
      <c r="D78" s="60"/>
      <c r="E78" s="61"/>
      <c r="F78" s="61">
        <f>D78*E78</f>
        <v>0</v>
      </c>
    </row>
    <row r="79" spans="1:7" x14ac:dyDescent="0.25">
      <c r="A79" s="21"/>
      <c r="B79" s="124" t="s">
        <v>22</v>
      </c>
      <c r="C79" s="59" t="s">
        <v>111</v>
      </c>
      <c r="D79" s="60"/>
      <c r="E79" s="61"/>
      <c r="F79" s="61">
        <f>D79*E79</f>
        <v>0</v>
      </c>
    </row>
    <row r="80" spans="1:7" x14ac:dyDescent="0.25">
      <c r="B80" s="124" t="s">
        <v>38</v>
      </c>
      <c r="C80" s="59"/>
      <c r="D80" s="60"/>
      <c r="E80" s="61"/>
      <c r="F80" s="50">
        <f>SUM(F77:F79)</f>
        <v>0</v>
      </c>
    </row>
    <row r="81" spans="1:7" x14ac:dyDescent="0.25">
      <c r="A81" s="54" t="s">
        <v>24</v>
      </c>
      <c r="B81" s="128" t="s">
        <v>72</v>
      </c>
      <c r="C81" s="55"/>
      <c r="D81" s="56"/>
      <c r="E81" s="57"/>
      <c r="F81" s="58">
        <f>F84/$F$117</f>
        <v>3.4981547233834148E-2</v>
      </c>
    </row>
    <row r="82" spans="1:7" x14ac:dyDescent="0.25">
      <c r="A82" s="21" t="s">
        <v>25</v>
      </c>
      <c r="B82" s="124" t="s">
        <v>178</v>
      </c>
      <c r="C82" s="2" t="s">
        <v>104</v>
      </c>
      <c r="D82" s="65">
        <v>80</v>
      </c>
      <c r="E82" s="66">
        <v>5</v>
      </c>
      <c r="F82" s="61">
        <f>D82*E82</f>
        <v>400</v>
      </c>
    </row>
    <row r="83" spans="1:7" x14ac:dyDescent="0.25">
      <c r="A83" s="21"/>
      <c r="B83" s="124"/>
      <c r="C83" s="59"/>
      <c r="D83" s="60"/>
      <c r="E83" s="61"/>
      <c r="F83" s="61"/>
    </row>
    <row r="84" spans="1:7" x14ac:dyDescent="0.25">
      <c r="B84" s="124" t="s">
        <v>37</v>
      </c>
      <c r="C84" s="59"/>
      <c r="D84" s="60"/>
      <c r="E84" s="61"/>
      <c r="F84" s="52">
        <f>SUM(F82+F83)</f>
        <v>400</v>
      </c>
      <c r="G84" s="13"/>
    </row>
    <row r="85" spans="1:7" x14ac:dyDescent="0.25">
      <c r="A85" s="139"/>
      <c r="B85" s="116"/>
    </row>
    <row r="86" spans="1:7" x14ac:dyDescent="0.25">
      <c r="A86" s="54" t="s">
        <v>26</v>
      </c>
      <c r="B86" s="128" t="s">
        <v>67</v>
      </c>
      <c r="C86" s="55"/>
      <c r="D86" s="56"/>
      <c r="E86" s="57"/>
      <c r="F86" s="58">
        <f>F98/$F$117</f>
        <v>2.4224721459430151E-2</v>
      </c>
    </row>
    <row r="87" spans="1:7" x14ac:dyDescent="0.25">
      <c r="A87" s="63" t="s">
        <v>27</v>
      </c>
      <c r="B87" s="124" t="s">
        <v>179</v>
      </c>
      <c r="C87" s="64" t="s">
        <v>104</v>
      </c>
      <c r="D87" s="65">
        <v>4</v>
      </c>
      <c r="E87" s="66">
        <v>30</v>
      </c>
      <c r="F87" s="61">
        <f t="shared" ref="F87:F97" si="3">D87*E87</f>
        <v>120</v>
      </c>
    </row>
    <row r="88" spans="1:7" x14ac:dyDescent="0.25">
      <c r="A88" s="63" t="s">
        <v>29</v>
      </c>
      <c r="B88" s="124" t="s">
        <v>84</v>
      </c>
      <c r="C88" s="64" t="s">
        <v>104</v>
      </c>
      <c r="D88" s="65">
        <v>4</v>
      </c>
      <c r="E88" s="66">
        <v>8</v>
      </c>
      <c r="F88" s="61">
        <f t="shared" si="3"/>
        <v>32</v>
      </c>
    </row>
    <row r="89" spans="1:7" x14ac:dyDescent="0.25">
      <c r="A89" s="63" t="s">
        <v>68</v>
      </c>
      <c r="B89" s="124" t="s">
        <v>28</v>
      </c>
      <c r="C89" s="59" t="s">
        <v>104</v>
      </c>
      <c r="D89" s="60">
        <v>2</v>
      </c>
      <c r="E89" s="61">
        <v>16</v>
      </c>
      <c r="F89" s="61">
        <f t="shared" si="3"/>
        <v>32</v>
      </c>
    </row>
    <row r="90" spans="1:7" x14ac:dyDescent="0.25">
      <c r="A90" s="63" t="s">
        <v>69</v>
      </c>
      <c r="B90" s="124" t="s">
        <v>103</v>
      </c>
      <c r="C90" s="59" t="s">
        <v>104</v>
      </c>
      <c r="D90" s="60">
        <v>2</v>
      </c>
      <c r="E90" s="66">
        <v>6</v>
      </c>
      <c r="F90" s="61">
        <f t="shared" si="3"/>
        <v>12</v>
      </c>
    </row>
    <row r="91" spans="1:7" x14ac:dyDescent="0.25">
      <c r="A91" s="63" t="s">
        <v>70</v>
      </c>
      <c r="B91" s="124" t="s">
        <v>180</v>
      </c>
      <c r="C91" s="59" t="s">
        <v>104</v>
      </c>
      <c r="D91" s="60">
        <v>4</v>
      </c>
      <c r="E91" s="61">
        <v>3</v>
      </c>
      <c r="F91" s="61">
        <f t="shared" si="3"/>
        <v>12</v>
      </c>
    </row>
    <row r="92" spans="1:7" x14ac:dyDescent="0.25">
      <c r="A92" s="63" t="s">
        <v>81</v>
      </c>
      <c r="B92" s="124" t="s">
        <v>182</v>
      </c>
      <c r="C92" s="59" t="s">
        <v>104</v>
      </c>
      <c r="D92" s="60">
        <v>1</v>
      </c>
      <c r="E92" s="61">
        <v>8</v>
      </c>
      <c r="F92" s="61">
        <f t="shared" si="3"/>
        <v>8</v>
      </c>
    </row>
    <row r="93" spans="1:7" x14ac:dyDescent="0.25">
      <c r="A93" s="63" t="s">
        <v>89</v>
      </c>
      <c r="B93" s="124" t="s">
        <v>183</v>
      </c>
      <c r="C93" s="59" t="s">
        <v>104</v>
      </c>
      <c r="D93" s="60">
        <v>4</v>
      </c>
      <c r="E93" s="61">
        <v>3</v>
      </c>
      <c r="F93" s="61">
        <f t="shared" si="3"/>
        <v>12</v>
      </c>
    </row>
    <row r="94" spans="1:7" x14ac:dyDescent="0.25">
      <c r="A94" s="63" t="s">
        <v>82</v>
      </c>
      <c r="B94" s="124" t="s">
        <v>187</v>
      </c>
      <c r="C94" s="59" t="s">
        <v>104</v>
      </c>
      <c r="D94" s="60">
        <v>1</v>
      </c>
      <c r="E94" s="4">
        <v>25</v>
      </c>
      <c r="F94" s="61">
        <f t="shared" si="3"/>
        <v>25</v>
      </c>
    </row>
    <row r="95" spans="1:7" x14ac:dyDescent="0.25">
      <c r="A95" s="63" t="s">
        <v>83</v>
      </c>
      <c r="B95" s="120" t="s">
        <v>188</v>
      </c>
      <c r="C95" s="2" t="s">
        <v>104</v>
      </c>
      <c r="D95" s="3">
        <v>1</v>
      </c>
      <c r="E95" s="4">
        <v>12</v>
      </c>
      <c r="F95" s="61">
        <f t="shared" si="3"/>
        <v>12</v>
      </c>
    </row>
    <row r="96" spans="1:7" x14ac:dyDescent="0.25">
      <c r="A96" s="63" t="s">
        <v>90</v>
      </c>
      <c r="B96" s="124" t="s">
        <v>189</v>
      </c>
      <c r="C96" s="59" t="s">
        <v>104</v>
      </c>
      <c r="D96" s="60">
        <v>1</v>
      </c>
      <c r="E96" s="61">
        <v>12</v>
      </c>
      <c r="F96" s="61">
        <f t="shared" si="3"/>
        <v>12</v>
      </c>
    </row>
    <row r="97" spans="1:7" x14ac:dyDescent="0.25">
      <c r="A97" s="63"/>
      <c r="B97" s="124"/>
      <c r="C97" s="59"/>
      <c r="D97" s="60"/>
      <c r="E97" s="61"/>
      <c r="F97" s="61">
        <f t="shared" si="3"/>
        <v>0</v>
      </c>
    </row>
    <row r="98" spans="1:7" x14ac:dyDescent="0.25">
      <c r="B98" s="124" t="s">
        <v>36</v>
      </c>
      <c r="C98" s="59"/>
      <c r="D98" s="60"/>
      <c r="E98" s="61"/>
      <c r="F98" s="50">
        <f>SUM(F87:F97)</f>
        <v>277</v>
      </c>
      <c r="G98" s="13"/>
    </row>
    <row r="99" spans="1:7" x14ac:dyDescent="0.25">
      <c r="A99" s="63"/>
      <c r="B99" s="116"/>
    </row>
    <row r="100" spans="1:7" x14ac:dyDescent="0.25">
      <c r="A100" s="54" t="s">
        <v>30</v>
      </c>
      <c r="B100" s="128" t="s">
        <v>66</v>
      </c>
      <c r="C100" s="55"/>
      <c r="D100" s="56"/>
      <c r="E100" s="57"/>
      <c r="F100" s="58">
        <f>F106/$F$117</f>
        <v>4.1103317999755126E-2</v>
      </c>
    </row>
    <row r="101" spans="1:7" ht="30" x14ac:dyDescent="0.25">
      <c r="A101" s="21" t="s">
        <v>31</v>
      </c>
      <c r="B101" s="140" t="s">
        <v>184</v>
      </c>
      <c r="C101" s="59" t="s">
        <v>23</v>
      </c>
      <c r="D101" s="60">
        <v>1</v>
      </c>
      <c r="E101" s="61">
        <v>200</v>
      </c>
      <c r="F101" s="61">
        <f>D101*E101</f>
        <v>200</v>
      </c>
    </row>
    <row r="102" spans="1:7" x14ac:dyDescent="0.25">
      <c r="A102" s="21" t="s">
        <v>32</v>
      </c>
      <c r="B102" s="124" t="s">
        <v>185</v>
      </c>
      <c r="C102" s="59" t="s">
        <v>104</v>
      </c>
      <c r="D102" s="60">
        <v>1</v>
      </c>
      <c r="E102" s="61">
        <v>200</v>
      </c>
      <c r="F102" s="61">
        <f>D102*E102</f>
        <v>200</v>
      </c>
    </row>
    <row r="103" spans="1:7" x14ac:dyDescent="0.25">
      <c r="A103" s="21" t="s">
        <v>93</v>
      </c>
      <c r="B103" s="124" t="s">
        <v>186</v>
      </c>
      <c r="C103" s="59" t="s">
        <v>104</v>
      </c>
      <c r="D103" s="60">
        <v>1</v>
      </c>
      <c r="E103" s="61">
        <v>70</v>
      </c>
      <c r="F103" s="61">
        <f>D103*E103</f>
        <v>70</v>
      </c>
    </row>
    <row r="104" spans="1:7" x14ac:dyDescent="0.25">
      <c r="A104" s="67"/>
      <c r="B104" s="124"/>
      <c r="C104" s="59"/>
      <c r="D104" s="60"/>
      <c r="E104" s="61"/>
      <c r="F104" s="61"/>
    </row>
    <row r="105" spans="1:7" x14ac:dyDescent="0.25">
      <c r="A105" s="67"/>
      <c r="B105" s="124"/>
      <c r="C105" s="59"/>
      <c r="D105" s="60"/>
      <c r="E105" s="61"/>
      <c r="F105" s="61"/>
    </row>
    <row r="106" spans="1:7" x14ac:dyDescent="0.25">
      <c r="A106" s="67"/>
      <c r="B106" s="124" t="s">
        <v>35</v>
      </c>
      <c r="C106" s="59"/>
      <c r="D106" s="60"/>
      <c r="E106" s="61"/>
      <c r="F106" s="50">
        <f>SUM(F101:F103)</f>
        <v>470</v>
      </c>
      <c r="G106" s="13"/>
    </row>
    <row r="107" spans="1:7" x14ac:dyDescent="0.25">
      <c r="A107" s="139"/>
      <c r="B107" s="96"/>
      <c r="C107" s="68"/>
      <c r="D107" s="69"/>
      <c r="E107" s="70"/>
      <c r="F107" s="71"/>
    </row>
    <row r="108" spans="1:7" x14ac:dyDescent="0.25">
      <c r="A108" s="54">
        <v>10</v>
      </c>
      <c r="B108" s="128" t="s">
        <v>196</v>
      </c>
      <c r="C108" s="55"/>
      <c r="D108" s="56"/>
      <c r="E108" s="57"/>
      <c r="F108" s="58">
        <f>F115/$F$117</f>
        <v>4.1103317999755126E-2</v>
      </c>
    </row>
    <row r="109" spans="1:7" s="72" customFormat="1" x14ac:dyDescent="0.25">
      <c r="A109" s="10" t="s">
        <v>45</v>
      </c>
      <c r="B109" s="125" t="s">
        <v>112</v>
      </c>
      <c r="C109" s="64" t="s">
        <v>44</v>
      </c>
      <c r="D109" s="65">
        <v>1</v>
      </c>
      <c r="E109" s="66">
        <v>200</v>
      </c>
      <c r="F109" s="61">
        <v>300</v>
      </c>
    </row>
    <row r="110" spans="1:7" x14ac:dyDescent="0.25">
      <c r="A110" s="63" t="s">
        <v>91</v>
      </c>
      <c r="B110" s="124" t="s">
        <v>114</v>
      </c>
      <c r="C110" s="59" t="s">
        <v>44</v>
      </c>
      <c r="D110" s="60">
        <v>1</v>
      </c>
      <c r="E110" s="61">
        <v>200</v>
      </c>
      <c r="F110" s="61">
        <v>170</v>
      </c>
    </row>
    <row r="111" spans="1:7" x14ac:dyDescent="0.25">
      <c r="A111" s="10" t="s">
        <v>94</v>
      </c>
      <c r="B111" s="124"/>
      <c r="C111" s="59" t="s">
        <v>44</v>
      </c>
      <c r="D111" s="60"/>
      <c r="E111" s="61"/>
      <c r="F111" s="61">
        <f>D111*E111</f>
        <v>0</v>
      </c>
    </row>
    <row r="112" spans="1:7" x14ac:dyDescent="0.25">
      <c r="A112" s="10" t="s">
        <v>96</v>
      </c>
      <c r="B112" s="124"/>
      <c r="C112" s="59" t="s">
        <v>44</v>
      </c>
      <c r="D112" s="60"/>
      <c r="E112" s="61"/>
      <c r="F112" s="61">
        <f>D112*E112</f>
        <v>0</v>
      </c>
    </row>
    <row r="113" spans="1:7" x14ac:dyDescent="0.25">
      <c r="A113" s="10" t="s">
        <v>113</v>
      </c>
      <c r="B113" s="124"/>
      <c r="C113" s="59" t="s">
        <v>44</v>
      </c>
      <c r="D113" s="60"/>
      <c r="E113" s="61"/>
      <c r="F113" s="61">
        <f>D113*E113</f>
        <v>0</v>
      </c>
    </row>
    <row r="114" spans="1:7" x14ac:dyDescent="0.25">
      <c r="A114" s="21"/>
      <c r="B114" s="124"/>
      <c r="C114" s="59"/>
      <c r="D114" s="60"/>
      <c r="E114" s="61"/>
      <c r="F114" s="61"/>
    </row>
    <row r="115" spans="1:7" x14ac:dyDescent="0.25">
      <c r="B115" s="124" t="s">
        <v>46</v>
      </c>
      <c r="C115" s="59"/>
      <c r="D115" s="60"/>
      <c r="E115" s="61"/>
      <c r="F115" s="50">
        <f>SUM(F109:F112)</f>
        <v>470</v>
      </c>
      <c r="G115" s="13"/>
    </row>
    <row r="116" spans="1:7" x14ac:dyDescent="0.25">
      <c r="A116" s="142"/>
      <c r="B116" s="116"/>
    </row>
    <row r="117" spans="1:7" x14ac:dyDescent="0.25">
      <c r="A117" s="141" t="s">
        <v>51</v>
      </c>
      <c r="B117" s="130"/>
      <c r="C117" s="73"/>
      <c r="D117" s="74"/>
      <c r="E117" s="75"/>
      <c r="F117" s="76">
        <f>F19+F46+F52+F57+F74+F80+F84+F98+F106+F115</f>
        <v>11434.6</v>
      </c>
      <c r="G117" s="13"/>
    </row>
    <row r="118" spans="1:7" x14ac:dyDescent="0.25">
      <c r="A118" s="129"/>
      <c r="B118" s="130"/>
      <c r="C118" s="73"/>
      <c r="D118" s="74"/>
      <c r="E118" s="75"/>
      <c r="F118" s="76"/>
    </row>
    <row r="119" spans="1:7" x14ac:dyDescent="0.25">
      <c r="A119" s="139"/>
      <c r="B119" s="10"/>
      <c r="C119" s="68"/>
      <c r="D119" s="69"/>
      <c r="E119" s="70"/>
      <c r="F119" s="77"/>
    </row>
    <row r="120" spans="1:7" x14ac:dyDescent="0.25">
      <c r="A120" s="54" t="s">
        <v>192</v>
      </c>
      <c r="B120" s="78" t="s">
        <v>47</v>
      </c>
      <c r="C120" s="79"/>
      <c r="D120" s="56"/>
      <c r="E120" s="57"/>
      <c r="F120" s="58"/>
    </row>
    <row r="121" spans="1:7" x14ac:dyDescent="0.25">
      <c r="A121" s="21" t="s">
        <v>48</v>
      </c>
      <c r="B121" s="59" t="s">
        <v>85</v>
      </c>
      <c r="C121" s="22"/>
      <c r="D121" s="80">
        <v>0.02</v>
      </c>
      <c r="E121" s="61"/>
      <c r="F121" s="61">
        <v>250</v>
      </c>
      <c r="G121" s="13"/>
    </row>
    <row r="122" spans="1:7" x14ac:dyDescent="0.25">
      <c r="A122" s="21" t="s">
        <v>49</v>
      </c>
      <c r="B122" s="59" t="s">
        <v>75</v>
      </c>
      <c r="C122" s="22"/>
      <c r="D122" s="81">
        <v>0.01</v>
      </c>
      <c r="E122" s="61"/>
      <c r="F122" s="61">
        <v>110</v>
      </c>
    </row>
    <row r="123" spans="1:7" x14ac:dyDescent="0.25">
      <c r="A123" s="21"/>
      <c r="B123" s="59" t="s">
        <v>50</v>
      </c>
      <c r="C123" s="22"/>
      <c r="D123" s="82"/>
      <c r="E123" s="61"/>
      <c r="F123" s="83">
        <f>F117*D123</f>
        <v>0</v>
      </c>
    </row>
    <row r="124" spans="1:7" x14ac:dyDescent="0.25">
      <c r="A124" s="67"/>
      <c r="B124" s="64" t="s">
        <v>58</v>
      </c>
      <c r="C124" s="59"/>
      <c r="D124" s="60"/>
      <c r="E124" s="61"/>
      <c r="F124" s="52">
        <f>F123+F122+F121</f>
        <v>360</v>
      </c>
    </row>
    <row r="125" spans="1:7" x14ac:dyDescent="0.25">
      <c r="A125" s="84"/>
      <c r="B125" s="68"/>
      <c r="C125" s="68"/>
      <c r="D125" s="69"/>
      <c r="E125" s="70"/>
      <c r="F125" s="77"/>
    </row>
    <row r="126" spans="1:7" x14ac:dyDescent="0.25">
      <c r="A126" s="143" t="s">
        <v>190</v>
      </c>
      <c r="B126" s="85" t="s">
        <v>61</v>
      </c>
      <c r="C126" s="79"/>
      <c r="D126" s="86"/>
      <c r="E126" s="87"/>
      <c r="F126" s="88"/>
    </row>
    <row r="127" spans="1:7" x14ac:dyDescent="0.25">
      <c r="A127" s="67"/>
      <c r="B127" s="89" t="s">
        <v>62</v>
      </c>
      <c r="C127" s="90">
        <v>0</v>
      </c>
      <c r="E127" s="70"/>
    </row>
    <row r="128" spans="1:7" x14ac:dyDescent="0.25">
      <c r="B128" s="68"/>
      <c r="C128" s="91">
        <f>F144*C127</f>
        <v>0</v>
      </c>
      <c r="E128" s="70"/>
      <c r="F128" s="87"/>
    </row>
    <row r="129" spans="1:10" x14ac:dyDescent="0.25">
      <c r="A129" s="84"/>
    </row>
    <row r="130" spans="1:10" x14ac:dyDescent="0.25">
      <c r="A130" s="143" t="s">
        <v>191</v>
      </c>
      <c r="B130" s="92" t="s">
        <v>59</v>
      </c>
      <c r="C130" s="79"/>
      <c r="D130" s="93"/>
      <c r="E130" s="94"/>
      <c r="F130" s="95"/>
    </row>
    <row r="131" spans="1:10" x14ac:dyDescent="0.25">
      <c r="B131" s="59" t="s">
        <v>71</v>
      </c>
      <c r="C131" s="148">
        <v>0.32</v>
      </c>
      <c r="D131" s="93"/>
      <c r="E131" s="94"/>
      <c r="F131" s="96"/>
    </row>
    <row r="132" spans="1:10" x14ac:dyDescent="0.25">
      <c r="C132" s="91">
        <f>F144*C131</f>
        <v>6290.4533333333338</v>
      </c>
    </row>
    <row r="133" spans="1:10" x14ac:dyDescent="0.25">
      <c r="I133" s="10"/>
    </row>
    <row r="134" spans="1:10" x14ac:dyDescent="0.25">
      <c r="B134" s="97" t="s">
        <v>52</v>
      </c>
      <c r="C134" s="98"/>
      <c r="I134" s="10"/>
    </row>
    <row r="135" spans="1:10" x14ac:dyDescent="0.25">
      <c r="B135" s="59" t="s">
        <v>53</v>
      </c>
      <c r="C135" s="82">
        <v>0</v>
      </c>
      <c r="I135" s="10"/>
    </row>
    <row r="136" spans="1:10" x14ac:dyDescent="0.25">
      <c r="B136" s="59" t="s">
        <v>54</v>
      </c>
      <c r="C136" s="82">
        <v>0</v>
      </c>
      <c r="I136" s="10"/>
    </row>
    <row r="137" spans="1:10" x14ac:dyDescent="0.25">
      <c r="B137" s="59" t="s">
        <v>55</v>
      </c>
      <c r="C137" s="82">
        <v>0</v>
      </c>
      <c r="I137" s="10"/>
    </row>
    <row r="138" spans="1:10" x14ac:dyDescent="0.25">
      <c r="B138" s="59" t="s">
        <v>56</v>
      </c>
      <c r="C138" s="82">
        <v>0</v>
      </c>
      <c r="I138" s="10"/>
    </row>
    <row r="139" spans="1:10" x14ac:dyDescent="0.25">
      <c r="B139" s="59" t="s">
        <v>57</v>
      </c>
      <c r="C139" s="82">
        <v>0</v>
      </c>
      <c r="I139" s="10"/>
    </row>
    <row r="140" spans="1:10" x14ac:dyDescent="0.25">
      <c r="B140" s="99" t="s">
        <v>86</v>
      </c>
      <c r="C140" s="100">
        <v>0.08</v>
      </c>
      <c r="I140" s="101"/>
      <c r="J140" s="102"/>
    </row>
    <row r="141" spans="1:10" x14ac:dyDescent="0.25">
      <c r="B141" s="59" t="s">
        <v>63</v>
      </c>
      <c r="C141" s="103">
        <f>C140*F144</f>
        <v>1572.6133333333335</v>
      </c>
      <c r="H141" s="102"/>
      <c r="I141" s="101"/>
      <c r="J141" s="102"/>
    </row>
    <row r="142" spans="1:10" x14ac:dyDescent="0.25">
      <c r="H142" s="102"/>
      <c r="I142" s="104"/>
      <c r="J142" s="102"/>
    </row>
    <row r="143" spans="1:10" x14ac:dyDescent="0.25">
      <c r="B143" s="105"/>
      <c r="C143" s="106"/>
      <c r="D143" s="107"/>
      <c r="E143" s="108"/>
      <c r="F143" s="109"/>
      <c r="H143" s="102"/>
      <c r="I143" s="101"/>
      <c r="J143" s="102"/>
    </row>
    <row r="144" spans="1:10" x14ac:dyDescent="0.25">
      <c r="A144" s="101"/>
      <c r="B144" s="151" t="s">
        <v>60</v>
      </c>
      <c r="C144" s="152"/>
      <c r="D144" s="152"/>
      <c r="E144" s="153"/>
      <c r="F144" s="110">
        <f>(F117+F124)/(1-(C127+C131+C140))</f>
        <v>19657.666666666668</v>
      </c>
      <c r="G144" s="102"/>
      <c r="H144" s="102"/>
      <c r="I144" s="102"/>
      <c r="J144" s="102"/>
    </row>
    <row r="145" spans="1:8" x14ac:dyDescent="0.25">
      <c r="B145" s="102"/>
      <c r="C145" s="102"/>
      <c r="D145" s="86"/>
      <c r="E145" s="87"/>
      <c r="F145" s="102"/>
      <c r="G145" s="102"/>
      <c r="H145" s="102"/>
    </row>
    <row r="146" spans="1:8" x14ac:dyDescent="0.25">
      <c r="G146" s="102"/>
    </row>
    <row r="147" spans="1:8" x14ac:dyDescent="0.25">
      <c r="A147" s="101"/>
      <c r="B147" s="11" t="s">
        <v>73</v>
      </c>
      <c r="G147" s="102"/>
    </row>
    <row r="148" spans="1:8" x14ac:dyDescent="0.25">
      <c r="A148" s="101"/>
      <c r="B148" s="102"/>
      <c r="C148" s="102"/>
      <c r="D148" s="111"/>
      <c r="E148" s="87"/>
      <c r="F148" s="87"/>
      <c r="G148" s="102"/>
    </row>
    <row r="149" spans="1:8" x14ac:dyDescent="0.25">
      <c r="A149" s="101"/>
      <c r="B149" s="102"/>
      <c r="C149" s="102"/>
      <c r="D149" s="111"/>
      <c r="E149" s="87"/>
      <c r="F149" s="87"/>
      <c r="G149" s="102"/>
    </row>
    <row r="150" spans="1:8" x14ac:dyDescent="0.25">
      <c r="A150" s="101"/>
      <c r="B150" s="102"/>
      <c r="C150" s="102"/>
      <c r="D150" s="111"/>
      <c r="E150" s="87"/>
      <c r="F150" s="87"/>
      <c r="G150" s="102"/>
    </row>
    <row r="151" spans="1:8" x14ac:dyDescent="0.25">
      <c r="A151" s="101"/>
      <c r="B151" s="102"/>
      <c r="C151" s="102"/>
      <c r="D151" s="86"/>
      <c r="E151" s="87"/>
      <c r="F151" s="71"/>
      <c r="G151" s="102"/>
    </row>
    <row r="152" spans="1:8" x14ac:dyDescent="0.25">
      <c r="B152" s="102"/>
      <c r="C152" s="102"/>
      <c r="D152" s="86"/>
      <c r="E152" s="87"/>
      <c r="F152" s="102"/>
      <c r="G152" s="102"/>
    </row>
  </sheetData>
  <mergeCells count="4">
    <mergeCell ref="A2:D2"/>
    <mergeCell ref="B144:E144"/>
    <mergeCell ref="A5:F5"/>
    <mergeCell ref="A3:F3"/>
  </mergeCells>
  <pageMargins left="0.62992125984251968" right="0.23622047244094491" top="0.74803149606299213" bottom="0.74803149606299213" header="0.31496062992125984" footer="0.31496062992125984"/>
  <pageSetup paperSize="9" scale="95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ORC-1</vt:lpstr>
      <vt:lpstr>'ORC-1'!Titulos_de_impressao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Cano</dc:creator>
  <cp:lastModifiedBy>Victor Brience</cp:lastModifiedBy>
  <cp:lastPrinted>2017-06-17T17:32:41Z</cp:lastPrinted>
  <dcterms:created xsi:type="dcterms:W3CDTF">2009-03-13T12:56:14Z</dcterms:created>
  <dcterms:modified xsi:type="dcterms:W3CDTF">2020-04-24T11:47:05Z</dcterms:modified>
</cp:coreProperties>
</file>