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Sr Design\"/>
    </mc:Choice>
  </mc:AlternateContent>
  <bookViews>
    <workbookView xWindow="0" yWindow="0" windowWidth="28800" windowHeight="122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M52" i="1" l="1"/>
  <c r="L52" i="1"/>
  <c r="L38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L39" i="1" s="1"/>
</calcChain>
</file>

<file path=xl/sharedStrings.xml><?xml version="1.0" encoding="utf-8"?>
<sst xmlns="http://schemas.openxmlformats.org/spreadsheetml/2006/main" count="283" uniqueCount="196">
  <si>
    <t>Year:</t>
  </si>
  <si>
    <t>Semester:</t>
  </si>
  <si>
    <t>Spring</t>
  </si>
  <si>
    <t>Project Name:</t>
  </si>
  <si>
    <t>Guitutar</t>
  </si>
  <si>
    <t>Authors:</t>
  </si>
  <si>
    <t>Austin Peterson, Brian Rieder, Cole Giannotti, Jen Isaza</t>
  </si>
  <si>
    <t>Created:</t>
  </si>
  <si>
    <t>Last Modified:</t>
  </si>
  <si>
    <t>Project_Component</t>
  </si>
  <si>
    <t>Qty:</t>
  </si>
  <si>
    <t>Description</t>
  </si>
  <si>
    <t>ID</t>
  </si>
  <si>
    <t>Qty</t>
  </si>
  <si>
    <t>Value</t>
  </si>
  <si>
    <t>Package</t>
  </si>
  <si>
    <t>Manufacturer</t>
  </si>
  <si>
    <t>Mfg. Part #</t>
  </si>
  <si>
    <t>Supplier</t>
  </si>
  <si>
    <t>Supplier Part #</t>
  </si>
  <si>
    <t>Individual Price</t>
  </si>
  <si>
    <t>Total Price</t>
  </si>
  <si>
    <t>Purchase Link</t>
  </si>
  <si>
    <t>Do we have it?</t>
  </si>
  <si>
    <t>Comments</t>
  </si>
  <si>
    <t>Capactior (10uF, Tantalum)</t>
  </si>
  <si>
    <t>C1, C2, C11</t>
  </si>
  <si>
    <t>10uF</t>
  </si>
  <si>
    <t>0805 SMD</t>
  </si>
  <si>
    <t>AVX</t>
  </si>
  <si>
    <t>TACR106K016RTA</t>
  </si>
  <si>
    <t>Mouser</t>
  </si>
  <si>
    <t>581-TACR106K016RTA</t>
  </si>
  <si>
    <t>Yes</t>
  </si>
  <si>
    <t>Multilayer Ceramic Capacitors MLCC - SMD/SMT 9pF 50volts</t>
  </si>
  <si>
    <t>C12, C13</t>
  </si>
  <si>
    <t>9pF</t>
  </si>
  <si>
    <t>Kemet</t>
  </si>
  <si>
    <t>CBR08C909D5GAC</t>
  </si>
  <si>
    <t>80-CBR08C909D5GAC</t>
  </si>
  <si>
    <t>Capacitor (100uF)</t>
  </si>
  <si>
    <t>C3</t>
  </si>
  <si>
    <t>100uF</t>
  </si>
  <si>
    <t>Murata</t>
  </si>
  <si>
    <t>GRM31CD80J107ME39L</t>
  </si>
  <si>
    <t>Digikey</t>
  </si>
  <si>
    <t>490-10525-1-ND</t>
  </si>
  <si>
    <t>Purchased</t>
  </si>
  <si>
    <t>Purchased extras</t>
  </si>
  <si>
    <t>Capactior (0.1uF, Ceramic)</t>
  </si>
  <si>
    <t>C4, C5, C6, C7, C8, C9, C10</t>
  </si>
  <si>
    <t>0.1uF</t>
  </si>
  <si>
    <t>C0805C104M5RACTU</t>
  </si>
  <si>
    <t>80-C0805C104M5R</t>
  </si>
  <si>
    <t>LED - Blue, Clear, 1206 SMD</t>
  </si>
  <si>
    <t>D1</t>
  </si>
  <si>
    <t>BLUE</t>
  </si>
  <si>
    <t>1206 SMD</t>
  </si>
  <si>
    <t>Kingbright USA</t>
  </si>
  <si>
    <t>APT3216LVBC/D</t>
  </si>
  <si>
    <t>754-1943-2-ND</t>
  </si>
  <si>
    <t>DIODE GEN PURP 100V 1A SMA</t>
  </si>
  <si>
    <t>D140</t>
  </si>
  <si>
    <t>DO-214AC</t>
  </si>
  <si>
    <t>Fairchild/ON Semi</t>
  </si>
  <si>
    <t>S1B</t>
  </si>
  <si>
    <t>S1BFSCT-ND</t>
  </si>
  <si>
    <t>D2 - D139</t>
  </si>
  <si>
    <t>Guitar Neck Replacement</t>
  </si>
  <si>
    <t>H1</t>
  </si>
  <si>
    <t>-</t>
  </si>
  <si>
    <t>lotmusic</t>
  </si>
  <si>
    <t>Amazon</t>
  </si>
  <si>
    <t>Plasti Dip</t>
  </si>
  <si>
    <t>H13</t>
  </si>
  <si>
    <t>14.5 fl.oz RED</t>
  </si>
  <si>
    <t>Performix</t>
  </si>
  <si>
    <t>Menards</t>
  </si>
  <si>
    <t>Big Bends String Sleeves</t>
  </si>
  <si>
    <t>H14</t>
  </si>
  <si>
    <t>7 Pack</t>
  </si>
  <si>
    <t>Big Bends</t>
  </si>
  <si>
    <t>Guitar Audio</t>
  </si>
  <si>
    <t>1pc Neck Plate with Crews Chrome for Fender Replacement Electric Guitar Part</t>
  </si>
  <si>
    <t>H2</t>
  </si>
  <si>
    <t>No</t>
  </si>
  <si>
    <t>Unnecessary?</t>
  </si>
  <si>
    <t>M2.5-0.4 x 3 mm. Phillips-Square Flat-Head Machine Screws (3-Pack)</t>
  </si>
  <si>
    <t>H3, H4, H5, H6, H7, H8, H9, H10, H11, H12</t>
  </si>
  <si>
    <t>Home Depot</t>
  </si>
  <si>
    <t>#203539900</t>
  </si>
  <si>
    <t># 06558</t>
  </si>
  <si>
    <t>Check Joe</t>
  </si>
  <si>
    <t>1x3 pin header</t>
  </si>
  <si>
    <t>ICSP</t>
  </si>
  <si>
    <t>RES SMD 68 OHM 5% 1/8W 0805</t>
  </si>
  <si>
    <t>R1</t>
  </si>
  <si>
    <t>68 Ohm</t>
  </si>
  <si>
    <t>Stackpole Electronics Inc.</t>
  </si>
  <si>
    <t>RMCF0805JT68R0</t>
  </si>
  <si>
    <t>RMCF0805JT68R0CT-ND</t>
  </si>
  <si>
    <t>yes</t>
  </si>
  <si>
    <t>RES SMD 330K OHM 5% 1/8W 0805</t>
  </si>
  <si>
    <t>R2, R3, R4, R5, R6, R7, R8, R9, R10, R11, R12, R13, R14, R15, R16, R17, R18, R19, R20, R21, R22, R23</t>
  </si>
  <si>
    <t>330 kOhm</t>
  </si>
  <si>
    <t>RMCF0805JT330K</t>
  </si>
  <si>
    <t>RMCF0805JT330KCT-ND</t>
  </si>
  <si>
    <t>Resistor (1000 Ohm)</t>
  </si>
  <si>
    <t>R24</t>
  </si>
  <si>
    <t>1 kOhm</t>
  </si>
  <si>
    <t>Vishay Dale</t>
  </si>
  <si>
    <t>TNPW08051K00BEEA</t>
  </si>
  <si>
    <t>TNP1.00KABCT-ND</t>
  </si>
  <si>
    <t>Resistor (10000 Ohm)</t>
  </si>
  <si>
    <t>R25</t>
  </si>
  <si>
    <t>10 kOhm</t>
  </si>
  <si>
    <t>TNPW080510K0BEEA</t>
  </si>
  <si>
    <t>TNP10.0KABCT-ND</t>
  </si>
  <si>
    <t>Resistor (1000000 Ohm)</t>
  </si>
  <si>
    <t>R26</t>
  </si>
  <si>
    <t>1 MOhm</t>
  </si>
  <si>
    <t>Yageo</t>
  </si>
  <si>
    <t>RC0402FR-071ML</t>
  </si>
  <si>
    <t>311-1.00MLRCT-ND</t>
  </si>
  <si>
    <t>Resistor (100 Ohm)</t>
  </si>
  <si>
    <t>R27</t>
  </si>
  <si>
    <t>100 Ohm</t>
  </si>
  <si>
    <t>RC0402FR-07100RL</t>
  </si>
  <si>
    <t>311-100LRCT-ND</t>
  </si>
  <si>
    <t xml:space="preserve">Resistor Network </t>
  </si>
  <si>
    <t>RN1, RN2, RN3, RN4, RN5, RN6, RN7, RN8, RN9, RN10, RN11, RN12, RN13, RN14, RN15, RN16, RN17, RN18, RN19, RN20, RN21, RN22, RN23, RN24, RN25, RN26, RN27, RN28, RN29, RN30, RN31, RN32, RN33, RN34, RN35, RN36, RN37, RN38, RN39, RN40, RN41, RN42, RN43, RN44, RN45, RN46</t>
  </si>
  <si>
    <t>MNR04</t>
  </si>
  <si>
    <t>Rohm Semiconductor</t>
  </si>
  <si>
    <t>MNR04MRAPJ680</t>
  </si>
  <si>
    <t>RHM1361CT-ND</t>
  </si>
  <si>
    <t>Pushbutton Switches 50mA 12VDC F065 4.3mm Gull Wing</t>
  </si>
  <si>
    <t>S1</t>
  </si>
  <si>
    <t>Gull Wing</t>
  </si>
  <si>
    <t>E-Switch</t>
  </si>
  <si>
    <t>LL3301NF065QG</t>
  </si>
  <si>
    <t>612-LL3301NF065QG</t>
  </si>
  <si>
    <t>For MCLR. Could just use a regular switch for power</t>
  </si>
  <si>
    <t>32-bit Microcontroller, 50 Hz, 100 Pin</t>
  </si>
  <si>
    <t>U1</t>
  </si>
  <si>
    <t>TQFP</t>
  </si>
  <si>
    <t>Microchip Technology Inc.</t>
  </si>
  <si>
    <t>PIC32MX570F512L</t>
  </si>
  <si>
    <t>FREE</t>
  </si>
  <si>
    <t>SAMPLES</t>
  </si>
  <si>
    <t>IC REG LDO 3.3V 0.8A SOT223</t>
  </si>
  <si>
    <t>U2</t>
  </si>
  <si>
    <t>3.3V</t>
  </si>
  <si>
    <t>SOT-223</t>
  </si>
  <si>
    <t>Texas Instruments</t>
  </si>
  <si>
    <t>LM1117IMPX-3.3/NOPB</t>
  </si>
  <si>
    <t>LM1117IMPX-3.3/NOPBCT-ND</t>
  </si>
  <si>
    <t>IC Shift Register 8Bit 16 TSSOP</t>
  </si>
  <si>
    <t>U3, U4, U5, U6, U7, U8, U9, U10, U11, U12, U13, U14, U15, U16, U17, U18, U19, U20, U21, U22, U23, U24, U25</t>
  </si>
  <si>
    <t>8 BIT</t>
  </si>
  <si>
    <t>TSSOP</t>
  </si>
  <si>
    <t>Nexperia USA Inc.</t>
  </si>
  <si>
    <t>74HC595PW,118</t>
  </si>
  <si>
    <t>568-2263-1-ND</t>
  </si>
  <si>
    <t>LM324 Quadruple Operational Amplifier</t>
  </si>
  <si>
    <t>U26</t>
  </si>
  <si>
    <t>SOIC-14</t>
  </si>
  <si>
    <t>LM324</t>
  </si>
  <si>
    <t>Taken from Joe's Cabinet. No extra cost.</t>
  </si>
  <si>
    <t>Crystals 16.00MHz 30ppm 12pF -40 to 85C</t>
  </si>
  <si>
    <t>Y1</t>
  </si>
  <si>
    <t>16MHz</t>
  </si>
  <si>
    <t>5 mm x 3.2 mm</t>
  </si>
  <si>
    <t>TXC Corporation</t>
  </si>
  <si>
    <t>AA-16.000MALE-T</t>
  </si>
  <si>
    <t>887-1660-1-ND</t>
  </si>
  <si>
    <t>Lithium Ion Battery Pack - 3.7V 6600mAh</t>
  </si>
  <si>
    <t>BT1</t>
  </si>
  <si>
    <t>3.7V 6600mAh</t>
  </si>
  <si>
    <t>Adafruit</t>
  </si>
  <si>
    <t>Link</t>
  </si>
  <si>
    <t>PowerBoost 1000 Charger - Rechargeable 5V Lipo USB Boost @ 1A - 1000C</t>
  </si>
  <si>
    <t>A2</t>
  </si>
  <si>
    <t>5V 1A</t>
  </si>
  <si>
    <t>BLUETOOTH 4.2 DUAL MODE (ROM) DA</t>
  </si>
  <si>
    <t>A1</t>
  </si>
  <si>
    <t>Tray</t>
  </si>
  <si>
    <t>BM78SPP05NC2-0002AA</t>
  </si>
  <si>
    <t>BM78SPPS5NC2-0002AA-ND</t>
  </si>
  <si>
    <t>Total Qty</t>
  </si>
  <si>
    <t>Total Cost</t>
  </si>
  <si>
    <t>Resistor Network (100 Ohm)</t>
  </si>
  <si>
    <t>4814P</t>
  </si>
  <si>
    <t>Bourns Inc.</t>
  </si>
  <si>
    <t>4814P-T01-101LF</t>
  </si>
  <si>
    <t>4814P-T01-101LF-ND</t>
  </si>
  <si>
    <t>ECE477 Bill of Materials 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</si>
</sst>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0"/>
      <color rgb="FF000000"/>
      <name val="Arial"/>
    </font>
    <font>
      <sz val="11"/>
      <color rgb="FF000000"/>
      <name val="Calibri"/>
    </font>
    <font>
      <u/>
      <sz val="11"/>
      <color rgb="FF0000FF"/>
      <name val="Calibri"/>
    </font>
    <font>
      <sz val="10"/>
      <color rgb="FF000000"/>
      <name val="Arial"/>
    </font>
    <font>
      <sz val="10"/>
      <name val="Arial"/>
    </font>
    <font>
      <sz val="11"/>
      <name val="Calibri"/>
    </font>
    <font>
      <u/>
      <sz val="11"/>
      <color rgb="FF0000FF"/>
      <name val="Calibri"/>
    </font>
    <font>
      <sz val="9"/>
      <color rgb="FF000000"/>
      <name val="Arial"/>
    </font>
    <font>
      <sz val="11"/>
      <color rgb="FF111111"/>
      <name val="Calibri"/>
    </font>
    <font>
      <u/>
      <sz val="11"/>
      <color rgb="FF1155CC"/>
      <name val="Calibri"/>
    </font>
    <font>
      <u/>
      <sz val="10"/>
      <color rgb="FF1155CC"/>
      <name val="Arial"/>
    </font>
    <font>
      <u/>
      <sz val="11"/>
      <color rgb="FF0000FF"/>
      <name val="Calibri"/>
    </font>
    <font>
      <u/>
      <sz val="10"/>
      <color rgb="FF0000FF"/>
      <name val="Arial"/>
    </font>
    <font>
      <u/>
      <sz val="9"/>
      <color rgb="FF000000"/>
      <name val="Arial"/>
    </font>
    <font>
      <sz val="10"/>
      <name val="Arial"/>
    </font>
    <font>
      <b/>
      <sz val="11"/>
      <name val="Calibri"/>
    </font>
    <font>
      <sz val="10"/>
      <color rgb="FF333333"/>
      <name val="&quot;Open Sans&quot;"/>
    </font>
    <font>
      <b/>
      <sz val="11"/>
      <color rgb="FF000000"/>
      <name val="Calibri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4CCC6"/>
        <bgColor rgb="FF84CCC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/>
    <xf numFmtId="0" fontId="3" fillId="2" borderId="0" xfId="0" applyFont="1" applyFill="1" applyAlignment="1"/>
    <xf numFmtId="14" fontId="1" fillId="2" borderId="0" xfId="0" applyNumberFormat="1" applyFont="1" applyFill="1" applyAlignment="1">
      <alignment horizontal="right"/>
    </xf>
    <xf numFmtId="0" fontId="6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10" fillId="0" borderId="0" xfId="0" applyFont="1" applyAlignment="1"/>
    <xf numFmtId="0" fontId="7" fillId="0" borderId="0" xfId="0" applyFont="1" applyAlignment="1"/>
    <xf numFmtId="0" fontId="14" fillId="0" borderId="0" xfId="0" applyFont="1" applyAlignment="1"/>
    <xf numFmtId="0" fontId="14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right"/>
    </xf>
    <xf numFmtId="0" fontId="19" fillId="0" borderId="0" xfId="0" applyFont="1" applyAlignment="1">
      <alignment horizontal="right"/>
    </xf>
    <xf numFmtId="0" fontId="19" fillId="2" borderId="2" xfId="0" applyFont="1" applyFill="1" applyBorder="1" applyAlignment="1"/>
    <xf numFmtId="0" fontId="17" fillId="2" borderId="3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17" fillId="2" borderId="1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18" fillId="0" borderId="1" xfId="0" applyFont="1" applyBorder="1"/>
    <xf numFmtId="0" fontId="19" fillId="2" borderId="1" xfId="0" applyFont="1" applyFill="1" applyBorder="1" applyAlignment="1">
      <alignment horizontal="left"/>
    </xf>
    <xf numFmtId="0" fontId="18" fillId="0" borderId="1" xfId="0" applyFont="1" applyBorder="1" applyAlignment="1"/>
    <xf numFmtId="0" fontId="5" fillId="0" borderId="1" xfId="0" applyFont="1" applyBorder="1" applyAlignment="1"/>
    <xf numFmtId="0" fontId="5" fillId="0" borderId="1" xfId="0" applyFont="1" applyBorder="1" applyAlignment="1"/>
    <xf numFmtId="0" fontId="0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1" xfId="0" applyFont="1" applyBorder="1" applyAlignment="1"/>
    <xf numFmtId="0" fontId="4" fillId="0" borderId="1" xfId="0" applyFont="1" applyBorder="1" applyAlignment="1"/>
    <xf numFmtId="0" fontId="7" fillId="2" borderId="1" xfId="0" applyFont="1" applyFill="1" applyBorder="1" applyAlignment="1"/>
    <xf numFmtId="0" fontId="1" fillId="2" borderId="1" xfId="0" applyFont="1" applyFill="1" applyBorder="1" applyAlignment="1"/>
    <xf numFmtId="0" fontId="1" fillId="0" borderId="1" xfId="0" applyFont="1" applyBorder="1" applyAlignment="1"/>
    <xf numFmtId="0" fontId="8" fillId="2" borderId="1" xfId="0" applyFont="1" applyFill="1" applyBorder="1" applyAlignment="1"/>
    <xf numFmtId="0" fontId="5" fillId="0" borderId="1" xfId="0" applyFont="1" applyBorder="1"/>
    <xf numFmtId="0" fontId="9" fillId="0" borderId="1" xfId="0" applyFont="1" applyBorder="1" applyAlignment="1"/>
    <xf numFmtId="0" fontId="11" fillId="0" borderId="1" xfId="0" applyFont="1" applyBorder="1" applyAlignment="1"/>
    <xf numFmtId="0" fontId="0" fillId="0" borderId="1" xfId="0" applyFont="1" applyBorder="1" applyAlignment="1"/>
    <xf numFmtId="0" fontId="4" fillId="0" borderId="1" xfId="0" applyFont="1" applyBorder="1" applyAlignment="1"/>
    <xf numFmtId="0" fontId="12" fillId="0" borderId="1" xfId="0" applyFont="1" applyBorder="1" applyAlignment="1"/>
    <xf numFmtId="0" fontId="13" fillId="0" borderId="1" xfId="0" applyFont="1" applyBorder="1" applyAlignment="1"/>
    <xf numFmtId="0" fontId="7" fillId="0" borderId="1" xfId="0" applyFont="1" applyBorder="1" applyAlignment="1"/>
    <xf numFmtId="0" fontId="7" fillId="0" borderId="1" xfId="0" applyFont="1" applyBorder="1" applyAlignment="1"/>
    <xf numFmtId="0" fontId="7" fillId="2" borderId="1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5" fillId="0" borderId="1" xfId="0" applyFont="1" applyBorder="1" applyAlignment="1"/>
    <xf numFmtId="0" fontId="15" fillId="0" borderId="1" xfId="0" applyFont="1" applyBorder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url?q=https://www.adafruit.com/products/2465&amp;sa=D&amp;ust=1492119757935000&amp;usg=AFQjCNESz-VuvyDgY34X60DhEjV-aAku6A" TargetMode="External"/><Relationship Id="rId2" Type="http://schemas.openxmlformats.org/officeDocument/2006/relationships/hyperlink" Target="https://www.google.com/url?q=https://www.adafruit.com/product/353&amp;sa=D&amp;ust=1492119757935000&amp;usg=AFQjCNFcnXZEx3I8gs8ruBOUcXji_vV9Iw" TargetMode="External"/><Relationship Id="rId1" Type="http://schemas.openxmlformats.org/officeDocument/2006/relationships/hyperlink" Target="http://www.digikey.com/en/supplier-centers/r/rohm-semi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google.com/url?q=http://www.digikey.com/product-detail/en/microchip-technology/BM78SPP05NC2-0002AA/BM78SPP05NC2-0002AA-ND/6098092&amp;sa=D&amp;ust=1492119811898000&amp;usg=AFQjCNH6vDjODzw--WCW_e_ynBP3e2ND5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abSelected="1" workbookViewId="0">
      <selection activeCell="K38" sqref="K38:L39"/>
    </sheetView>
  </sheetViews>
  <sheetFormatPr defaultColWidth="14.42578125" defaultRowHeight="15.75" customHeight="1"/>
  <cols>
    <col min="1" max="1" width="43.140625" customWidth="1"/>
    <col min="7" max="7" width="21" customWidth="1"/>
  </cols>
  <sheetData>
    <row r="1" spans="1:27" ht="15.75" customHeight="1">
      <c r="A1" s="17" t="s">
        <v>195</v>
      </c>
    </row>
    <row r="2" spans="1:27" ht="15">
      <c r="A2" s="18" t="s">
        <v>0</v>
      </c>
      <c r="B2" s="2">
        <v>2017</v>
      </c>
      <c r="C2" s="19" t="s">
        <v>1</v>
      </c>
      <c r="D2" s="20"/>
      <c r="E2" s="1" t="s">
        <v>2</v>
      </c>
      <c r="F2" s="18" t="s">
        <v>3</v>
      </c>
      <c r="G2" s="1" t="s">
        <v>4</v>
      </c>
      <c r="H2" s="3"/>
      <c r="I2" s="3"/>
      <c r="J2" s="4"/>
      <c r="K2" s="5"/>
      <c r="L2" s="6"/>
      <c r="M2" s="5"/>
    </row>
    <row r="3" spans="1:27" ht="15">
      <c r="A3" s="18" t="s">
        <v>5</v>
      </c>
      <c r="B3" s="1" t="s">
        <v>6</v>
      </c>
      <c r="C3" s="3"/>
      <c r="D3" s="3"/>
      <c r="E3" s="3"/>
      <c r="F3" s="3"/>
      <c r="G3" s="3"/>
      <c r="H3" s="3"/>
      <c r="I3" s="3"/>
      <c r="J3" s="3"/>
      <c r="K3" s="5"/>
      <c r="L3" s="6"/>
      <c r="M3" s="5"/>
    </row>
    <row r="4" spans="1:27" ht="15">
      <c r="A4" s="18" t="s">
        <v>7</v>
      </c>
      <c r="B4" s="7">
        <v>42764</v>
      </c>
      <c r="C4" s="3"/>
      <c r="D4" s="3"/>
      <c r="E4" s="3"/>
      <c r="F4" s="3"/>
      <c r="G4" s="3"/>
      <c r="H4" s="3"/>
      <c r="I4" s="3"/>
      <c r="J4" s="3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7" ht="15">
      <c r="A5" s="18" t="s">
        <v>8</v>
      </c>
      <c r="B5" s="7">
        <v>42828</v>
      </c>
      <c r="C5" s="3"/>
      <c r="D5" s="3"/>
      <c r="E5" s="3"/>
      <c r="F5" s="3"/>
      <c r="G5" s="3"/>
      <c r="H5" s="3"/>
      <c r="I5" s="3"/>
      <c r="J5" s="3"/>
      <c r="K5" s="5"/>
      <c r="L5" s="6"/>
      <c r="M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">
      <c r="A6" s="22" t="s">
        <v>9</v>
      </c>
      <c r="B6" s="23"/>
      <c r="C6" s="23"/>
      <c r="D6" s="23"/>
      <c r="E6" s="23"/>
      <c r="F6" s="23"/>
      <c r="G6" s="23"/>
      <c r="H6" s="23"/>
      <c r="I6" s="22" t="s">
        <v>10</v>
      </c>
      <c r="J6" s="23"/>
      <c r="K6" s="24"/>
      <c r="L6" s="24"/>
      <c r="M6" s="24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">
      <c r="A7" s="25" t="s">
        <v>11</v>
      </c>
      <c r="B7" s="25" t="s">
        <v>12</v>
      </c>
      <c r="C7" s="25" t="s">
        <v>13</v>
      </c>
      <c r="D7" s="25" t="s">
        <v>14</v>
      </c>
      <c r="E7" s="25" t="s">
        <v>15</v>
      </c>
      <c r="F7" s="25" t="s">
        <v>16</v>
      </c>
      <c r="G7" s="25" t="s">
        <v>17</v>
      </c>
      <c r="H7" s="25" t="s">
        <v>18</v>
      </c>
      <c r="I7" s="26" t="s">
        <v>19</v>
      </c>
      <c r="J7" s="27"/>
      <c r="K7" s="28" t="s">
        <v>20</v>
      </c>
      <c r="L7" s="28" t="s">
        <v>21</v>
      </c>
      <c r="M7" s="28" t="s">
        <v>22</v>
      </c>
      <c r="N7" s="29" t="s">
        <v>23</v>
      </c>
      <c r="O7" s="21" t="s">
        <v>24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>
      <c r="A8" s="30" t="s">
        <v>25</v>
      </c>
      <c r="B8" s="30" t="s">
        <v>26</v>
      </c>
      <c r="C8" s="30">
        <v>3</v>
      </c>
      <c r="D8" s="30" t="s">
        <v>27</v>
      </c>
      <c r="E8" s="30" t="s">
        <v>28</v>
      </c>
      <c r="F8" s="30" t="s">
        <v>29</v>
      </c>
      <c r="G8" s="30" t="s">
        <v>30</v>
      </c>
      <c r="H8" s="30" t="s">
        <v>31</v>
      </c>
      <c r="I8" s="31" t="s">
        <v>32</v>
      </c>
      <c r="J8" s="32"/>
      <c r="K8" s="30">
        <v>2.85</v>
      </c>
      <c r="L8" s="33">
        <f t="shared" ref="L8:L33" si="0">K8*C8</f>
        <v>8.5500000000000007</v>
      </c>
      <c r="M8" s="34" t="str">
        <f>HYPERLINK("http://www.mouser.com/ProductDetail/AVX/TACR106K016RTA/?qs=wrqjLIOlH7ucnubrQeX9jA%3D%3D","Link")</f>
        <v>Link</v>
      </c>
      <c r="N8" s="35" t="s">
        <v>33</v>
      </c>
    </row>
    <row r="9" spans="1:27">
      <c r="A9" s="30" t="s">
        <v>34</v>
      </c>
      <c r="B9" s="30" t="s">
        <v>35</v>
      </c>
      <c r="C9" s="30">
        <v>2</v>
      </c>
      <c r="D9" s="30" t="s">
        <v>36</v>
      </c>
      <c r="E9" s="30" t="s">
        <v>28</v>
      </c>
      <c r="F9" s="30" t="s">
        <v>37</v>
      </c>
      <c r="G9" s="36" t="s">
        <v>38</v>
      </c>
      <c r="H9" s="30" t="s">
        <v>31</v>
      </c>
      <c r="I9" s="30" t="s">
        <v>39</v>
      </c>
      <c r="J9" s="30"/>
      <c r="K9" s="30">
        <v>0.36</v>
      </c>
      <c r="L9" s="33">
        <f t="shared" si="0"/>
        <v>0.72</v>
      </c>
      <c r="M9" s="34" t="str">
        <f>HYPERLINK("http://www.mouser.com/ProductDetail/Kemet/CBR08C909D5GAC/?qs=sGAEpiMZZMs0AnBnWHyRQFAw6%252bAOMXM4H%2f5Ev895D0Y%3d","Link")</f>
        <v>Link</v>
      </c>
      <c r="N9" s="35" t="s">
        <v>33</v>
      </c>
    </row>
    <row r="10" spans="1:27">
      <c r="A10" s="30" t="s">
        <v>40</v>
      </c>
      <c r="B10" s="30" t="s">
        <v>41</v>
      </c>
      <c r="C10" s="30">
        <v>1</v>
      </c>
      <c r="D10" s="30" t="s">
        <v>42</v>
      </c>
      <c r="E10" s="30" t="s">
        <v>28</v>
      </c>
      <c r="F10" s="30" t="s">
        <v>43</v>
      </c>
      <c r="G10" s="36" t="s">
        <v>44</v>
      </c>
      <c r="H10" s="30" t="s">
        <v>45</v>
      </c>
      <c r="I10" s="31" t="s">
        <v>46</v>
      </c>
      <c r="J10" s="32"/>
      <c r="K10" s="30">
        <v>0.55000000000000004</v>
      </c>
      <c r="L10" s="33">
        <f t="shared" si="0"/>
        <v>0.55000000000000004</v>
      </c>
      <c r="M10" s="34" t="str">
        <f>HYPERLINK("https://www.digikey.com/product-detail/en/murata-electronics-north-america/GRM31CD80J107ME39L/490-10525-1-ND/5026461","Link")</f>
        <v>Link</v>
      </c>
      <c r="N10" s="35" t="s">
        <v>47</v>
      </c>
      <c r="O10" s="9" t="s">
        <v>48</v>
      </c>
    </row>
    <row r="11" spans="1:27">
      <c r="A11" s="30" t="s">
        <v>49</v>
      </c>
      <c r="B11" s="30" t="s">
        <v>50</v>
      </c>
      <c r="C11" s="30">
        <v>7</v>
      </c>
      <c r="D11" s="30" t="s">
        <v>51</v>
      </c>
      <c r="E11" s="30" t="s">
        <v>28</v>
      </c>
      <c r="F11" s="30" t="s">
        <v>37</v>
      </c>
      <c r="G11" s="30" t="s">
        <v>52</v>
      </c>
      <c r="H11" s="30" t="s">
        <v>31</v>
      </c>
      <c r="I11" s="31" t="s">
        <v>53</v>
      </c>
      <c r="J11" s="32"/>
      <c r="K11" s="30">
        <v>0.1</v>
      </c>
      <c r="L11" s="33">
        <f t="shared" si="0"/>
        <v>0.70000000000000007</v>
      </c>
      <c r="M11" s="34" t="str">
        <f>HYPERLINK("http://www.mouser.com/ProductDetail/Kemet/C0805C104M5RACTU/?qs=VOOUd%252bza08qHu13WgNByHQ%3D%3D","Link")</f>
        <v>Link</v>
      </c>
      <c r="N11" s="35" t="s">
        <v>33</v>
      </c>
    </row>
    <row r="12" spans="1:27">
      <c r="A12" s="37" t="s">
        <v>54</v>
      </c>
      <c r="B12" s="38" t="s">
        <v>55</v>
      </c>
      <c r="C12" s="38">
        <v>1</v>
      </c>
      <c r="D12" s="38" t="s">
        <v>56</v>
      </c>
      <c r="E12" s="38" t="s">
        <v>57</v>
      </c>
      <c r="F12" s="38" t="s">
        <v>58</v>
      </c>
      <c r="G12" s="30" t="s">
        <v>59</v>
      </c>
      <c r="H12" s="38" t="s">
        <v>45</v>
      </c>
      <c r="I12" s="31" t="s">
        <v>60</v>
      </c>
      <c r="J12" s="32"/>
      <c r="K12" s="33">
        <v>0.61</v>
      </c>
      <c r="L12" s="33">
        <f t="shared" si="0"/>
        <v>0.61</v>
      </c>
      <c r="M12" s="34" t="str">
        <f>HYPERLINK("https://www.digikey.com/products/en?keywords=754-1943-2-ND","Link")</f>
        <v>Link</v>
      </c>
      <c r="N12" s="35" t="s">
        <v>33</v>
      </c>
    </row>
    <row r="13" spans="1:27">
      <c r="A13" s="37" t="s">
        <v>61</v>
      </c>
      <c r="B13" s="38" t="s">
        <v>62</v>
      </c>
      <c r="C13" s="38">
        <v>1</v>
      </c>
      <c r="D13" s="38"/>
      <c r="E13" s="38" t="s">
        <v>63</v>
      </c>
      <c r="F13" s="38" t="s">
        <v>64</v>
      </c>
      <c r="G13" s="30" t="s">
        <v>65</v>
      </c>
      <c r="H13" s="38" t="s">
        <v>45</v>
      </c>
      <c r="I13" s="31" t="s">
        <v>66</v>
      </c>
      <c r="J13" s="32"/>
      <c r="K13" s="33">
        <v>0.25</v>
      </c>
      <c r="L13" s="33">
        <f t="shared" si="0"/>
        <v>0.25</v>
      </c>
      <c r="M13" s="34" t="str">
        <f>HYPERLINK("https://www.digikey.com/product-detail/en/fairchild-on-semiconductor/S1B/S1BFSCT-ND/965719","Link")</f>
        <v>Link</v>
      </c>
      <c r="N13" s="35" t="s">
        <v>47</v>
      </c>
    </row>
    <row r="14" spans="1:27">
      <c r="A14" s="37" t="s">
        <v>54</v>
      </c>
      <c r="B14" s="38" t="s">
        <v>67</v>
      </c>
      <c r="C14" s="38">
        <v>140</v>
      </c>
      <c r="D14" s="38" t="s">
        <v>56</v>
      </c>
      <c r="E14" s="38" t="s">
        <v>57</v>
      </c>
      <c r="F14" s="38" t="s">
        <v>58</v>
      </c>
      <c r="G14" s="30" t="s">
        <v>59</v>
      </c>
      <c r="H14" s="38" t="s">
        <v>45</v>
      </c>
      <c r="I14" s="31" t="s">
        <v>60</v>
      </c>
      <c r="J14" s="32"/>
      <c r="K14" s="33">
        <v>0.61</v>
      </c>
      <c r="L14" s="33">
        <f t="shared" si="0"/>
        <v>85.399999999999991</v>
      </c>
      <c r="M14" s="34" t="str">
        <f>HYPERLINK("http://www.digikey.com/product-detail/en/kingbright/APT3216LVBC-D/754-1943-1-ND/5177473","Link")</f>
        <v>Link</v>
      </c>
      <c r="N14" s="35" t="s">
        <v>33</v>
      </c>
      <c r="O14" s="9" t="s">
        <v>48</v>
      </c>
    </row>
    <row r="15" spans="1:27">
      <c r="A15" s="39" t="s">
        <v>68</v>
      </c>
      <c r="B15" s="38" t="s">
        <v>69</v>
      </c>
      <c r="C15" s="38">
        <v>1</v>
      </c>
      <c r="D15" s="38" t="s">
        <v>70</v>
      </c>
      <c r="E15" s="38" t="s">
        <v>70</v>
      </c>
      <c r="F15" s="30" t="s">
        <v>71</v>
      </c>
      <c r="G15" s="38"/>
      <c r="H15" s="38" t="s">
        <v>72</v>
      </c>
      <c r="I15" s="40"/>
      <c r="J15" s="32"/>
      <c r="K15" s="33">
        <v>27.99</v>
      </c>
      <c r="L15" s="33">
        <f t="shared" si="0"/>
        <v>27.99</v>
      </c>
      <c r="M15" s="41" t="str">
        <f>HYPERLINK("https://www.amazon.com/gp/product/B0188QKTB2/ref=oh_aui_detailpage_o00_s00?ie=UTF8&amp;psc=1","Link")</f>
        <v>Link</v>
      </c>
      <c r="N15" s="35" t="s">
        <v>33</v>
      </c>
      <c r="P15" s="12"/>
    </row>
    <row r="16" spans="1:27">
      <c r="A16" s="30" t="s">
        <v>73</v>
      </c>
      <c r="B16" s="30" t="s">
        <v>74</v>
      </c>
      <c r="C16" s="30">
        <v>1</v>
      </c>
      <c r="D16" s="30" t="s">
        <v>75</v>
      </c>
      <c r="E16" s="30" t="s">
        <v>70</v>
      </c>
      <c r="F16" s="30" t="s">
        <v>76</v>
      </c>
      <c r="G16" s="30"/>
      <c r="H16" s="30" t="s">
        <v>77</v>
      </c>
      <c r="I16" s="31"/>
      <c r="J16" s="32"/>
      <c r="K16" s="30">
        <v>6.98</v>
      </c>
      <c r="L16" s="33">
        <f t="shared" si="0"/>
        <v>6.98</v>
      </c>
      <c r="M16" s="42" t="str">
        <f>HYPERLINK("http://www.menards.com/main/tools-hardware/hand-tools/hand-tool-accessories/14-5-oz-plasti-dip-red/p-1444450625062-c-9120.htm?tid=-598034445693534460", "Link")</f>
        <v>Link</v>
      </c>
      <c r="N16" s="35" t="s">
        <v>33</v>
      </c>
    </row>
    <row r="17" spans="1:16">
      <c r="A17" s="30" t="s">
        <v>78</v>
      </c>
      <c r="B17" s="30" t="s">
        <v>79</v>
      </c>
      <c r="C17" s="30">
        <v>1</v>
      </c>
      <c r="D17" s="30" t="s">
        <v>80</v>
      </c>
      <c r="E17" s="30" t="s">
        <v>70</v>
      </c>
      <c r="F17" s="30" t="s">
        <v>81</v>
      </c>
      <c r="G17" s="30" t="s">
        <v>70</v>
      </c>
      <c r="H17" s="30" t="s">
        <v>82</v>
      </c>
      <c r="I17" s="40"/>
      <c r="J17" s="32"/>
      <c r="K17" s="30">
        <v>5.9</v>
      </c>
      <c r="L17" s="33">
        <f t="shared" si="0"/>
        <v>5.9</v>
      </c>
      <c r="M17" s="42" t="str">
        <f>HYPERLINK("https://www.amazon.com/Big-Bends-2100000-String-Sleeves/dp/B000SHS1O2", "Link")</f>
        <v>Link</v>
      </c>
      <c r="N17" s="35" t="s">
        <v>33</v>
      </c>
    </row>
    <row r="18" spans="1:16">
      <c r="A18" s="39" t="s">
        <v>83</v>
      </c>
      <c r="B18" s="38" t="s">
        <v>84</v>
      </c>
      <c r="C18" s="38">
        <v>1</v>
      </c>
      <c r="D18" s="38" t="s">
        <v>70</v>
      </c>
      <c r="E18" s="38" t="s">
        <v>70</v>
      </c>
      <c r="F18" s="30" t="s">
        <v>71</v>
      </c>
      <c r="G18" s="38"/>
      <c r="H18" s="38" t="s">
        <v>72</v>
      </c>
      <c r="I18" s="40"/>
      <c r="J18" s="32"/>
      <c r="K18" s="33">
        <v>5.85</v>
      </c>
      <c r="L18" s="33">
        <f t="shared" si="0"/>
        <v>5.85</v>
      </c>
      <c r="M18" s="41" t="str">
        <f>HYPERLINK("https://www.amazon.com/gp/product/B0098YJYYC/ref=s9_top_hd_bw_boDYz_g267_i1?pf_rd_m=ATVPDKIKX0DER&amp;pf_rd_s=merchandised-search-2&amp;pf_rd_r=J0A3TTTGPMF3A0T056J7&amp;pf_rd_t=101&amp;pf_rd_p=db0d5056-1fba-4445-a387-053bc6c623a2&amp;pf_rd_i=11968541&amp;th=1","Link")</f>
        <v>Link</v>
      </c>
      <c r="N18" s="35" t="s">
        <v>85</v>
      </c>
      <c r="O18" s="9" t="s">
        <v>86</v>
      </c>
      <c r="P18" s="12"/>
    </row>
    <row r="19" spans="1:16">
      <c r="A19" s="35" t="s">
        <v>87</v>
      </c>
      <c r="B19" s="35" t="s">
        <v>88</v>
      </c>
      <c r="C19" s="35">
        <v>4</v>
      </c>
      <c r="D19" s="43"/>
      <c r="E19" s="43"/>
      <c r="F19" s="35" t="s">
        <v>89</v>
      </c>
      <c r="G19" s="35" t="s">
        <v>90</v>
      </c>
      <c r="H19" s="35" t="s">
        <v>89</v>
      </c>
      <c r="I19" s="44" t="s">
        <v>91</v>
      </c>
      <c r="J19" s="32"/>
      <c r="K19" s="35">
        <v>0.26</v>
      </c>
      <c r="L19" s="33">
        <f t="shared" si="0"/>
        <v>1.04</v>
      </c>
      <c r="M19" s="45" t="str">
        <f>HYPERLINK("http://www.homedepot.com/p/Crown-Bolt-M2-5-0-4-x-3-mm-Phillips-Square-Flat-Head-Machine-Screws-3-Pack-06558/203539900","Link")</f>
        <v>Link</v>
      </c>
      <c r="N19" s="35" t="s">
        <v>92</v>
      </c>
    </row>
    <row r="20" spans="1:16">
      <c r="A20" s="35" t="s">
        <v>93</v>
      </c>
      <c r="B20" s="35" t="s">
        <v>94</v>
      </c>
      <c r="C20" s="35">
        <v>2</v>
      </c>
      <c r="D20" s="43"/>
      <c r="E20" s="43"/>
      <c r="F20" s="43"/>
      <c r="G20" s="43"/>
      <c r="H20" s="43"/>
      <c r="I20" s="32"/>
      <c r="J20" s="32"/>
      <c r="K20" s="43"/>
      <c r="L20" s="33">
        <f t="shared" si="0"/>
        <v>0</v>
      </c>
      <c r="M20" s="43"/>
      <c r="N20" s="35" t="s">
        <v>33</v>
      </c>
    </row>
    <row r="21" spans="1:16">
      <c r="A21" s="30" t="s">
        <v>95</v>
      </c>
      <c r="B21" s="30" t="s">
        <v>96</v>
      </c>
      <c r="C21" s="30">
        <v>1</v>
      </c>
      <c r="D21" s="30" t="s">
        <v>97</v>
      </c>
      <c r="E21" s="30" t="s">
        <v>28</v>
      </c>
      <c r="F21" s="30" t="s">
        <v>98</v>
      </c>
      <c r="G21" s="30" t="s">
        <v>99</v>
      </c>
      <c r="H21" s="30" t="s">
        <v>45</v>
      </c>
      <c r="I21" s="31" t="s">
        <v>100</v>
      </c>
      <c r="J21" s="32"/>
      <c r="K21" s="30">
        <v>0.1</v>
      </c>
      <c r="L21" s="33">
        <f t="shared" si="0"/>
        <v>0.1</v>
      </c>
      <c r="M21" s="34" t="str">
        <f>HYPERLINK("https://www.digikey.com/product-detail/en/stackpole-electronics-inc/RMCF0805JT68R0/RMCF0805JT68R0CT-ND/1942537","Link")</f>
        <v>Link</v>
      </c>
      <c r="N21" s="35" t="s">
        <v>101</v>
      </c>
    </row>
    <row r="22" spans="1:16">
      <c r="A22" s="30" t="s">
        <v>102</v>
      </c>
      <c r="B22" s="30" t="s">
        <v>103</v>
      </c>
      <c r="C22" s="30">
        <v>22</v>
      </c>
      <c r="D22" s="30" t="s">
        <v>104</v>
      </c>
      <c r="E22" s="30" t="s">
        <v>28</v>
      </c>
      <c r="F22" s="30" t="s">
        <v>98</v>
      </c>
      <c r="G22" s="30" t="s">
        <v>105</v>
      </c>
      <c r="H22" s="30" t="s">
        <v>45</v>
      </c>
      <c r="I22" s="31" t="s">
        <v>106</v>
      </c>
      <c r="J22" s="32"/>
      <c r="K22" s="30">
        <v>0.1</v>
      </c>
      <c r="L22" s="33">
        <f t="shared" si="0"/>
        <v>2.2000000000000002</v>
      </c>
      <c r="M22" s="34" t="str">
        <f>HYPERLINK("https://www.digikey.com/product-detail/en/stackpole-electronics-inc/RMCF0805JT330K/RMCF0805JT330KCT-ND/1942597","Link")</f>
        <v>Link</v>
      </c>
      <c r="N22" s="35" t="s">
        <v>101</v>
      </c>
    </row>
    <row r="23" spans="1:16">
      <c r="A23" s="30" t="s">
        <v>107</v>
      </c>
      <c r="B23" s="30" t="s">
        <v>108</v>
      </c>
      <c r="C23" s="30">
        <v>1</v>
      </c>
      <c r="D23" s="30" t="s">
        <v>109</v>
      </c>
      <c r="E23" s="30" t="s">
        <v>28</v>
      </c>
      <c r="F23" s="30" t="s">
        <v>110</v>
      </c>
      <c r="G23" s="30" t="s">
        <v>111</v>
      </c>
      <c r="H23" s="30" t="s">
        <v>45</v>
      </c>
      <c r="I23" s="31" t="s">
        <v>112</v>
      </c>
      <c r="J23" s="32"/>
      <c r="K23" s="30">
        <v>0.6</v>
      </c>
      <c r="L23" s="33">
        <f t="shared" si="0"/>
        <v>0.6</v>
      </c>
      <c r="M23" s="34" t="str">
        <f>HYPERLINK("http://www.digikey.com/product-detail/en/vishay-dale/TNPW08051K00BEEA/TNP1.00KABCT-ND/1857103","Link")</f>
        <v>Link</v>
      </c>
      <c r="N23" s="35" t="s">
        <v>101</v>
      </c>
    </row>
    <row r="24" spans="1:16">
      <c r="A24" s="30" t="s">
        <v>113</v>
      </c>
      <c r="B24" s="30" t="s">
        <v>114</v>
      </c>
      <c r="C24" s="30">
        <v>1</v>
      </c>
      <c r="D24" s="30" t="s">
        <v>115</v>
      </c>
      <c r="E24" s="30" t="s">
        <v>28</v>
      </c>
      <c r="F24" s="30" t="s">
        <v>110</v>
      </c>
      <c r="G24" s="30" t="s">
        <v>116</v>
      </c>
      <c r="H24" s="30" t="s">
        <v>45</v>
      </c>
      <c r="I24" s="31" t="s">
        <v>117</v>
      </c>
      <c r="J24" s="32"/>
      <c r="K24" s="30">
        <v>0.6</v>
      </c>
      <c r="L24" s="33">
        <f t="shared" si="0"/>
        <v>0.6</v>
      </c>
      <c r="M24" s="34" t="str">
        <f>HYPERLINK("http://www.digikey.com/product-detail/en/vishay-dale/TNPW080510K0BEEA/TNP10.0KABCT-ND/1857095","Link")</f>
        <v>Link</v>
      </c>
      <c r="N24" s="35" t="s">
        <v>101</v>
      </c>
    </row>
    <row r="25" spans="1:16">
      <c r="A25" s="30" t="s">
        <v>118</v>
      </c>
      <c r="B25" s="30" t="s">
        <v>119</v>
      </c>
      <c r="C25" s="30">
        <v>1</v>
      </c>
      <c r="D25" s="30" t="s">
        <v>120</v>
      </c>
      <c r="E25" s="30" t="s">
        <v>28</v>
      </c>
      <c r="F25" s="30" t="s">
        <v>121</v>
      </c>
      <c r="G25" s="30" t="s">
        <v>122</v>
      </c>
      <c r="H25" s="30" t="s">
        <v>45</v>
      </c>
      <c r="I25" s="31" t="s">
        <v>123</v>
      </c>
      <c r="J25" s="32"/>
      <c r="K25" s="30">
        <v>0.1</v>
      </c>
      <c r="L25" s="33">
        <f t="shared" si="0"/>
        <v>0.1</v>
      </c>
      <c r="M25" s="34" t="str">
        <f>HYPERLINK("https://www.digikey.com/product-detail/en/yageo/RC0402FR-071ML/311-1.00MLRCT-ND/729462","Link")</f>
        <v>Link</v>
      </c>
      <c r="N25" s="35" t="s">
        <v>101</v>
      </c>
    </row>
    <row r="26" spans="1:16">
      <c r="A26" s="30" t="s">
        <v>124</v>
      </c>
      <c r="B26" s="30" t="s">
        <v>125</v>
      </c>
      <c r="C26" s="30">
        <v>1</v>
      </c>
      <c r="D26" s="30" t="s">
        <v>126</v>
      </c>
      <c r="E26" s="30" t="s">
        <v>28</v>
      </c>
      <c r="F26" s="30" t="s">
        <v>121</v>
      </c>
      <c r="G26" s="30" t="s">
        <v>127</v>
      </c>
      <c r="H26" s="30" t="s">
        <v>45</v>
      </c>
      <c r="I26" s="31" t="s">
        <v>128</v>
      </c>
      <c r="J26" s="32"/>
      <c r="K26" s="30">
        <v>0.1</v>
      </c>
      <c r="L26" s="33">
        <f t="shared" si="0"/>
        <v>0.1</v>
      </c>
      <c r="M26" s="34" t="str">
        <f>HYPERLINK("https://www.digikey.com/product-detail/en/yageo/RC0402FR-07100RL/311-100LRCT-ND/729474","Link")</f>
        <v>Link</v>
      </c>
      <c r="N26" s="35" t="s">
        <v>101</v>
      </c>
    </row>
    <row r="27" spans="1:16">
      <c r="A27" s="30" t="s">
        <v>129</v>
      </c>
      <c r="B27" s="30" t="s">
        <v>130</v>
      </c>
      <c r="C27" s="30">
        <v>46</v>
      </c>
      <c r="D27" s="30" t="s">
        <v>97</v>
      </c>
      <c r="E27" s="30" t="s">
        <v>131</v>
      </c>
      <c r="F27" s="46" t="s">
        <v>132</v>
      </c>
      <c r="G27" s="47" t="s">
        <v>133</v>
      </c>
      <c r="H27" s="30" t="s">
        <v>45</v>
      </c>
      <c r="I27" s="48" t="s">
        <v>134</v>
      </c>
      <c r="J27" s="32"/>
      <c r="K27" s="30">
        <v>0.1</v>
      </c>
      <c r="L27" s="33">
        <f t="shared" si="0"/>
        <v>4.6000000000000005</v>
      </c>
      <c r="M27" s="34" t="str">
        <f>HYPERLINK("http://www.digikey.com/product-detail/en/rohm-semiconductor/MNR04MRAPJ680/RHM1361CT-ND/4086103","Link")</f>
        <v>Link</v>
      </c>
      <c r="N27" s="35" t="s">
        <v>47</v>
      </c>
      <c r="O27" s="9" t="s">
        <v>48</v>
      </c>
    </row>
    <row r="28" spans="1:16">
      <c r="A28" s="30" t="s">
        <v>135</v>
      </c>
      <c r="B28" s="30" t="s">
        <v>136</v>
      </c>
      <c r="C28" s="30">
        <v>1</v>
      </c>
      <c r="D28" s="30"/>
      <c r="E28" s="30" t="s">
        <v>137</v>
      </c>
      <c r="F28" s="30" t="s">
        <v>138</v>
      </c>
      <c r="G28" s="36" t="s">
        <v>139</v>
      </c>
      <c r="H28" s="30" t="s">
        <v>31</v>
      </c>
      <c r="I28" s="31" t="s">
        <v>140</v>
      </c>
      <c r="J28" s="32"/>
      <c r="K28" s="30">
        <v>0.56999999999999995</v>
      </c>
      <c r="L28" s="33">
        <f t="shared" si="0"/>
        <v>0.56999999999999995</v>
      </c>
      <c r="M28" s="34" t="str">
        <f>HYPERLINK("http://www.mouser.com/ProductDetail/E-Switch/LL3301NF065QG/?qs=%2fha2pyFaduirRs3KQkVAfjMQLM6VaXCdFrFTU4NNNbeKtZtPdHAHaA%3d%3d","Link")</f>
        <v>Link</v>
      </c>
      <c r="N28" s="35" t="s">
        <v>85</v>
      </c>
      <c r="O28" s="9" t="s">
        <v>141</v>
      </c>
    </row>
    <row r="29" spans="1:16">
      <c r="A29" s="30" t="s">
        <v>142</v>
      </c>
      <c r="B29" s="38" t="s">
        <v>143</v>
      </c>
      <c r="C29" s="38">
        <v>5</v>
      </c>
      <c r="D29" s="38" t="s">
        <v>70</v>
      </c>
      <c r="E29" s="38" t="s">
        <v>144</v>
      </c>
      <c r="F29" s="38" t="s">
        <v>145</v>
      </c>
      <c r="G29" s="38" t="s">
        <v>146</v>
      </c>
      <c r="H29" s="30" t="s">
        <v>147</v>
      </c>
      <c r="I29" s="31" t="s">
        <v>148</v>
      </c>
      <c r="J29" s="32"/>
      <c r="K29" s="33">
        <v>0.59699999999999998</v>
      </c>
      <c r="L29" s="33">
        <f t="shared" si="0"/>
        <v>2.9849999999999999</v>
      </c>
      <c r="M29" s="34" t="str">
        <f>HYPERLINK("http://www.microchip.com/wwwproducts/en/PIC32MX570F512L","Link")</f>
        <v>Link</v>
      </c>
      <c r="N29" s="35" t="s">
        <v>33</v>
      </c>
    </row>
    <row r="30" spans="1:16">
      <c r="A30" s="37" t="s">
        <v>149</v>
      </c>
      <c r="B30" s="38" t="s">
        <v>150</v>
      </c>
      <c r="C30" s="38">
        <v>1</v>
      </c>
      <c r="D30" s="38" t="s">
        <v>151</v>
      </c>
      <c r="E30" s="38" t="s">
        <v>152</v>
      </c>
      <c r="F30" s="38" t="s">
        <v>153</v>
      </c>
      <c r="G30" s="30" t="s">
        <v>154</v>
      </c>
      <c r="H30" s="38" t="s">
        <v>45</v>
      </c>
      <c r="I30" s="31" t="s">
        <v>155</v>
      </c>
      <c r="J30" s="32"/>
      <c r="K30" s="33">
        <v>1.04</v>
      </c>
      <c r="L30" s="33">
        <f t="shared" si="0"/>
        <v>1.04</v>
      </c>
      <c r="M30" s="34" t="str">
        <f>HYPERLINK("https://www.digikey.com/product-detail/en/texas-instruments/LM1117IMPX-3.3-NOPB/LM1117IMPX-3.3-NOPBCT-ND/3440160","Link")</f>
        <v>Link</v>
      </c>
      <c r="N30" s="35" t="s">
        <v>33</v>
      </c>
    </row>
    <row r="31" spans="1:16">
      <c r="A31" s="30" t="s">
        <v>156</v>
      </c>
      <c r="B31" s="30" t="s">
        <v>157</v>
      </c>
      <c r="C31" s="30">
        <v>23</v>
      </c>
      <c r="D31" s="30" t="s">
        <v>158</v>
      </c>
      <c r="E31" s="30" t="s">
        <v>159</v>
      </c>
      <c r="F31" s="30" t="s">
        <v>160</v>
      </c>
      <c r="G31" s="30" t="s">
        <v>161</v>
      </c>
      <c r="H31" s="30" t="s">
        <v>45</v>
      </c>
      <c r="I31" s="48" t="s">
        <v>162</v>
      </c>
      <c r="J31" s="32"/>
      <c r="K31" s="30">
        <v>0.36099999999999999</v>
      </c>
      <c r="L31" s="33">
        <f t="shared" si="0"/>
        <v>8.302999999999999</v>
      </c>
      <c r="M31" s="42" t="str">
        <f>HYPERLINK("http://www.digikey.com/product-detail/en/nexperia-usa-inc/74HC595PW,118/568-2263-1-ND/946725", "Link")</f>
        <v>Link</v>
      </c>
      <c r="N31" s="35" t="s">
        <v>33</v>
      </c>
      <c r="O31" s="9" t="s">
        <v>48</v>
      </c>
    </row>
    <row r="32" spans="1:16">
      <c r="A32" s="30" t="s">
        <v>163</v>
      </c>
      <c r="B32" s="30" t="s">
        <v>164</v>
      </c>
      <c r="C32" s="30">
        <v>1</v>
      </c>
      <c r="D32" s="30"/>
      <c r="E32" s="30" t="s">
        <v>165</v>
      </c>
      <c r="F32" s="30" t="s">
        <v>153</v>
      </c>
      <c r="G32" s="30" t="s">
        <v>166</v>
      </c>
      <c r="H32" s="30" t="s">
        <v>70</v>
      </c>
      <c r="I32" s="36" t="s">
        <v>70</v>
      </c>
      <c r="J32" s="36"/>
      <c r="K32" s="30">
        <v>0.39</v>
      </c>
      <c r="L32" s="33">
        <f t="shared" si="0"/>
        <v>0.39</v>
      </c>
      <c r="M32" s="34" t="str">
        <f>HYPERLINK("http://www.ti.com/product/LM324","Link")</f>
        <v>Link</v>
      </c>
      <c r="N32" s="35" t="s">
        <v>33</v>
      </c>
      <c r="O32" s="9" t="s">
        <v>167</v>
      </c>
    </row>
    <row r="33" spans="1:15">
      <c r="A33" s="30" t="s">
        <v>168</v>
      </c>
      <c r="B33" s="30" t="s">
        <v>169</v>
      </c>
      <c r="C33" s="30">
        <v>1</v>
      </c>
      <c r="D33" s="30" t="s">
        <v>170</v>
      </c>
      <c r="E33" s="30" t="s">
        <v>171</v>
      </c>
      <c r="F33" s="30" t="s">
        <v>172</v>
      </c>
      <c r="G33" s="30" t="s">
        <v>173</v>
      </c>
      <c r="H33" s="30" t="s">
        <v>45</v>
      </c>
      <c r="I33" s="49" t="s">
        <v>174</v>
      </c>
      <c r="J33" s="32"/>
      <c r="K33" s="30">
        <v>0.83</v>
      </c>
      <c r="L33" s="33">
        <f t="shared" si="0"/>
        <v>0.83</v>
      </c>
      <c r="M33" s="34" t="str">
        <f>HYPERLINK("https://www.digikey.com/product-detail/en/txc-corporation/AA-16.000MALE-T/887-1660-1-ND/3454725","Link")</f>
        <v>Link</v>
      </c>
      <c r="N33" s="35" t="s">
        <v>47</v>
      </c>
      <c r="O33" s="9" t="s">
        <v>48</v>
      </c>
    </row>
    <row r="34" spans="1:15">
      <c r="A34" s="50" t="s">
        <v>175</v>
      </c>
      <c r="B34" s="50" t="s">
        <v>176</v>
      </c>
      <c r="C34" s="51">
        <v>1</v>
      </c>
      <c r="D34" s="50" t="s">
        <v>177</v>
      </c>
      <c r="E34" s="50" t="s">
        <v>70</v>
      </c>
      <c r="F34" s="50" t="s">
        <v>178</v>
      </c>
      <c r="G34" s="51">
        <v>353</v>
      </c>
      <c r="H34" s="50" t="s">
        <v>178</v>
      </c>
      <c r="I34" s="52" t="s">
        <v>70</v>
      </c>
      <c r="J34" s="32"/>
      <c r="K34" s="51">
        <v>29.5</v>
      </c>
      <c r="L34" s="51">
        <v>29.5</v>
      </c>
      <c r="M34" s="53" t="s">
        <v>179</v>
      </c>
      <c r="N34" s="43"/>
    </row>
    <row r="35" spans="1:15">
      <c r="A35" s="50" t="s">
        <v>180</v>
      </c>
      <c r="B35" s="50" t="s">
        <v>181</v>
      </c>
      <c r="C35" s="51">
        <v>1</v>
      </c>
      <c r="D35" s="50" t="s">
        <v>182</v>
      </c>
      <c r="E35" s="50" t="s">
        <v>70</v>
      </c>
      <c r="F35" s="50" t="s">
        <v>178</v>
      </c>
      <c r="G35" s="51">
        <v>2465</v>
      </c>
      <c r="H35" s="50" t="s">
        <v>178</v>
      </c>
      <c r="I35" s="52" t="s">
        <v>70</v>
      </c>
      <c r="J35" s="32"/>
      <c r="K35" s="51">
        <v>19.95</v>
      </c>
      <c r="L35" s="51">
        <v>19.95</v>
      </c>
      <c r="M35" s="53" t="s">
        <v>179</v>
      </c>
      <c r="N35" s="43"/>
    </row>
    <row r="36" spans="1:15">
      <c r="A36" s="50" t="s">
        <v>183</v>
      </c>
      <c r="B36" s="50" t="s">
        <v>184</v>
      </c>
      <c r="C36" s="51">
        <v>1</v>
      </c>
      <c r="D36" s="50"/>
      <c r="E36" s="50" t="s">
        <v>185</v>
      </c>
      <c r="F36" s="50" t="s">
        <v>145</v>
      </c>
      <c r="G36" s="50" t="s">
        <v>186</v>
      </c>
      <c r="H36" s="50" t="s">
        <v>45</v>
      </c>
      <c r="I36" s="54" t="s">
        <v>187</v>
      </c>
      <c r="J36" s="32"/>
      <c r="K36" s="51">
        <v>6.79</v>
      </c>
      <c r="L36" s="51">
        <v>6.79</v>
      </c>
      <c r="M36" s="53" t="s">
        <v>179</v>
      </c>
      <c r="N36" s="43"/>
    </row>
    <row r="37" spans="1:15" ht="15.75" customHeight="1">
      <c r="A37" s="14"/>
      <c r="B37" s="15"/>
      <c r="C37" s="15"/>
      <c r="D37" s="15"/>
      <c r="E37" s="15"/>
      <c r="F37" s="15"/>
      <c r="G37" s="14"/>
      <c r="H37" s="14"/>
      <c r="I37" s="14"/>
      <c r="J37" s="14"/>
      <c r="K37" s="14"/>
    </row>
    <row r="38" spans="1:15">
      <c r="A38" s="14"/>
      <c r="B38" s="15"/>
      <c r="C38" s="15"/>
      <c r="D38" s="15"/>
      <c r="E38" s="15"/>
      <c r="F38" s="15"/>
      <c r="G38" s="14"/>
      <c r="H38" s="14"/>
      <c r="I38" s="14"/>
      <c r="J38" s="14"/>
      <c r="K38" s="55" t="s">
        <v>188</v>
      </c>
      <c r="L38" s="56">
        <f>SUM(C8:C36)</f>
        <v>273</v>
      </c>
    </row>
    <row r="39" spans="1:15" ht="15">
      <c r="A39" s="15"/>
      <c r="B39" s="15"/>
      <c r="C39" s="15"/>
      <c r="D39" s="15"/>
      <c r="E39" s="14"/>
      <c r="F39" s="14"/>
      <c r="G39" s="14"/>
      <c r="H39" s="14"/>
      <c r="I39" s="14"/>
      <c r="J39" s="14"/>
      <c r="K39" s="55" t="s">
        <v>189</v>
      </c>
      <c r="L39" s="56">
        <f>SUM(L8:L36)</f>
        <v>223.19799999999989</v>
      </c>
    </row>
    <row r="40" spans="1:15" ht="12.75">
      <c r="B40" s="9"/>
      <c r="C40" s="9"/>
      <c r="D40" s="9"/>
    </row>
    <row r="41" spans="1:15" ht="12.75">
      <c r="A41" s="9"/>
      <c r="B41" s="9"/>
      <c r="C41" s="9"/>
      <c r="D41" s="9"/>
      <c r="F41" s="9"/>
    </row>
    <row r="42" spans="1:15" ht="12.75">
      <c r="B42" s="9"/>
      <c r="C42" s="9"/>
      <c r="D42" s="9"/>
      <c r="F42" s="9"/>
    </row>
    <row r="43" spans="1:15" ht="12.75">
      <c r="B43" s="9"/>
      <c r="C43" s="9"/>
      <c r="D43" s="9"/>
      <c r="F43" s="9"/>
    </row>
    <row r="44" spans="1:15" ht="12.75">
      <c r="B44" s="9"/>
      <c r="C44" s="9"/>
      <c r="D44" s="9"/>
      <c r="F44" s="9"/>
    </row>
    <row r="45" spans="1:15" ht="12.75">
      <c r="B45" s="9"/>
      <c r="C45" s="9"/>
      <c r="D45" s="9"/>
      <c r="F45" s="9"/>
    </row>
    <row r="46" spans="1:15" ht="12.75">
      <c r="B46" s="9"/>
      <c r="C46" s="9"/>
      <c r="D46" s="9"/>
      <c r="F46" s="9"/>
    </row>
    <row r="47" spans="1:15" ht="12.75">
      <c r="B47" s="9"/>
      <c r="C47" s="9"/>
      <c r="D47" s="9"/>
    </row>
    <row r="48" spans="1:15" ht="12.75">
      <c r="B48" s="9"/>
      <c r="C48" s="9"/>
      <c r="D48" s="9"/>
    </row>
    <row r="49" spans="1:13" ht="12.75">
      <c r="A49" s="9"/>
      <c r="B49" s="9"/>
      <c r="C49" s="9"/>
    </row>
    <row r="50" spans="1:13" ht="12.75">
      <c r="B50" s="9"/>
      <c r="C50" s="9"/>
      <c r="D50" s="9"/>
    </row>
    <row r="51" spans="1:13" ht="12.75">
      <c r="A51" s="9"/>
      <c r="B51" s="9"/>
      <c r="C51" s="9"/>
    </row>
    <row r="52" spans="1:13" ht="15">
      <c r="A52" s="16" t="s">
        <v>190</v>
      </c>
      <c r="B52" s="11"/>
      <c r="C52" s="10">
        <v>8</v>
      </c>
      <c r="D52" s="10" t="s">
        <v>126</v>
      </c>
      <c r="E52" s="10" t="s">
        <v>191</v>
      </c>
      <c r="F52" s="10" t="s">
        <v>192</v>
      </c>
      <c r="G52" s="13" t="s">
        <v>193</v>
      </c>
      <c r="H52" s="10" t="s">
        <v>45</v>
      </c>
      <c r="I52" s="13" t="s">
        <v>194</v>
      </c>
      <c r="J52" s="11"/>
      <c r="K52" s="10">
        <v>1.1200000000000001</v>
      </c>
      <c r="L52" s="11">
        <f>C52*K52</f>
        <v>8.9600000000000009</v>
      </c>
      <c r="M52" s="8" t="str">
        <f>HYPERLINK("http://www.digikey.com/product-detail/en/bourns-inc/4814P-T01-101LF/4814P-T01-101LF-ND/2566043","Link")</f>
        <v>Link</v>
      </c>
    </row>
  </sheetData>
  <mergeCells count="29">
    <mergeCell ref="I31:J31"/>
    <mergeCell ref="I27:J27"/>
    <mergeCell ref="I28:J28"/>
    <mergeCell ref="I7:J7"/>
    <mergeCell ref="I8:J8"/>
    <mergeCell ref="C2:D2"/>
    <mergeCell ref="I11:J11"/>
    <mergeCell ref="I10:J10"/>
    <mergeCell ref="I33:J33"/>
    <mergeCell ref="I35:J35"/>
    <mergeCell ref="I36:J36"/>
    <mergeCell ref="I34:J34"/>
    <mergeCell ref="I12:J12"/>
    <mergeCell ref="I13:J13"/>
    <mergeCell ref="I14:J14"/>
    <mergeCell ref="I17:J17"/>
    <mergeCell ref="I19:J19"/>
    <mergeCell ref="I20:J20"/>
    <mergeCell ref="I21:J21"/>
    <mergeCell ref="I22:J22"/>
    <mergeCell ref="I25:J25"/>
    <mergeCell ref="I26:J26"/>
    <mergeCell ref="I16:J16"/>
    <mergeCell ref="I15:J15"/>
    <mergeCell ref="I18:J18"/>
    <mergeCell ref="I24:J24"/>
    <mergeCell ref="I23:J23"/>
    <mergeCell ref="I29:J29"/>
    <mergeCell ref="I30:J30"/>
  </mergeCells>
  <conditionalFormatting sqref="N8:N33">
    <cfRule type="containsText" dxfId="3" priority="1" operator="containsText" text="Yes">
      <formula>NOT(ISERROR(SEARCH(("Yes"),(N8))))</formula>
    </cfRule>
  </conditionalFormatting>
  <conditionalFormatting sqref="N8:N33">
    <cfRule type="containsText" dxfId="2" priority="2" operator="containsText" text="No">
      <formula>NOT(ISERROR(SEARCH(("No"),(N8))))</formula>
    </cfRule>
  </conditionalFormatting>
  <conditionalFormatting sqref="N8:N33">
    <cfRule type="containsText" dxfId="1" priority="3" operator="containsText" text="Check Joe">
      <formula>NOT(ISERROR(SEARCH(("Check Joe"),(N8))))</formula>
    </cfRule>
  </conditionalFormatting>
  <conditionalFormatting sqref="N8:N33">
    <cfRule type="containsText" dxfId="0" priority="4" operator="containsText" text="Purchased">
      <formula>NOT(ISERROR(SEARCH(("Purchased"),(N8))))</formula>
    </cfRule>
  </conditionalFormatting>
  <hyperlinks>
    <hyperlink ref="F27" r:id="rId1"/>
    <hyperlink ref="M34" r:id="rId2"/>
    <hyperlink ref="M35" r:id="rId3"/>
    <hyperlink ref="M36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Rieder</cp:lastModifiedBy>
  <dcterms:modified xsi:type="dcterms:W3CDTF">2017-05-01T17:48:30Z</dcterms:modified>
</cp:coreProperties>
</file>