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40" windowHeight="7410"/>
  </bookViews>
  <sheets>
    <sheet name="Main" sheetId="2" r:id="rId1"/>
    <sheet name="Raw Data" sheetId="1" r:id="rId2"/>
  </sheets>
  <definedNames>
    <definedName name="_xlnm._FilterDatabase" localSheetId="1" hidden="1">'Raw Data'!$C$6:$C$78</definedName>
    <definedName name="Countries">'Raw Data'!$R$6:$R$90</definedName>
    <definedName name="_xlnm.Extract" localSheetId="1">'Raw Data'!$R$6:$R$90</definedName>
    <definedName name="_xlnm.Print_Area" localSheetId="0">Main!$A$1:$Q$33</definedName>
  </definedNames>
  <calcPr calcId="125725"/>
</workbook>
</file>

<file path=xl/calcChain.xml><?xml version="1.0" encoding="utf-8"?>
<calcChain xmlns="http://schemas.openxmlformats.org/spreadsheetml/2006/main">
  <c r="K18" i="1"/>
  <c r="K17"/>
  <c r="K16"/>
  <c r="K15"/>
  <c r="K14"/>
  <c r="K13"/>
  <c r="K12"/>
  <c r="K11"/>
  <c r="K10"/>
  <c r="K9"/>
  <c r="K8"/>
  <c r="K7"/>
  <c r="K6"/>
  <c r="K90"/>
  <c r="K89"/>
  <c r="K88"/>
  <c r="K87"/>
  <c r="K86"/>
  <c r="K85"/>
  <c r="K84"/>
  <c r="K83"/>
  <c r="K82"/>
  <c r="K81"/>
  <c r="K80"/>
  <c r="K79"/>
  <c r="E32" i="2" l="1"/>
  <c r="E31"/>
  <c r="E30"/>
  <c r="D30"/>
  <c r="E28"/>
  <c r="E27"/>
  <c r="E26"/>
  <c r="D26"/>
  <c r="I7"/>
  <c r="C2" i="1"/>
  <c r="B8" i="2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F1" i="1"/>
  <c r="F2" s="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H77" l="1"/>
  <c r="H82"/>
  <c r="H86"/>
  <c r="H90"/>
  <c r="H81"/>
  <c r="H85"/>
  <c r="H89"/>
  <c r="H80"/>
  <c r="H84"/>
  <c r="H88"/>
  <c r="H79"/>
  <c r="H83"/>
  <c r="H87"/>
  <c r="H36"/>
  <c r="H20"/>
  <c r="H68"/>
  <c r="H52"/>
  <c r="H16"/>
  <c r="H32"/>
  <c r="H48"/>
  <c r="H64"/>
  <c r="H12"/>
  <c r="H28"/>
  <c r="H44"/>
  <c r="H60"/>
  <c r="H76"/>
  <c r="H8"/>
  <c r="H24"/>
  <c r="H40"/>
  <c r="H56"/>
  <c r="H72"/>
  <c r="H6"/>
  <c r="H10"/>
  <c r="H14"/>
  <c r="H18"/>
  <c r="H22"/>
  <c r="H26"/>
  <c r="H30"/>
  <c r="H34"/>
  <c r="H38"/>
  <c r="H42"/>
  <c r="H46"/>
  <c r="H50"/>
  <c r="H54"/>
  <c r="H58"/>
  <c r="H62"/>
  <c r="H66"/>
  <c r="H70"/>
  <c r="H74"/>
  <c r="H78"/>
  <c r="H7"/>
  <c r="H11"/>
  <c r="H15"/>
  <c r="H19"/>
  <c r="H23"/>
  <c r="H27"/>
  <c r="H31"/>
  <c r="H35"/>
  <c r="H39"/>
  <c r="H43"/>
  <c r="H47"/>
  <c r="H51"/>
  <c r="H55"/>
  <c r="H59"/>
  <c r="H63"/>
  <c r="H67"/>
  <c r="H71"/>
  <c r="H75"/>
  <c r="H9"/>
  <c r="H13"/>
  <c r="H17"/>
  <c r="H21"/>
  <c r="H25"/>
  <c r="H29"/>
  <c r="H33"/>
  <c r="H37"/>
  <c r="H41"/>
  <c r="H45"/>
  <c r="H49"/>
  <c r="H53"/>
  <c r="H57"/>
  <c r="H61"/>
  <c r="H65"/>
  <c r="H69"/>
  <c r="H73"/>
  <c r="I90" l="1"/>
  <c r="I86"/>
  <c r="I82"/>
  <c r="I78"/>
  <c r="I87"/>
  <c r="I83"/>
  <c r="I79"/>
  <c r="I88"/>
  <c r="I84"/>
  <c r="I80"/>
  <c r="I89"/>
  <c r="I85"/>
  <c r="I81"/>
  <c r="I54"/>
  <c r="L54" s="1"/>
  <c r="I48"/>
  <c r="O48" s="1"/>
  <c r="I22"/>
  <c r="L22" s="1"/>
  <c r="I37"/>
  <c r="O37" s="1"/>
  <c r="I39"/>
  <c r="P39" s="1"/>
  <c r="I75"/>
  <c r="P75" s="1"/>
  <c r="I10"/>
  <c r="I55"/>
  <c r="O55" s="1"/>
  <c r="I69"/>
  <c r="L69" s="1"/>
  <c r="I74"/>
  <c r="L74" s="1"/>
  <c r="I71"/>
  <c r="P71" s="1"/>
  <c r="I7"/>
  <c r="I16"/>
  <c r="I66"/>
  <c r="P66" s="1"/>
  <c r="I57"/>
  <c r="O57" s="1"/>
  <c r="I34"/>
  <c r="P34" s="1"/>
  <c r="I64"/>
  <c r="O64" s="1"/>
  <c r="I23"/>
  <c r="N23" s="1"/>
  <c r="I32"/>
  <c r="P32" s="1"/>
  <c r="I65"/>
  <c r="M65" s="1"/>
  <c r="I43"/>
  <c r="L43" s="1"/>
  <c r="I11"/>
  <c r="I36"/>
  <c r="P36" s="1"/>
  <c r="I77"/>
  <c r="O77" s="1"/>
  <c r="I13"/>
  <c r="I17"/>
  <c r="I62"/>
  <c r="N62" s="1"/>
  <c r="I73"/>
  <c r="P73" s="1"/>
  <c r="I9"/>
  <c r="I18"/>
  <c r="I67"/>
  <c r="M67" s="1"/>
  <c r="I51"/>
  <c r="O51" s="1"/>
  <c r="I35"/>
  <c r="P35" s="1"/>
  <c r="I19"/>
  <c r="O19" s="1"/>
  <c r="I76"/>
  <c r="L76" s="1"/>
  <c r="I60"/>
  <c r="L60" s="1"/>
  <c r="I44"/>
  <c r="N44" s="1"/>
  <c r="I28"/>
  <c r="O28" s="1"/>
  <c r="I12"/>
  <c r="I61"/>
  <c r="P61" s="1"/>
  <c r="I29"/>
  <c r="P29" s="1"/>
  <c r="I49"/>
  <c r="L49" s="1"/>
  <c r="I50"/>
  <c r="N50" s="1"/>
  <c r="I46"/>
  <c r="O46" s="1"/>
  <c r="I14"/>
  <c r="I41"/>
  <c r="L41" s="1"/>
  <c r="I58"/>
  <c r="P58" s="1"/>
  <c r="I59"/>
  <c r="L59" s="1"/>
  <c r="I27"/>
  <c r="M27" s="1"/>
  <c r="I68"/>
  <c r="O68" s="1"/>
  <c r="I52"/>
  <c r="O52" s="1"/>
  <c r="I20"/>
  <c r="P20" s="1"/>
  <c r="I45"/>
  <c r="O45" s="1"/>
  <c r="I26"/>
  <c r="P26" s="1"/>
  <c r="I30"/>
  <c r="L30" s="1"/>
  <c r="I63"/>
  <c r="M63" s="1"/>
  <c r="I47"/>
  <c r="O47" s="1"/>
  <c r="I31"/>
  <c r="M31" s="1"/>
  <c r="I15"/>
  <c r="I72"/>
  <c r="N72" s="1"/>
  <c r="I56"/>
  <c r="O56" s="1"/>
  <c r="I40"/>
  <c r="P40" s="1"/>
  <c r="I24"/>
  <c r="P24" s="1"/>
  <c r="I8"/>
  <c r="I53"/>
  <c r="M53" s="1"/>
  <c r="I21"/>
  <c r="L21" s="1"/>
  <c r="I33"/>
  <c r="L33" s="1"/>
  <c r="I42"/>
  <c r="P42" s="1"/>
  <c r="I70"/>
  <c r="N70" s="1"/>
  <c r="I38"/>
  <c r="N38" s="1"/>
  <c r="I6"/>
  <c r="I25"/>
  <c r="O25" s="1"/>
  <c r="M75"/>
  <c r="M83" l="1"/>
  <c r="N83"/>
  <c r="O83"/>
  <c r="P83"/>
  <c r="L83"/>
  <c r="M18"/>
  <c r="N18"/>
  <c r="O18"/>
  <c r="P18"/>
  <c r="L18"/>
  <c r="O11"/>
  <c r="P11"/>
  <c r="L11"/>
  <c r="M11"/>
  <c r="N11"/>
  <c r="M89"/>
  <c r="N89"/>
  <c r="O89"/>
  <c r="P89"/>
  <c r="L89"/>
  <c r="M8"/>
  <c r="N8"/>
  <c r="F10" i="2" s="1"/>
  <c r="O8" i="1"/>
  <c r="P8"/>
  <c r="L8"/>
  <c r="O7"/>
  <c r="P7"/>
  <c r="L7"/>
  <c r="M7"/>
  <c r="N7"/>
  <c r="M81"/>
  <c r="N81"/>
  <c r="O81"/>
  <c r="P81"/>
  <c r="L81"/>
  <c r="O84"/>
  <c r="P84"/>
  <c r="L84"/>
  <c r="M84"/>
  <c r="N84"/>
  <c r="M87"/>
  <c r="N87"/>
  <c r="O87"/>
  <c r="P87"/>
  <c r="L87"/>
  <c r="O90"/>
  <c r="P90"/>
  <c r="L90"/>
  <c r="M90"/>
  <c r="N90"/>
  <c r="M14"/>
  <c r="N14"/>
  <c r="O14"/>
  <c r="P14"/>
  <c r="L14"/>
  <c r="O9"/>
  <c r="P9"/>
  <c r="L9"/>
  <c r="M9"/>
  <c r="N9"/>
  <c r="O13"/>
  <c r="P13"/>
  <c r="L13"/>
  <c r="M13"/>
  <c r="N13"/>
  <c r="M16"/>
  <c r="N16"/>
  <c r="O16"/>
  <c r="P16"/>
  <c r="L16"/>
  <c r="O80"/>
  <c r="P80"/>
  <c r="L80"/>
  <c r="M80"/>
  <c r="N80"/>
  <c r="O86"/>
  <c r="P86"/>
  <c r="L86"/>
  <c r="M86"/>
  <c r="N86"/>
  <c r="O17"/>
  <c r="P17"/>
  <c r="L17"/>
  <c r="M17"/>
  <c r="N17"/>
  <c r="M79"/>
  <c r="N79"/>
  <c r="O79"/>
  <c r="P79"/>
  <c r="L79"/>
  <c r="O82"/>
  <c r="P82"/>
  <c r="L82"/>
  <c r="M82"/>
  <c r="N82"/>
  <c r="M6"/>
  <c r="N6"/>
  <c r="O6"/>
  <c r="P6"/>
  <c r="L6"/>
  <c r="O15"/>
  <c r="P15"/>
  <c r="L15"/>
  <c r="M15"/>
  <c r="N15"/>
  <c r="M12"/>
  <c r="N12"/>
  <c r="O12"/>
  <c r="P12"/>
  <c r="L12"/>
  <c r="M10"/>
  <c r="N10"/>
  <c r="O10"/>
  <c r="P10"/>
  <c r="L10"/>
  <c r="M85"/>
  <c r="N85"/>
  <c r="O85"/>
  <c r="P85"/>
  <c r="L85"/>
  <c r="O88"/>
  <c r="P88"/>
  <c r="L88"/>
  <c r="M88"/>
  <c r="N88"/>
  <c r="O78"/>
  <c r="P78"/>
  <c r="L78"/>
  <c r="M78"/>
  <c r="N78"/>
  <c r="L37"/>
  <c r="M69"/>
  <c r="M35"/>
  <c r="O54"/>
  <c r="M39"/>
  <c r="L72"/>
  <c r="P45"/>
  <c r="M19"/>
  <c r="L23"/>
  <c r="N56"/>
  <c r="O70"/>
  <c r="N74"/>
  <c r="P53"/>
  <c r="M48"/>
  <c r="M23"/>
  <c r="P70"/>
  <c r="P19"/>
  <c r="P56"/>
  <c r="O74"/>
  <c r="P48"/>
  <c r="L28"/>
  <c r="L66"/>
  <c r="L45"/>
  <c r="L75"/>
  <c r="N48"/>
  <c r="P23"/>
  <c r="P49"/>
  <c r="N66"/>
  <c r="O27"/>
  <c r="P47"/>
  <c r="M29"/>
  <c r="N69"/>
  <c r="P64"/>
  <c r="H9" i="2" s="1"/>
  <c r="O39" i="1"/>
  <c r="N54"/>
  <c r="M74"/>
  <c r="P74"/>
  <c r="L48"/>
  <c r="N64"/>
  <c r="O23"/>
  <c r="N39"/>
  <c r="M70"/>
  <c r="M49"/>
  <c r="N19"/>
  <c r="O66"/>
  <c r="M56"/>
  <c r="M54"/>
  <c r="P54"/>
  <c r="N45"/>
  <c r="O43"/>
  <c r="O53"/>
  <c r="N47"/>
  <c r="N75"/>
  <c r="N46"/>
  <c r="P69"/>
  <c r="M64"/>
  <c r="L39"/>
  <c r="N49"/>
  <c r="N28"/>
  <c r="M66"/>
  <c r="O20"/>
  <c r="L27"/>
  <c r="L53"/>
  <c r="L47"/>
  <c r="O75"/>
  <c r="L57"/>
  <c r="O36"/>
  <c r="O22"/>
  <c r="P37"/>
  <c r="N21"/>
  <c r="O63"/>
  <c r="P50"/>
  <c r="L32"/>
  <c r="N41"/>
  <c r="P51"/>
  <c r="P57"/>
  <c r="L58"/>
  <c r="P60"/>
  <c r="N51"/>
  <c r="P21"/>
  <c r="O31"/>
  <c r="L68"/>
  <c r="M38"/>
  <c r="D14" i="2"/>
  <c r="L67" i="1"/>
  <c r="L40"/>
  <c r="P41"/>
  <c r="M71"/>
  <c r="L26"/>
  <c r="P76"/>
  <c r="N37"/>
  <c r="M61"/>
  <c r="M50"/>
  <c r="L77"/>
  <c r="P38"/>
  <c r="M76"/>
  <c r="O62"/>
  <c r="O32"/>
  <c r="M41"/>
  <c r="M21"/>
  <c r="O71"/>
  <c r="L38"/>
  <c r="O67"/>
  <c r="P62"/>
  <c r="O40"/>
  <c r="M57"/>
  <c r="O65"/>
  <c r="M37"/>
  <c r="N32"/>
  <c r="P55"/>
  <c r="O41"/>
  <c r="M60"/>
  <c r="O30"/>
  <c r="O21"/>
  <c r="L31"/>
  <c r="P31"/>
  <c r="M22"/>
  <c r="P22"/>
  <c r="O50"/>
  <c r="L36"/>
  <c r="N52"/>
  <c r="N68"/>
  <c r="N71"/>
  <c r="O38"/>
  <c r="N26"/>
  <c r="O76"/>
  <c r="N67"/>
  <c r="P67"/>
  <c r="L62"/>
  <c r="N40"/>
  <c r="N57"/>
  <c r="N31"/>
  <c r="N22"/>
  <c r="L50"/>
  <c r="N36"/>
  <c r="M68"/>
  <c r="P68"/>
  <c r="O26"/>
  <c r="N76"/>
  <c r="M62"/>
  <c r="M32"/>
  <c r="L55"/>
  <c r="L34"/>
  <c r="L24"/>
  <c r="M73"/>
  <c r="M36"/>
  <c r="L71"/>
  <c r="M26"/>
  <c r="M40"/>
  <c r="N33"/>
  <c r="P33"/>
  <c r="L65"/>
  <c r="N55"/>
  <c r="O58"/>
  <c r="M51"/>
  <c r="O34"/>
  <c r="N30"/>
  <c r="L52"/>
  <c r="N65"/>
  <c r="P65"/>
  <c r="O69"/>
  <c r="L61"/>
  <c r="N60"/>
  <c r="L51"/>
  <c r="N34"/>
  <c r="M30"/>
  <c r="P30"/>
  <c r="N24"/>
  <c r="L73"/>
  <c r="M77"/>
  <c r="M52"/>
  <c r="P52"/>
  <c r="P59"/>
  <c r="O33"/>
  <c r="O61"/>
  <c r="O60"/>
  <c r="O24"/>
  <c r="O73"/>
  <c r="N77"/>
  <c r="P77"/>
  <c r="M33"/>
  <c r="L64"/>
  <c r="M55"/>
  <c r="N58"/>
  <c r="L42"/>
  <c r="M58"/>
  <c r="N61"/>
  <c r="M34"/>
  <c r="M24"/>
  <c r="N73"/>
  <c r="O59"/>
  <c r="L44"/>
  <c r="L25"/>
  <c r="M46"/>
  <c r="P46"/>
  <c r="N63"/>
  <c r="N20"/>
  <c r="N43"/>
  <c r="P43"/>
  <c r="N59"/>
  <c r="M44"/>
  <c r="P44"/>
  <c r="L35"/>
  <c r="O72"/>
  <c r="N42"/>
  <c r="L70"/>
  <c r="O49"/>
  <c r="M28"/>
  <c r="P28"/>
  <c r="L19"/>
  <c r="L56"/>
  <c r="L63"/>
  <c r="P63"/>
  <c r="M45"/>
  <c r="L20"/>
  <c r="N27"/>
  <c r="P27"/>
  <c r="M43"/>
  <c r="M59"/>
  <c r="L29"/>
  <c r="O44"/>
  <c r="O35"/>
  <c r="M25"/>
  <c r="N53"/>
  <c r="M72"/>
  <c r="P72"/>
  <c r="M47"/>
  <c r="O42"/>
  <c r="O29"/>
  <c r="N25"/>
  <c r="P25"/>
  <c r="L46"/>
  <c r="M42"/>
  <c r="M20"/>
  <c r="N29"/>
  <c r="N35"/>
  <c r="G11" i="2" l="1"/>
  <c r="H22"/>
  <c r="H18"/>
  <c r="F17"/>
  <c r="F15"/>
  <c r="H17"/>
  <c r="G9"/>
  <c r="H13"/>
  <c r="G21"/>
  <c r="F12"/>
  <c r="F11"/>
  <c r="D16"/>
  <c r="G10"/>
  <c r="E8"/>
  <c r="G20"/>
  <c r="H16"/>
  <c r="E20"/>
  <c r="G13"/>
  <c r="D21"/>
  <c r="E12"/>
  <c r="H11"/>
  <c r="D11"/>
  <c r="H10"/>
  <c r="D12"/>
  <c r="E9"/>
  <c r="H14"/>
  <c r="G8"/>
  <c r="H20"/>
  <c r="E10"/>
  <c r="H19"/>
  <c r="D19"/>
  <c r="G22"/>
  <c r="E15"/>
  <c r="F14"/>
  <c r="E16"/>
  <c r="F22"/>
  <c r="F13"/>
  <c r="E17"/>
  <c r="H15"/>
  <c r="D17"/>
  <c r="F18"/>
  <c r="G12"/>
  <c r="D8"/>
  <c r="G19"/>
  <c r="E21"/>
  <c r="E11"/>
  <c r="E22"/>
  <c r="D9"/>
  <c r="D18"/>
  <c r="H8"/>
  <c r="G14"/>
  <c r="F20"/>
  <c r="D20"/>
  <c r="D10"/>
  <c r="G15"/>
  <c r="G18"/>
  <c r="D13"/>
  <c r="E13"/>
  <c r="F21"/>
  <c r="G16"/>
  <c r="F19"/>
  <c r="D15"/>
  <c r="D22"/>
  <c r="E18"/>
  <c r="F9"/>
  <c r="F8"/>
  <c r="G17"/>
  <c r="E14"/>
  <c r="H12"/>
  <c r="E19"/>
  <c r="H21"/>
  <c r="F16"/>
  <c r="I9" l="1"/>
  <c r="I12"/>
  <c r="I15"/>
  <c r="I10"/>
  <c r="I11"/>
  <c r="I20"/>
  <c r="I22"/>
  <c r="I8"/>
  <c r="I16"/>
  <c r="I14"/>
  <c r="I17"/>
  <c r="I18"/>
  <c r="I21"/>
  <c r="I19"/>
  <c r="I13"/>
</calcChain>
</file>

<file path=xl/sharedStrings.xml><?xml version="1.0" encoding="utf-8"?>
<sst xmlns="http://schemas.openxmlformats.org/spreadsheetml/2006/main" count="202" uniqueCount="103">
  <si>
    <t>Rank</t>
  </si>
  <si>
    <t>Nation</t>
  </si>
  <si>
    <t>Gold</t>
  </si>
  <si>
    <t>Silver</t>
  </si>
  <si>
    <t>Bronze</t>
  </si>
  <si>
    <t>Total</t>
  </si>
  <si>
    <t xml:space="preserve"> China (CHN)</t>
  </si>
  <si>
    <t xml:space="preserve"> United States (USA)</t>
  </si>
  <si>
    <t xml:space="preserve"> Great Britain (GBR)*</t>
  </si>
  <si>
    <t xml:space="preserve"> South Korea (KOR)</t>
  </si>
  <si>
    <t xml:space="preserve"> Russia (RUS)</t>
  </si>
  <si>
    <t xml:space="preserve"> France (FRA)</t>
  </si>
  <si>
    <t xml:space="preserve"> Italy (ITA)</t>
  </si>
  <si>
    <t xml:space="preserve"> Germany (GER)</t>
  </si>
  <si>
    <t xml:space="preserve"> Kazakhstan (KAZ)</t>
  </si>
  <si>
    <t xml:space="preserve"> Netherlands (NED)</t>
  </si>
  <si>
    <t xml:space="preserve"> Australia (AUS)</t>
  </si>
  <si>
    <t xml:space="preserve"> Iran (IRI)</t>
  </si>
  <si>
    <t xml:space="preserve"> Hungary (HUN)</t>
  </si>
  <si>
    <t xml:space="preserve"> North Korea (PRK)</t>
  </si>
  <si>
    <t xml:space="preserve"> Cuba (CUB)</t>
  </si>
  <si>
    <t xml:space="preserve"> Belarus (BLR)</t>
  </si>
  <si>
    <t xml:space="preserve"> New Zealand (NZL)</t>
  </si>
  <si>
    <t xml:space="preserve"> South Africa (RSA)</t>
  </si>
  <si>
    <t xml:space="preserve"> Ukraine (UKR)</t>
  </si>
  <si>
    <t xml:space="preserve"> Japan (JPN)</t>
  </si>
  <si>
    <t xml:space="preserve"> Romania (ROU)</t>
  </si>
  <si>
    <t xml:space="preserve"> Denmark (DEN)</t>
  </si>
  <si>
    <t xml:space="preserve"> Brazil (BRA)</t>
  </si>
  <si>
    <t xml:space="preserve"> Poland (POL)</t>
  </si>
  <si>
    <t xml:space="preserve"> Jamaica (JAM)</t>
  </si>
  <si>
    <t xml:space="preserve"> Croatia (CRO)</t>
  </si>
  <si>
    <t xml:space="preserve"> Ethiopia (ETH)</t>
  </si>
  <si>
    <t xml:space="preserve"> Spain (ESP)</t>
  </si>
  <si>
    <t xml:space="preserve"> Canada (CAN)</t>
  </si>
  <si>
    <t xml:space="preserve"> Sweden (SWE)</t>
  </si>
  <si>
    <t xml:space="preserve"> Czech Republic (CZE)</t>
  </si>
  <si>
    <t xml:space="preserve"> Kenya (KEN)</t>
  </si>
  <si>
    <t xml:space="preserve"> Slovenia (SLO)</t>
  </si>
  <si>
    <t xml:space="preserve"> Georgia (GEO)</t>
  </si>
  <si>
    <t xml:space="preserve"> Dominican Republic (DOM)</t>
  </si>
  <si>
    <t xml:space="preserve"> Switzerland (SUI)</t>
  </si>
  <si>
    <t xml:space="preserve"> Lithuania (LTU)</t>
  </si>
  <si>
    <t xml:space="preserve"> Algeria (ALG)</t>
  </si>
  <si>
    <t xml:space="preserve"> Grenada (GRN)</t>
  </si>
  <si>
    <t xml:space="preserve"> Venezuela (VEN)</t>
  </si>
  <si>
    <t xml:space="preserve"> Mexico (MEX)</t>
  </si>
  <si>
    <t xml:space="preserve"> Colombia (COL)</t>
  </si>
  <si>
    <t xml:space="preserve"> Egypt (EGY)</t>
  </si>
  <si>
    <t xml:space="preserve"> Slovakia (SVK)</t>
  </si>
  <si>
    <t xml:space="preserve"> Armenia (ARM)</t>
  </si>
  <si>
    <t xml:space="preserve"> Azerbaijan (AZE)</t>
  </si>
  <si>
    <t xml:space="preserve"> Belgium (BEL)</t>
  </si>
  <si>
    <t xml:space="preserve"> India (IND)</t>
  </si>
  <si>
    <t xml:space="preserve"> Estonia (EST)</t>
  </si>
  <si>
    <t xml:space="preserve"> Indonesia (INA)</t>
  </si>
  <si>
    <t xml:space="preserve"> Mongolia (MGL)</t>
  </si>
  <si>
    <t xml:space="preserve"> Norway (NOR)</t>
  </si>
  <si>
    <t xml:space="preserve"> Serbia (SRB)</t>
  </si>
  <si>
    <t xml:space="preserve"> Tunisia (TUN)</t>
  </si>
  <si>
    <t xml:space="preserve"> Cyprus (CYP)</t>
  </si>
  <si>
    <t xml:space="preserve"> Finland (FIN)</t>
  </si>
  <si>
    <t xml:space="preserve"> Guatemala (GUA)</t>
  </si>
  <si>
    <t xml:space="preserve"> Malaysia (MAS)</t>
  </si>
  <si>
    <t xml:space="preserve"> Thailand (THA)</t>
  </si>
  <si>
    <t xml:space="preserve"> Chinese Taipei (TPE)</t>
  </si>
  <si>
    <t xml:space="preserve"> Greece (GRE)</t>
  </si>
  <si>
    <t xml:space="preserve"> Moldova (MDA)</t>
  </si>
  <si>
    <t xml:space="preserve"> Qatar (QAT)</t>
  </si>
  <si>
    <t xml:space="preserve"> Singapore (SIN)</t>
  </si>
  <si>
    <t xml:space="preserve"> Argentina (ARG)</t>
  </si>
  <si>
    <t xml:space="preserve"> Hong Kong (HKG)</t>
  </si>
  <si>
    <t xml:space="preserve"> Saudi Arabia (KSA)</t>
  </si>
  <si>
    <t xml:space="preserve"> Kuwait (KUW)</t>
  </si>
  <si>
    <t xml:space="preserve"> Morocco (MAR)</t>
  </si>
  <si>
    <t xml:space="preserve"> Puerto Rico (PUR)</t>
  </si>
  <si>
    <t xml:space="preserve"> Trinidad and Tobago (TRI)</t>
  </si>
  <si>
    <t xml:space="preserve"> Turkey (TUR)</t>
  </si>
  <si>
    <t xml:space="preserve"> Uzbekistan (UZB)</t>
  </si>
  <si>
    <t>Sort</t>
  </si>
  <si>
    <t>Sorted Category</t>
  </si>
  <si>
    <t>Raw Data</t>
  </si>
  <si>
    <t>Sorted Date</t>
  </si>
  <si>
    <t>MAX</t>
  </si>
  <si>
    <t>Max Min</t>
  </si>
  <si>
    <t>Selected Min</t>
  </si>
  <si>
    <t>Country</t>
  </si>
  <si>
    <t>Sort By:</t>
  </si>
  <si>
    <t>Favorite Country:</t>
  </si>
  <si>
    <t>Compare with:</t>
  </si>
  <si>
    <t>List of London 2012 Olympic Medal Winners</t>
  </si>
  <si>
    <t xml:space="preserve"> Ireland (IRL)</t>
  </si>
  <si>
    <t xml:space="preserve"> Botswana (BOT)</t>
  </si>
  <si>
    <t xml:space="preserve"> Bulgaria (BUL)</t>
  </si>
  <si>
    <t xml:space="preserve"> Portugal (POR)</t>
  </si>
  <si>
    <t xml:space="preserve"> Afghanistan (AFG)</t>
  </si>
  <si>
    <t xml:space="preserve"> Latvia (LAT)</t>
  </si>
  <si>
    <t xml:space="preserve"> Bahamas (BAH)</t>
  </si>
  <si>
    <t xml:space="preserve"> Bahrain (BRN)</t>
  </si>
  <si>
    <t xml:space="preserve"> Tajikistan (TJK)</t>
  </si>
  <si>
    <t xml:space="preserve"> Uganda (UGA)</t>
  </si>
  <si>
    <t xml:space="preserve"> Gabon (GAB)</t>
  </si>
  <si>
    <t xml:space="preserve"> Montenegro (MNE)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</si>
</sst>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ebdings"/>
      <family val="1"/>
      <charset val="2"/>
    </font>
    <font>
      <sz val="11"/>
      <color theme="5" tint="-0.249977111117893"/>
      <name val="Webdings"/>
      <family val="1"/>
      <charset val="2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6"/>
      <color rgb="FFFFC000"/>
      <name val="Webdings"/>
      <family val="1"/>
      <charset val="2"/>
    </font>
    <font>
      <sz val="16"/>
      <color rgb="FFB2B2B2"/>
      <name val="Webdings"/>
      <family val="1"/>
      <charset val="2"/>
    </font>
    <font>
      <sz val="16"/>
      <color theme="9" tint="-0.249977111117893"/>
      <name val="Webdings"/>
      <family val="1"/>
      <charset val="2"/>
    </font>
    <font>
      <b/>
      <sz val="20"/>
      <color theme="1"/>
      <name val="Verdana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Protection="1">
      <protection hidden="1"/>
    </xf>
    <xf numFmtId="0" fontId="0" fillId="2" borderId="9" xfId="0" applyFill="1" applyBorder="1" applyProtection="1">
      <protection hidden="1"/>
    </xf>
    <xf numFmtId="0" fontId="0" fillId="2" borderId="10" xfId="0" applyFill="1" applyBorder="1" applyProtection="1">
      <protection hidden="1"/>
    </xf>
    <xf numFmtId="0" fontId="0" fillId="0" borderId="2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5" xfId="0" applyBorder="1" applyProtection="1">
      <protection hidden="1"/>
    </xf>
    <xf numFmtId="1" fontId="0" fillId="0" borderId="0" xfId="0" applyNumberFormat="1" applyBorder="1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Protection="1">
      <protection hidden="1"/>
    </xf>
    <xf numFmtId="1" fontId="0" fillId="0" borderId="7" xfId="0" applyNumberFormat="1" applyBorder="1" applyProtection="1">
      <protection hidden="1"/>
    </xf>
    <xf numFmtId="0" fontId="0" fillId="0" borderId="8" xfId="0" applyBorder="1" applyProtection="1">
      <protection hidden="1"/>
    </xf>
    <xf numFmtId="0" fontId="0" fillId="3" borderId="0" xfId="0" applyFill="1" applyProtection="1">
      <protection hidden="1"/>
    </xf>
    <xf numFmtId="0" fontId="9" fillId="3" borderId="0" xfId="0" applyFont="1" applyFill="1" applyProtection="1">
      <protection hidden="1"/>
    </xf>
    <xf numFmtId="0" fontId="1" fillId="3" borderId="0" xfId="0" applyFont="1" applyFill="1" applyAlignment="1" applyProtection="1">
      <alignment horizontal="right"/>
      <protection hidden="1"/>
    </xf>
    <xf numFmtId="0" fontId="1" fillId="3" borderId="0" xfId="0" applyFont="1" applyFill="1" applyAlignment="1" applyProtection="1">
      <alignment horizontal="left"/>
      <protection hidden="1"/>
    </xf>
    <xf numFmtId="0" fontId="4" fillId="4" borderId="1" xfId="0" applyFont="1" applyFill="1" applyBorder="1" applyProtection="1">
      <protection hidden="1"/>
    </xf>
    <xf numFmtId="0" fontId="4" fillId="4" borderId="2" xfId="0" applyFont="1" applyFill="1" applyBorder="1" applyProtection="1">
      <protection hidden="1"/>
    </xf>
    <xf numFmtId="0" fontId="5" fillId="4" borderId="9" xfId="0" applyFont="1" applyFill="1" applyBorder="1" applyProtection="1">
      <protection hidden="1"/>
    </xf>
    <xf numFmtId="0" fontId="5" fillId="4" borderId="11" xfId="0" applyFont="1" applyFill="1" applyBorder="1" applyAlignment="1" applyProtection="1">
      <alignment horizontal="center"/>
      <protection hidden="1"/>
    </xf>
    <xf numFmtId="0" fontId="5" fillId="4" borderId="10" xfId="0" applyFont="1" applyFill="1" applyBorder="1" applyAlignment="1" applyProtection="1">
      <alignment horizontal="center"/>
      <protection hidden="1"/>
    </xf>
    <xf numFmtId="0" fontId="0" fillId="5" borderId="1" xfId="0" applyFill="1" applyBorder="1" applyProtection="1">
      <protection hidden="1"/>
    </xf>
    <xf numFmtId="0" fontId="0" fillId="5" borderId="12" xfId="0" applyFill="1" applyBorder="1" applyProtection="1">
      <protection hidden="1"/>
    </xf>
    <xf numFmtId="0" fontId="0" fillId="5" borderId="2" xfId="0" applyFill="1" applyBorder="1" applyProtection="1"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5" borderId="3" xfId="0" applyFill="1" applyBorder="1" applyAlignment="1" applyProtection="1">
      <alignment horizontal="center"/>
      <protection hidden="1"/>
    </xf>
    <xf numFmtId="0" fontId="3" fillId="5" borderId="0" xfId="0" applyFont="1" applyFill="1" applyBorder="1" applyProtection="1">
      <protection hidden="1"/>
    </xf>
    <xf numFmtId="0" fontId="0" fillId="5" borderId="0" xfId="0" applyFill="1" applyBorder="1" applyProtection="1">
      <protection hidden="1"/>
    </xf>
    <xf numFmtId="0" fontId="2" fillId="5" borderId="0" xfId="0" applyFont="1" applyFill="1" applyBorder="1" applyProtection="1">
      <protection hidden="1"/>
    </xf>
    <xf numFmtId="0" fontId="0" fillId="5" borderId="5" xfId="0" applyFill="1" applyBorder="1" applyProtection="1">
      <protection hidden="1"/>
    </xf>
    <xf numFmtId="0" fontId="0" fillId="5" borderId="4" xfId="0" applyFill="1" applyBorder="1" applyProtection="1">
      <protection hidden="1"/>
    </xf>
    <xf numFmtId="0" fontId="0" fillId="5" borderId="13" xfId="0" applyFill="1" applyBorder="1" applyProtection="1">
      <protection hidden="1"/>
    </xf>
    <xf numFmtId="0" fontId="0" fillId="5" borderId="0" xfId="0" applyFill="1" applyBorder="1" applyAlignment="1" applyProtection="1">
      <alignment horizontal="center"/>
      <protection hidden="1"/>
    </xf>
    <xf numFmtId="0" fontId="0" fillId="5" borderId="5" xfId="0" applyFill="1" applyBorder="1" applyAlignment="1" applyProtection="1">
      <alignment horizontal="center"/>
      <protection hidden="1"/>
    </xf>
    <xf numFmtId="0" fontId="0" fillId="5" borderId="6" xfId="0" applyFill="1" applyBorder="1" applyProtection="1">
      <protection hidden="1"/>
    </xf>
    <xf numFmtId="0" fontId="0" fillId="5" borderId="14" xfId="0" applyFill="1" applyBorder="1" applyProtection="1">
      <protection hidden="1"/>
    </xf>
    <xf numFmtId="0" fontId="0" fillId="5" borderId="7" xfId="0" applyFill="1" applyBorder="1" applyProtection="1">
      <protection hidden="1"/>
    </xf>
    <xf numFmtId="0" fontId="0" fillId="5" borderId="7" xfId="0" applyFill="1" applyBorder="1" applyAlignment="1" applyProtection="1">
      <alignment horizontal="center"/>
      <protection hidden="1"/>
    </xf>
    <xf numFmtId="0" fontId="0" fillId="5" borderId="8" xfId="0" applyFill="1" applyBorder="1" applyAlignment="1" applyProtection="1">
      <alignment horizontal="center"/>
      <protection hidden="1"/>
    </xf>
    <xf numFmtId="0" fontId="3" fillId="5" borderId="7" xfId="0" applyFont="1" applyFill="1" applyBorder="1" applyProtection="1">
      <protection hidden="1"/>
    </xf>
    <xf numFmtId="0" fontId="0" fillId="5" borderId="8" xfId="0" applyFill="1" applyBorder="1" applyProtection="1">
      <protection hidden="1"/>
    </xf>
    <xf numFmtId="0" fontId="6" fillId="3" borderId="2" xfId="0" applyFont="1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7" fillId="3" borderId="0" xfId="0" applyFon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3" borderId="5" xfId="0" applyFill="1" applyBorder="1" applyProtection="1">
      <protection hidden="1"/>
    </xf>
    <xf numFmtId="0" fontId="8" fillId="3" borderId="7" xfId="0" applyFon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8" xfId="0" applyFill="1" applyBorder="1" applyProtection="1">
      <protection hidden="1"/>
    </xf>
    <xf numFmtId="0" fontId="1" fillId="3" borderId="0" xfId="0" applyFont="1" applyFill="1" applyAlignment="1" applyProtection="1">
      <alignment horizontal="left"/>
      <protection locked="0"/>
    </xf>
    <xf numFmtId="0" fontId="0" fillId="0" borderId="0" xfId="0" applyProtection="1">
      <protection locked="0"/>
    </xf>
    <xf numFmtId="0" fontId="2" fillId="3" borderId="0" xfId="0" applyFont="1" applyFill="1" applyProtection="1">
      <protection hidden="1"/>
    </xf>
    <xf numFmtId="0" fontId="5" fillId="4" borderId="9" xfId="0" applyFont="1" applyFill="1" applyBorder="1" applyAlignment="1" applyProtection="1">
      <alignment horizontal="center"/>
      <protection hidden="1"/>
    </xf>
    <xf numFmtId="0" fontId="5" fillId="4" borderId="11" xfId="0" applyFont="1" applyFill="1" applyBorder="1" applyAlignment="1" applyProtection="1">
      <alignment horizontal="center"/>
      <protection hidden="1"/>
    </xf>
    <xf numFmtId="0" fontId="5" fillId="4" borderId="10" xfId="0" applyFont="1" applyFill="1" applyBorder="1" applyAlignment="1" applyProtection="1">
      <alignment horizontal="center"/>
      <protection hidden="1"/>
    </xf>
    <xf numFmtId="0" fontId="1" fillId="3" borderId="0" xfId="0" applyFont="1" applyFill="1" applyAlignment="1" applyProtection="1">
      <alignment horizontal="left"/>
      <protection locked="0"/>
    </xf>
    <xf numFmtId="0" fontId="10" fillId="3" borderId="1" xfId="0" applyFont="1" applyFill="1" applyBorder="1" applyAlignment="1" applyProtection="1">
      <alignment horizontal="left" vertical="center" wrapText="1"/>
      <protection hidden="1"/>
    </xf>
    <xf numFmtId="0" fontId="10" fillId="3" borderId="4" xfId="0" applyFont="1" applyFill="1" applyBorder="1" applyAlignment="1" applyProtection="1">
      <alignment horizontal="left" vertical="center" wrapText="1"/>
      <protection hidden="1"/>
    </xf>
    <xf numFmtId="0" fontId="10" fillId="3" borderId="6" xfId="0" applyFont="1" applyFill="1" applyBorder="1" applyAlignment="1" applyProtection="1">
      <alignment horizontal="left" vertical="center" wrapText="1"/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</cellXfs>
  <cellStyles count="1">
    <cellStyle name="Normal" xfId="0" builtinId="0"/>
  </cellStyles>
  <dxfs count="6">
    <dxf>
      <font>
        <color theme="9" tint="-0.24994659260841701"/>
      </font>
    </dxf>
    <dxf>
      <font>
        <color theme="0" tint="-0.34998626667073579"/>
      </font>
    </dxf>
    <dxf>
      <font>
        <color rgb="FFFF9900"/>
      </font>
    </dxf>
    <dxf>
      <border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>
        <top style="dashed">
          <color auto="1"/>
        </top>
        <bottom style="dashed">
          <color auto="1"/>
        </bottom>
      </border>
    </dxf>
    <dxf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</dxfs>
  <tableStyles count="0" defaultTableStyle="TableStyleMedium9" defaultPivotStyle="PivotStyleLight16"/>
  <colors>
    <mruColors>
      <color rgb="FFFF9900"/>
      <color rgb="FFBADFE4"/>
      <color rgb="FFE0E4E4"/>
      <color rgb="FFDDDDDD"/>
      <color rgb="FFCCCCFF"/>
      <color rgb="FFB2B2B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showRowColHeaders="0" tabSelected="1" zoomScale="70" zoomScaleNormal="70" workbookViewId="0">
      <selection activeCell="D11" sqref="D11"/>
    </sheetView>
  </sheetViews>
  <sheetFormatPr defaultColWidth="0" defaultRowHeight="15" zeroHeight="1"/>
  <cols>
    <col min="1" max="1" width="8.85546875" style="13" customWidth="1"/>
    <col min="2" max="2" width="10.140625" style="13" customWidth="1"/>
    <col min="3" max="3" width="2.28515625" style="13" customWidth="1"/>
    <col min="4" max="4" width="27.5703125" style="13" customWidth="1"/>
    <col min="5" max="5" width="20.28515625" style="13" bestFit="1" customWidth="1"/>
    <col min="6" max="8" width="8.85546875" style="13" customWidth="1"/>
    <col min="9" max="9" width="14.140625" style="13" bestFit="1" customWidth="1"/>
    <col min="10" max="15" width="8.85546875" style="13" customWidth="1"/>
    <col min="16" max="16" width="42.28515625" style="13" customWidth="1"/>
    <col min="17" max="17" width="8.85546875" style="13" customWidth="1"/>
    <col min="18" max="16384" width="8.85546875" style="13" hidden="1"/>
  </cols>
  <sheetData>
    <row r="1" spans="2:17" ht="7.9" customHeight="1">
      <c r="Q1" s="53"/>
    </row>
    <row r="2" spans="2:17" ht="24.75">
      <c r="C2" s="14" t="s">
        <v>90</v>
      </c>
      <c r="Q2" s="53"/>
    </row>
    <row r="3" spans="2:17" ht="7.9" customHeight="1"/>
    <row r="4" spans="2:17">
      <c r="D4" s="15" t="s">
        <v>87</v>
      </c>
      <c r="E4" s="57" t="s">
        <v>2</v>
      </c>
      <c r="F4" s="57"/>
    </row>
    <row r="5" spans="2:17">
      <c r="D5" s="15" t="s">
        <v>88</v>
      </c>
      <c r="E5" s="51" t="s">
        <v>12</v>
      </c>
      <c r="F5" s="16"/>
    </row>
    <row r="6" spans="2:17" ht="6.6" customHeight="1" thickBot="1"/>
    <row r="7" spans="2:17" ht="15.75" thickBot="1">
      <c r="B7" s="17"/>
      <c r="C7" s="18"/>
      <c r="D7" s="19" t="s">
        <v>86</v>
      </c>
      <c r="E7" s="20" t="s">
        <v>2</v>
      </c>
      <c r="F7" s="20" t="s">
        <v>3</v>
      </c>
      <c r="G7" s="20" t="s">
        <v>4</v>
      </c>
      <c r="H7" s="21" t="s">
        <v>5</v>
      </c>
      <c r="I7" s="54" t="str">
        <f>E4&amp;" Medals won at the 2012 Summer Olympics"</f>
        <v>Gold Medals won at the 2012 Summer Olympics</v>
      </c>
      <c r="J7" s="55"/>
      <c r="K7" s="55"/>
      <c r="L7" s="55"/>
      <c r="M7" s="55"/>
      <c r="N7" s="55"/>
      <c r="O7" s="55"/>
      <c r="P7" s="56"/>
    </row>
    <row r="8" spans="2:17" ht="15.75">
      <c r="B8" s="22">
        <f>'Raw Data'!I1</f>
        <v>1</v>
      </c>
      <c r="C8" s="23"/>
      <c r="D8" s="24" t="str">
        <f>VLOOKUP($B8,'Raw Data'!$K$5:$P$78,2,0)</f>
        <v xml:space="preserve"> United States (USA)</v>
      </c>
      <c r="E8" s="25">
        <f>VLOOKUP($B8,'Raw Data'!$K$5:$P$78,3,0)</f>
        <v>46</v>
      </c>
      <c r="F8" s="25">
        <f>VLOOKUP($B8,'Raw Data'!$K$5:$P$78,4,0)</f>
        <v>29</v>
      </c>
      <c r="G8" s="25">
        <f>VLOOKUP($B8,'Raw Data'!$K$5:$P$78,5,0)</f>
        <v>29</v>
      </c>
      <c r="H8" s="26">
        <f>VLOOKUP($B8,'Raw Data'!$K$5:$P$78,6,0)</f>
        <v>104</v>
      </c>
      <c r="I8" s="27" t="str">
        <f t="shared" ref="I8:I22" si="0">IF($E$4="Total",REPT("&amp;",ROUND(H8/2,0)),REPT("&amp;",INDEX(E8:G8,1,MATCH($E$4,$E$7:$G$7,0))))</f>
        <v>&amp;&amp;&amp;&amp;&amp;&amp;&amp;&amp;&amp;&amp;&amp;&amp;&amp;&amp;&amp;&amp;&amp;&amp;&amp;&amp;&amp;&amp;&amp;&amp;&amp;&amp;&amp;&amp;&amp;&amp;&amp;&amp;&amp;&amp;&amp;&amp;&amp;&amp;&amp;&amp;&amp;&amp;&amp;&amp;&amp;&amp;</v>
      </c>
      <c r="J8" s="28"/>
      <c r="K8" s="29"/>
      <c r="L8" s="28"/>
      <c r="M8" s="28"/>
      <c r="N8" s="28"/>
      <c r="O8" s="28"/>
      <c r="P8" s="30"/>
    </row>
    <row r="9" spans="2:17" ht="15.75">
      <c r="B9" s="31">
        <f>B8+1</f>
        <v>2</v>
      </c>
      <c r="C9" s="32"/>
      <c r="D9" s="28" t="str">
        <f>VLOOKUP($B9,'Raw Data'!$K$5:$P$78,2,0)</f>
        <v xml:space="preserve"> China (CHN)</v>
      </c>
      <c r="E9" s="33">
        <f>VLOOKUP($B9,'Raw Data'!$K$5:$P$78,3,0)</f>
        <v>38</v>
      </c>
      <c r="F9" s="33">
        <f>VLOOKUP($B9,'Raw Data'!$K$5:$P$78,4,0)</f>
        <v>27</v>
      </c>
      <c r="G9" s="33">
        <f>VLOOKUP($B9,'Raw Data'!$K$5:$P$78,5,0)</f>
        <v>22</v>
      </c>
      <c r="H9" s="34">
        <f>VLOOKUP($B9,'Raw Data'!$K$5:$P$78,6,0)</f>
        <v>87</v>
      </c>
      <c r="I9" s="27" t="str">
        <f t="shared" si="0"/>
        <v>&amp;&amp;&amp;&amp;&amp;&amp;&amp;&amp;&amp;&amp;&amp;&amp;&amp;&amp;&amp;&amp;&amp;&amp;&amp;&amp;&amp;&amp;&amp;&amp;&amp;&amp;&amp;&amp;&amp;&amp;&amp;&amp;&amp;&amp;&amp;&amp;&amp;&amp;</v>
      </c>
      <c r="J9" s="28"/>
      <c r="K9" s="28"/>
      <c r="L9" s="28"/>
      <c r="M9" s="28"/>
      <c r="N9" s="28"/>
      <c r="O9" s="28"/>
      <c r="P9" s="30"/>
    </row>
    <row r="10" spans="2:17" ht="15.75">
      <c r="B10" s="31">
        <f t="shared" ref="B10:B22" si="1">B9+1</f>
        <v>3</v>
      </c>
      <c r="C10" s="32"/>
      <c r="D10" s="28" t="str">
        <f>VLOOKUP($B10,'Raw Data'!$K$5:$P$78,2,0)</f>
        <v xml:space="preserve"> Great Britain (GBR)*</v>
      </c>
      <c r="E10" s="33">
        <f>VLOOKUP($B10,'Raw Data'!$K$5:$P$78,3,0)</f>
        <v>29</v>
      </c>
      <c r="F10" s="33">
        <f>VLOOKUP($B10,'Raw Data'!$K$5:$P$78,4,0)</f>
        <v>17</v>
      </c>
      <c r="G10" s="33">
        <f>VLOOKUP($B10,'Raw Data'!$K$5:$P$78,5,0)</f>
        <v>19</v>
      </c>
      <c r="H10" s="34">
        <f>VLOOKUP($B10,'Raw Data'!$K$5:$P$78,6,0)</f>
        <v>65</v>
      </c>
      <c r="I10" s="27" t="str">
        <f t="shared" si="0"/>
        <v>&amp;&amp;&amp;&amp;&amp;&amp;&amp;&amp;&amp;&amp;&amp;&amp;&amp;&amp;&amp;&amp;&amp;&amp;&amp;&amp;&amp;&amp;&amp;&amp;&amp;&amp;&amp;&amp;&amp;</v>
      </c>
      <c r="J10" s="28"/>
      <c r="K10" s="28"/>
      <c r="L10" s="28"/>
      <c r="M10" s="28"/>
      <c r="N10" s="28"/>
      <c r="O10" s="28"/>
      <c r="P10" s="30"/>
    </row>
    <row r="11" spans="2:17" ht="15.75">
      <c r="B11" s="31">
        <f t="shared" si="1"/>
        <v>4</v>
      </c>
      <c r="C11" s="32"/>
      <c r="D11" s="28" t="str">
        <f>VLOOKUP($B11,'Raw Data'!$K$5:$P$78,2,0)</f>
        <v xml:space="preserve"> Russia (RUS)</v>
      </c>
      <c r="E11" s="33">
        <f>VLOOKUP($B11,'Raw Data'!$K$5:$P$78,3,0)</f>
        <v>24</v>
      </c>
      <c r="F11" s="33">
        <f>VLOOKUP($B11,'Raw Data'!$K$5:$P$78,4,0)</f>
        <v>25</v>
      </c>
      <c r="G11" s="33">
        <f>VLOOKUP($B11,'Raw Data'!$K$5:$P$78,5,0)</f>
        <v>33</v>
      </c>
      <c r="H11" s="34">
        <f>VLOOKUP($B11,'Raw Data'!$K$5:$P$78,6,0)</f>
        <v>82</v>
      </c>
      <c r="I11" s="27" t="str">
        <f t="shared" si="0"/>
        <v>&amp;&amp;&amp;&amp;&amp;&amp;&amp;&amp;&amp;&amp;&amp;&amp;&amp;&amp;&amp;&amp;&amp;&amp;&amp;&amp;&amp;&amp;&amp;&amp;</v>
      </c>
      <c r="J11" s="28"/>
      <c r="K11" s="28"/>
      <c r="L11" s="28"/>
      <c r="M11" s="28"/>
      <c r="N11" s="28"/>
      <c r="O11" s="28"/>
      <c r="P11" s="30"/>
    </row>
    <row r="12" spans="2:17" ht="15.75">
      <c r="B12" s="31">
        <f t="shared" si="1"/>
        <v>5</v>
      </c>
      <c r="C12" s="32"/>
      <c r="D12" s="28" t="str">
        <f>VLOOKUP($B12,'Raw Data'!$K$5:$P$78,2,0)</f>
        <v xml:space="preserve"> South Korea (KOR)</v>
      </c>
      <c r="E12" s="33">
        <f>VLOOKUP($B12,'Raw Data'!$K$5:$P$78,3,0)</f>
        <v>13</v>
      </c>
      <c r="F12" s="33">
        <f>VLOOKUP($B12,'Raw Data'!$K$5:$P$78,4,0)</f>
        <v>8</v>
      </c>
      <c r="G12" s="33">
        <f>VLOOKUP($B12,'Raw Data'!$K$5:$P$78,5,0)</f>
        <v>7</v>
      </c>
      <c r="H12" s="34">
        <f>VLOOKUP($B12,'Raw Data'!$K$5:$P$78,6,0)</f>
        <v>28</v>
      </c>
      <c r="I12" s="27" t="str">
        <f t="shared" si="0"/>
        <v>&amp;&amp;&amp;&amp;&amp;&amp;&amp;&amp;&amp;&amp;&amp;&amp;&amp;</v>
      </c>
      <c r="J12" s="28"/>
      <c r="K12" s="28"/>
      <c r="L12" s="28"/>
      <c r="M12" s="28"/>
      <c r="N12" s="28"/>
      <c r="O12" s="28"/>
      <c r="P12" s="30"/>
    </row>
    <row r="13" spans="2:17" ht="15.75">
      <c r="B13" s="31">
        <f t="shared" si="1"/>
        <v>6</v>
      </c>
      <c r="C13" s="32"/>
      <c r="D13" s="28" t="str">
        <f>VLOOKUP($B13,'Raw Data'!$K$5:$P$78,2,0)</f>
        <v xml:space="preserve"> France (FRA)</v>
      </c>
      <c r="E13" s="33">
        <f>VLOOKUP($B13,'Raw Data'!$K$5:$P$78,3,0)</f>
        <v>11</v>
      </c>
      <c r="F13" s="33">
        <f>VLOOKUP($B13,'Raw Data'!$K$5:$P$78,4,0)</f>
        <v>11</v>
      </c>
      <c r="G13" s="33">
        <f>VLOOKUP($B13,'Raw Data'!$K$5:$P$78,5,0)</f>
        <v>12</v>
      </c>
      <c r="H13" s="34">
        <f>VLOOKUP($B13,'Raw Data'!$K$5:$P$78,6,0)</f>
        <v>34</v>
      </c>
      <c r="I13" s="27" t="str">
        <f t="shared" si="0"/>
        <v>&amp;&amp;&amp;&amp;&amp;&amp;&amp;&amp;&amp;&amp;&amp;</v>
      </c>
      <c r="J13" s="28"/>
      <c r="K13" s="28"/>
      <c r="L13" s="28"/>
      <c r="M13" s="28"/>
      <c r="N13" s="28"/>
      <c r="O13" s="28"/>
      <c r="P13" s="30"/>
    </row>
    <row r="14" spans="2:17" ht="15.75">
      <c r="B14" s="31">
        <f t="shared" si="1"/>
        <v>7</v>
      </c>
      <c r="C14" s="32"/>
      <c r="D14" s="28" t="str">
        <f>VLOOKUP($B14,'Raw Data'!$K$5:$P$78,2,0)</f>
        <v xml:space="preserve"> Germany (GER)</v>
      </c>
      <c r="E14" s="33">
        <f>VLOOKUP($B14,'Raw Data'!$K$5:$P$78,3,0)</f>
        <v>11</v>
      </c>
      <c r="F14" s="33">
        <f>VLOOKUP($B14,'Raw Data'!$K$5:$P$78,4,0)</f>
        <v>19</v>
      </c>
      <c r="G14" s="33">
        <f>VLOOKUP($B14,'Raw Data'!$K$5:$P$78,5,0)</f>
        <v>14</v>
      </c>
      <c r="H14" s="34">
        <f>VLOOKUP($B14,'Raw Data'!$K$5:$P$78,6,0)</f>
        <v>44</v>
      </c>
      <c r="I14" s="27" t="str">
        <f t="shared" si="0"/>
        <v>&amp;&amp;&amp;&amp;&amp;&amp;&amp;&amp;&amp;&amp;&amp;</v>
      </c>
      <c r="J14" s="28"/>
      <c r="K14" s="28"/>
      <c r="L14" s="28"/>
      <c r="M14" s="28"/>
      <c r="N14" s="28"/>
      <c r="O14" s="28"/>
      <c r="P14" s="30"/>
    </row>
    <row r="15" spans="2:17" ht="15.75">
      <c r="B15" s="31">
        <f t="shared" si="1"/>
        <v>8</v>
      </c>
      <c r="C15" s="32"/>
      <c r="D15" s="28" t="str">
        <f>VLOOKUP($B15,'Raw Data'!$K$5:$P$78,2,0)</f>
        <v xml:space="preserve"> Hungary (HUN)</v>
      </c>
      <c r="E15" s="33">
        <f>VLOOKUP($B15,'Raw Data'!$K$5:$P$78,3,0)</f>
        <v>8</v>
      </c>
      <c r="F15" s="33">
        <f>VLOOKUP($B15,'Raw Data'!$K$5:$P$78,4,0)</f>
        <v>4</v>
      </c>
      <c r="G15" s="33">
        <f>VLOOKUP($B15,'Raw Data'!$K$5:$P$78,5,0)</f>
        <v>5</v>
      </c>
      <c r="H15" s="34">
        <f>VLOOKUP($B15,'Raw Data'!$K$5:$P$78,6,0)</f>
        <v>17</v>
      </c>
      <c r="I15" s="27" t="str">
        <f t="shared" si="0"/>
        <v>&amp;&amp;&amp;&amp;&amp;&amp;&amp;&amp;</v>
      </c>
      <c r="J15" s="28"/>
      <c r="K15" s="28"/>
      <c r="L15" s="28"/>
      <c r="M15" s="28"/>
      <c r="N15" s="28"/>
      <c r="O15" s="28"/>
      <c r="P15" s="30"/>
    </row>
    <row r="16" spans="2:17" ht="15.75">
      <c r="B16" s="31">
        <f t="shared" si="1"/>
        <v>9</v>
      </c>
      <c r="C16" s="32"/>
      <c r="D16" s="28" t="str">
        <f>VLOOKUP($B16,'Raw Data'!$K$5:$P$78,2,0)</f>
        <v xml:space="preserve"> Italy (ITA)</v>
      </c>
      <c r="E16" s="33">
        <f>VLOOKUP($B16,'Raw Data'!$K$5:$P$78,3,0)</f>
        <v>8</v>
      </c>
      <c r="F16" s="33">
        <f>VLOOKUP($B16,'Raw Data'!$K$5:$P$78,4,0)</f>
        <v>9</v>
      </c>
      <c r="G16" s="33">
        <f>VLOOKUP($B16,'Raw Data'!$K$5:$P$78,5,0)</f>
        <v>11</v>
      </c>
      <c r="H16" s="34">
        <f>VLOOKUP($B16,'Raw Data'!$K$5:$P$78,6,0)</f>
        <v>28</v>
      </c>
      <c r="I16" s="27" t="str">
        <f t="shared" si="0"/>
        <v>&amp;&amp;&amp;&amp;&amp;&amp;&amp;&amp;</v>
      </c>
      <c r="J16" s="28"/>
      <c r="K16" s="28"/>
      <c r="L16" s="28"/>
      <c r="M16" s="28"/>
      <c r="N16" s="28"/>
      <c r="O16" s="28"/>
      <c r="P16" s="30"/>
    </row>
    <row r="17" spans="2:16" ht="15.75">
      <c r="B17" s="31">
        <f t="shared" si="1"/>
        <v>10</v>
      </c>
      <c r="C17" s="32"/>
      <c r="D17" s="28" t="str">
        <f>VLOOKUP($B17,'Raw Data'!$K$5:$P$78,2,0)</f>
        <v xml:space="preserve"> Kazakhstan (KAZ)</v>
      </c>
      <c r="E17" s="33">
        <f>VLOOKUP($B17,'Raw Data'!$K$5:$P$78,3,0)</f>
        <v>7</v>
      </c>
      <c r="F17" s="33">
        <f>VLOOKUP($B17,'Raw Data'!$K$5:$P$78,4,0)</f>
        <v>1</v>
      </c>
      <c r="G17" s="33">
        <f>VLOOKUP($B17,'Raw Data'!$K$5:$P$78,5,0)</f>
        <v>5</v>
      </c>
      <c r="H17" s="34">
        <f>VLOOKUP($B17,'Raw Data'!$K$5:$P$78,6,0)</f>
        <v>13</v>
      </c>
      <c r="I17" s="27" t="str">
        <f t="shared" si="0"/>
        <v>&amp;&amp;&amp;&amp;&amp;&amp;&amp;</v>
      </c>
      <c r="J17" s="28"/>
      <c r="K17" s="28"/>
      <c r="L17" s="28"/>
      <c r="M17" s="28"/>
      <c r="N17" s="28"/>
      <c r="O17" s="28"/>
      <c r="P17" s="30"/>
    </row>
    <row r="18" spans="2:16" ht="15.75">
      <c r="B18" s="31">
        <f t="shared" si="1"/>
        <v>11</v>
      </c>
      <c r="C18" s="32"/>
      <c r="D18" s="28" t="str">
        <f>VLOOKUP($B18,'Raw Data'!$K$5:$P$78,2,0)</f>
        <v xml:space="preserve"> Japan (JPN)</v>
      </c>
      <c r="E18" s="33">
        <f>VLOOKUP($B18,'Raw Data'!$K$5:$P$78,3,0)</f>
        <v>7</v>
      </c>
      <c r="F18" s="33">
        <f>VLOOKUP($B18,'Raw Data'!$K$5:$P$78,4,0)</f>
        <v>14</v>
      </c>
      <c r="G18" s="33">
        <f>VLOOKUP($B18,'Raw Data'!$K$5:$P$78,5,0)</f>
        <v>17</v>
      </c>
      <c r="H18" s="34">
        <f>VLOOKUP($B18,'Raw Data'!$K$5:$P$78,6,0)</f>
        <v>38</v>
      </c>
      <c r="I18" s="27" t="str">
        <f t="shared" si="0"/>
        <v>&amp;&amp;&amp;&amp;&amp;&amp;&amp;</v>
      </c>
      <c r="J18" s="28"/>
      <c r="K18" s="28"/>
      <c r="L18" s="28"/>
      <c r="M18" s="28"/>
      <c r="N18" s="28"/>
      <c r="O18" s="28"/>
      <c r="P18" s="30"/>
    </row>
    <row r="19" spans="2:16" ht="15.75">
      <c r="B19" s="31">
        <f t="shared" si="1"/>
        <v>12</v>
      </c>
      <c r="C19" s="32"/>
      <c r="D19" s="28" t="str">
        <f>VLOOKUP($B19,'Raw Data'!$K$5:$P$78,2,0)</f>
        <v xml:space="preserve"> Australia (AUS)</v>
      </c>
      <c r="E19" s="33">
        <f>VLOOKUP($B19,'Raw Data'!$K$5:$P$78,3,0)</f>
        <v>7</v>
      </c>
      <c r="F19" s="33">
        <f>VLOOKUP($B19,'Raw Data'!$K$5:$P$78,4,0)</f>
        <v>16</v>
      </c>
      <c r="G19" s="33">
        <f>VLOOKUP($B19,'Raw Data'!$K$5:$P$78,5,0)</f>
        <v>12</v>
      </c>
      <c r="H19" s="34">
        <f>VLOOKUP($B19,'Raw Data'!$K$5:$P$78,6,0)</f>
        <v>35</v>
      </c>
      <c r="I19" s="27" t="str">
        <f t="shared" si="0"/>
        <v>&amp;&amp;&amp;&amp;&amp;&amp;&amp;</v>
      </c>
      <c r="J19" s="28"/>
      <c r="K19" s="28"/>
      <c r="L19" s="28"/>
      <c r="M19" s="28"/>
      <c r="N19" s="28"/>
      <c r="O19" s="28"/>
      <c r="P19" s="30"/>
    </row>
    <row r="20" spans="2:16" ht="15.75">
      <c r="B20" s="31">
        <f t="shared" si="1"/>
        <v>13</v>
      </c>
      <c r="C20" s="32"/>
      <c r="D20" s="28" t="str">
        <f>VLOOKUP($B20,'Raw Data'!$K$5:$P$78,2,0)</f>
        <v xml:space="preserve"> Ukraine (UKR)</v>
      </c>
      <c r="E20" s="33">
        <f>VLOOKUP($B20,'Raw Data'!$K$5:$P$78,3,0)</f>
        <v>6</v>
      </c>
      <c r="F20" s="33">
        <f>VLOOKUP($B20,'Raw Data'!$K$5:$P$78,4,0)</f>
        <v>5</v>
      </c>
      <c r="G20" s="33">
        <f>VLOOKUP($B20,'Raw Data'!$K$5:$P$78,5,0)</f>
        <v>9</v>
      </c>
      <c r="H20" s="34">
        <f>VLOOKUP($B20,'Raw Data'!$K$5:$P$78,6,0)</f>
        <v>20</v>
      </c>
      <c r="I20" s="27" t="str">
        <f t="shared" si="0"/>
        <v>&amp;&amp;&amp;&amp;&amp;&amp;</v>
      </c>
      <c r="J20" s="28"/>
      <c r="K20" s="28"/>
      <c r="L20" s="28"/>
      <c r="M20" s="28"/>
      <c r="N20" s="28"/>
      <c r="O20" s="28"/>
      <c r="P20" s="30"/>
    </row>
    <row r="21" spans="2:16" ht="15.75">
      <c r="B21" s="31">
        <f t="shared" si="1"/>
        <v>14</v>
      </c>
      <c r="C21" s="32"/>
      <c r="D21" s="28" t="str">
        <f>VLOOKUP($B21,'Raw Data'!$K$5:$P$78,2,0)</f>
        <v xml:space="preserve"> Netherlands (NED)</v>
      </c>
      <c r="E21" s="33">
        <f>VLOOKUP($B21,'Raw Data'!$K$5:$P$78,3,0)</f>
        <v>6</v>
      </c>
      <c r="F21" s="33">
        <f>VLOOKUP($B21,'Raw Data'!$K$5:$P$78,4,0)</f>
        <v>6</v>
      </c>
      <c r="G21" s="33">
        <f>VLOOKUP($B21,'Raw Data'!$K$5:$P$78,5,0)</f>
        <v>8</v>
      </c>
      <c r="H21" s="34">
        <f>VLOOKUP($B21,'Raw Data'!$K$5:$P$78,6,0)</f>
        <v>20</v>
      </c>
      <c r="I21" s="27" t="str">
        <f t="shared" si="0"/>
        <v>&amp;&amp;&amp;&amp;&amp;&amp;</v>
      </c>
      <c r="J21" s="28"/>
      <c r="K21" s="28"/>
      <c r="L21" s="28"/>
      <c r="M21" s="28"/>
      <c r="N21" s="28"/>
      <c r="O21" s="28"/>
      <c r="P21" s="30"/>
    </row>
    <row r="22" spans="2:16" ht="16.5" thickBot="1">
      <c r="B22" s="35">
        <f t="shared" si="1"/>
        <v>15</v>
      </c>
      <c r="C22" s="36"/>
      <c r="D22" s="37" t="str">
        <f>VLOOKUP($B22,'Raw Data'!$K$5:$P$78,2,0)</f>
        <v xml:space="preserve"> New Zealand (NZL)</v>
      </c>
      <c r="E22" s="38">
        <f>VLOOKUP($B22,'Raw Data'!$K$5:$P$78,3,0)</f>
        <v>5</v>
      </c>
      <c r="F22" s="38">
        <f>VLOOKUP($B22,'Raw Data'!$K$5:$P$78,4,0)</f>
        <v>3</v>
      </c>
      <c r="G22" s="38">
        <f>VLOOKUP($B22,'Raw Data'!$K$5:$P$78,5,0)</f>
        <v>5</v>
      </c>
      <c r="H22" s="39">
        <f>VLOOKUP($B22,'Raw Data'!$K$5:$P$78,6,0)</f>
        <v>13</v>
      </c>
      <c r="I22" s="40" t="str">
        <f t="shared" si="0"/>
        <v>&amp;&amp;&amp;&amp;&amp;</v>
      </c>
      <c r="J22" s="37"/>
      <c r="K22" s="37"/>
      <c r="L22" s="37"/>
      <c r="M22" s="37"/>
      <c r="N22" s="37"/>
      <c r="O22" s="37"/>
      <c r="P22" s="41"/>
    </row>
    <row r="23" spans="2:16" ht="7.9" customHeight="1"/>
    <row r="24" spans="2:16">
      <c r="D24" s="15" t="s">
        <v>89</v>
      </c>
      <c r="E24" s="57" t="s">
        <v>8</v>
      </c>
      <c r="F24" s="57"/>
    </row>
    <row r="25" spans="2:16" ht="7.15" customHeight="1" thickBot="1"/>
    <row r="26" spans="2:16" ht="20.25">
      <c r="D26" s="58" t="str">
        <f>E5</f>
        <v xml:space="preserve"> Italy (ITA)</v>
      </c>
      <c r="E26" s="42" t="str">
        <f>REPT("&amp;",INDEX('Raw Data'!$B$5:$I$78,MATCH(Main!$E$5,'Raw Data'!$C$5:$C$78,0),MATCH(E7,'Raw Data'!$B$5:$G$5,0)))</f>
        <v>&amp;&amp;&amp;&amp;&amp;&amp;&amp;&amp;</v>
      </c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4"/>
    </row>
    <row r="27" spans="2:16" ht="20.25">
      <c r="D27" s="59"/>
      <c r="E27" s="45" t="str">
        <f>REPT("&amp;",INDEX('Raw Data'!$B$5:$I$78,MATCH(Main!$E$5,'Raw Data'!$C$5:$C$78,0),MATCH(F7,'Raw Data'!$B$5:$G$5,0)))</f>
        <v>&amp;&amp;&amp;&amp;&amp;&amp;&amp;&amp;&amp;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7"/>
    </row>
    <row r="28" spans="2:16" ht="21" thickBot="1">
      <c r="D28" s="60"/>
      <c r="E28" s="48" t="str">
        <f>REPT("&amp;",INDEX('Raw Data'!$B$5:$I$78,MATCH(Main!$E$5,'Raw Data'!$C$5:$C$78,0),MATCH(G7,'Raw Data'!$B$5:$G$5,0)))</f>
        <v>&amp;&amp;&amp;&amp;&amp;&amp;&amp;&amp;&amp;&amp;&amp;</v>
      </c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50"/>
    </row>
    <row r="29" spans="2:16" ht="15.75" thickBot="1"/>
    <row r="30" spans="2:16" ht="20.25">
      <c r="D30" s="58" t="str">
        <f>E24</f>
        <v xml:space="preserve"> Great Britain (GBR)*</v>
      </c>
      <c r="E30" s="42" t="str">
        <f>REPT("&amp;",INDEX('Raw Data'!$B$5:$I$78,MATCH(Main!$E$24,'Raw Data'!$C$5:$C$78,0),MATCH(E7,'Raw Data'!$B$5:$G$5,0)))</f>
        <v>&amp;&amp;&amp;&amp;&amp;&amp;&amp;&amp;&amp;&amp;&amp;&amp;&amp;&amp;&amp;&amp;&amp;&amp;&amp;&amp;&amp;&amp;&amp;&amp;&amp;&amp;&amp;&amp;&amp;</v>
      </c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4"/>
    </row>
    <row r="31" spans="2:16" ht="20.25">
      <c r="D31" s="59"/>
      <c r="E31" s="45" t="str">
        <f>REPT("&amp;",INDEX('Raw Data'!$B$5:$I$78,MATCH(Main!$E$24,'Raw Data'!$C$5:$C$78,0),MATCH(F7,'Raw Data'!$B$5:$G$5,0)))</f>
        <v>&amp;&amp;&amp;&amp;&amp;&amp;&amp;&amp;&amp;&amp;&amp;&amp;&amp;&amp;&amp;&amp;&amp;</v>
      </c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7"/>
    </row>
    <row r="32" spans="2:16" ht="21" thickBot="1">
      <c r="D32" s="60"/>
      <c r="E32" s="48" t="str">
        <f>REPT("&amp;",INDEX('Raw Data'!$B$5:$I$78,MATCH(Main!$E$24,'Raw Data'!$C$5:$C$78,0),MATCH(G7,'Raw Data'!$B$5:$G$5,0)))</f>
        <v>&amp;&amp;&amp;&amp;&amp;&amp;&amp;&amp;&amp;&amp;&amp;&amp;&amp;&amp;&amp;&amp;&amp;&amp;&amp;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50"/>
    </row>
    <row r="33"/>
  </sheetData>
  <mergeCells count="5">
    <mergeCell ref="I7:P7"/>
    <mergeCell ref="E4:F4"/>
    <mergeCell ref="E24:F24"/>
    <mergeCell ref="D30:D32"/>
    <mergeCell ref="D26:D28"/>
  </mergeCells>
  <conditionalFormatting sqref="B8:B22">
    <cfRule type="expression" dxfId="5" priority="7">
      <formula>IF($D8=$E$5,1,0)</formula>
    </cfRule>
  </conditionalFormatting>
  <conditionalFormatting sqref="D8:O22">
    <cfRule type="expression" dxfId="4" priority="8">
      <formula>IF($D8=$E$5,1,0)</formula>
    </cfRule>
  </conditionalFormatting>
  <conditionalFormatting sqref="P8:P22">
    <cfRule type="expression" dxfId="3" priority="9">
      <formula>IF($D8=$E$5,1,0)</formula>
    </cfRule>
  </conditionalFormatting>
  <conditionalFormatting sqref="I8:P22">
    <cfRule type="expression" dxfId="2" priority="3">
      <formula>IF($E$4=$E$7,1,0)</formula>
    </cfRule>
    <cfRule type="expression" dxfId="1" priority="2">
      <formula>IF($E$4=$F$7,1,0)</formula>
    </cfRule>
    <cfRule type="expression" dxfId="0" priority="1">
      <formula>IF($E$4=$G$7,1,0)</formula>
    </cfRule>
  </conditionalFormatting>
  <dataValidations count="2">
    <dataValidation type="list" allowBlank="1" showInputMessage="1" showErrorMessage="1" sqref="E4">
      <formula1>$E$7:$H$7</formula1>
    </dataValidation>
    <dataValidation type="list" allowBlank="1" showInputMessage="1" showErrorMessage="1" sqref="E5 E24">
      <formula1>Countries</formula1>
    </dataValidation>
  </dataValidations>
  <pageMargins left="0.7" right="0.7" top="0.75" bottom="0.75" header="0.3" footer="0.3"/>
  <pageSetup scale="50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R90"/>
  <sheetViews>
    <sheetView topLeftCell="A4" zoomScale="80" zoomScaleNormal="80" workbookViewId="0">
      <selection activeCell="J22" sqref="J22"/>
    </sheetView>
  </sheetViews>
  <sheetFormatPr defaultColWidth="8.85546875" defaultRowHeight="15"/>
  <cols>
    <col min="1" max="2" width="8.85546875" style="1"/>
    <col min="3" max="3" width="23.5703125" style="1" bestFit="1" customWidth="1"/>
    <col min="4" max="7" width="8.85546875" style="1"/>
    <col min="8" max="8" width="14.28515625" style="1" bestFit="1" customWidth="1"/>
    <col min="9" max="11" width="8.85546875" style="1"/>
    <col min="12" max="12" width="23.5703125" style="1" bestFit="1" customWidth="1"/>
    <col min="13" max="16384" width="8.85546875" style="1"/>
  </cols>
  <sheetData>
    <row r="1" spans="2:18" ht="15.75" thickBot="1">
      <c r="E1" s="1" t="s">
        <v>83</v>
      </c>
      <c r="F1" s="1">
        <f>COUNT(B6:B78)</f>
        <v>73</v>
      </c>
      <c r="H1" s="1" t="s">
        <v>85</v>
      </c>
      <c r="I1" s="52">
        <v>1</v>
      </c>
    </row>
    <row r="2" spans="2:18" ht="15.75" thickBot="1">
      <c r="B2" s="2" t="s">
        <v>79</v>
      </c>
      <c r="C2" s="3" t="str">
        <f>Main!E4</f>
        <v>Gold</v>
      </c>
      <c r="E2" s="1" t="s">
        <v>84</v>
      </c>
      <c r="F2" s="1">
        <f>F1-15</f>
        <v>58</v>
      </c>
    </row>
    <row r="3" spans="2:18" ht="15.75" thickBot="1"/>
    <row r="4" spans="2:18">
      <c r="B4" s="61" t="s">
        <v>81</v>
      </c>
      <c r="C4" s="62"/>
      <c r="D4" s="62"/>
      <c r="E4" s="62"/>
      <c r="F4" s="62"/>
      <c r="G4" s="62"/>
      <c r="H4" s="62"/>
      <c r="I4" s="62"/>
      <c r="J4" s="4"/>
      <c r="K4" s="62" t="s">
        <v>82</v>
      </c>
      <c r="L4" s="62"/>
      <c r="M4" s="62"/>
      <c r="N4" s="62"/>
      <c r="O4" s="62"/>
      <c r="P4" s="63"/>
    </row>
    <row r="5" spans="2:18">
      <c r="B5" s="5" t="s">
        <v>0</v>
      </c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80</v>
      </c>
      <c r="I5" s="6" t="s">
        <v>0</v>
      </c>
      <c r="J5" s="6"/>
      <c r="K5" s="6" t="s">
        <v>0</v>
      </c>
      <c r="L5" s="6" t="s">
        <v>1</v>
      </c>
      <c r="M5" s="6" t="s">
        <v>2</v>
      </c>
      <c r="N5" s="6" t="s">
        <v>3</v>
      </c>
      <c r="O5" s="6" t="s">
        <v>4</v>
      </c>
      <c r="P5" s="7" t="s">
        <v>5</v>
      </c>
    </row>
    <row r="6" spans="2:18">
      <c r="B6" s="5">
        <v>1</v>
      </c>
      <c r="C6" s="6" t="s">
        <v>7</v>
      </c>
      <c r="D6" s="6">
        <v>46</v>
      </c>
      <c r="E6" s="6">
        <v>29</v>
      </c>
      <c r="F6" s="6">
        <v>29</v>
      </c>
      <c r="G6" s="6">
        <v>104</v>
      </c>
      <c r="H6" s="8">
        <f t="shared" ref="H6:H37" si="0">INDEX(D6:G6,1,MATCH($C$2,$D$5:$G$5,0))+B6/1000000</f>
        <v>46.000000999999997</v>
      </c>
      <c r="I6" s="8">
        <f>LARGE($H$6:$H$78,B6)</f>
        <v>46.000000999999997</v>
      </c>
      <c r="J6" s="6"/>
      <c r="K6" s="6">
        <f t="shared" ref="K6:K18" si="1">B6</f>
        <v>1</v>
      </c>
      <c r="L6" s="6" t="str">
        <f>INDEX($C$6:$I$90,MATCH($I6,$H$6:$H$90,0),1)</f>
        <v xml:space="preserve"> United States (USA)</v>
      </c>
      <c r="M6" s="6">
        <f>INDEX($C$6:$I$90,MATCH($I6,$H$6:$H$90,0),2)</f>
        <v>46</v>
      </c>
      <c r="N6" s="6">
        <f>INDEX($C$6:$I$90,MATCH($I6,$H$6:$H$90,0),3)</f>
        <v>29</v>
      </c>
      <c r="O6" s="6">
        <f>INDEX($C$6:$I$90,MATCH($I6,$H$6:$H$90,0),4)</f>
        <v>29</v>
      </c>
      <c r="P6" s="7">
        <f>INDEX($C$6:$I$90,MATCH($I6,$H$6:$H$90,0),5)</f>
        <v>104</v>
      </c>
      <c r="R6" s="1" t="s">
        <v>95</v>
      </c>
    </row>
    <row r="7" spans="2:18">
      <c r="B7" s="5">
        <v>2</v>
      </c>
      <c r="C7" s="6" t="s">
        <v>6</v>
      </c>
      <c r="D7" s="6">
        <v>38</v>
      </c>
      <c r="E7" s="6">
        <v>27</v>
      </c>
      <c r="F7" s="6">
        <v>22</v>
      </c>
      <c r="G7" s="6">
        <v>87</v>
      </c>
      <c r="H7" s="8">
        <f t="shared" si="0"/>
        <v>38.000002000000002</v>
      </c>
      <c r="I7" s="8">
        <f t="shared" ref="I7:I70" si="2">LARGE($H$6:$H$78,B7)</f>
        <v>38.000002000000002</v>
      </c>
      <c r="J7" s="6"/>
      <c r="K7" s="6">
        <f t="shared" si="1"/>
        <v>2</v>
      </c>
      <c r="L7" s="6" t="str">
        <f t="shared" ref="L7:L18" si="3">INDEX($C$6:$I$90,MATCH($I7,$H$6:$H$90,0),1)</f>
        <v xml:space="preserve"> China (CHN)</v>
      </c>
      <c r="M7" s="6">
        <f t="shared" ref="M7:M18" si="4">INDEX($C$6:$I$90,MATCH($I7,$H$6:$H$90,0),2)</f>
        <v>38</v>
      </c>
      <c r="N7" s="6">
        <f t="shared" ref="N7:N18" si="5">INDEX($C$6:$I$90,MATCH($I7,$H$6:$H$90,0),3)</f>
        <v>27</v>
      </c>
      <c r="O7" s="6">
        <f t="shared" ref="O7:O18" si="6">INDEX($C$6:$I$90,MATCH($I7,$H$6:$H$90,0),4)</f>
        <v>22</v>
      </c>
      <c r="P7" s="7">
        <f t="shared" ref="P7:P18" si="7">INDEX($C$6:$I$90,MATCH($I7,$H$6:$H$90,0),5)</f>
        <v>87</v>
      </c>
      <c r="R7" s="6" t="s">
        <v>43</v>
      </c>
    </row>
    <row r="8" spans="2:18">
      <c r="B8" s="5">
        <v>3</v>
      </c>
      <c r="C8" s="6" t="s">
        <v>8</v>
      </c>
      <c r="D8" s="6">
        <v>29</v>
      </c>
      <c r="E8" s="6">
        <v>17</v>
      </c>
      <c r="F8" s="6">
        <v>19</v>
      </c>
      <c r="G8" s="6">
        <v>65</v>
      </c>
      <c r="H8" s="8">
        <f t="shared" si="0"/>
        <v>29.000003</v>
      </c>
      <c r="I8" s="8">
        <f t="shared" si="2"/>
        <v>29.000003</v>
      </c>
      <c r="J8" s="6"/>
      <c r="K8" s="6">
        <f t="shared" si="1"/>
        <v>3</v>
      </c>
      <c r="L8" s="6" t="str">
        <f t="shared" si="3"/>
        <v xml:space="preserve"> Great Britain (GBR)*</v>
      </c>
      <c r="M8" s="6">
        <f t="shared" si="4"/>
        <v>29</v>
      </c>
      <c r="N8" s="6">
        <f t="shared" si="5"/>
        <v>17</v>
      </c>
      <c r="O8" s="6">
        <f t="shared" si="6"/>
        <v>19</v>
      </c>
      <c r="P8" s="7">
        <f t="shared" si="7"/>
        <v>65</v>
      </c>
      <c r="R8" s="6" t="s">
        <v>70</v>
      </c>
    </row>
    <row r="9" spans="2:18">
      <c r="B9" s="5">
        <v>4</v>
      </c>
      <c r="C9" s="6" t="s">
        <v>10</v>
      </c>
      <c r="D9" s="6">
        <v>24</v>
      </c>
      <c r="E9" s="6">
        <v>25</v>
      </c>
      <c r="F9" s="6">
        <v>33</v>
      </c>
      <c r="G9" s="6">
        <v>82</v>
      </c>
      <c r="H9" s="8">
        <f t="shared" si="0"/>
        <v>24.000004000000001</v>
      </c>
      <c r="I9" s="8">
        <f t="shared" si="2"/>
        <v>24.000004000000001</v>
      </c>
      <c r="J9" s="6"/>
      <c r="K9" s="6">
        <f t="shared" si="1"/>
        <v>4</v>
      </c>
      <c r="L9" s="6" t="str">
        <f t="shared" si="3"/>
        <v xml:space="preserve"> Russia (RUS)</v>
      </c>
      <c r="M9" s="6">
        <f t="shared" si="4"/>
        <v>24</v>
      </c>
      <c r="N9" s="6">
        <f t="shared" si="5"/>
        <v>25</v>
      </c>
      <c r="O9" s="6">
        <f t="shared" si="6"/>
        <v>33</v>
      </c>
      <c r="P9" s="7">
        <f t="shared" si="7"/>
        <v>82</v>
      </c>
      <c r="R9" s="6" t="s">
        <v>50</v>
      </c>
    </row>
    <row r="10" spans="2:18">
      <c r="B10" s="5">
        <v>5</v>
      </c>
      <c r="C10" s="6" t="s">
        <v>9</v>
      </c>
      <c r="D10" s="6">
        <v>13</v>
      </c>
      <c r="E10" s="6">
        <v>8</v>
      </c>
      <c r="F10" s="6">
        <v>7</v>
      </c>
      <c r="G10" s="6">
        <v>28</v>
      </c>
      <c r="H10" s="8">
        <f t="shared" si="0"/>
        <v>13.000005</v>
      </c>
      <c r="I10" s="8">
        <f t="shared" si="2"/>
        <v>13.000005</v>
      </c>
      <c r="J10" s="6"/>
      <c r="K10" s="6">
        <f t="shared" si="1"/>
        <v>5</v>
      </c>
      <c r="L10" s="6" t="str">
        <f t="shared" si="3"/>
        <v xml:space="preserve"> South Korea (KOR)</v>
      </c>
      <c r="M10" s="6">
        <f t="shared" si="4"/>
        <v>13</v>
      </c>
      <c r="N10" s="6">
        <f t="shared" si="5"/>
        <v>8</v>
      </c>
      <c r="O10" s="6">
        <f t="shared" si="6"/>
        <v>7</v>
      </c>
      <c r="P10" s="7">
        <f t="shared" si="7"/>
        <v>28</v>
      </c>
      <c r="R10" s="6" t="s">
        <v>16</v>
      </c>
    </row>
    <row r="11" spans="2:18">
      <c r="B11" s="5">
        <v>6</v>
      </c>
      <c r="C11" s="6" t="s">
        <v>13</v>
      </c>
      <c r="D11" s="6">
        <v>11</v>
      </c>
      <c r="E11" s="6">
        <v>19</v>
      </c>
      <c r="F11" s="6">
        <v>14</v>
      </c>
      <c r="G11" s="6">
        <v>44</v>
      </c>
      <c r="H11" s="8">
        <f t="shared" si="0"/>
        <v>11.000006000000001</v>
      </c>
      <c r="I11" s="8">
        <f t="shared" si="2"/>
        <v>11.000007</v>
      </c>
      <c r="J11" s="6"/>
      <c r="K11" s="6">
        <f t="shared" si="1"/>
        <v>6</v>
      </c>
      <c r="L11" s="6" t="str">
        <f t="shared" si="3"/>
        <v xml:space="preserve"> France (FRA)</v>
      </c>
      <c r="M11" s="6">
        <f t="shared" si="4"/>
        <v>11</v>
      </c>
      <c r="N11" s="6">
        <f t="shared" si="5"/>
        <v>11</v>
      </c>
      <c r="O11" s="6">
        <f t="shared" si="6"/>
        <v>12</v>
      </c>
      <c r="P11" s="7">
        <f t="shared" si="7"/>
        <v>34</v>
      </c>
      <c r="R11" s="6" t="s">
        <v>51</v>
      </c>
    </row>
    <row r="12" spans="2:18">
      <c r="B12" s="5">
        <v>7</v>
      </c>
      <c r="C12" s="6" t="s">
        <v>11</v>
      </c>
      <c r="D12" s="6">
        <v>11</v>
      </c>
      <c r="E12" s="6">
        <v>11</v>
      </c>
      <c r="F12" s="6">
        <v>12</v>
      </c>
      <c r="G12" s="6">
        <v>34</v>
      </c>
      <c r="H12" s="8">
        <f t="shared" si="0"/>
        <v>11.000007</v>
      </c>
      <c r="I12" s="8">
        <f t="shared" si="2"/>
        <v>11.000006000000001</v>
      </c>
      <c r="J12" s="6"/>
      <c r="K12" s="6">
        <f t="shared" si="1"/>
        <v>7</v>
      </c>
      <c r="L12" s="6" t="str">
        <f t="shared" si="3"/>
        <v xml:space="preserve"> Germany (GER)</v>
      </c>
      <c r="M12" s="6">
        <f t="shared" si="4"/>
        <v>11</v>
      </c>
      <c r="N12" s="6">
        <f t="shared" si="5"/>
        <v>19</v>
      </c>
      <c r="O12" s="6">
        <f t="shared" si="6"/>
        <v>14</v>
      </c>
      <c r="P12" s="7">
        <f t="shared" si="7"/>
        <v>44</v>
      </c>
      <c r="R12" s="6" t="s">
        <v>97</v>
      </c>
    </row>
    <row r="13" spans="2:18">
      <c r="B13" s="5">
        <v>8</v>
      </c>
      <c r="C13" s="6" t="s">
        <v>12</v>
      </c>
      <c r="D13" s="6">
        <v>8</v>
      </c>
      <c r="E13" s="6">
        <v>9</v>
      </c>
      <c r="F13" s="6">
        <v>11</v>
      </c>
      <c r="G13" s="6">
        <v>28</v>
      </c>
      <c r="H13" s="8">
        <f t="shared" si="0"/>
        <v>8.0000079999999993</v>
      </c>
      <c r="I13" s="8">
        <f t="shared" si="2"/>
        <v>8.0000090000000004</v>
      </c>
      <c r="J13" s="6"/>
      <c r="K13" s="6">
        <f t="shared" si="1"/>
        <v>8</v>
      </c>
      <c r="L13" s="6" t="str">
        <f t="shared" si="3"/>
        <v xml:space="preserve"> Hungary (HUN)</v>
      </c>
      <c r="M13" s="6">
        <f t="shared" si="4"/>
        <v>8</v>
      </c>
      <c r="N13" s="6">
        <f t="shared" si="5"/>
        <v>4</v>
      </c>
      <c r="O13" s="6">
        <f t="shared" si="6"/>
        <v>5</v>
      </c>
      <c r="P13" s="7">
        <f t="shared" si="7"/>
        <v>17</v>
      </c>
      <c r="R13" s="1" t="s">
        <v>98</v>
      </c>
    </row>
    <row r="14" spans="2:18">
      <c r="B14" s="5">
        <v>9</v>
      </c>
      <c r="C14" s="6" t="s">
        <v>18</v>
      </c>
      <c r="D14" s="6">
        <v>8</v>
      </c>
      <c r="E14" s="6">
        <v>4</v>
      </c>
      <c r="F14" s="6">
        <v>5</v>
      </c>
      <c r="G14" s="6">
        <v>17</v>
      </c>
      <c r="H14" s="8">
        <f t="shared" si="0"/>
        <v>8.0000090000000004</v>
      </c>
      <c r="I14" s="8">
        <f t="shared" si="2"/>
        <v>8.0000079999999993</v>
      </c>
      <c r="J14" s="6"/>
      <c r="K14" s="6">
        <f t="shared" si="1"/>
        <v>9</v>
      </c>
      <c r="L14" s="6" t="str">
        <f t="shared" si="3"/>
        <v xml:space="preserve"> Italy (ITA)</v>
      </c>
      <c r="M14" s="6">
        <f t="shared" si="4"/>
        <v>8</v>
      </c>
      <c r="N14" s="6">
        <f t="shared" si="5"/>
        <v>9</v>
      </c>
      <c r="O14" s="6">
        <f t="shared" si="6"/>
        <v>11</v>
      </c>
      <c r="P14" s="7">
        <f t="shared" si="7"/>
        <v>28</v>
      </c>
      <c r="R14" s="6" t="s">
        <v>21</v>
      </c>
    </row>
    <row r="15" spans="2:18">
      <c r="B15" s="5">
        <v>10</v>
      </c>
      <c r="C15" s="6" t="s">
        <v>16</v>
      </c>
      <c r="D15" s="6">
        <v>7</v>
      </c>
      <c r="E15" s="6">
        <v>16</v>
      </c>
      <c r="F15" s="6">
        <v>12</v>
      </c>
      <c r="G15" s="6">
        <v>35</v>
      </c>
      <c r="H15" s="8">
        <f t="shared" si="0"/>
        <v>7.0000099999999996</v>
      </c>
      <c r="I15" s="8">
        <f t="shared" si="2"/>
        <v>7.0000119999999999</v>
      </c>
      <c r="J15" s="6"/>
      <c r="K15" s="6">
        <f t="shared" si="1"/>
        <v>10</v>
      </c>
      <c r="L15" s="6" t="str">
        <f t="shared" si="3"/>
        <v xml:space="preserve"> Kazakhstan (KAZ)</v>
      </c>
      <c r="M15" s="6">
        <f t="shared" si="4"/>
        <v>7</v>
      </c>
      <c r="N15" s="6">
        <f t="shared" si="5"/>
        <v>1</v>
      </c>
      <c r="O15" s="6">
        <f t="shared" si="6"/>
        <v>5</v>
      </c>
      <c r="P15" s="7">
        <f t="shared" si="7"/>
        <v>13</v>
      </c>
      <c r="R15" s="6" t="s">
        <v>52</v>
      </c>
    </row>
    <row r="16" spans="2:18">
      <c r="B16" s="5">
        <v>11</v>
      </c>
      <c r="C16" s="6" t="s">
        <v>25</v>
      </c>
      <c r="D16" s="6">
        <v>7</v>
      </c>
      <c r="E16" s="6">
        <v>14</v>
      </c>
      <c r="F16" s="6">
        <v>17</v>
      </c>
      <c r="G16" s="6">
        <v>38</v>
      </c>
      <c r="H16" s="8">
        <f t="shared" si="0"/>
        <v>7.0000109999999998</v>
      </c>
      <c r="I16" s="8">
        <f t="shared" si="2"/>
        <v>7.0000109999999998</v>
      </c>
      <c r="J16" s="6"/>
      <c r="K16" s="6">
        <f t="shared" si="1"/>
        <v>11</v>
      </c>
      <c r="L16" s="6" t="str">
        <f t="shared" si="3"/>
        <v xml:space="preserve"> Japan (JPN)</v>
      </c>
      <c r="M16" s="6">
        <f t="shared" si="4"/>
        <v>7</v>
      </c>
      <c r="N16" s="6">
        <f t="shared" si="5"/>
        <v>14</v>
      </c>
      <c r="O16" s="6">
        <f t="shared" si="6"/>
        <v>17</v>
      </c>
      <c r="P16" s="7">
        <f t="shared" si="7"/>
        <v>38</v>
      </c>
      <c r="R16" s="6" t="s">
        <v>92</v>
      </c>
    </row>
    <row r="17" spans="2:18">
      <c r="B17" s="5">
        <v>12</v>
      </c>
      <c r="C17" s="6" t="s">
        <v>14</v>
      </c>
      <c r="D17" s="6">
        <v>7</v>
      </c>
      <c r="E17" s="6">
        <v>1</v>
      </c>
      <c r="F17" s="6">
        <v>5</v>
      </c>
      <c r="G17" s="6">
        <v>13</v>
      </c>
      <c r="H17" s="8">
        <f t="shared" si="0"/>
        <v>7.0000119999999999</v>
      </c>
      <c r="I17" s="8">
        <f t="shared" si="2"/>
        <v>7.0000099999999996</v>
      </c>
      <c r="J17" s="6"/>
      <c r="K17" s="6">
        <f t="shared" si="1"/>
        <v>12</v>
      </c>
      <c r="L17" s="6" t="str">
        <f t="shared" si="3"/>
        <v xml:space="preserve"> Australia (AUS)</v>
      </c>
      <c r="M17" s="6">
        <f t="shared" si="4"/>
        <v>7</v>
      </c>
      <c r="N17" s="6">
        <f t="shared" si="5"/>
        <v>16</v>
      </c>
      <c r="O17" s="6">
        <f t="shared" si="6"/>
        <v>12</v>
      </c>
      <c r="P17" s="7">
        <f t="shared" si="7"/>
        <v>35</v>
      </c>
      <c r="R17" s="6" t="s">
        <v>28</v>
      </c>
    </row>
    <row r="18" spans="2:18">
      <c r="B18" s="5">
        <v>13</v>
      </c>
      <c r="C18" s="6" t="s">
        <v>15</v>
      </c>
      <c r="D18" s="6">
        <v>6</v>
      </c>
      <c r="E18" s="6">
        <v>6</v>
      </c>
      <c r="F18" s="6">
        <v>8</v>
      </c>
      <c r="G18" s="6">
        <v>20</v>
      </c>
      <c r="H18" s="8">
        <f t="shared" si="0"/>
        <v>6.000013</v>
      </c>
      <c r="I18" s="8">
        <f t="shared" si="2"/>
        <v>6.0000140000000002</v>
      </c>
      <c r="J18" s="6"/>
      <c r="K18" s="6">
        <f t="shared" si="1"/>
        <v>13</v>
      </c>
      <c r="L18" s="6" t="str">
        <f t="shared" si="3"/>
        <v xml:space="preserve"> Ukraine (UKR)</v>
      </c>
      <c r="M18" s="6">
        <f t="shared" si="4"/>
        <v>6</v>
      </c>
      <c r="N18" s="6">
        <f t="shared" si="5"/>
        <v>5</v>
      </c>
      <c r="O18" s="6">
        <f t="shared" si="6"/>
        <v>9</v>
      </c>
      <c r="P18" s="7">
        <f t="shared" si="7"/>
        <v>20</v>
      </c>
      <c r="R18" s="6" t="s">
        <v>93</v>
      </c>
    </row>
    <row r="19" spans="2:18">
      <c r="B19" s="5">
        <v>14</v>
      </c>
      <c r="C19" s="6" t="s">
        <v>24</v>
      </c>
      <c r="D19" s="6">
        <v>6</v>
      </c>
      <c r="E19" s="6">
        <v>5</v>
      </c>
      <c r="F19" s="6">
        <v>9</v>
      </c>
      <c r="G19" s="6">
        <v>20</v>
      </c>
      <c r="H19" s="8">
        <f t="shared" si="0"/>
        <v>6.0000140000000002</v>
      </c>
      <c r="I19" s="8">
        <f t="shared" si="2"/>
        <v>6.000013</v>
      </c>
      <c r="J19" s="6"/>
      <c r="K19" s="6">
        <f t="shared" ref="K19:K70" si="8">B19</f>
        <v>14</v>
      </c>
      <c r="L19" s="6" t="str">
        <f t="shared" ref="L19:L70" si="9">INDEX($C$6:$I$78,MATCH($I19,$H$6:$H$78,0),1)</f>
        <v xml:space="preserve"> Netherlands (NED)</v>
      </c>
      <c r="M19" s="6">
        <f t="shared" ref="M19:M70" si="10">INDEX($C$6:$I$78,MATCH($I19,$H$6:$H$78,0),2)</f>
        <v>6</v>
      </c>
      <c r="N19" s="6">
        <f t="shared" ref="N19:N70" si="11">INDEX($C$6:$I$78,MATCH($I19,$H$6:$H$78,0),3)</f>
        <v>6</v>
      </c>
      <c r="O19" s="6">
        <f t="shared" ref="O19:O70" si="12">INDEX($C$6:$I$78,MATCH($I19,$H$6:$H$78,0),4)</f>
        <v>8</v>
      </c>
      <c r="P19" s="7">
        <f t="shared" ref="P19:P70" si="13">INDEX($C$6:$I$78,MATCH($I19,$H$6:$H$78,0),5)</f>
        <v>20</v>
      </c>
      <c r="R19" s="6" t="s">
        <v>34</v>
      </c>
    </row>
    <row r="20" spans="2:18">
      <c r="B20" s="5">
        <v>15</v>
      </c>
      <c r="C20" s="6" t="s">
        <v>20</v>
      </c>
      <c r="D20" s="6">
        <v>5</v>
      </c>
      <c r="E20" s="6">
        <v>3</v>
      </c>
      <c r="F20" s="6">
        <v>6</v>
      </c>
      <c r="G20" s="6">
        <v>14</v>
      </c>
      <c r="H20" s="8">
        <f t="shared" si="0"/>
        <v>5.0000150000000003</v>
      </c>
      <c r="I20" s="8">
        <f t="shared" si="2"/>
        <v>5.0000159999999996</v>
      </c>
      <c r="J20" s="6"/>
      <c r="K20" s="6">
        <f t="shared" si="8"/>
        <v>15</v>
      </c>
      <c r="L20" s="6" t="str">
        <f t="shared" si="9"/>
        <v xml:space="preserve"> New Zealand (NZL)</v>
      </c>
      <c r="M20" s="6">
        <f t="shared" si="10"/>
        <v>5</v>
      </c>
      <c r="N20" s="6">
        <f t="shared" si="11"/>
        <v>3</v>
      </c>
      <c r="O20" s="6">
        <f t="shared" si="12"/>
        <v>5</v>
      </c>
      <c r="P20" s="7">
        <f t="shared" si="13"/>
        <v>13</v>
      </c>
      <c r="R20" s="6" t="s">
        <v>6</v>
      </c>
    </row>
    <row r="21" spans="2:18">
      <c r="B21" s="5">
        <v>16</v>
      </c>
      <c r="C21" s="6" t="s">
        <v>22</v>
      </c>
      <c r="D21" s="6">
        <v>5</v>
      </c>
      <c r="E21" s="6">
        <v>3</v>
      </c>
      <c r="F21" s="6">
        <v>5</v>
      </c>
      <c r="G21" s="6">
        <v>13</v>
      </c>
      <c r="H21" s="8">
        <f t="shared" si="0"/>
        <v>5.0000159999999996</v>
      </c>
      <c r="I21" s="8">
        <f t="shared" si="2"/>
        <v>5.0000150000000003</v>
      </c>
      <c r="J21" s="6"/>
      <c r="K21" s="6">
        <f t="shared" si="8"/>
        <v>16</v>
      </c>
      <c r="L21" s="6" t="str">
        <f t="shared" si="9"/>
        <v xml:space="preserve"> Cuba (CUB)</v>
      </c>
      <c r="M21" s="6">
        <f t="shared" si="10"/>
        <v>5</v>
      </c>
      <c r="N21" s="6">
        <f t="shared" si="11"/>
        <v>3</v>
      </c>
      <c r="O21" s="6">
        <f t="shared" si="12"/>
        <v>6</v>
      </c>
      <c r="P21" s="7">
        <f t="shared" si="13"/>
        <v>14</v>
      </c>
      <c r="R21" s="6" t="s">
        <v>65</v>
      </c>
    </row>
    <row r="22" spans="2:18">
      <c r="B22" s="5">
        <v>17</v>
      </c>
      <c r="C22" s="6" t="s">
        <v>17</v>
      </c>
      <c r="D22" s="6">
        <v>4</v>
      </c>
      <c r="E22" s="6">
        <v>5</v>
      </c>
      <c r="F22" s="6">
        <v>3</v>
      </c>
      <c r="G22" s="6">
        <v>12</v>
      </c>
      <c r="H22" s="8">
        <f t="shared" si="0"/>
        <v>4.0000169999999997</v>
      </c>
      <c r="I22" s="8">
        <f t="shared" si="2"/>
        <v>4.0000200000000001</v>
      </c>
      <c r="J22" s="6"/>
      <c r="K22" s="6">
        <f t="shared" si="8"/>
        <v>17</v>
      </c>
      <c r="L22" s="6" t="str">
        <f t="shared" si="9"/>
        <v xml:space="preserve"> North Korea (PRK)</v>
      </c>
      <c r="M22" s="6">
        <f t="shared" si="10"/>
        <v>4</v>
      </c>
      <c r="N22" s="6">
        <f t="shared" si="11"/>
        <v>0</v>
      </c>
      <c r="O22" s="6">
        <f t="shared" si="12"/>
        <v>2</v>
      </c>
      <c r="P22" s="7">
        <f t="shared" si="13"/>
        <v>6</v>
      </c>
      <c r="R22" s="6" t="s">
        <v>47</v>
      </c>
    </row>
    <row r="23" spans="2:18">
      <c r="B23" s="5">
        <v>18</v>
      </c>
      <c r="C23" s="6" t="s">
        <v>30</v>
      </c>
      <c r="D23" s="6">
        <v>4</v>
      </c>
      <c r="E23" s="6">
        <v>4</v>
      </c>
      <c r="F23" s="6">
        <v>4</v>
      </c>
      <c r="G23" s="6">
        <v>12</v>
      </c>
      <c r="H23" s="8">
        <f t="shared" si="0"/>
        <v>4.0000179999999999</v>
      </c>
      <c r="I23" s="8">
        <f t="shared" si="2"/>
        <v>4.000019</v>
      </c>
      <c r="J23" s="6"/>
      <c r="K23" s="6">
        <f t="shared" si="8"/>
        <v>18</v>
      </c>
      <c r="L23" s="6" t="str">
        <f t="shared" si="9"/>
        <v xml:space="preserve"> Czech Republic (CZE)</v>
      </c>
      <c r="M23" s="6">
        <f t="shared" si="10"/>
        <v>4</v>
      </c>
      <c r="N23" s="6">
        <f t="shared" si="11"/>
        <v>3</v>
      </c>
      <c r="O23" s="6">
        <f t="shared" si="12"/>
        <v>3</v>
      </c>
      <c r="P23" s="7">
        <f t="shared" si="13"/>
        <v>10</v>
      </c>
      <c r="R23" s="6" t="s">
        <v>31</v>
      </c>
    </row>
    <row r="24" spans="2:18">
      <c r="B24" s="5">
        <v>19</v>
      </c>
      <c r="C24" s="6" t="s">
        <v>36</v>
      </c>
      <c r="D24" s="6">
        <v>4</v>
      </c>
      <c r="E24" s="6">
        <v>3</v>
      </c>
      <c r="F24" s="6">
        <v>3</v>
      </c>
      <c r="G24" s="6">
        <v>10</v>
      </c>
      <c r="H24" s="8">
        <f t="shared" si="0"/>
        <v>4.000019</v>
      </c>
      <c r="I24" s="8">
        <f t="shared" si="2"/>
        <v>4.0000179999999999</v>
      </c>
      <c r="J24" s="6"/>
      <c r="K24" s="6">
        <f t="shared" si="8"/>
        <v>19</v>
      </c>
      <c r="L24" s="6" t="str">
        <f t="shared" si="9"/>
        <v xml:space="preserve"> Jamaica (JAM)</v>
      </c>
      <c r="M24" s="6">
        <f t="shared" si="10"/>
        <v>4</v>
      </c>
      <c r="N24" s="6">
        <f t="shared" si="11"/>
        <v>4</v>
      </c>
      <c r="O24" s="6">
        <f t="shared" si="12"/>
        <v>4</v>
      </c>
      <c r="P24" s="7">
        <f t="shared" si="13"/>
        <v>12</v>
      </c>
      <c r="R24" s="6" t="s">
        <v>20</v>
      </c>
    </row>
    <row r="25" spans="2:18">
      <c r="B25" s="5">
        <v>20</v>
      </c>
      <c r="C25" s="6" t="s">
        <v>19</v>
      </c>
      <c r="D25" s="6">
        <v>4</v>
      </c>
      <c r="E25" s="6">
        <v>0</v>
      </c>
      <c r="F25" s="6">
        <v>2</v>
      </c>
      <c r="G25" s="6">
        <v>6</v>
      </c>
      <c r="H25" s="8">
        <f t="shared" si="0"/>
        <v>4.0000200000000001</v>
      </c>
      <c r="I25" s="8">
        <f t="shared" si="2"/>
        <v>4.0000169999999997</v>
      </c>
      <c r="J25" s="6"/>
      <c r="K25" s="6">
        <f t="shared" si="8"/>
        <v>20</v>
      </c>
      <c r="L25" s="6" t="str">
        <f t="shared" si="9"/>
        <v xml:space="preserve"> Iran (IRI)</v>
      </c>
      <c r="M25" s="6">
        <f t="shared" si="10"/>
        <v>4</v>
      </c>
      <c r="N25" s="6">
        <f t="shared" si="11"/>
        <v>5</v>
      </c>
      <c r="O25" s="6">
        <f t="shared" si="12"/>
        <v>3</v>
      </c>
      <c r="P25" s="7">
        <f t="shared" si="13"/>
        <v>12</v>
      </c>
      <c r="R25" s="6" t="s">
        <v>60</v>
      </c>
    </row>
    <row r="26" spans="2:18">
      <c r="B26" s="5">
        <v>21</v>
      </c>
      <c r="C26" s="6" t="s">
        <v>33</v>
      </c>
      <c r="D26" s="6">
        <v>3</v>
      </c>
      <c r="E26" s="6">
        <v>10</v>
      </c>
      <c r="F26" s="6">
        <v>4</v>
      </c>
      <c r="G26" s="6">
        <v>17</v>
      </c>
      <c r="H26" s="8">
        <f t="shared" si="0"/>
        <v>3.0000209999999998</v>
      </c>
      <c r="I26" s="8">
        <f t="shared" si="2"/>
        <v>3.0000260000000001</v>
      </c>
      <c r="J26" s="6"/>
      <c r="K26" s="6">
        <f t="shared" si="8"/>
        <v>21</v>
      </c>
      <c r="L26" s="6" t="str">
        <f t="shared" si="9"/>
        <v xml:space="preserve"> Croatia (CRO)</v>
      </c>
      <c r="M26" s="6">
        <f t="shared" si="10"/>
        <v>3</v>
      </c>
      <c r="N26" s="6">
        <f t="shared" si="11"/>
        <v>1</v>
      </c>
      <c r="O26" s="6">
        <f t="shared" si="12"/>
        <v>2</v>
      </c>
      <c r="P26" s="7">
        <f t="shared" si="13"/>
        <v>6</v>
      </c>
      <c r="R26" s="6" t="s">
        <v>36</v>
      </c>
    </row>
    <row r="27" spans="2:18">
      <c r="B27" s="5">
        <v>22</v>
      </c>
      <c r="C27" s="6" t="s">
        <v>28</v>
      </c>
      <c r="D27" s="6">
        <v>3</v>
      </c>
      <c r="E27" s="6">
        <v>5</v>
      </c>
      <c r="F27" s="6">
        <v>9</v>
      </c>
      <c r="G27" s="6">
        <v>17</v>
      </c>
      <c r="H27" s="8">
        <f t="shared" si="0"/>
        <v>3.000022</v>
      </c>
      <c r="I27" s="8">
        <f t="shared" si="2"/>
        <v>3.0000249999999999</v>
      </c>
      <c r="J27" s="6"/>
      <c r="K27" s="6">
        <f t="shared" si="8"/>
        <v>22</v>
      </c>
      <c r="L27" s="6" t="str">
        <f t="shared" si="9"/>
        <v xml:space="preserve"> Ethiopia (ETH)</v>
      </c>
      <c r="M27" s="6">
        <f t="shared" si="10"/>
        <v>3</v>
      </c>
      <c r="N27" s="6">
        <f t="shared" si="11"/>
        <v>1</v>
      </c>
      <c r="O27" s="6">
        <f t="shared" si="12"/>
        <v>3</v>
      </c>
      <c r="P27" s="7">
        <f t="shared" si="13"/>
        <v>7</v>
      </c>
      <c r="R27" s="6" t="s">
        <v>27</v>
      </c>
    </row>
    <row r="28" spans="2:18">
      <c r="B28" s="5">
        <v>23</v>
      </c>
      <c r="C28" s="6" t="s">
        <v>21</v>
      </c>
      <c r="D28" s="6">
        <v>3</v>
      </c>
      <c r="E28" s="6">
        <v>5</v>
      </c>
      <c r="F28" s="6">
        <v>5</v>
      </c>
      <c r="G28" s="6">
        <v>13</v>
      </c>
      <c r="H28" s="8">
        <f t="shared" si="0"/>
        <v>3.0000230000000001</v>
      </c>
      <c r="I28" s="8">
        <f t="shared" si="2"/>
        <v>3.0000239999999998</v>
      </c>
      <c r="J28" s="6"/>
      <c r="K28" s="6">
        <f t="shared" si="8"/>
        <v>23</v>
      </c>
      <c r="L28" s="6" t="str">
        <f t="shared" si="9"/>
        <v xml:space="preserve"> South Africa (RSA)</v>
      </c>
      <c r="M28" s="6">
        <f t="shared" si="10"/>
        <v>3</v>
      </c>
      <c r="N28" s="6">
        <f t="shared" si="11"/>
        <v>2</v>
      </c>
      <c r="O28" s="6">
        <f t="shared" si="12"/>
        <v>1</v>
      </c>
      <c r="P28" s="7">
        <f t="shared" si="13"/>
        <v>6</v>
      </c>
      <c r="R28" s="6" t="s">
        <v>40</v>
      </c>
    </row>
    <row r="29" spans="2:18">
      <c r="B29" s="5">
        <v>24</v>
      </c>
      <c r="C29" s="6" t="s">
        <v>23</v>
      </c>
      <c r="D29" s="6">
        <v>3</v>
      </c>
      <c r="E29" s="6">
        <v>2</v>
      </c>
      <c r="F29" s="6">
        <v>1</v>
      </c>
      <c r="G29" s="6">
        <v>6</v>
      </c>
      <c r="H29" s="8">
        <f t="shared" si="0"/>
        <v>3.0000239999999998</v>
      </c>
      <c r="I29" s="8">
        <f t="shared" si="2"/>
        <v>3.0000230000000001</v>
      </c>
      <c r="J29" s="6"/>
      <c r="K29" s="6">
        <f t="shared" si="8"/>
        <v>24</v>
      </c>
      <c r="L29" s="6" t="str">
        <f t="shared" si="9"/>
        <v xml:space="preserve"> Belarus (BLR)</v>
      </c>
      <c r="M29" s="6">
        <f t="shared" si="10"/>
        <v>3</v>
      </c>
      <c r="N29" s="6">
        <f t="shared" si="11"/>
        <v>5</v>
      </c>
      <c r="O29" s="6">
        <f t="shared" si="12"/>
        <v>5</v>
      </c>
      <c r="P29" s="7">
        <f t="shared" si="13"/>
        <v>13</v>
      </c>
      <c r="R29" s="6" t="s">
        <v>48</v>
      </c>
    </row>
    <row r="30" spans="2:18">
      <c r="B30" s="5">
        <v>25</v>
      </c>
      <c r="C30" s="6" t="s">
        <v>32</v>
      </c>
      <c r="D30" s="6">
        <v>3</v>
      </c>
      <c r="E30" s="6">
        <v>1</v>
      </c>
      <c r="F30" s="6">
        <v>3</v>
      </c>
      <c r="G30" s="6">
        <v>7</v>
      </c>
      <c r="H30" s="8">
        <f t="shared" si="0"/>
        <v>3.0000249999999999</v>
      </c>
      <c r="I30" s="8">
        <f t="shared" si="2"/>
        <v>3.000022</v>
      </c>
      <c r="J30" s="6"/>
      <c r="K30" s="6">
        <f t="shared" si="8"/>
        <v>25</v>
      </c>
      <c r="L30" s="6" t="str">
        <f t="shared" si="9"/>
        <v xml:space="preserve"> Brazil (BRA)</v>
      </c>
      <c r="M30" s="6">
        <f t="shared" si="10"/>
        <v>3</v>
      </c>
      <c r="N30" s="6">
        <f t="shared" si="11"/>
        <v>5</v>
      </c>
      <c r="O30" s="6">
        <f t="shared" si="12"/>
        <v>9</v>
      </c>
      <c r="P30" s="7">
        <f t="shared" si="13"/>
        <v>17</v>
      </c>
      <c r="R30" s="6" t="s">
        <v>54</v>
      </c>
    </row>
    <row r="31" spans="2:18">
      <c r="B31" s="5">
        <v>26</v>
      </c>
      <c r="C31" s="6" t="s">
        <v>31</v>
      </c>
      <c r="D31" s="6">
        <v>3</v>
      </c>
      <c r="E31" s="6">
        <v>1</v>
      </c>
      <c r="F31" s="6">
        <v>2</v>
      </c>
      <c r="G31" s="6">
        <v>6</v>
      </c>
      <c r="H31" s="8">
        <f t="shared" si="0"/>
        <v>3.0000260000000001</v>
      </c>
      <c r="I31" s="8">
        <f t="shared" si="2"/>
        <v>3.0000209999999998</v>
      </c>
      <c r="J31" s="6"/>
      <c r="K31" s="6">
        <f t="shared" si="8"/>
        <v>26</v>
      </c>
      <c r="L31" s="6" t="str">
        <f t="shared" si="9"/>
        <v xml:space="preserve"> Spain (ESP)</v>
      </c>
      <c r="M31" s="6">
        <f t="shared" si="10"/>
        <v>3</v>
      </c>
      <c r="N31" s="6">
        <f t="shared" si="11"/>
        <v>10</v>
      </c>
      <c r="O31" s="6">
        <f t="shared" si="12"/>
        <v>4</v>
      </c>
      <c r="P31" s="7">
        <f t="shared" si="13"/>
        <v>17</v>
      </c>
      <c r="R31" s="6" t="s">
        <v>32</v>
      </c>
    </row>
    <row r="32" spans="2:18">
      <c r="B32" s="5">
        <v>27</v>
      </c>
      <c r="C32" s="6" t="s">
        <v>26</v>
      </c>
      <c r="D32" s="6">
        <v>2</v>
      </c>
      <c r="E32" s="6">
        <v>5</v>
      </c>
      <c r="F32" s="6">
        <v>2</v>
      </c>
      <c r="G32" s="6">
        <v>9</v>
      </c>
      <c r="H32" s="8">
        <f t="shared" si="0"/>
        <v>2.0000270000000002</v>
      </c>
      <c r="I32" s="8">
        <f t="shared" si="2"/>
        <v>2.000035</v>
      </c>
      <c r="J32" s="6"/>
      <c r="K32" s="6">
        <f t="shared" si="8"/>
        <v>27</v>
      </c>
      <c r="L32" s="6" t="str">
        <f t="shared" si="9"/>
        <v xml:space="preserve"> Norway (NOR)</v>
      </c>
      <c r="M32" s="6">
        <f t="shared" si="10"/>
        <v>2</v>
      </c>
      <c r="N32" s="6">
        <f t="shared" si="11"/>
        <v>1</v>
      </c>
      <c r="O32" s="6">
        <f t="shared" si="12"/>
        <v>1</v>
      </c>
      <c r="P32" s="7">
        <f t="shared" si="13"/>
        <v>4</v>
      </c>
      <c r="R32" s="6" t="s">
        <v>61</v>
      </c>
    </row>
    <row r="33" spans="2:18">
      <c r="B33" s="5">
        <v>28</v>
      </c>
      <c r="C33" s="6" t="s">
        <v>37</v>
      </c>
      <c r="D33" s="6">
        <v>2</v>
      </c>
      <c r="E33" s="6">
        <v>4</v>
      </c>
      <c r="F33" s="6">
        <v>5</v>
      </c>
      <c r="G33" s="6">
        <v>11</v>
      </c>
      <c r="H33" s="8">
        <f t="shared" si="0"/>
        <v>2.0000279999999999</v>
      </c>
      <c r="I33" s="8">
        <f t="shared" si="2"/>
        <v>2.0000339999999999</v>
      </c>
      <c r="J33" s="6"/>
      <c r="K33" s="6">
        <f t="shared" si="8"/>
        <v>28</v>
      </c>
      <c r="L33" s="6" t="str">
        <f t="shared" si="9"/>
        <v xml:space="preserve"> Lithuania (LTU)</v>
      </c>
      <c r="M33" s="6">
        <f t="shared" si="10"/>
        <v>2</v>
      </c>
      <c r="N33" s="6">
        <f t="shared" si="11"/>
        <v>1</v>
      </c>
      <c r="O33" s="6">
        <f t="shared" si="12"/>
        <v>2</v>
      </c>
      <c r="P33" s="7">
        <f t="shared" si="13"/>
        <v>5</v>
      </c>
      <c r="R33" s="6" t="s">
        <v>11</v>
      </c>
    </row>
    <row r="34" spans="2:18">
      <c r="B34" s="5">
        <v>29</v>
      </c>
      <c r="C34" s="6" t="s">
        <v>27</v>
      </c>
      <c r="D34" s="6">
        <v>2</v>
      </c>
      <c r="E34" s="6">
        <v>4</v>
      </c>
      <c r="F34" s="6">
        <v>3</v>
      </c>
      <c r="G34" s="6">
        <v>9</v>
      </c>
      <c r="H34" s="8">
        <f t="shared" si="0"/>
        <v>2.0000290000000001</v>
      </c>
      <c r="I34" s="8">
        <f t="shared" si="2"/>
        <v>2.0000330000000002</v>
      </c>
      <c r="J34" s="6"/>
      <c r="K34" s="6">
        <f t="shared" si="8"/>
        <v>29</v>
      </c>
      <c r="L34" s="6" t="str">
        <f t="shared" si="9"/>
        <v xml:space="preserve"> Switzerland (SUI)</v>
      </c>
      <c r="M34" s="6">
        <f t="shared" si="10"/>
        <v>2</v>
      </c>
      <c r="N34" s="6">
        <f t="shared" si="11"/>
        <v>2</v>
      </c>
      <c r="O34" s="6">
        <f t="shared" si="12"/>
        <v>0</v>
      </c>
      <c r="P34" s="7">
        <f t="shared" si="13"/>
        <v>4</v>
      </c>
      <c r="R34" s="6" t="s">
        <v>101</v>
      </c>
    </row>
    <row r="35" spans="2:18">
      <c r="B35" s="5">
        <v>30</v>
      </c>
      <c r="C35" s="6" t="s">
        <v>51</v>
      </c>
      <c r="D35" s="6">
        <v>2</v>
      </c>
      <c r="E35" s="6">
        <v>2</v>
      </c>
      <c r="F35" s="6">
        <v>6</v>
      </c>
      <c r="G35" s="6">
        <v>10</v>
      </c>
      <c r="H35" s="8">
        <f t="shared" si="0"/>
        <v>2.0000300000000002</v>
      </c>
      <c r="I35" s="8">
        <f t="shared" si="2"/>
        <v>2.000032</v>
      </c>
      <c r="J35" s="6"/>
      <c r="K35" s="6">
        <f t="shared" si="8"/>
        <v>30</v>
      </c>
      <c r="L35" s="6" t="str">
        <f t="shared" si="9"/>
        <v xml:space="preserve"> Turkey (TUR)</v>
      </c>
      <c r="M35" s="6">
        <f t="shared" si="10"/>
        <v>2</v>
      </c>
      <c r="N35" s="6">
        <f t="shared" si="11"/>
        <v>2</v>
      </c>
      <c r="O35" s="6">
        <f t="shared" si="12"/>
        <v>1</v>
      </c>
      <c r="P35" s="7">
        <f t="shared" si="13"/>
        <v>5</v>
      </c>
      <c r="R35" s="6" t="s">
        <v>39</v>
      </c>
    </row>
    <row r="36" spans="2:18">
      <c r="B36" s="5">
        <v>31</v>
      </c>
      <c r="C36" s="6" t="s">
        <v>29</v>
      </c>
      <c r="D36" s="6">
        <v>2</v>
      </c>
      <c r="E36" s="6">
        <v>2</v>
      </c>
      <c r="F36" s="6">
        <v>6</v>
      </c>
      <c r="G36" s="6">
        <v>10</v>
      </c>
      <c r="H36" s="8">
        <f t="shared" si="0"/>
        <v>2.0000309999999999</v>
      </c>
      <c r="I36" s="8">
        <f t="shared" si="2"/>
        <v>2.0000309999999999</v>
      </c>
      <c r="J36" s="6"/>
      <c r="K36" s="6">
        <f t="shared" si="8"/>
        <v>31</v>
      </c>
      <c r="L36" s="6" t="str">
        <f t="shared" si="9"/>
        <v xml:space="preserve"> Poland (POL)</v>
      </c>
      <c r="M36" s="6">
        <f t="shared" si="10"/>
        <v>2</v>
      </c>
      <c r="N36" s="6">
        <f t="shared" si="11"/>
        <v>2</v>
      </c>
      <c r="O36" s="6">
        <f t="shared" si="12"/>
        <v>6</v>
      </c>
      <c r="P36" s="7">
        <f t="shared" si="13"/>
        <v>10</v>
      </c>
      <c r="R36" s="6" t="s">
        <v>13</v>
      </c>
    </row>
    <row r="37" spans="2:18">
      <c r="B37" s="5">
        <v>32</v>
      </c>
      <c r="C37" s="6" t="s">
        <v>77</v>
      </c>
      <c r="D37" s="6">
        <v>2</v>
      </c>
      <c r="E37" s="6">
        <v>2</v>
      </c>
      <c r="F37" s="6">
        <v>1</v>
      </c>
      <c r="G37" s="6">
        <v>5</v>
      </c>
      <c r="H37" s="8">
        <f t="shared" si="0"/>
        <v>2.000032</v>
      </c>
      <c r="I37" s="8">
        <f t="shared" si="2"/>
        <v>2.0000300000000002</v>
      </c>
      <c r="J37" s="6"/>
      <c r="K37" s="6">
        <f t="shared" si="8"/>
        <v>32</v>
      </c>
      <c r="L37" s="6" t="str">
        <f t="shared" si="9"/>
        <v xml:space="preserve"> Azerbaijan (AZE)</v>
      </c>
      <c r="M37" s="6">
        <f t="shared" si="10"/>
        <v>2</v>
      </c>
      <c r="N37" s="6">
        <f t="shared" si="11"/>
        <v>2</v>
      </c>
      <c r="O37" s="6">
        <f t="shared" si="12"/>
        <v>6</v>
      </c>
      <c r="P37" s="7">
        <f t="shared" si="13"/>
        <v>10</v>
      </c>
      <c r="R37" s="6" t="s">
        <v>8</v>
      </c>
    </row>
    <row r="38" spans="2:18">
      <c r="B38" s="5">
        <v>33</v>
      </c>
      <c r="C38" s="6" t="s">
        <v>41</v>
      </c>
      <c r="D38" s="6">
        <v>2</v>
      </c>
      <c r="E38" s="6">
        <v>2</v>
      </c>
      <c r="F38" s="6">
        <v>0</v>
      </c>
      <c r="G38" s="6">
        <v>4</v>
      </c>
      <c r="H38" s="8">
        <f t="shared" ref="H38:H69" si="14">INDEX(D38:G38,1,MATCH($C$2,$D$5:$G$5,0))+B38/1000000</f>
        <v>2.0000330000000002</v>
      </c>
      <c r="I38" s="8">
        <f t="shared" si="2"/>
        <v>2.0000290000000001</v>
      </c>
      <c r="J38" s="6"/>
      <c r="K38" s="6">
        <f t="shared" si="8"/>
        <v>33</v>
      </c>
      <c r="L38" s="6" t="str">
        <f t="shared" si="9"/>
        <v xml:space="preserve"> Denmark (DEN)</v>
      </c>
      <c r="M38" s="6">
        <f t="shared" si="10"/>
        <v>2</v>
      </c>
      <c r="N38" s="6">
        <f t="shared" si="11"/>
        <v>4</v>
      </c>
      <c r="O38" s="6">
        <f t="shared" si="12"/>
        <v>3</v>
      </c>
      <c r="P38" s="7">
        <f t="shared" si="13"/>
        <v>9</v>
      </c>
      <c r="R38" s="1" t="s">
        <v>66</v>
      </c>
    </row>
    <row r="39" spans="2:18">
      <c r="B39" s="5">
        <v>34</v>
      </c>
      <c r="C39" s="6" t="s">
        <v>42</v>
      </c>
      <c r="D39" s="6">
        <v>2</v>
      </c>
      <c r="E39" s="6">
        <v>1</v>
      </c>
      <c r="F39" s="6">
        <v>2</v>
      </c>
      <c r="G39" s="6">
        <v>5</v>
      </c>
      <c r="H39" s="8">
        <f t="shared" si="14"/>
        <v>2.0000339999999999</v>
      </c>
      <c r="I39" s="8">
        <f t="shared" si="2"/>
        <v>2.0000279999999999</v>
      </c>
      <c r="J39" s="6"/>
      <c r="K39" s="6">
        <f t="shared" si="8"/>
        <v>34</v>
      </c>
      <c r="L39" s="6" t="str">
        <f t="shared" si="9"/>
        <v xml:space="preserve"> Kenya (KEN)</v>
      </c>
      <c r="M39" s="6">
        <f t="shared" si="10"/>
        <v>2</v>
      </c>
      <c r="N39" s="6">
        <f t="shared" si="11"/>
        <v>4</v>
      </c>
      <c r="O39" s="6">
        <f t="shared" si="12"/>
        <v>5</v>
      </c>
      <c r="P39" s="7">
        <f t="shared" si="13"/>
        <v>11</v>
      </c>
      <c r="R39" s="6" t="s">
        <v>44</v>
      </c>
    </row>
    <row r="40" spans="2:18">
      <c r="B40" s="5">
        <v>35</v>
      </c>
      <c r="C40" s="6" t="s">
        <v>57</v>
      </c>
      <c r="D40" s="6">
        <v>2</v>
      </c>
      <c r="E40" s="6">
        <v>1</v>
      </c>
      <c r="F40" s="6">
        <v>1</v>
      </c>
      <c r="G40" s="6">
        <v>4</v>
      </c>
      <c r="H40" s="8">
        <f t="shared" si="14"/>
        <v>2.000035</v>
      </c>
      <c r="I40" s="8">
        <f t="shared" si="2"/>
        <v>2.0000270000000002</v>
      </c>
      <c r="J40" s="6"/>
      <c r="K40" s="6">
        <f t="shared" si="8"/>
        <v>35</v>
      </c>
      <c r="L40" s="6" t="str">
        <f t="shared" si="9"/>
        <v xml:space="preserve"> Romania (ROU)</v>
      </c>
      <c r="M40" s="6">
        <f t="shared" si="10"/>
        <v>2</v>
      </c>
      <c r="N40" s="6">
        <f t="shared" si="11"/>
        <v>5</v>
      </c>
      <c r="O40" s="6">
        <f t="shared" si="12"/>
        <v>2</v>
      </c>
      <c r="P40" s="7">
        <f t="shared" si="13"/>
        <v>9</v>
      </c>
      <c r="R40" s="6" t="s">
        <v>62</v>
      </c>
    </row>
    <row r="41" spans="2:18">
      <c r="B41" s="5">
        <v>36</v>
      </c>
      <c r="C41" s="6" t="s">
        <v>34</v>
      </c>
      <c r="D41" s="6">
        <v>1</v>
      </c>
      <c r="E41" s="6">
        <v>5</v>
      </c>
      <c r="F41" s="6">
        <v>12</v>
      </c>
      <c r="G41" s="6">
        <v>18</v>
      </c>
      <c r="H41" s="8">
        <f t="shared" si="14"/>
        <v>1.0000359999999999</v>
      </c>
      <c r="I41" s="8">
        <f t="shared" si="2"/>
        <v>1.000054</v>
      </c>
      <c r="J41" s="6"/>
      <c r="K41" s="6">
        <f t="shared" si="8"/>
        <v>36</v>
      </c>
      <c r="L41" s="6" t="str">
        <f t="shared" si="9"/>
        <v xml:space="preserve"> Venezuela (VEN)</v>
      </c>
      <c r="M41" s="6">
        <f t="shared" si="10"/>
        <v>1</v>
      </c>
      <c r="N41" s="6">
        <f t="shared" si="11"/>
        <v>0</v>
      </c>
      <c r="O41" s="6">
        <f t="shared" si="12"/>
        <v>0</v>
      </c>
      <c r="P41" s="7">
        <f t="shared" si="13"/>
        <v>1</v>
      </c>
      <c r="R41" s="1" t="s">
        <v>71</v>
      </c>
    </row>
    <row r="42" spans="2:18">
      <c r="B42" s="5">
        <v>37</v>
      </c>
      <c r="C42" s="6" t="s">
        <v>35</v>
      </c>
      <c r="D42" s="6">
        <v>1</v>
      </c>
      <c r="E42" s="6">
        <v>4</v>
      </c>
      <c r="F42" s="6">
        <v>3</v>
      </c>
      <c r="G42" s="6">
        <v>8</v>
      </c>
      <c r="H42" s="8">
        <f t="shared" si="14"/>
        <v>1.0000370000000001</v>
      </c>
      <c r="I42" s="8">
        <f t="shared" si="2"/>
        <v>1.0000530000000001</v>
      </c>
      <c r="J42" s="6"/>
      <c r="K42" s="6">
        <f t="shared" si="8"/>
        <v>37</v>
      </c>
      <c r="L42" s="6" t="str">
        <f t="shared" si="9"/>
        <v xml:space="preserve"> Uganda (UGA)</v>
      </c>
      <c r="M42" s="6">
        <f t="shared" si="10"/>
        <v>1</v>
      </c>
      <c r="N42" s="6">
        <f t="shared" si="11"/>
        <v>0</v>
      </c>
      <c r="O42" s="6">
        <f t="shared" si="12"/>
        <v>0</v>
      </c>
      <c r="P42" s="7">
        <f t="shared" si="13"/>
        <v>1</v>
      </c>
      <c r="R42" s="6" t="s">
        <v>18</v>
      </c>
    </row>
    <row r="43" spans="2:18">
      <c r="B43" s="5">
        <v>38</v>
      </c>
      <c r="C43" s="6" t="s">
        <v>47</v>
      </c>
      <c r="D43" s="6">
        <v>1</v>
      </c>
      <c r="E43" s="6">
        <v>3</v>
      </c>
      <c r="F43" s="6">
        <v>4</v>
      </c>
      <c r="G43" s="6">
        <v>8</v>
      </c>
      <c r="H43" s="8">
        <f t="shared" si="14"/>
        <v>1.000038</v>
      </c>
      <c r="I43" s="8">
        <f t="shared" si="2"/>
        <v>1.0000519999999999</v>
      </c>
      <c r="J43" s="6"/>
      <c r="K43" s="6">
        <f t="shared" si="8"/>
        <v>38</v>
      </c>
      <c r="L43" s="6" t="str">
        <f t="shared" si="9"/>
        <v xml:space="preserve"> Grenada (GRN)</v>
      </c>
      <c r="M43" s="6">
        <f t="shared" si="10"/>
        <v>1</v>
      </c>
      <c r="N43" s="6">
        <f t="shared" si="11"/>
        <v>0</v>
      </c>
      <c r="O43" s="6">
        <f t="shared" si="12"/>
        <v>0</v>
      </c>
      <c r="P43" s="7">
        <f t="shared" si="13"/>
        <v>1</v>
      </c>
      <c r="R43" s="6" t="s">
        <v>53</v>
      </c>
    </row>
    <row r="44" spans="2:18">
      <c r="B44" s="5">
        <v>39</v>
      </c>
      <c r="C44" s="6" t="s">
        <v>39</v>
      </c>
      <c r="D44" s="6">
        <v>1</v>
      </c>
      <c r="E44" s="6">
        <v>3</v>
      </c>
      <c r="F44" s="6">
        <v>3</v>
      </c>
      <c r="G44" s="6">
        <v>7</v>
      </c>
      <c r="H44" s="8">
        <f t="shared" si="14"/>
        <v>1.0000389999999999</v>
      </c>
      <c r="I44" s="8">
        <f t="shared" si="2"/>
        <v>1.000051</v>
      </c>
      <c r="J44" s="6"/>
      <c r="K44" s="6">
        <f t="shared" si="8"/>
        <v>39</v>
      </c>
      <c r="L44" s="6" t="str">
        <f t="shared" si="9"/>
        <v xml:space="preserve"> Bahamas (BAH)</v>
      </c>
      <c r="M44" s="6">
        <f t="shared" si="10"/>
        <v>1</v>
      </c>
      <c r="N44" s="6">
        <f t="shared" si="11"/>
        <v>0</v>
      </c>
      <c r="O44" s="6">
        <f t="shared" si="12"/>
        <v>0</v>
      </c>
      <c r="P44" s="7">
        <f t="shared" si="13"/>
        <v>1</v>
      </c>
      <c r="R44" s="6" t="s">
        <v>55</v>
      </c>
    </row>
    <row r="45" spans="2:18">
      <c r="B45" s="5">
        <v>40</v>
      </c>
      <c r="C45" s="6" t="s">
        <v>46</v>
      </c>
      <c r="D45" s="6">
        <v>1</v>
      </c>
      <c r="E45" s="6">
        <v>3</v>
      </c>
      <c r="F45" s="6">
        <v>3</v>
      </c>
      <c r="G45" s="6">
        <v>7</v>
      </c>
      <c r="H45" s="8">
        <f t="shared" si="14"/>
        <v>1.00004</v>
      </c>
      <c r="I45" s="8">
        <f t="shared" si="2"/>
        <v>1.0000500000000001</v>
      </c>
      <c r="J45" s="6"/>
      <c r="K45" s="6">
        <f t="shared" si="8"/>
        <v>40</v>
      </c>
      <c r="L45" s="6" t="str">
        <f t="shared" si="9"/>
        <v xml:space="preserve"> Algeria (ALG)</v>
      </c>
      <c r="M45" s="6">
        <f t="shared" si="10"/>
        <v>1</v>
      </c>
      <c r="N45" s="6">
        <f t="shared" si="11"/>
        <v>0</v>
      </c>
      <c r="O45" s="6">
        <f t="shared" si="12"/>
        <v>0</v>
      </c>
      <c r="P45" s="7">
        <f t="shared" si="13"/>
        <v>1</v>
      </c>
      <c r="R45" s="6" t="s">
        <v>17</v>
      </c>
    </row>
    <row r="46" spans="2:18">
      <c r="B46" s="5">
        <v>41</v>
      </c>
      <c r="C46" s="6" t="s">
        <v>91</v>
      </c>
      <c r="D46" s="6">
        <v>1</v>
      </c>
      <c r="E46" s="6">
        <v>1</v>
      </c>
      <c r="F46" s="6">
        <v>3</v>
      </c>
      <c r="G46" s="6">
        <v>5</v>
      </c>
      <c r="H46" s="8">
        <f t="shared" si="14"/>
        <v>1.000041</v>
      </c>
      <c r="I46" s="8">
        <f t="shared" si="2"/>
        <v>1.000049</v>
      </c>
      <c r="J46" s="6"/>
      <c r="K46" s="6">
        <f t="shared" si="8"/>
        <v>41</v>
      </c>
      <c r="L46" s="6" t="str">
        <f t="shared" si="9"/>
        <v xml:space="preserve"> Latvia (LAT)</v>
      </c>
      <c r="M46" s="6">
        <f t="shared" si="10"/>
        <v>1</v>
      </c>
      <c r="N46" s="6">
        <f t="shared" si="11"/>
        <v>0</v>
      </c>
      <c r="O46" s="6">
        <f t="shared" si="12"/>
        <v>1</v>
      </c>
      <c r="P46" s="7">
        <f t="shared" si="13"/>
        <v>2</v>
      </c>
      <c r="R46" s="6" t="s">
        <v>91</v>
      </c>
    </row>
    <row r="47" spans="2:18">
      <c r="B47" s="5">
        <v>42</v>
      </c>
      <c r="C47" s="6" t="s">
        <v>70</v>
      </c>
      <c r="D47" s="6">
        <v>1</v>
      </c>
      <c r="E47" s="6">
        <v>1</v>
      </c>
      <c r="F47" s="6">
        <v>2</v>
      </c>
      <c r="G47" s="6">
        <v>4</v>
      </c>
      <c r="H47" s="8">
        <f t="shared" si="14"/>
        <v>1.0000420000000001</v>
      </c>
      <c r="I47" s="8">
        <f t="shared" si="2"/>
        <v>1.000048</v>
      </c>
      <c r="J47" s="6"/>
      <c r="K47" s="6">
        <f t="shared" si="8"/>
        <v>42</v>
      </c>
      <c r="L47" s="6" t="str">
        <f t="shared" si="9"/>
        <v xml:space="preserve"> Uzbekistan (UZB)</v>
      </c>
      <c r="M47" s="6">
        <f t="shared" si="10"/>
        <v>1</v>
      </c>
      <c r="N47" s="6">
        <f t="shared" si="11"/>
        <v>0</v>
      </c>
      <c r="O47" s="6">
        <f t="shared" si="12"/>
        <v>3</v>
      </c>
      <c r="P47" s="7">
        <f t="shared" si="13"/>
        <v>4</v>
      </c>
      <c r="R47" s="6" t="s">
        <v>12</v>
      </c>
    </row>
    <row r="48" spans="2:18">
      <c r="B48" s="5">
        <v>43</v>
      </c>
      <c r="C48" s="6" t="s">
        <v>38</v>
      </c>
      <c r="D48" s="6">
        <v>1</v>
      </c>
      <c r="E48" s="6">
        <v>1</v>
      </c>
      <c r="F48" s="6">
        <v>2</v>
      </c>
      <c r="G48" s="6">
        <v>4</v>
      </c>
      <c r="H48" s="8">
        <f t="shared" si="14"/>
        <v>1.000043</v>
      </c>
      <c r="I48" s="8">
        <f t="shared" si="2"/>
        <v>1.0000469999999999</v>
      </c>
      <c r="J48" s="6"/>
      <c r="K48" s="6">
        <f t="shared" si="8"/>
        <v>43</v>
      </c>
      <c r="L48" s="6" t="str">
        <f t="shared" si="9"/>
        <v xml:space="preserve"> Trinidad and Tobago (TRI)</v>
      </c>
      <c r="M48" s="6">
        <f t="shared" si="10"/>
        <v>1</v>
      </c>
      <c r="N48" s="6">
        <f t="shared" si="11"/>
        <v>0</v>
      </c>
      <c r="O48" s="6">
        <f t="shared" si="12"/>
        <v>3</v>
      </c>
      <c r="P48" s="7">
        <f t="shared" si="13"/>
        <v>4</v>
      </c>
      <c r="R48" s="6" t="s">
        <v>30</v>
      </c>
    </row>
    <row r="49" spans="2:18">
      <c r="B49" s="5">
        <v>44</v>
      </c>
      <c r="C49" s="6" t="s">
        <v>58</v>
      </c>
      <c r="D49" s="6">
        <v>1</v>
      </c>
      <c r="E49" s="6">
        <v>1</v>
      </c>
      <c r="F49" s="6">
        <v>2</v>
      </c>
      <c r="G49" s="6">
        <v>4</v>
      </c>
      <c r="H49" s="8">
        <f t="shared" si="14"/>
        <v>1.0000439999999999</v>
      </c>
      <c r="I49" s="8">
        <f t="shared" si="2"/>
        <v>1.000046</v>
      </c>
      <c r="J49" s="6"/>
      <c r="K49" s="6">
        <f t="shared" si="8"/>
        <v>44</v>
      </c>
      <c r="L49" s="6" t="str">
        <f t="shared" si="9"/>
        <v xml:space="preserve"> Dominican Republic (DOM)</v>
      </c>
      <c r="M49" s="6">
        <f t="shared" si="10"/>
        <v>1</v>
      </c>
      <c r="N49" s="6">
        <f t="shared" si="11"/>
        <v>1</v>
      </c>
      <c r="O49" s="6">
        <f t="shared" si="12"/>
        <v>0</v>
      </c>
      <c r="P49" s="7">
        <f t="shared" si="13"/>
        <v>2</v>
      </c>
      <c r="R49" s="6" t="s">
        <v>25</v>
      </c>
    </row>
    <row r="50" spans="2:18">
      <c r="B50" s="5">
        <v>45</v>
      </c>
      <c r="C50" s="6" t="s">
        <v>59</v>
      </c>
      <c r="D50" s="6">
        <v>1</v>
      </c>
      <c r="E50" s="6">
        <v>1</v>
      </c>
      <c r="F50" s="6">
        <v>1</v>
      </c>
      <c r="G50" s="6">
        <v>3</v>
      </c>
      <c r="H50" s="8">
        <f t="shared" si="14"/>
        <v>1.0000450000000001</v>
      </c>
      <c r="I50" s="8">
        <f t="shared" si="2"/>
        <v>1.0000450000000001</v>
      </c>
      <c r="J50" s="6"/>
      <c r="K50" s="6">
        <f t="shared" si="8"/>
        <v>45</v>
      </c>
      <c r="L50" s="6" t="str">
        <f t="shared" si="9"/>
        <v xml:space="preserve"> Tunisia (TUN)</v>
      </c>
      <c r="M50" s="6">
        <f t="shared" si="10"/>
        <v>1</v>
      </c>
      <c r="N50" s="6">
        <f t="shared" si="11"/>
        <v>1</v>
      </c>
      <c r="O50" s="6">
        <f t="shared" si="12"/>
        <v>1</v>
      </c>
      <c r="P50" s="7">
        <f t="shared" si="13"/>
        <v>3</v>
      </c>
      <c r="R50" s="6" t="s">
        <v>14</v>
      </c>
    </row>
    <row r="51" spans="2:18">
      <c r="B51" s="5">
        <v>46</v>
      </c>
      <c r="C51" s="6" t="s">
        <v>40</v>
      </c>
      <c r="D51" s="6">
        <v>1</v>
      </c>
      <c r="E51" s="6">
        <v>1</v>
      </c>
      <c r="F51" s="6">
        <v>0</v>
      </c>
      <c r="G51" s="6">
        <v>2</v>
      </c>
      <c r="H51" s="8">
        <f t="shared" si="14"/>
        <v>1.000046</v>
      </c>
      <c r="I51" s="8">
        <f t="shared" si="2"/>
        <v>1.0000439999999999</v>
      </c>
      <c r="J51" s="6"/>
      <c r="K51" s="6">
        <f t="shared" si="8"/>
        <v>46</v>
      </c>
      <c r="L51" s="6" t="str">
        <f t="shared" si="9"/>
        <v xml:space="preserve"> Serbia (SRB)</v>
      </c>
      <c r="M51" s="6">
        <f t="shared" si="10"/>
        <v>1</v>
      </c>
      <c r="N51" s="6">
        <f t="shared" si="11"/>
        <v>1</v>
      </c>
      <c r="O51" s="6">
        <f t="shared" si="12"/>
        <v>2</v>
      </c>
      <c r="P51" s="7">
        <f t="shared" si="13"/>
        <v>4</v>
      </c>
      <c r="R51" s="6" t="s">
        <v>37</v>
      </c>
    </row>
    <row r="52" spans="2:18">
      <c r="B52" s="5">
        <v>47</v>
      </c>
      <c r="C52" s="6" t="s">
        <v>76</v>
      </c>
      <c r="D52" s="6">
        <v>1</v>
      </c>
      <c r="E52" s="6">
        <v>0</v>
      </c>
      <c r="F52" s="6">
        <v>3</v>
      </c>
      <c r="G52" s="6">
        <v>4</v>
      </c>
      <c r="H52" s="8">
        <f t="shared" si="14"/>
        <v>1.0000469999999999</v>
      </c>
      <c r="I52" s="8">
        <f t="shared" si="2"/>
        <v>1.000043</v>
      </c>
      <c r="J52" s="6"/>
      <c r="K52" s="6">
        <f t="shared" si="8"/>
        <v>47</v>
      </c>
      <c r="L52" s="6" t="str">
        <f t="shared" si="9"/>
        <v xml:space="preserve"> Slovenia (SLO)</v>
      </c>
      <c r="M52" s="6">
        <f t="shared" si="10"/>
        <v>1</v>
      </c>
      <c r="N52" s="6">
        <f t="shared" si="11"/>
        <v>1</v>
      </c>
      <c r="O52" s="6">
        <f t="shared" si="12"/>
        <v>2</v>
      </c>
      <c r="P52" s="7">
        <f t="shared" si="13"/>
        <v>4</v>
      </c>
      <c r="R52" s="1" t="s">
        <v>73</v>
      </c>
    </row>
    <row r="53" spans="2:18">
      <c r="B53" s="5">
        <v>48</v>
      </c>
      <c r="C53" s="6" t="s">
        <v>78</v>
      </c>
      <c r="D53" s="6">
        <v>1</v>
      </c>
      <c r="E53" s="6">
        <v>0</v>
      </c>
      <c r="F53" s="6">
        <v>3</v>
      </c>
      <c r="G53" s="6">
        <v>4</v>
      </c>
      <c r="H53" s="8">
        <f t="shared" si="14"/>
        <v>1.000048</v>
      </c>
      <c r="I53" s="8">
        <f t="shared" si="2"/>
        <v>1.0000420000000001</v>
      </c>
      <c r="J53" s="6"/>
      <c r="K53" s="6">
        <f t="shared" si="8"/>
        <v>48</v>
      </c>
      <c r="L53" s="6" t="str">
        <f t="shared" si="9"/>
        <v xml:space="preserve"> Argentina (ARG)</v>
      </c>
      <c r="M53" s="6">
        <f t="shared" si="10"/>
        <v>1</v>
      </c>
      <c r="N53" s="6">
        <f t="shared" si="11"/>
        <v>1</v>
      </c>
      <c r="O53" s="6">
        <f t="shared" si="12"/>
        <v>2</v>
      </c>
      <c r="P53" s="7">
        <f t="shared" si="13"/>
        <v>4</v>
      </c>
      <c r="R53" s="6" t="s">
        <v>96</v>
      </c>
    </row>
    <row r="54" spans="2:18">
      <c r="B54" s="5">
        <v>49</v>
      </c>
      <c r="C54" s="6" t="s">
        <v>96</v>
      </c>
      <c r="D54" s="6">
        <v>1</v>
      </c>
      <c r="E54" s="6">
        <v>0</v>
      </c>
      <c r="F54" s="6">
        <v>1</v>
      </c>
      <c r="G54" s="6">
        <v>2</v>
      </c>
      <c r="H54" s="8">
        <f t="shared" si="14"/>
        <v>1.000049</v>
      </c>
      <c r="I54" s="8">
        <f t="shared" si="2"/>
        <v>1.000041</v>
      </c>
      <c r="J54" s="6"/>
      <c r="K54" s="6">
        <f t="shared" si="8"/>
        <v>49</v>
      </c>
      <c r="L54" s="6" t="str">
        <f t="shared" si="9"/>
        <v xml:space="preserve"> Ireland (IRL)</v>
      </c>
      <c r="M54" s="6">
        <f t="shared" si="10"/>
        <v>1</v>
      </c>
      <c r="N54" s="6">
        <f t="shared" si="11"/>
        <v>1</v>
      </c>
      <c r="O54" s="6">
        <f t="shared" si="12"/>
        <v>3</v>
      </c>
      <c r="P54" s="7">
        <f t="shared" si="13"/>
        <v>5</v>
      </c>
      <c r="R54" s="6" t="s">
        <v>42</v>
      </c>
    </row>
    <row r="55" spans="2:18">
      <c r="B55" s="5">
        <v>50</v>
      </c>
      <c r="C55" s="6" t="s">
        <v>43</v>
      </c>
      <c r="D55" s="6">
        <v>1</v>
      </c>
      <c r="E55" s="6">
        <v>0</v>
      </c>
      <c r="F55" s="6">
        <v>0</v>
      </c>
      <c r="G55" s="6">
        <v>1</v>
      </c>
      <c r="H55" s="8">
        <f t="shared" si="14"/>
        <v>1.0000500000000001</v>
      </c>
      <c r="I55" s="8">
        <f t="shared" si="2"/>
        <v>1.00004</v>
      </c>
      <c r="J55" s="6"/>
      <c r="K55" s="6">
        <f t="shared" si="8"/>
        <v>50</v>
      </c>
      <c r="L55" s="6" t="str">
        <f t="shared" si="9"/>
        <v xml:space="preserve"> Mexico (MEX)</v>
      </c>
      <c r="M55" s="6">
        <f t="shared" si="10"/>
        <v>1</v>
      </c>
      <c r="N55" s="6">
        <f t="shared" si="11"/>
        <v>3</v>
      </c>
      <c r="O55" s="6">
        <f t="shared" si="12"/>
        <v>3</v>
      </c>
      <c r="P55" s="7">
        <f t="shared" si="13"/>
        <v>7</v>
      </c>
      <c r="R55" s="6" t="s">
        <v>63</v>
      </c>
    </row>
    <row r="56" spans="2:18">
      <c r="B56" s="5">
        <v>51</v>
      </c>
      <c r="C56" s="6" t="s">
        <v>97</v>
      </c>
      <c r="D56" s="6">
        <v>1</v>
      </c>
      <c r="E56" s="6">
        <v>0</v>
      </c>
      <c r="F56" s="6">
        <v>0</v>
      </c>
      <c r="G56" s="6">
        <v>1</v>
      </c>
      <c r="H56" s="8">
        <f t="shared" si="14"/>
        <v>1.000051</v>
      </c>
      <c r="I56" s="8">
        <f t="shared" si="2"/>
        <v>1.0000389999999999</v>
      </c>
      <c r="J56" s="6"/>
      <c r="K56" s="6">
        <f t="shared" si="8"/>
        <v>51</v>
      </c>
      <c r="L56" s="6" t="str">
        <f t="shared" si="9"/>
        <v xml:space="preserve"> Georgia (GEO)</v>
      </c>
      <c r="M56" s="6">
        <f t="shared" si="10"/>
        <v>1</v>
      </c>
      <c r="N56" s="6">
        <f t="shared" si="11"/>
        <v>3</v>
      </c>
      <c r="O56" s="6">
        <f t="shared" si="12"/>
        <v>3</v>
      </c>
      <c r="P56" s="7">
        <f t="shared" si="13"/>
        <v>7</v>
      </c>
      <c r="R56" s="6" t="s">
        <v>46</v>
      </c>
    </row>
    <row r="57" spans="2:18">
      <c r="B57" s="5">
        <v>52</v>
      </c>
      <c r="C57" s="6" t="s">
        <v>44</v>
      </c>
      <c r="D57" s="6">
        <v>1</v>
      </c>
      <c r="E57" s="6">
        <v>0</v>
      </c>
      <c r="F57" s="6">
        <v>0</v>
      </c>
      <c r="G57" s="6">
        <v>1</v>
      </c>
      <c r="H57" s="8">
        <f t="shared" si="14"/>
        <v>1.0000519999999999</v>
      </c>
      <c r="I57" s="8">
        <f t="shared" si="2"/>
        <v>1.000038</v>
      </c>
      <c r="J57" s="6"/>
      <c r="K57" s="6">
        <f t="shared" si="8"/>
        <v>52</v>
      </c>
      <c r="L57" s="6" t="str">
        <f t="shared" si="9"/>
        <v xml:space="preserve"> Colombia (COL)</v>
      </c>
      <c r="M57" s="6">
        <f t="shared" si="10"/>
        <v>1</v>
      </c>
      <c r="N57" s="6">
        <f t="shared" si="11"/>
        <v>3</v>
      </c>
      <c r="O57" s="6">
        <f t="shared" si="12"/>
        <v>4</v>
      </c>
      <c r="P57" s="7">
        <f t="shared" si="13"/>
        <v>8</v>
      </c>
      <c r="R57" s="1" t="s">
        <v>67</v>
      </c>
    </row>
    <row r="58" spans="2:18">
      <c r="B58" s="5">
        <v>53</v>
      </c>
      <c r="C58" s="6" t="s">
        <v>100</v>
      </c>
      <c r="D58" s="6">
        <v>1</v>
      </c>
      <c r="E58" s="6">
        <v>0</v>
      </c>
      <c r="F58" s="6">
        <v>0</v>
      </c>
      <c r="G58" s="6">
        <v>1</v>
      </c>
      <c r="H58" s="8">
        <f t="shared" si="14"/>
        <v>1.0000530000000001</v>
      </c>
      <c r="I58" s="8">
        <f t="shared" si="2"/>
        <v>1.0000370000000001</v>
      </c>
      <c r="J58" s="6"/>
      <c r="K58" s="6">
        <f t="shared" si="8"/>
        <v>53</v>
      </c>
      <c r="L58" s="6" t="str">
        <f t="shared" si="9"/>
        <v xml:space="preserve"> Sweden (SWE)</v>
      </c>
      <c r="M58" s="6">
        <f t="shared" si="10"/>
        <v>1</v>
      </c>
      <c r="N58" s="6">
        <f t="shared" si="11"/>
        <v>4</v>
      </c>
      <c r="O58" s="6">
        <f t="shared" si="12"/>
        <v>3</v>
      </c>
      <c r="P58" s="7">
        <f t="shared" si="13"/>
        <v>8</v>
      </c>
      <c r="R58" s="6" t="s">
        <v>56</v>
      </c>
    </row>
    <row r="59" spans="2:18">
      <c r="B59" s="5">
        <v>54</v>
      </c>
      <c r="C59" s="6" t="s">
        <v>45</v>
      </c>
      <c r="D59" s="6">
        <v>1</v>
      </c>
      <c r="E59" s="6">
        <v>0</v>
      </c>
      <c r="F59" s="6">
        <v>0</v>
      </c>
      <c r="G59" s="6">
        <v>1</v>
      </c>
      <c r="H59" s="8">
        <f t="shared" si="14"/>
        <v>1.000054</v>
      </c>
      <c r="I59" s="8">
        <f t="shared" si="2"/>
        <v>1.0000359999999999</v>
      </c>
      <c r="J59" s="6"/>
      <c r="K59" s="6">
        <f t="shared" si="8"/>
        <v>54</v>
      </c>
      <c r="L59" s="6" t="str">
        <f t="shared" si="9"/>
        <v xml:space="preserve"> Canada (CAN)</v>
      </c>
      <c r="M59" s="6">
        <f t="shared" si="10"/>
        <v>1</v>
      </c>
      <c r="N59" s="6">
        <f t="shared" si="11"/>
        <v>5</v>
      </c>
      <c r="O59" s="6">
        <f t="shared" si="12"/>
        <v>12</v>
      </c>
      <c r="P59" s="7">
        <f t="shared" si="13"/>
        <v>18</v>
      </c>
      <c r="R59" s="6" t="s">
        <v>102</v>
      </c>
    </row>
    <row r="60" spans="2:18">
      <c r="B60" s="5">
        <v>55</v>
      </c>
      <c r="C60" s="6" t="s">
        <v>53</v>
      </c>
      <c r="D60" s="6">
        <v>0</v>
      </c>
      <c r="E60" s="6">
        <v>2</v>
      </c>
      <c r="F60" s="6">
        <v>4</v>
      </c>
      <c r="G60" s="6">
        <v>6</v>
      </c>
      <c r="H60" s="8">
        <f t="shared" si="14"/>
        <v>5.5000000000000002E-5</v>
      </c>
      <c r="I60" s="8">
        <f t="shared" si="2"/>
        <v>7.2999999999999999E-5</v>
      </c>
      <c r="J60" s="6"/>
      <c r="K60" s="6">
        <f t="shared" si="8"/>
        <v>55</v>
      </c>
      <c r="L60" s="6" t="str">
        <f t="shared" si="9"/>
        <v xml:space="preserve"> Montenegro (MNE)</v>
      </c>
      <c r="M60" s="6">
        <f t="shared" si="10"/>
        <v>0</v>
      </c>
      <c r="N60" s="6">
        <f t="shared" si="11"/>
        <v>1</v>
      </c>
      <c r="O60" s="6">
        <f t="shared" si="12"/>
        <v>0</v>
      </c>
      <c r="P60" s="7">
        <f t="shared" si="13"/>
        <v>1</v>
      </c>
      <c r="R60" s="1" t="s">
        <v>74</v>
      </c>
    </row>
    <row r="61" spans="2:18">
      <c r="B61" s="5">
        <v>56</v>
      </c>
      <c r="C61" s="6" t="s">
        <v>56</v>
      </c>
      <c r="D61" s="6">
        <v>0</v>
      </c>
      <c r="E61" s="6">
        <v>2</v>
      </c>
      <c r="F61" s="6">
        <v>3</v>
      </c>
      <c r="G61" s="6">
        <v>5</v>
      </c>
      <c r="H61" s="8">
        <f t="shared" si="14"/>
        <v>5.5999999999999999E-5</v>
      </c>
      <c r="I61" s="8">
        <f t="shared" si="2"/>
        <v>7.2000000000000002E-5</v>
      </c>
      <c r="J61" s="6"/>
      <c r="K61" s="6">
        <f t="shared" si="8"/>
        <v>56</v>
      </c>
      <c r="L61" s="6" t="str">
        <f t="shared" si="9"/>
        <v xml:space="preserve"> Guatemala (GUA)</v>
      </c>
      <c r="M61" s="6">
        <f t="shared" si="10"/>
        <v>0</v>
      </c>
      <c r="N61" s="6">
        <f t="shared" si="11"/>
        <v>1</v>
      </c>
      <c r="O61" s="6">
        <f t="shared" si="12"/>
        <v>0</v>
      </c>
      <c r="P61" s="7">
        <f t="shared" si="13"/>
        <v>1</v>
      </c>
      <c r="R61" s="6" t="s">
        <v>15</v>
      </c>
    </row>
    <row r="62" spans="2:18">
      <c r="B62" s="5">
        <v>57</v>
      </c>
      <c r="C62" s="6" t="s">
        <v>64</v>
      </c>
      <c r="D62" s="6">
        <v>0</v>
      </c>
      <c r="E62" s="6">
        <v>2</v>
      </c>
      <c r="F62" s="6">
        <v>1</v>
      </c>
      <c r="G62" s="6">
        <v>3</v>
      </c>
      <c r="H62" s="8">
        <f t="shared" si="14"/>
        <v>5.7000000000000003E-5</v>
      </c>
      <c r="I62" s="8">
        <f t="shared" si="2"/>
        <v>7.1000000000000005E-5</v>
      </c>
      <c r="J62" s="6"/>
      <c r="K62" s="6">
        <f t="shared" si="8"/>
        <v>57</v>
      </c>
      <c r="L62" s="6" t="str">
        <f t="shared" si="9"/>
        <v xml:space="preserve"> Gabon (GAB)</v>
      </c>
      <c r="M62" s="6">
        <f t="shared" si="10"/>
        <v>0</v>
      </c>
      <c r="N62" s="6">
        <f t="shared" si="11"/>
        <v>1</v>
      </c>
      <c r="O62" s="6">
        <f t="shared" si="12"/>
        <v>0</v>
      </c>
      <c r="P62" s="7">
        <f t="shared" si="13"/>
        <v>1</v>
      </c>
      <c r="R62" s="6" t="s">
        <v>22</v>
      </c>
    </row>
    <row r="63" spans="2:18">
      <c r="B63" s="5">
        <v>58</v>
      </c>
      <c r="C63" s="6" t="s">
        <v>48</v>
      </c>
      <c r="D63" s="6">
        <v>0</v>
      </c>
      <c r="E63" s="6">
        <v>2</v>
      </c>
      <c r="F63" s="6">
        <v>0</v>
      </c>
      <c r="G63" s="6">
        <v>2</v>
      </c>
      <c r="H63" s="8">
        <f t="shared" si="14"/>
        <v>5.8E-5</v>
      </c>
      <c r="I63" s="8">
        <f t="shared" si="2"/>
        <v>6.9999999999999994E-5</v>
      </c>
      <c r="J63" s="6"/>
      <c r="K63" s="6">
        <f t="shared" si="8"/>
        <v>58</v>
      </c>
      <c r="L63" s="6" t="str">
        <f t="shared" si="9"/>
        <v xml:space="preserve"> Cyprus (CYP)</v>
      </c>
      <c r="M63" s="6">
        <f t="shared" si="10"/>
        <v>0</v>
      </c>
      <c r="N63" s="6">
        <f t="shared" si="11"/>
        <v>1</v>
      </c>
      <c r="O63" s="6">
        <f t="shared" si="12"/>
        <v>0</v>
      </c>
      <c r="P63" s="7">
        <f t="shared" si="13"/>
        <v>1</v>
      </c>
      <c r="R63" s="6" t="s">
        <v>19</v>
      </c>
    </row>
    <row r="64" spans="2:18">
      <c r="B64" s="5">
        <v>59</v>
      </c>
      <c r="C64" s="6" t="s">
        <v>49</v>
      </c>
      <c r="D64" s="6">
        <v>0</v>
      </c>
      <c r="E64" s="6">
        <v>1</v>
      </c>
      <c r="F64" s="6">
        <v>3</v>
      </c>
      <c r="G64" s="6">
        <v>4</v>
      </c>
      <c r="H64" s="8">
        <f t="shared" si="14"/>
        <v>5.8999999999999998E-5</v>
      </c>
      <c r="I64" s="8">
        <f t="shared" si="2"/>
        <v>6.8999999999999997E-5</v>
      </c>
      <c r="J64" s="6"/>
      <c r="K64" s="6">
        <f t="shared" si="8"/>
        <v>59</v>
      </c>
      <c r="L64" s="6" t="str">
        <f t="shared" si="9"/>
        <v xml:space="preserve"> Botswana (BOT)</v>
      </c>
      <c r="M64" s="6">
        <f t="shared" si="10"/>
        <v>0</v>
      </c>
      <c r="N64" s="6">
        <f t="shared" si="11"/>
        <v>1</v>
      </c>
      <c r="O64" s="6">
        <f t="shared" si="12"/>
        <v>0</v>
      </c>
      <c r="P64" s="7">
        <f t="shared" si="13"/>
        <v>1</v>
      </c>
      <c r="R64" s="6" t="s">
        <v>57</v>
      </c>
    </row>
    <row r="65" spans="2:18">
      <c r="B65" s="5">
        <v>60</v>
      </c>
      <c r="C65" s="6" t="s">
        <v>50</v>
      </c>
      <c r="D65" s="6">
        <v>0</v>
      </c>
      <c r="E65" s="6">
        <v>1</v>
      </c>
      <c r="F65" s="6">
        <v>2</v>
      </c>
      <c r="G65" s="6">
        <v>3</v>
      </c>
      <c r="H65" s="8">
        <f t="shared" si="14"/>
        <v>6.0000000000000002E-5</v>
      </c>
      <c r="I65" s="8">
        <f t="shared" si="2"/>
        <v>6.7999999999999999E-5</v>
      </c>
      <c r="J65" s="6"/>
      <c r="K65" s="6">
        <f t="shared" si="8"/>
        <v>60</v>
      </c>
      <c r="L65" s="6" t="str">
        <f t="shared" si="9"/>
        <v xml:space="preserve"> Chinese Taipei (TPE)</v>
      </c>
      <c r="M65" s="6">
        <f t="shared" si="10"/>
        <v>0</v>
      </c>
      <c r="N65" s="6">
        <f t="shared" si="11"/>
        <v>1</v>
      </c>
      <c r="O65" s="6">
        <f t="shared" si="12"/>
        <v>1</v>
      </c>
      <c r="P65" s="7">
        <f t="shared" si="13"/>
        <v>2</v>
      </c>
      <c r="R65" s="6" t="s">
        <v>29</v>
      </c>
    </row>
    <row r="66" spans="2:18">
      <c r="B66" s="5">
        <v>61</v>
      </c>
      <c r="C66" s="6" t="s">
        <v>52</v>
      </c>
      <c r="D66" s="6">
        <v>0</v>
      </c>
      <c r="E66" s="6">
        <v>1</v>
      </c>
      <c r="F66" s="6">
        <v>2</v>
      </c>
      <c r="G66" s="6">
        <v>3</v>
      </c>
      <c r="H66" s="8">
        <f t="shared" si="14"/>
        <v>6.0999999999999999E-5</v>
      </c>
      <c r="I66" s="8">
        <f t="shared" si="2"/>
        <v>6.7000000000000002E-5</v>
      </c>
      <c r="J66" s="6"/>
      <c r="K66" s="6">
        <f t="shared" si="8"/>
        <v>61</v>
      </c>
      <c r="L66" s="6" t="str">
        <f t="shared" si="9"/>
        <v xml:space="preserve"> Puerto Rico (PUR)</v>
      </c>
      <c r="M66" s="6">
        <f t="shared" si="10"/>
        <v>0</v>
      </c>
      <c r="N66" s="6">
        <f t="shared" si="11"/>
        <v>1</v>
      </c>
      <c r="O66" s="6">
        <f t="shared" si="12"/>
        <v>1</v>
      </c>
      <c r="P66" s="7">
        <f t="shared" si="13"/>
        <v>2</v>
      </c>
      <c r="R66" s="1" t="s">
        <v>94</v>
      </c>
    </row>
    <row r="67" spans="2:18">
      <c r="B67" s="5">
        <v>62</v>
      </c>
      <c r="C67" s="6" t="s">
        <v>61</v>
      </c>
      <c r="D67" s="6">
        <v>0</v>
      </c>
      <c r="E67" s="6">
        <v>1</v>
      </c>
      <c r="F67" s="6">
        <v>2</v>
      </c>
      <c r="G67" s="6">
        <v>3</v>
      </c>
      <c r="H67" s="8">
        <f t="shared" si="14"/>
        <v>6.2000000000000003E-5</v>
      </c>
      <c r="I67" s="8">
        <f t="shared" si="2"/>
        <v>6.6000000000000005E-5</v>
      </c>
      <c r="J67" s="6"/>
      <c r="K67" s="6">
        <f t="shared" si="8"/>
        <v>62</v>
      </c>
      <c r="L67" s="6" t="str">
        <f t="shared" si="9"/>
        <v xml:space="preserve"> Malaysia (MAS)</v>
      </c>
      <c r="M67" s="6">
        <f t="shared" si="10"/>
        <v>0</v>
      </c>
      <c r="N67" s="6">
        <f t="shared" si="11"/>
        <v>1</v>
      </c>
      <c r="O67" s="6">
        <f t="shared" si="12"/>
        <v>1</v>
      </c>
      <c r="P67" s="7">
        <f t="shared" si="13"/>
        <v>2</v>
      </c>
      <c r="R67" s="6" t="s">
        <v>75</v>
      </c>
    </row>
    <row r="68" spans="2:18">
      <c r="B68" s="5">
        <v>63</v>
      </c>
      <c r="C68" s="6" t="s">
        <v>93</v>
      </c>
      <c r="D68" s="6">
        <v>0</v>
      </c>
      <c r="E68" s="6">
        <v>1</v>
      </c>
      <c r="F68" s="6">
        <v>1</v>
      </c>
      <c r="G68" s="6">
        <v>2</v>
      </c>
      <c r="H68" s="8">
        <f t="shared" si="14"/>
        <v>6.3E-5</v>
      </c>
      <c r="I68" s="8">
        <f t="shared" si="2"/>
        <v>6.4999999999999994E-5</v>
      </c>
      <c r="J68" s="6"/>
      <c r="K68" s="6">
        <f t="shared" si="8"/>
        <v>63</v>
      </c>
      <c r="L68" s="6" t="str">
        <f t="shared" si="9"/>
        <v xml:space="preserve"> Indonesia (INA)</v>
      </c>
      <c r="M68" s="6">
        <f t="shared" si="10"/>
        <v>0</v>
      </c>
      <c r="N68" s="6">
        <f t="shared" si="11"/>
        <v>1</v>
      </c>
      <c r="O68" s="6">
        <f t="shared" si="12"/>
        <v>1</v>
      </c>
      <c r="P68" s="7">
        <f t="shared" si="13"/>
        <v>2</v>
      </c>
      <c r="R68" s="1" t="s">
        <v>68</v>
      </c>
    </row>
    <row r="69" spans="2:18">
      <c r="B69" s="5">
        <v>64</v>
      </c>
      <c r="C69" s="6" t="s">
        <v>54</v>
      </c>
      <c r="D69" s="6">
        <v>0</v>
      </c>
      <c r="E69" s="6">
        <v>1</v>
      </c>
      <c r="F69" s="6">
        <v>1</v>
      </c>
      <c r="G69" s="6">
        <v>2</v>
      </c>
      <c r="H69" s="8">
        <f t="shared" si="14"/>
        <v>6.3999999999999997E-5</v>
      </c>
      <c r="I69" s="8">
        <f t="shared" si="2"/>
        <v>6.3999999999999997E-5</v>
      </c>
      <c r="J69" s="6"/>
      <c r="K69" s="6">
        <f t="shared" si="8"/>
        <v>64</v>
      </c>
      <c r="L69" s="6" t="str">
        <f t="shared" si="9"/>
        <v xml:space="preserve"> Estonia (EST)</v>
      </c>
      <c r="M69" s="6">
        <f t="shared" si="10"/>
        <v>0</v>
      </c>
      <c r="N69" s="6">
        <f t="shared" si="11"/>
        <v>1</v>
      </c>
      <c r="O69" s="6">
        <f t="shared" si="12"/>
        <v>1</v>
      </c>
      <c r="P69" s="7">
        <f t="shared" si="13"/>
        <v>2</v>
      </c>
      <c r="R69" s="6" t="s">
        <v>26</v>
      </c>
    </row>
    <row r="70" spans="2:18">
      <c r="B70" s="5">
        <v>65</v>
      </c>
      <c r="C70" s="6" t="s">
        <v>55</v>
      </c>
      <c r="D70" s="6">
        <v>0</v>
      </c>
      <c r="E70" s="6">
        <v>1</v>
      </c>
      <c r="F70" s="6">
        <v>1</v>
      </c>
      <c r="G70" s="6">
        <v>2</v>
      </c>
      <c r="H70" s="8">
        <f t="shared" ref="H70:H90" si="15">INDEX(D70:G70,1,MATCH($C$2,$D$5:$G$5,0))+B70/1000000</f>
        <v>6.4999999999999994E-5</v>
      </c>
      <c r="I70" s="8">
        <f t="shared" si="2"/>
        <v>6.3E-5</v>
      </c>
      <c r="J70" s="6"/>
      <c r="K70" s="6">
        <f t="shared" si="8"/>
        <v>65</v>
      </c>
      <c r="L70" s="6" t="str">
        <f t="shared" si="9"/>
        <v xml:space="preserve"> Bulgaria (BUL)</v>
      </c>
      <c r="M70" s="6">
        <f t="shared" si="10"/>
        <v>0</v>
      </c>
      <c r="N70" s="6">
        <f t="shared" si="11"/>
        <v>1</v>
      </c>
      <c r="O70" s="6">
        <f t="shared" si="12"/>
        <v>1</v>
      </c>
      <c r="P70" s="7">
        <f t="shared" si="13"/>
        <v>2</v>
      </c>
      <c r="R70" s="6" t="s">
        <v>10</v>
      </c>
    </row>
    <row r="71" spans="2:18">
      <c r="B71" s="5">
        <v>66</v>
      </c>
      <c r="C71" s="6" t="s">
        <v>63</v>
      </c>
      <c r="D71" s="6">
        <v>0</v>
      </c>
      <c r="E71" s="6">
        <v>1</v>
      </c>
      <c r="F71" s="6">
        <v>1</v>
      </c>
      <c r="G71" s="6">
        <v>2</v>
      </c>
      <c r="H71" s="8">
        <f t="shared" si="15"/>
        <v>6.6000000000000005E-5</v>
      </c>
      <c r="I71" s="8">
        <f t="shared" ref="I71:I77" si="16">LARGE($H$6:$H$78,B71)</f>
        <v>6.2000000000000003E-5</v>
      </c>
      <c r="J71" s="6"/>
      <c r="K71" s="6">
        <f t="shared" ref="K71:K78" si="17">B71</f>
        <v>66</v>
      </c>
      <c r="L71" s="6" t="str">
        <f t="shared" ref="L71:L77" si="18">INDEX($C$6:$I$78,MATCH($I71,$H$6:$H$78,0),1)</f>
        <v xml:space="preserve"> Finland (FIN)</v>
      </c>
      <c r="M71" s="6">
        <f t="shared" ref="M71:M77" si="19">INDEX($C$6:$I$78,MATCH($I71,$H$6:$H$78,0),2)</f>
        <v>0</v>
      </c>
      <c r="N71" s="6">
        <f t="shared" ref="N71:N77" si="20">INDEX($C$6:$I$78,MATCH($I71,$H$6:$H$78,0),3)</f>
        <v>1</v>
      </c>
      <c r="O71" s="6">
        <f t="shared" ref="O71:O77" si="21">INDEX($C$6:$I$78,MATCH($I71,$H$6:$H$78,0),4)</f>
        <v>2</v>
      </c>
      <c r="P71" s="7">
        <f t="shared" ref="P71:P77" si="22">INDEX($C$6:$I$78,MATCH($I71,$H$6:$H$78,0),5)</f>
        <v>3</v>
      </c>
      <c r="R71" s="1" t="s">
        <v>72</v>
      </c>
    </row>
    <row r="72" spans="2:18">
      <c r="B72" s="5">
        <v>67</v>
      </c>
      <c r="C72" s="6" t="s">
        <v>75</v>
      </c>
      <c r="D72" s="6">
        <v>0</v>
      </c>
      <c r="E72" s="6">
        <v>1</v>
      </c>
      <c r="F72" s="6">
        <v>1</v>
      </c>
      <c r="G72" s="6">
        <v>2</v>
      </c>
      <c r="H72" s="8">
        <f t="shared" si="15"/>
        <v>6.7000000000000002E-5</v>
      </c>
      <c r="I72" s="8">
        <f t="shared" si="16"/>
        <v>6.0999999999999999E-5</v>
      </c>
      <c r="J72" s="6"/>
      <c r="K72" s="6">
        <f t="shared" si="17"/>
        <v>67</v>
      </c>
      <c r="L72" s="6" t="str">
        <f t="shared" si="18"/>
        <v xml:space="preserve"> Belgium (BEL)</v>
      </c>
      <c r="M72" s="6">
        <f t="shared" si="19"/>
        <v>0</v>
      </c>
      <c r="N72" s="6">
        <f t="shared" si="20"/>
        <v>1</v>
      </c>
      <c r="O72" s="6">
        <f t="shared" si="21"/>
        <v>2</v>
      </c>
      <c r="P72" s="7">
        <f t="shared" si="22"/>
        <v>3</v>
      </c>
      <c r="R72" s="6" t="s">
        <v>58</v>
      </c>
    </row>
    <row r="73" spans="2:18">
      <c r="B73" s="5">
        <v>68</v>
      </c>
      <c r="C73" s="6" t="s">
        <v>65</v>
      </c>
      <c r="D73" s="6">
        <v>0</v>
      </c>
      <c r="E73" s="6">
        <v>1</v>
      </c>
      <c r="F73" s="6">
        <v>1</v>
      </c>
      <c r="G73" s="6">
        <v>2</v>
      </c>
      <c r="H73" s="8">
        <f t="shared" si="15"/>
        <v>6.7999999999999999E-5</v>
      </c>
      <c r="I73" s="8">
        <f t="shared" si="16"/>
        <v>6.0000000000000002E-5</v>
      </c>
      <c r="J73" s="6"/>
      <c r="K73" s="6">
        <f t="shared" si="17"/>
        <v>68</v>
      </c>
      <c r="L73" s="6" t="str">
        <f t="shared" si="18"/>
        <v xml:space="preserve"> Armenia (ARM)</v>
      </c>
      <c r="M73" s="6">
        <f t="shared" si="19"/>
        <v>0</v>
      </c>
      <c r="N73" s="6">
        <f t="shared" si="20"/>
        <v>1</v>
      </c>
      <c r="O73" s="6">
        <f t="shared" si="21"/>
        <v>2</v>
      </c>
      <c r="P73" s="7">
        <f t="shared" si="22"/>
        <v>3</v>
      </c>
      <c r="R73" s="1" t="s">
        <v>69</v>
      </c>
    </row>
    <row r="74" spans="2:18">
      <c r="B74" s="5">
        <v>69</v>
      </c>
      <c r="C74" s="6" t="s">
        <v>92</v>
      </c>
      <c r="D74" s="6">
        <v>0</v>
      </c>
      <c r="E74" s="6">
        <v>1</v>
      </c>
      <c r="F74" s="6">
        <v>0</v>
      </c>
      <c r="G74" s="6">
        <v>1</v>
      </c>
      <c r="H74" s="8">
        <f t="shared" si="15"/>
        <v>6.8999999999999997E-5</v>
      </c>
      <c r="I74" s="8">
        <f t="shared" si="16"/>
        <v>5.8999999999999998E-5</v>
      </c>
      <c r="J74" s="6"/>
      <c r="K74" s="6">
        <f t="shared" si="17"/>
        <v>69</v>
      </c>
      <c r="L74" s="6" t="str">
        <f t="shared" si="18"/>
        <v xml:space="preserve"> Slovakia (SVK)</v>
      </c>
      <c r="M74" s="6">
        <f t="shared" si="19"/>
        <v>0</v>
      </c>
      <c r="N74" s="6">
        <f t="shared" si="20"/>
        <v>1</v>
      </c>
      <c r="O74" s="6">
        <f t="shared" si="21"/>
        <v>3</v>
      </c>
      <c r="P74" s="7">
        <f t="shared" si="22"/>
        <v>4</v>
      </c>
      <c r="R74" s="6" t="s">
        <v>49</v>
      </c>
    </row>
    <row r="75" spans="2:18">
      <c r="B75" s="5">
        <v>70</v>
      </c>
      <c r="C75" s="6" t="s">
        <v>60</v>
      </c>
      <c r="D75" s="6">
        <v>0</v>
      </c>
      <c r="E75" s="6">
        <v>1</v>
      </c>
      <c r="F75" s="6">
        <v>0</v>
      </c>
      <c r="G75" s="6">
        <v>1</v>
      </c>
      <c r="H75" s="8">
        <f t="shared" si="15"/>
        <v>6.9999999999999994E-5</v>
      </c>
      <c r="I75" s="8">
        <f t="shared" si="16"/>
        <v>5.8E-5</v>
      </c>
      <c r="J75" s="6"/>
      <c r="K75" s="6">
        <f t="shared" si="17"/>
        <v>70</v>
      </c>
      <c r="L75" s="6" t="str">
        <f t="shared" si="18"/>
        <v xml:space="preserve"> Egypt (EGY)</v>
      </c>
      <c r="M75" s="6">
        <f t="shared" si="19"/>
        <v>0</v>
      </c>
      <c r="N75" s="6">
        <f t="shared" si="20"/>
        <v>2</v>
      </c>
      <c r="O75" s="6">
        <f t="shared" si="21"/>
        <v>0</v>
      </c>
      <c r="P75" s="7">
        <f t="shared" si="22"/>
        <v>2</v>
      </c>
      <c r="R75" s="6" t="s">
        <v>38</v>
      </c>
    </row>
    <row r="76" spans="2:18">
      <c r="B76" s="5">
        <v>71</v>
      </c>
      <c r="C76" s="6" t="s">
        <v>101</v>
      </c>
      <c r="D76" s="6">
        <v>0</v>
      </c>
      <c r="E76" s="6">
        <v>1</v>
      </c>
      <c r="F76" s="6">
        <v>0</v>
      </c>
      <c r="G76" s="6">
        <v>1</v>
      </c>
      <c r="H76" s="8">
        <f t="shared" si="15"/>
        <v>7.1000000000000005E-5</v>
      </c>
      <c r="I76" s="8">
        <f t="shared" si="16"/>
        <v>5.7000000000000003E-5</v>
      </c>
      <c r="J76" s="6"/>
      <c r="K76" s="6">
        <f t="shared" si="17"/>
        <v>71</v>
      </c>
      <c r="L76" s="6" t="str">
        <f t="shared" si="18"/>
        <v xml:space="preserve"> Thailand (THA)</v>
      </c>
      <c r="M76" s="6">
        <f t="shared" si="19"/>
        <v>0</v>
      </c>
      <c r="N76" s="6">
        <f t="shared" si="20"/>
        <v>2</v>
      </c>
      <c r="O76" s="6">
        <f t="shared" si="21"/>
        <v>1</v>
      </c>
      <c r="P76" s="7">
        <f t="shared" si="22"/>
        <v>3</v>
      </c>
      <c r="R76" s="6" t="s">
        <v>23</v>
      </c>
    </row>
    <row r="77" spans="2:18">
      <c r="B77" s="5">
        <v>72</v>
      </c>
      <c r="C77" s="6" t="s">
        <v>62</v>
      </c>
      <c r="D77" s="6">
        <v>0</v>
      </c>
      <c r="E77" s="6">
        <v>1</v>
      </c>
      <c r="F77" s="6">
        <v>0</v>
      </c>
      <c r="G77" s="6">
        <v>1</v>
      </c>
      <c r="H77" s="8">
        <f t="shared" si="15"/>
        <v>7.2000000000000002E-5</v>
      </c>
      <c r="I77" s="8">
        <f t="shared" si="16"/>
        <v>5.5999999999999999E-5</v>
      </c>
      <c r="J77" s="6"/>
      <c r="K77" s="6">
        <f t="shared" si="17"/>
        <v>72</v>
      </c>
      <c r="L77" s="6" t="str">
        <f t="shared" si="18"/>
        <v xml:space="preserve"> Mongolia (MGL)</v>
      </c>
      <c r="M77" s="6">
        <f t="shared" si="19"/>
        <v>0</v>
      </c>
      <c r="N77" s="6">
        <f t="shared" si="20"/>
        <v>2</v>
      </c>
      <c r="O77" s="6">
        <f t="shared" si="21"/>
        <v>3</v>
      </c>
      <c r="P77" s="7">
        <f t="shared" si="22"/>
        <v>5</v>
      </c>
      <c r="R77" s="6" t="s">
        <v>9</v>
      </c>
    </row>
    <row r="78" spans="2:18" ht="15.75" thickBot="1">
      <c r="B78" s="5">
        <v>73</v>
      </c>
      <c r="C78" s="6" t="s">
        <v>102</v>
      </c>
      <c r="D78" s="6">
        <v>0</v>
      </c>
      <c r="E78" s="6">
        <v>1</v>
      </c>
      <c r="F78" s="6">
        <v>0</v>
      </c>
      <c r="G78" s="6">
        <v>1</v>
      </c>
      <c r="H78" s="8">
        <f t="shared" si="15"/>
        <v>7.2999999999999999E-5</v>
      </c>
      <c r="I78" s="8">
        <f>LARGE($H$6:$H$90,B78)</f>
        <v>6.7000000000000002E-5</v>
      </c>
      <c r="J78" s="6"/>
      <c r="K78" s="6">
        <f t="shared" si="17"/>
        <v>73</v>
      </c>
      <c r="L78" s="6" t="str">
        <f>INDEX($C$6:$I$90,MATCH($I78,$H$6:$H$90,0),1)</f>
        <v xml:space="preserve"> Puerto Rico (PUR)</v>
      </c>
      <c r="M78" s="6">
        <f>INDEX($C$6:$I$90,MATCH($I78,$H$6:$H$90,0),2)</f>
        <v>0</v>
      </c>
      <c r="N78" s="6">
        <f>INDEX($C$6:$I$90,MATCH($I78,$H$6:$H$90,0),3)</f>
        <v>1</v>
      </c>
      <c r="O78" s="6">
        <f>INDEX($C$6:$I$90,MATCH($I78,$H$6:$H$90,0),4)</f>
        <v>1</v>
      </c>
      <c r="P78" s="7">
        <f>INDEX($C$6:$I$90,MATCH($I78,$H$6:$H$90,0),5)</f>
        <v>2</v>
      </c>
      <c r="R78" s="10" t="s">
        <v>33</v>
      </c>
    </row>
    <row r="79" spans="2:18">
      <c r="B79" s="5">
        <v>74</v>
      </c>
      <c r="C79" s="6" t="s">
        <v>94</v>
      </c>
      <c r="D79" s="6">
        <v>0</v>
      </c>
      <c r="E79" s="6">
        <v>1</v>
      </c>
      <c r="F79" s="6">
        <v>0</v>
      </c>
      <c r="G79" s="6">
        <v>1</v>
      </c>
      <c r="H79" s="8">
        <f t="shared" si="15"/>
        <v>7.3999999999999996E-5</v>
      </c>
      <c r="I79" s="8">
        <f t="shared" ref="I79:I90" si="23">LARGE($H$6:$H$90,B79)</f>
        <v>6.6000000000000005E-5</v>
      </c>
      <c r="J79" s="6"/>
      <c r="K79" s="6">
        <f t="shared" ref="K79:K90" si="24">B79</f>
        <v>74</v>
      </c>
      <c r="L79" s="6" t="str">
        <f t="shared" ref="L79:L90" si="25">INDEX($C$6:$I$90,MATCH($I79,$H$6:$H$90,0),1)</f>
        <v xml:space="preserve"> Malaysia (MAS)</v>
      </c>
      <c r="M79" s="6">
        <f t="shared" ref="M79:M90" si="26">INDEX($C$6:$I$90,MATCH($I79,$H$6:$H$90,0),2)</f>
        <v>0</v>
      </c>
      <c r="N79" s="6">
        <f t="shared" ref="N79:N90" si="27">INDEX($C$6:$I$90,MATCH($I79,$H$6:$H$90,0),3)</f>
        <v>1</v>
      </c>
      <c r="O79" s="6">
        <f t="shared" ref="O79:O90" si="28">INDEX($C$6:$I$90,MATCH($I79,$H$6:$H$90,0),4)</f>
        <v>1</v>
      </c>
      <c r="P79" s="7">
        <f t="shared" ref="P79:P90" si="29">INDEX($C$6:$I$90,MATCH($I79,$H$6:$H$90,0),5)</f>
        <v>2</v>
      </c>
      <c r="R79" s="6" t="s">
        <v>35</v>
      </c>
    </row>
    <row r="80" spans="2:18">
      <c r="B80" s="5">
        <v>75</v>
      </c>
      <c r="C80" s="6" t="s">
        <v>66</v>
      </c>
      <c r="D80" s="6">
        <v>0</v>
      </c>
      <c r="E80" s="6">
        <v>0</v>
      </c>
      <c r="F80" s="6">
        <v>2</v>
      </c>
      <c r="G80" s="6">
        <v>2</v>
      </c>
      <c r="H80" s="8">
        <f t="shared" si="15"/>
        <v>7.4999999999999993E-5</v>
      </c>
      <c r="I80" s="8">
        <f t="shared" si="23"/>
        <v>6.4999999999999994E-5</v>
      </c>
      <c r="J80" s="6"/>
      <c r="K80" s="6">
        <f t="shared" si="24"/>
        <v>75</v>
      </c>
      <c r="L80" s="6" t="str">
        <f t="shared" si="25"/>
        <v xml:space="preserve"> Indonesia (INA)</v>
      </c>
      <c r="M80" s="6">
        <f t="shared" si="26"/>
        <v>0</v>
      </c>
      <c r="N80" s="6">
        <f t="shared" si="27"/>
        <v>1</v>
      </c>
      <c r="O80" s="6">
        <f t="shared" si="28"/>
        <v>1</v>
      </c>
      <c r="P80" s="7">
        <f t="shared" si="29"/>
        <v>2</v>
      </c>
      <c r="R80" s="6" t="s">
        <v>41</v>
      </c>
    </row>
    <row r="81" spans="2:18">
      <c r="B81" s="5">
        <v>76</v>
      </c>
      <c r="C81" s="6" t="s">
        <v>67</v>
      </c>
      <c r="D81" s="6">
        <v>0</v>
      </c>
      <c r="E81" s="6">
        <v>0</v>
      </c>
      <c r="F81" s="6">
        <v>2</v>
      </c>
      <c r="G81" s="6">
        <v>2</v>
      </c>
      <c r="H81" s="8">
        <f t="shared" si="15"/>
        <v>7.6000000000000004E-5</v>
      </c>
      <c r="I81" s="8">
        <f t="shared" si="23"/>
        <v>6.3999999999999997E-5</v>
      </c>
      <c r="J81" s="6"/>
      <c r="K81" s="6">
        <f t="shared" si="24"/>
        <v>76</v>
      </c>
      <c r="L81" s="6" t="str">
        <f t="shared" si="25"/>
        <v xml:space="preserve"> Estonia (EST)</v>
      </c>
      <c r="M81" s="6">
        <f t="shared" si="26"/>
        <v>0</v>
      </c>
      <c r="N81" s="6">
        <f t="shared" si="27"/>
        <v>1</v>
      </c>
      <c r="O81" s="6">
        <f t="shared" si="28"/>
        <v>1</v>
      </c>
      <c r="P81" s="7">
        <f t="shared" si="29"/>
        <v>2</v>
      </c>
      <c r="R81" s="1" t="s">
        <v>99</v>
      </c>
    </row>
    <row r="82" spans="2:18">
      <c r="B82" s="5">
        <v>77</v>
      </c>
      <c r="C82" s="6" t="s">
        <v>68</v>
      </c>
      <c r="D82" s="6">
        <v>0</v>
      </c>
      <c r="E82" s="6">
        <v>0</v>
      </c>
      <c r="F82" s="6">
        <v>2</v>
      </c>
      <c r="G82" s="6">
        <v>2</v>
      </c>
      <c r="H82" s="8">
        <f t="shared" si="15"/>
        <v>7.7000000000000001E-5</v>
      </c>
      <c r="I82" s="8">
        <f t="shared" si="23"/>
        <v>6.3E-5</v>
      </c>
      <c r="J82" s="6"/>
      <c r="K82" s="6">
        <f t="shared" si="24"/>
        <v>77</v>
      </c>
      <c r="L82" s="6" t="str">
        <f t="shared" si="25"/>
        <v xml:space="preserve"> Bulgaria (BUL)</v>
      </c>
      <c r="M82" s="6">
        <f t="shared" si="26"/>
        <v>0</v>
      </c>
      <c r="N82" s="6">
        <f t="shared" si="27"/>
        <v>1</v>
      </c>
      <c r="O82" s="6">
        <f t="shared" si="28"/>
        <v>1</v>
      </c>
      <c r="P82" s="7">
        <f t="shared" si="29"/>
        <v>2</v>
      </c>
      <c r="R82" s="6" t="s">
        <v>64</v>
      </c>
    </row>
    <row r="83" spans="2:18">
      <c r="B83" s="5">
        <v>78</v>
      </c>
      <c r="C83" s="6" t="s">
        <v>69</v>
      </c>
      <c r="D83" s="6">
        <v>0</v>
      </c>
      <c r="E83" s="6">
        <v>0</v>
      </c>
      <c r="F83" s="6">
        <v>2</v>
      </c>
      <c r="G83" s="6">
        <v>2</v>
      </c>
      <c r="H83" s="8">
        <f t="shared" si="15"/>
        <v>7.7999999999999999E-5</v>
      </c>
      <c r="I83" s="8">
        <f t="shared" si="23"/>
        <v>6.2000000000000003E-5</v>
      </c>
      <c r="J83" s="6"/>
      <c r="K83" s="6">
        <f t="shared" si="24"/>
        <v>78</v>
      </c>
      <c r="L83" s="6" t="str">
        <f t="shared" si="25"/>
        <v xml:space="preserve"> Finland (FIN)</v>
      </c>
      <c r="M83" s="6">
        <f t="shared" si="26"/>
        <v>0</v>
      </c>
      <c r="N83" s="6">
        <f t="shared" si="27"/>
        <v>1</v>
      </c>
      <c r="O83" s="6">
        <f t="shared" si="28"/>
        <v>2</v>
      </c>
      <c r="P83" s="7">
        <f t="shared" si="29"/>
        <v>3</v>
      </c>
      <c r="R83" s="6" t="s">
        <v>76</v>
      </c>
    </row>
    <row r="84" spans="2:18">
      <c r="B84" s="5">
        <v>79</v>
      </c>
      <c r="C84" s="6" t="s">
        <v>95</v>
      </c>
      <c r="D84" s="6">
        <v>0</v>
      </c>
      <c r="E84" s="6">
        <v>0</v>
      </c>
      <c r="F84" s="6">
        <v>1</v>
      </c>
      <c r="G84" s="6">
        <v>1</v>
      </c>
      <c r="H84" s="8">
        <f t="shared" si="15"/>
        <v>7.8999999999999996E-5</v>
      </c>
      <c r="I84" s="8">
        <f t="shared" si="23"/>
        <v>6.0999999999999999E-5</v>
      </c>
      <c r="J84" s="6"/>
      <c r="K84" s="6">
        <f t="shared" si="24"/>
        <v>79</v>
      </c>
      <c r="L84" s="6" t="str">
        <f t="shared" si="25"/>
        <v xml:space="preserve"> Belgium (BEL)</v>
      </c>
      <c r="M84" s="6">
        <f t="shared" si="26"/>
        <v>0</v>
      </c>
      <c r="N84" s="6">
        <f t="shared" si="27"/>
        <v>1</v>
      </c>
      <c r="O84" s="6">
        <f t="shared" si="28"/>
        <v>2</v>
      </c>
      <c r="P84" s="7">
        <f t="shared" si="29"/>
        <v>3</v>
      </c>
      <c r="R84" s="6" t="s">
        <v>59</v>
      </c>
    </row>
    <row r="85" spans="2:18">
      <c r="B85" s="5">
        <v>80</v>
      </c>
      <c r="C85" s="6" t="s">
        <v>98</v>
      </c>
      <c r="D85" s="6">
        <v>0</v>
      </c>
      <c r="E85" s="6">
        <v>0</v>
      </c>
      <c r="F85" s="6">
        <v>1</v>
      </c>
      <c r="G85" s="6">
        <v>1</v>
      </c>
      <c r="H85" s="8">
        <f t="shared" si="15"/>
        <v>8.0000000000000007E-5</v>
      </c>
      <c r="I85" s="8">
        <f t="shared" si="23"/>
        <v>6.0000000000000002E-5</v>
      </c>
      <c r="J85" s="6"/>
      <c r="K85" s="6">
        <f t="shared" si="24"/>
        <v>80</v>
      </c>
      <c r="L85" s="6" t="str">
        <f t="shared" si="25"/>
        <v xml:space="preserve"> Armenia (ARM)</v>
      </c>
      <c r="M85" s="6">
        <f t="shared" si="26"/>
        <v>0</v>
      </c>
      <c r="N85" s="6">
        <f t="shared" si="27"/>
        <v>1</v>
      </c>
      <c r="O85" s="6">
        <f t="shared" si="28"/>
        <v>2</v>
      </c>
      <c r="P85" s="7">
        <f t="shared" si="29"/>
        <v>3</v>
      </c>
      <c r="R85" s="6" t="s">
        <v>77</v>
      </c>
    </row>
    <row r="86" spans="2:18">
      <c r="B86" s="5">
        <v>81</v>
      </c>
      <c r="C86" s="6" t="s">
        <v>71</v>
      </c>
      <c r="D86" s="6">
        <v>0</v>
      </c>
      <c r="E86" s="6">
        <v>0</v>
      </c>
      <c r="F86" s="6">
        <v>1</v>
      </c>
      <c r="G86" s="6">
        <v>1</v>
      </c>
      <c r="H86" s="8">
        <f t="shared" si="15"/>
        <v>8.1000000000000004E-5</v>
      </c>
      <c r="I86" s="8">
        <f t="shared" si="23"/>
        <v>5.8999999999999998E-5</v>
      </c>
      <c r="J86" s="6"/>
      <c r="K86" s="6">
        <f t="shared" si="24"/>
        <v>81</v>
      </c>
      <c r="L86" s="6" t="str">
        <f t="shared" si="25"/>
        <v xml:space="preserve"> Slovakia (SVK)</v>
      </c>
      <c r="M86" s="6">
        <f t="shared" si="26"/>
        <v>0</v>
      </c>
      <c r="N86" s="6">
        <f t="shared" si="27"/>
        <v>1</v>
      </c>
      <c r="O86" s="6">
        <f t="shared" si="28"/>
        <v>3</v>
      </c>
      <c r="P86" s="7">
        <f t="shared" si="29"/>
        <v>4</v>
      </c>
      <c r="R86" s="6" t="s">
        <v>100</v>
      </c>
    </row>
    <row r="87" spans="2:18">
      <c r="B87" s="5">
        <v>82</v>
      </c>
      <c r="C87" s="6" t="s">
        <v>72</v>
      </c>
      <c r="D87" s="6">
        <v>0</v>
      </c>
      <c r="E87" s="6">
        <v>0</v>
      </c>
      <c r="F87" s="6">
        <v>1</v>
      </c>
      <c r="G87" s="6">
        <v>1</v>
      </c>
      <c r="H87" s="8">
        <f t="shared" si="15"/>
        <v>8.2000000000000001E-5</v>
      </c>
      <c r="I87" s="8">
        <f t="shared" si="23"/>
        <v>5.8E-5</v>
      </c>
      <c r="J87" s="6"/>
      <c r="K87" s="6">
        <f t="shared" si="24"/>
        <v>82</v>
      </c>
      <c r="L87" s="6" t="str">
        <f t="shared" si="25"/>
        <v xml:space="preserve"> Egypt (EGY)</v>
      </c>
      <c r="M87" s="6">
        <f t="shared" si="26"/>
        <v>0</v>
      </c>
      <c r="N87" s="6">
        <f t="shared" si="27"/>
        <v>2</v>
      </c>
      <c r="O87" s="6">
        <f t="shared" si="28"/>
        <v>0</v>
      </c>
      <c r="P87" s="7">
        <f t="shared" si="29"/>
        <v>2</v>
      </c>
      <c r="R87" s="6" t="s">
        <v>24</v>
      </c>
    </row>
    <row r="88" spans="2:18">
      <c r="B88" s="5">
        <v>83</v>
      </c>
      <c r="C88" s="6" t="s">
        <v>73</v>
      </c>
      <c r="D88" s="6">
        <v>0</v>
      </c>
      <c r="E88" s="6">
        <v>0</v>
      </c>
      <c r="F88" s="6">
        <v>1</v>
      </c>
      <c r="G88" s="6">
        <v>1</v>
      </c>
      <c r="H88" s="8">
        <f t="shared" si="15"/>
        <v>8.2999999999999998E-5</v>
      </c>
      <c r="I88" s="8">
        <f t="shared" si="23"/>
        <v>5.7000000000000003E-5</v>
      </c>
      <c r="J88" s="6"/>
      <c r="K88" s="6">
        <f t="shared" si="24"/>
        <v>83</v>
      </c>
      <c r="L88" s="6" t="str">
        <f t="shared" si="25"/>
        <v xml:space="preserve"> Thailand (THA)</v>
      </c>
      <c r="M88" s="6">
        <f t="shared" si="26"/>
        <v>0</v>
      </c>
      <c r="N88" s="6">
        <f t="shared" si="27"/>
        <v>2</v>
      </c>
      <c r="O88" s="6">
        <f t="shared" si="28"/>
        <v>1</v>
      </c>
      <c r="P88" s="7">
        <f t="shared" si="29"/>
        <v>3</v>
      </c>
      <c r="R88" s="6" t="s">
        <v>7</v>
      </c>
    </row>
    <row r="89" spans="2:18">
      <c r="B89" s="5">
        <v>84</v>
      </c>
      <c r="C89" s="6" t="s">
        <v>74</v>
      </c>
      <c r="D89" s="6">
        <v>0</v>
      </c>
      <c r="E89" s="6">
        <v>0</v>
      </c>
      <c r="F89" s="6">
        <v>1</v>
      </c>
      <c r="G89" s="6">
        <v>1</v>
      </c>
      <c r="H89" s="8">
        <f t="shared" si="15"/>
        <v>8.3999999999999995E-5</v>
      </c>
      <c r="I89" s="8">
        <f t="shared" si="23"/>
        <v>5.5999999999999999E-5</v>
      </c>
      <c r="J89" s="6"/>
      <c r="K89" s="6">
        <f t="shared" si="24"/>
        <v>84</v>
      </c>
      <c r="L89" s="6" t="str">
        <f t="shared" si="25"/>
        <v xml:space="preserve"> Mongolia (MGL)</v>
      </c>
      <c r="M89" s="6">
        <f t="shared" si="26"/>
        <v>0</v>
      </c>
      <c r="N89" s="6">
        <f t="shared" si="27"/>
        <v>2</v>
      </c>
      <c r="O89" s="6">
        <f t="shared" si="28"/>
        <v>3</v>
      </c>
      <c r="P89" s="7">
        <f t="shared" si="29"/>
        <v>5</v>
      </c>
      <c r="R89" s="6" t="s">
        <v>78</v>
      </c>
    </row>
    <row r="90" spans="2:18" ht="15.75" thickBot="1">
      <c r="B90" s="9">
        <v>85</v>
      </c>
      <c r="C90" s="10" t="s">
        <v>99</v>
      </c>
      <c r="D90" s="10">
        <v>0</v>
      </c>
      <c r="E90" s="10">
        <v>0</v>
      </c>
      <c r="F90" s="10">
        <v>1</v>
      </c>
      <c r="G90" s="10">
        <v>1</v>
      </c>
      <c r="H90" s="11">
        <f t="shared" si="15"/>
        <v>8.5000000000000006E-5</v>
      </c>
      <c r="I90" s="11">
        <f t="shared" si="23"/>
        <v>5.5000000000000002E-5</v>
      </c>
      <c r="J90" s="10"/>
      <c r="K90" s="10">
        <f t="shared" si="24"/>
        <v>85</v>
      </c>
      <c r="L90" s="10" t="str">
        <f t="shared" si="25"/>
        <v xml:space="preserve"> India (IND)</v>
      </c>
      <c r="M90" s="10">
        <f t="shared" si="26"/>
        <v>0</v>
      </c>
      <c r="N90" s="10">
        <f t="shared" si="27"/>
        <v>2</v>
      </c>
      <c r="O90" s="10">
        <f t="shared" si="28"/>
        <v>4</v>
      </c>
      <c r="P90" s="12">
        <f t="shared" si="29"/>
        <v>6</v>
      </c>
      <c r="R90" s="6" t="s">
        <v>45</v>
      </c>
    </row>
  </sheetData>
  <sortState ref="R6:R90">
    <sortCondition ref="R6"/>
  </sortState>
  <mergeCells count="2">
    <mergeCell ref="B4:I4"/>
    <mergeCell ref="K4:P4"/>
  </mergeCells>
  <dataValidations count="1">
    <dataValidation type="list" allowBlank="1" showInputMessage="1" showErrorMessage="1" sqref="C2">
      <formula1>$D$5:$G$5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Main</vt:lpstr>
      <vt:lpstr>Raw Data</vt:lpstr>
      <vt:lpstr>Countries</vt:lpstr>
      <vt:lpstr>'Raw Data'!Extract</vt:lpstr>
      <vt:lpstr>Main!Print_Area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</dc:creator>
  <cp:lastModifiedBy>SteveT</cp:lastModifiedBy>
  <dcterms:created xsi:type="dcterms:W3CDTF">2012-08-08T00:44:17Z</dcterms:created>
  <dcterms:modified xsi:type="dcterms:W3CDTF">2012-08-14T14:16:55Z</dcterms:modified>
</cp:coreProperties>
</file>