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Riya\"/>
    </mc:Choice>
  </mc:AlternateContent>
  <bookViews>
    <workbookView xWindow="0" yWindow="0" windowWidth="19368" windowHeight="9192" activeTab="4"/>
  </bookViews>
  <sheets>
    <sheet name="loan amortization" sheetId="1" r:id="rId1"/>
    <sheet name="price" sheetId="2" r:id="rId2"/>
    <sheet name="business plan" sheetId="3" r:id="rId3"/>
    <sheet name="job plan" sheetId="5" r:id="rId4"/>
    <sheet name="retirmen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E11" i="2"/>
  <c r="H10" i="2"/>
  <c r="E10" i="2"/>
  <c r="E9" i="2"/>
  <c r="H9" i="2"/>
  <c r="F4" i="5"/>
  <c r="G4" i="5" s="1"/>
  <c r="I11" i="4"/>
  <c r="E12" i="4"/>
  <c r="E11" i="4"/>
  <c r="B11" i="4"/>
  <c r="I41" i="3"/>
  <c r="F41" i="3"/>
  <c r="G41" i="3" s="1"/>
  <c r="H41" i="3" s="1"/>
  <c r="F40" i="3"/>
  <c r="G40" i="3" s="1"/>
  <c r="H40" i="3" s="1"/>
  <c r="F39" i="3"/>
  <c r="G39" i="3"/>
  <c r="H39" i="3"/>
  <c r="I32" i="3"/>
  <c r="F32" i="3"/>
  <c r="F31" i="3"/>
  <c r="F30" i="3"/>
  <c r="F29" i="3"/>
  <c r="F28" i="3"/>
  <c r="F27" i="3"/>
  <c r="I26" i="3"/>
  <c r="F26" i="3"/>
  <c r="F25" i="3"/>
  <c r="F24" i="3"/>
  <c r="I22" i="3"/>
  <c r="I14" i="3"/>
  <c r="F22" i="3"/>
  <c r="F21" i="3"/>
  <c r="F20" i="3"/>
  <c r="F19" i="3"/>
  <c r="F18" i="3"/>
  <c r="F16" i="3"/>
  <c r="F15" i="3"/>
  <c r="F14" i="3"/>
  <c r="H8" i="2"/>
  <c r="E8" i="2"/>
  <c r="H10" i="3"/>
  <c r="G10" i="3"/>
  <c r="F10" i="3"/>
  <c r="H9" i="3"/>
  <c r="G9" i="3"/>
  <c r="F13" i="3"/>
  <c r="F12" i="3"/>
  <c r="F11" i="3"/>
  <c r="E12" i="2" l="1"/>
  <c r="H4" i="5"/>
  <c r="F5" i="5"/>
  <c r="G5" i="5" l="1"/>
  <c r="H5" i="5" s="1"/>
  <c r="H12" i="2"/>
  <c r="B22" i="4"/>
  <c r="B21" i="4"/>
  <c r="B20" i="4"/>
  <c r="B19" i="4"/>
  <c r="B18" i="4"/>
  <c r="B17" i="4" l="1"/>
  <c r="B16" i="4"/>
  <c r="B15" i="4"/>
  <c r="B14" i="4"/>
  <c r="B13" i="4"/>
  <c r="B12" i="4"/>
  <c r="F23" i="3" l="1"/>
  <c r="F33" i="3"/>
  <c r="G33" i="3" l="1"/>
  <c r="H33" i="3" s="1"/>
  <c r="F34" i="3" s="1"/>
  <c r="G34" i="3" s="1"/>
  <c r="H34" i="3" s="1"/>
  <c r="F35" i="3" s="1"/>
  <c r="G35" i="3" s="1"/>
  <c r="H35" i="3" s="1"/>
  <c r="F36" i="3" s="1"/>
  <c r="G36" i="3" s="1"/>
  <c r="H36" i="3" s="1"/>
  <c r="F37" i="3" s="1"/>
  <c r="G29" i="3"/>
  <c r="H29" i="3" s="1"/>
  <c r="G26" i="3"/>
  <c r="H26" i="3"/>
  <c r="G22" i="3"/>
  <c r="H22" i="3" s="1"/>
  <c r="G21" i="3"/>
  <c r="H21" i="3" s="1"/>
  <c r="G25" i="3"/>
  <c r="H25" i="3" s="1"/>
  <c r="G27" i="3"/>
  <c r="H27" i="3" s="1"/>
  <c r="G23" i="3"/>
  <c r="H23" i="3" s="1"/>
  <c r="G18" i="3"/>
  <c r="H18" i="3"/>
  <c r="G14" i="3"/>
  <c r="H14" i="3" s="1"/>
  <c r="G12" i="3"/>
  <c r="H12" i="3" s="1"/>
  <c r="G11" i="3"/>
  <c r="H11" i="3"/>
  <c r="G32" i="3"/>
  <c r="H32" i="3" s="1"/>
  <c r="G28" i="3"/>
  <c r="H28" i="3" s="1"/>
  <c r="G24" i="3"/>
  <c r="H24" i="3" s="1"/>
  <c r="G20" i="3"/>
  <c r="H20" i="3" s="1"/>
  <c r="G30" i="3"/>
  <c r="H30" i="3" s="1"/>
  <c r="G13" i="3"/>
  <c r="H13" i="3" s="1"/>
  <c r="G31" i="3"/>
  <c r="H31" i="3" s="1"/>
  <c r="G19" i="3"/>
  <c r="H19" i="3" s="1"/>
  <c r="D6" i="1"/>
  <c r="E6" i="1" s="1"/>
  <c r="F6" i="1" s="1"/>
  <c r="B7" i="1" s="1"/>
  <c r="D5" i="1"/>
  <c r="E5" i="1" s="1"/>
  <c r="F5" i="1" s="1"/>
  <c r="G37" i="3" l="1"/>
  <c r="H37" i="3"/>
  <c r="F38" i="3" s="1"/>
  <c r="G38" i="3" s="1"/>
  <c r="H38" i="3" s="1"/>
  <c r="I38" i="3" s="1"/>
  <c r="D7" i="1"/>
  <c r="E7" i="1" s="1"/>
  <c r="F7" i="1" s="1"/>
  <c r="B8" i="1" s="1"/>
  <c r="G15" i="3" l="1"/>
  <c r="H15" i="3" s="1"/>
  <c r="D8" i="1"/>
  <c r="E8" i="1" s="1"/>
  <c r="F8" i="1" s="1"/>
  <c r="G16" i="3" l="1"/>
  <c r="H16" i="3"/>
  <c r="F17" i="3" s="1"/>
  <c r="G17" i="3" s="1"/>
  <c r="H17" i="3" s="1"/>
  <c r="B9" i="1"/>
  <c r="D9" i="1" l="1"/>
  <c r="E9" i="1" s="1"/>
  <c r="B10" i="1" s="1"/>
  <c r="F9" i="1" l="1"/>
  <c r="D10" i="1"/>
  <c r="E10" i="1" s="1"/>
  <c r="B11" i="1"/>
  <c r="F10" i="1"/>
  <c r="D11" i="1" l="1"/>
  <c r="E11" i="1" s="1"/>
  <c r="F11" i="1"/>
  <c r="B12" i="1"/>
  <c r="D12" i="1" l="1"/>
  <c r="E12" i="1" s="1"/>
  <c r="F12" i="1" s="1"/>
  <c r="B13" i="1" s="1"/>
  <c r="D13" i="1" s="1"/>
  <c r="E13" i="1" s="1"/>
  <c r="F13" i="1" s="1"/>
  <c r="B14" i="1" s="1"/>
  <c r="D14" i="1" s="1"/>
  <c r="E14" i="1" s="1"/>
  <c r="F14" i="1" s="1"/>
  <c r="B15" i="1" s="1"/>
  <c r="D15" i="1" l="1"/>
  <c r="E15" i="1" s="1"/>
  <c r="F15" i="1" s="1"/>
  <c r="B16" i="1" s="1"/>
  <c r="D16" i="1" s="1"/>
  <c r="E16" i="1" s="1"/>
  <c r="F16" i="1" s="1"/>
  <c r="B17" i="1" s="1"/>
  <c r="D17" i="1" l="1"/>
  <c r="E17" i="1" s="1"/>
  <c r="F17" i="1" s="1"/>
  <c r="B18" i="1" s="1"/>
  <c r="D18" i="1" l="1"/>
  <c r="E18" i="1" s="1"/>
  <c r="F18" i="1" s="1"/>
  <c r="B19" i="1" s="1"/>
  <c r="D19" i="1" s="1"/>
  <c r="E19" i="1" s="1"/>
  <c r="F19" i="1" s="1"/>
  <c r="F6" i="5"/>
  <c r="G6" i="5" s="1"/>
  <c r="H6" i="5" s="1"/>
  <c r="F7" i="5" s="1"/>
  <c r="G7" i="5" s="1"/>
  <c r="H7" i="5" s="1"/>
  <c r="F8" i="5" s="1"/>
  <c r="G8" i="5" l="1"/>
  <c r="H8" i="5" s="1"/>
</calcChain>
</file>

<file path=xl/sharedStrings.xml><?xml version="1.0" encoding="utf-8"?>
<sst xmlns="http://schemas.openxmlformats.org/spreadsheetml/2006/main" count="126" uniqueCount="80">
  <si>
    <t>Loan amortization</t>
  </si>
  <si>
    <t>Beginning ammount</t>
  </si>
  <si>
    <t>year</t>
  </si>
  <si>
    <t>payment</t>
  </si>
  <si>
    <t>interest</t>
  </si>
  <si>
    <t>principle ammount</t>
  </si>
  <si>
    <t>ending balance</t>
  </si>
  <si>
    <t>Business amount</t>
  </si>
  <si>
    <t>YEAR</t>
  </si>
  <si>
    <t>Begning Amount</t>
  </si>
  <si>
    <t>Cash Inflow</t>
  </si>
  <si>
    <t>Expenditures</t>
  </si>
  <si>
    <t>Saving</t>
  </si>
  <si>
    <t>Interest Income</t>
  </si>
  <si>
    <t>Purchase Amount</t>
  </si>
  <si>
    <t>PRESENT VALUE</t>
  </si>
  <si>
    <t>Home</t>
  </si>
  <si>
    <t>Car</t>
  </si>
  <si>
    <t>Marriage</t>
  </si>
  <si>
    <t>children education</t>
  </si>
  <si>
    <t>Children Education</t>
  </si>
  <si>
    <t>Total</t>
  </si>
  <si>
    <t>FUTURE VALUE</t>
  </si>
  <si>
    <t>INFLATION RATE</t>
  </si>
  <si>
    <t>interest rate = 13.75</t>
  </si>
  <si>
    <t>RETIREMENT PLAN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</si>
  <si>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</si>
  <si>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</si>
  <si>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</si>
  <si>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</si>
  <si>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</si>
  <si>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</si>
  <si>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</si>
  <si>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</si>
  <si>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</si>
  <si>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</si>
  <si>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</si>
  <si>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</si>
  <si>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200,000 OR MORE </t>
  </si>
  <si>
    <t>AMOUNT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</si>
  <si>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</si>
  <si>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</si>
  <si>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</si>
  <si>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</si>
  <si>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</si>
  <si>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</si>
  <si>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</si>
  <si>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</si>
  <si>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</si>
  <si>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</si>
  <si>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</si>
  <si>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</si>
  <si>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CURRENT AGE</t>
  </si>
  <si>
    <t>PRESENT AND FUTURE PRICE OF EVENTS</t>
  </si>
  <si>
    <t>AGE:       62</t>
  </si>
  <si>
    <t>AGE:     63</t>
  </si>
  <si>
    <t>AGE:     64</t>
  </si>
  <si>
    <t>AGE:        65</t>
  </si>
  <si>
    <t>AGE:    66</t>
  </si>
  <si>
    <t xml:space="preserve">Every Year Retirement Amount </t>
  </si>
  <si>
    <t xml:space="preserve">Interest Rate </t>
  </si>
  <si>
    <t xml:space="preserve">Saving After ---- Years </t>
  </si>
  <si>
    <t>JOB PLAN</t>
  </si>
  <si>
    <t>Year</t>
  </si>
  <si>
    <t>Salaries</t>
  </si>
  <si>
    <t>Expenditure</t>
  </si>
  <si>
    <t>Age</t>
  </si>
  <si>
    <t>income earned</t>
  </si>
  <si>
    <t>purchases</t>
  </si>
  <si>
    <t xml:space="preserve">difference </t>
  </si>
  <si>
    <t xml:space="preserve">car </t>
  </si>
  <si>
    <t>home</t>
  </si>
  <si>
    <t>marriage</t>
  </si>
  <si>
    <t>retirement</t>
  </si>
  <si>
    <t>n=6, r=0.05.</t>
  </si>
  <si>
    <t xml:space="preserve">Interest Income </t>
  </si>
  <si>
    <t xml:space="preserve">Income Earned </t>
  </si>
  <si>
    <t>n=14, r=0.05</t>
  </si>
  <si>
    <t>n=18, r=0.05</t>
  </si>
  <si>
    <t>n=24, r=0.05.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</si>
</sst>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8" fontId="0" fillId="0" borderId="0" xfId="0" applyNumberFormat="1"/>
    <xf numFmtId="0" fontId="0" fillId="0" borderId="9" xfId="0" applyBorder="1" applyAlignment="1">
      <alignment horizontal="right"/>
    </xf>
    <xf numFmtId="0" fontId="7" fillId="0" borderId="0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4" xfId="0" applyFont="1" applyBorder="1"/>
    <xf numFmtId="10" fontId="9" fillId="0" borderId="5" xfId="0" applyNumberFormat="1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right" indent="1"/>
    </xf>
    <xf numFmtId="0" fontId="3" fillId="3" borderId="9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right" indent="1"/>
    </xf>
    <xf numFmtId="0" fontId="3" fillId="0" borderId="9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8" fontId="0" fillId="0" borderId="0" xfId="0" applyNumberFormat="1" applyBorder="1"/>
    <xf numFmtId="0" fontId="1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8" fontId="0" fillId="0" borderId="0" xfId="0" applyNumberFormat="1" applyFill="1" applyBorder="1"/>
    <xf numFmtId="0" fontId="7" fillId="4" borderId="0" xfId="0" applyFont="1" applyFill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4" fillId="5" borderId="10" xfId="0" applyFont="1" applyFill="1" applyBorder="1"/>
    <xf numFmtId="0" fontId="4" fillId="5" borderId="9" xfId="0" applyFont="1" applyFill="1" applyBorder="1" applyAlignment="1">
      <alignment horizontal="left"/>
    </xf>
    <xf numFmtId="8" fontId="0" fillId="5" borderId="8" xfId="0" applyNumberFormat="1" applyFill="1" applyBorder="1"/>
    <xf numFmtId="0" fontId="7" fillId="5" borderId="7" xfId="0" applyFont="1" applyFill="1" applyBorder="1" applyAlignment="1">
      <alignment horizontal="left"/>
    </xf>
    <xf numFmtId="9" fontId="7" fillId="5" borderId="8" xfId="0" applyNumberFormat="1" applyFont="1" applyFill="1" applyBorder="1" applyAlignment="1">
      <alignment horizontal="left"/>
    </xf>
    <xf numFmtId="0" fontId="7" fillId="5" borderId="8" xfId="0" applyFont="1" applyFill="1" applyBorder="1"/>
    <xf numFmtId="0" fontId="7" fillId="5" borderId="9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12" zoomScaleNormal="112" workbookViewId="0">
      <selection activeCell="B24" sqref="B24"/>
    </sheetView>
  </sheetViews>
  <sheetFormatPr defaultRowHeight="14.4" x14ac:dyDescent="0.3"/>
  <cols>
    <col min="2" max="2" width="22.6640625" customWidth="1"/>
    <col min="3" max="4" width="16.33203125" customWidth="1"/>
    <col min="5" max="5" width="18.88671875" customWidth="1"/>
    <col min="6" max="6" width="16.109375" customWidth="1"/>
    <col min="7" max="7" width="13.33203125" bestFit="1" customWidth="1"/>
  </cols>
  <sheetData>
    <row r="1" spans="1:7" ht="15" thickBot="1" x14ac:dyDescent="0.35"/>
    <row r="2" spans="1:7" ht="21.6" thickBot="1" x14ac:dyDescent="0.45">
      <c r="A2" s="42" t="s">
        <v>0</v>
      </c>
      <c r="B2" s="43"/>
      <c r="C2" s="43"/>
      <c r="D2" s="43"/>
      <c r="E2" s="43"/>
      <c r="F2" s="44"/>
    </row>
    <row r="3" spans="1:7" ht="15" thickBot="1" x14ac:dyDescent="0.35"/>
    <row r="4" spans="1:7" ht="15" thickBot="1" x14ac:dyDescent="0.35">
      <c r="A4" s="16" t="s">
        <v>2</v>
      </c>
      <c r="B4" s="17" t="s">
        <v>1</v>
      </c>
      <c r="C4" s="17" t="s">
        <v>3</v>
      </c>
      <c r="D4" s="17" t="s">
        <v>4</v>
      </c>
      <c r="E4" s="17" t="s">
        <v>5</v>
      </c>
      <c r="F4" s="18" t="s">
        <v>6</v>
      </c>
    </row>
    <row r="5" spans="1:7" x14ac:dyDescent="0.3">
      <c r="A5" s="3">
        <v>1</v>
      </c>
      <c r="B5" s="4">
        <v>3000000</v>
      </c>
      <c r="C5" s="5">
        <v>482335.85700000002</v>
      </c>
      <c r="D5" s="5">
        <f t="shared" ref="D5:D19" si="0">B5*0.1375</f>
        <v>412500.00000000006</v>
      </c>
      <c r="E5" s="4">
        <f>SUM(C5-D5)</f>
        <v>69835.85699999996</v>
      </c>
      <c r="F5" s="6">
        <f>SUM(B5-E5)</f>
        <v>2930164.1430000002</v>
      </c>
      <c r="G5" s="1"/>
    </row>
    <row r="6" spans="1:7" x14ac:dyDescent="0.3">
      <c r="A6" s="3">
        <v>2</v>
      </c>
      <c r="B6" s="4">
        <v>2930164</v>
      </c>
      <c r="C6" s="5">
        <v>482335.85700000002</v>
      </c>
      <c r="D6" s="5">
        <f t="shared" si="0"/>
        <v>402897.55000000005</v>
      </c>
      <c r="E6" s="4">
        <f>SUM(C6-D6)</f>
        <v>79438.306999999972</v>
      </c>
      <c r="F6" s="6">
        <f>SUM(B6-E6)</f>
        <v>2850725.693</v>
      </c>
      <c r="G6" s="1"/>
    </row>
    <row r="7" spans="1:7" x14ac:dyDescent="0.3">
      <c r="A7" s="3">
        <v>3</v>
      </c>
      <c r="B7" s="6">
        <f>SUM(F6)</f>
        <v>2850725.693</v>
      </c>
      <c r="C7" s="5">
        <v>482335.85700000002</v>
      </c>
      <c r="D7" s="5">
        <f t="shared" si="0"/>
        <v>391974.78278750001</v>
      </c>
      <c r="E7" s="4">
        <f t="shared" ref="E7:E19" si="1">C7-D7</f>
        <v>90361.074212500011</v>
      </c>
      <c r="F7" s="6">
        <f t="shared" ref="F7:F19" si="2">B7-E7</f>
        <v>2760364.6187875001</v>
      </c>
      <c r="G7" s="1"/>
    </row>
    <row r="8" spans="1:7" x14ac:dyDescent="0.3">
      <c r="A8" s="3">
        <v>4</v>
      </c>
      <c r="B8" s="6">
        <f>F7</f>
        <v>2760364.6187875001</v>
      </c>
      <c r="C8" s="5">
        <v>482335.85700000002</v>
      </c>
      <c r="D8" s="5">
        <f t="shared" si="0"/>
        <v>379550.13508328132</v>
      </c>
      <c r="E8" s="5">
        <f t="shared" si="1"/>
        <v>102785.7219167187</v>
      </c>
      <c r="F8" s="7">
        <f t="shared" si="2"/>
        <v>2657578.8968707812</v>
      </c>
    </row>
    <row r="9" spans="1:7" x14ac:dyDescent="0.3">
      <c r="A9" s="3">
        <v>5</v>
      </c>
      <c r="B9" s="5">
        <f>B8-E8</f>
        <v>2657578.8968707812</v>
      </c>
      <c r="C9" s="5">
        <v>482335.85700000002</v>
      </c>
      <c r="D9" s="11">
        <f t="shared" si="0"/>
        <v>365417.09831973247</v>
      </c>
      <c r="E9" s="5">
        <f t="shared" si="1"/>
        <v>116918.75868026755</v>
      </c>
      <c r="F9" s="7">
        <f t="shared" si="2"/>
        <v>2540660.1381905135</v>
      </c>
    </row>
    <row r="10" spans="1:7" x14ac:dyDescent="0.3">
      <c r="A10" s="3">
        <v>6</v>
      </c>
      <c r="B10" s="5">
        <f>B9-E9</f>
        <v>2540660.1381905135</v>
      </c>
      <c r="C10" s="5">
        <v>482335.85700000002</v>
      </c>
      <c r="D10" s="11">
        <f t="shared" si="0"/>
        <v>349340.76900119561</v>
      </c>
      <c r="E10" s="5">
        <f t="shared" si="1"/>
        <v>132995.0879988044</v>
      </c>
      <c r="F10" s="7">
        <f t="shared" si="2"/>
        <v>2407665.0501917088</v>
      </c>
    </row>
    <row r="11" spans="1:7" x14ac:dyDescent="0.3">
      <c r="A11" s="3">
        <v>7</v>
      </c>
      <c r="B11" s="5">
        <f>B10-E10</f>
        <v>2407665.0501917088</v>
      </c>
      <c r="C11" s="5">
        <v>482335.85700000002</v>
      </c>
      <c r="D11" s="11">
        <f t="shared" si="0"/>
        <v>331053.94440136</v>
      </c>
      <c r="E11" s="11">
        <f t="shared" si="1"/>
        <v>151281.91259864002</v>
      </c>
      <c r="F11" s="7">
        <f t="shared" si="2"/>
        <v>2256383.1375930686</v>
      </c>
    </row>
    <row r="12" spans="1:7" x14ac:dyDescent="0.3">
      <c r="A12" s="3">
        <v>8</v>
      </c>
      <c r="B12" s="7">
        <f>B11-E11</f>
        <v>2256383.1375930686</v>
      </c>
      <c r="C12" s="5">
        <v>482335.85700000002</v>
      </c>
      <c r="D12" s="11">
        <f t="shared" si="0"/>
        <v>310252.68141904694</v>
      </c>
      <c r="E12" s="11">
        <f t="shared" si="1"/>
        <v>172083.17558095307</v>
      </c>
      <c r="F12" s="7">
        <f t="shared" si="2"/>
        <v>2084299.9620121156</v>
      </c>
    </row>
    <row r="13" spans="1:7" x14ac:dyDescent="0.3">
      <c r="A13" s="3">
        <v>9</v>
      </c>
      <c r="B13" s="11">
        <f t="shared" ref="B13:B19" si="3">F12</f>
        <v>2084299.9620121156</v>
      </c>
      <c r="C13" s="5">
        <v>482335.85700000002</v>
      </c>
      <c r="D13" s="11">
        <f t="shared" si="0"/>
        <v>286591.24477666593</v>
      </c>
      <c r="E13" s="11">
        <f t="shared" si="1"/>
        <v>195744.61222333409</v>
      </c>
      <c r="F13" s="7">
        <f t="shared" si="2"/>
        <v>1888555.3497887815</v>
      </c>
    </row>
    <row r="14" spans="1:7" x14ac:dyDescent="0.3">
      <c r="A14" s="3">
        <v>10</v>
      </c>
      <c r="B14" s="11">
        <f t="shared" si="3"/>
        <v>1888555.3497887815</v>
      </c>
      <c r="C14" s="5">
        <v>482335.85700000002</v>
      </c>
      <c r="D14" s="11">
        <f t="shared" si="0"/>
        <v>259676.36059595746</v>
      </c>
      <c r="E14" s="11">
        <f t="shared" si="1"/>
        <v>222659.49640404255</v>
      </c>
      <c r="F14" s="7">
        <f t="shared" si="2"/>
        <v>1665895.853384739</v>
      </c>
    </row>
    <row r="15" spans="1:7" x14ac:dyDescent="0.3">
      <c r="A15" s="3">
        <v>11</v>
      </c>
      <c r="B15" s="5">
        <f t="shared" si="3"/>
        <v>1665895.853384739</v>
      </c>
      <c r="C15" s="5">
        <v>482335.85700000002</v>
      </c>
      <c r="D15" s="11">
        <f t="shared" si="0"/>
        <v>229060.67984040163</v>
      </c>
      <c r="E15" s="11">
        <f t="shared" si="1"/>
        <v>253275.17715959839</v>
      </c>
      <c r="F15" s="7">
        <f t="shared" si="2"/>
        <v>1412620.6762251407</v>
      </c>
    </row>
    <row r="16" spans="1:7" x14ac:dyDescent="0.3">
      <c r="A16" s="3">
        <v>12</v>
      </c>
      <c r="B16" s="5">
        <f t="shared" si="3"/>
        <v>1412620.6762251407</v>
      </c>
      <c r="C16" s="5">
        <v>482335.85700000002</v>
      </c>
      <c r="D16" s="11">
        <f t="shared" si="0"/>
        <v>194235.34298095686</v>
      </c>
      <c r="E16" s="11">
        <f t="shared" si="1"/>
        <v>288100.51401904318</v>
      </c>
      <c r="F16" s="7">
        <f t="shared" si="2"/>
        <v>1124520.1622060975</v>
      </c>
    </row>
    <row r="17" spans="1:6" x14ac:dyDescent="0.3">
      <c r="A17" s="3">
        <v>13</v>
      </c>
      <c r="B17" s="11">
        <f t="shared" si="3"/>
        <v>1124520.1622060975</v>
      </c>
      <c r="C17" s="5">
        <v>482335.85700000002</v>
      </c>
      <c r="D17" s="11">
        <f t="shared" si="0"/>
        <v>154621.52230333842</v>
      </c>
      <c r="E17" s="11">
        <f t="shared" si="1"/>
        <v>327714.33469666156</v>
      </c>
      <c r="F17" s="7">
        <f t="shared" si="2"/>
        <v>796805.82750943594</v>
      </c>
    </row>
    <row r="18" spans="1:6" x14ac:dyDescent="0.3">
      <c r="A18" s="3">
        <v>14</v>
      </c>
      <c r="B18" s="11">
        <f t="shared" si="3"/>
        <v>796805.82750943594</v>
      </c>
      <c r="C18" s="5">
        <v>482335.85700000002</v>
      </c>
      <c r="D18" s="11">
        <f t="shared" si="0"/>
        <v>109560.80128254746</v>
      </c>
      <c r="E18" s="11">
        <f t="shared" si="1"/>
        <v>372775.05571745255</v>
      </c>
      <c r="F18" s="7">
        <f t="shared" si="2"/>
        <v>424030.7717919834</v>
      </c>
    </row>
    <row r="19" spans="1:6" ht="15" thickBot="1" x14ac:dyDescent="0.35">
      <c r="A19" s="8">
        <v>15</v>
      </c>
      <c r="B19" s="12">
        <f t="shared" si="3"/>
        <v>424030.7717919834</v>
      </c>
      <c r="C19" s="9">
        <v>482335.85700000002</v>
      </c>
      <c r="D19" s="12">
        <f t="shared" si="0"/>
        <v>58304.231121397723</v>
      </c>
      <c r="E19" s="12">
        <f t="shared" si="1"/>
        <v>424031.62587860227</v>
      </c>
      <c r="F19" s="10">
        <f t="shared" si="2"/>
        <v>-0.85408661887049675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6"/>
  <sheetViews>
    <sheetView topLeftCell="B1" zoomScale="144" zoomScaleNormal="141" workbookViewId="0">
      <selection activeCell="E10" sqref="E10"/>
    </sheetView>
  </sheetViews>
  <sheetFormatPr defaultRowHeight="14.4" x14ac:dyDescent="0.3"/>
  <cols>
    <col min="3" max="3" width="17.6640625" customWidth="1"/>
    <col min="4" max="4" width="21.6640625" customWidth="1"/>
    <col min="5" max="5" width="17.88671875" customWidth="1"/>
    <col min="7" max="7" width="17.6640625" customWidth="1"/>
    <col min="8" max="8" width="17.33203125" customWidth="1"/>
    <col min="18" max="18" width="13.109375" bestFit="1" customWidth="1"/>
  </cols>
  <sheetData>
    <row r="1" spans="3:18" ht="15" thickBot="1" x14ac:dyDescent="0.35"/>
    <row r="2" spans="3:18" ht="21.6" thickBot="1" x14ac:dyDescent="0.45">
      <c r="E2" s="70" t="s">
        <v>53</v>
      </c>
      <c r="F2" s="43"/>
      <c r="G2" s="43"/>
      <c r="H2" s="43"/>
      <c r="I2" s="43"/>
      <c r="J2" s="43"/>
      <c r="K2" s="43"/>
      <c r="L2" s="43"/>
      <c r="M2" s="44"/>
    </row>
    <row r="3" spans="3:18" ht="15" thickBot="1" x14ac:dyDescent="0.35"/>
    <row r="4" spans="3:18" ht="18.600000000000001" thickBot="1" x14ac:dyDescent="0.4">
      <c r="D4" s="66" t="s">
        <v>23</v>
      </c>
      <c r="E4" s="67">
        <v>0.05</v>
      </c>
      <c r="F4" s="68"/>
      <c r="G4" s="68" t="s">
        <v>52</v>
      </c>
      <c r="H4" s="69">
        <v>21</v>
      </c>
    </row>
    <row r="5" spans="3:18" ht="15" thickBot="1" x14ac:dyDescent="0.35"/>
    <row r="6" spans="3:18" ht="16.2" thickBot="1" x14ac:dyDescent="0.35">
      <c r="C6" s="60" t="s">
        <v>15</v>
      </c>
      <c r="D6" s="61"/>
      <c r="E6" s="62"/>
      <c r="F6" s="63"/>
      <c r="G6" s="60" t="s">
        <v>22</v>
      </c>
      <c r="H6" s="64"/>
    </row>
    <row r="7" spans="3:18" ht="15" customHeight="1" thickBot="1" x14ac:dyDescent="0.35">
      <c r="C7" s="3"/>
      <c r="D7" s="5"/>
      <c r="E7" s="5"/>
      <c r="F7" s="5"/>
      <c r="G7" s="5"/>
      <c r="H7" s="7"/>
    </row>
    <row r="8" spans="3:18" ht="19.2" customHeight="1" thickBot="1" x14ac:dyDescent="0.35">
      <c r="C8" s="3" t="s">
        <v>17</v>
      </c>
      <c r="D8" s="5" t="s">
        <v>74</v>
      </c>
      <c r="E8" s="47">
        <f>PV(0.05,6,0,-4824031.125,0)</f>
        <v>3599766.2993293121</v>
      </c>
      <c r="F8" s="5"/>
      <c r="G8" s="5" t="s">
        <v>17</v>
      </c>
      <c r="H8" s="15">
        <f>E8*(1+0.05)^6</f>
        <v>4824031.125</v>
      </c>
    </row>
    <row r="9" spans="3:18" ht="20.399999999999999" customHeight="1" thickBot="1" x14ac:dyDescent="0.35">
      <c r="C9" s="3" t="s">
        <v>16</v>
      </c>
      <c r="D9" s="5" t="s">
        <v>77</v>
      </c>
      <c r="E9" s="47">
        <f>PV(0.05,14,0,-8015288.947,0)</f>
        <v>4048265.5811288976</v>
      </c>
      <c r="F9" s="5"/>
      <c r="G9" s="5" t="s">
        <v>16</v>
      </c>
      <c r="H9" s="15">
        <f>E9*(1+0.05)^14</f>
        <v>8015288.9469999997</v>
      </c>
    </row>
    <row r="10" spans="3:18" ht="19.95" customHeight="1" thickBot="1" x14ac:dyDescent="0.35">
      <c r="C10" s="3" t="s">
        <v>18</v>
      </c>
      <c r="D10" s="5" t="s">
        <v>78</v>
      </c>
      <c r="E10" s="47">
        <f>PV(0.05,18,0,-2900257.356)</f>
        <v>1205116.8358493552</v>
      </c>
      <c r="F10" s="5"/>
      <c r="G10" s="5" t="s">
        <v>18</v>
      </c>
      <c r="H10" s="15">
        <f>E10*(1+0.05)^18</f>
        <v>2900257.3560000001</v>
      </c>
    </row>
    <row r="11" spans="3:18" ht="21.6" customHeight="1" thickBot="1" x14ac:dyDescent="0.35">
      <c r="C11" s="3" t="s">
        <v>20</v>
      </c>
      <c r="D11" s="11" t="s">
        <v>79</v>
      </c>
      <c r="E11" s="50">
        <f>PV(0.05,24,0,-6871117.001,0)</f>
        <v>2130512.8898076606</v>
      </c>
      <c r="F11" s="5"/>
      <c r="G11" s="11" t="s">
        <v>20</v>
      </c>
      <c r="H11" s="7">
        <f>E11*(1+0.05)^24</f>
        <v>6871117.0010000002</v>
      </c>
    </row>
    <row r="12" spans="3:18" ht="21" customHeight="1" thickBot="1" x14ac:dyDescent="0.35">
      <c r="C12" s="54" t="s">
        <v>21</v>
      </c>
      <c r="D12" s="55"/>
      <c r="E12" s="65">
        <f>SUM(E8:E11)</f>
        <v>10983661.606115226</v>
      </c>
      <c r="F12" s="55"/>
      <c r="G12" s="55" t="s">
        <v>21</v>
      </c>
      <c r="H12" s="56">
        <f>SUM(H8:H11)</f>
        <v>22610694.429000001</v>
      </c>
    </row>
    <row r="16" spans="3:18" x14ac:dyDescent="0.3">
      <c r="R16" s="19"/>
    </row>
  </sheetData>
  <mergeCells count="3">
    <mergeCell ref="E2:M2"/>
    <mergeCell ref="C6:E6"/>
    <mergeCell ref="G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7" zoomScale="72" zoomScaleNormal="96" workbookViewId="0">
      <selection activeCell="L28" sqref="L28"/>
    </sheetView>
  </sheetViews>
  <sheetFormatPr defaultRowHeight="14.4" x14ac:dyDescent="0.3"/>
  <cols>
    <col min="3" max="3" width="23.33203125" customWidth="1"/>
    <col min="4" max="4" width="20.33203125" customWidth="1"/>
    <col min="5" max="5" width="17.88671875" customWidth="1"/>
    <col min="6" max="6" width="21.44140625" customWidth="1"/>
    <col min="7" max="7" width="17.6640625" customWidth="1"/>
    <col min="8" max="8" width="20.6640625" customWidth="1"/>
    <col min="9" max="10" width="28.109375" customWidth="1"/>
    <col min="11" max="11" width="22.6640625" customWidth="1"/>
    <col min="12" max="12" width="27.44140625" customWidth="1"/>
    <col min="13" max="13" width="15" customWidth="1"/>
  </cols>
  <sheetData>
    <row r="1" spans="1:14" ht="23.4" x14ac:dyDescent="0.45">
      <c r="A1" s="45" t="s">
        <v>7</v>
      </c>
      <c r="B1" s="46"/>
      <c r="C1" s="46"/>
      <c r="D1" s="46"/>
    </row>
    <row r="3" spans="1:14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" x14ac:dyDescent="0.35">
      <c r="B4" s="5"/>
      <c r="C4" s="5"/>
      <c r="D4" s="5"/>
      <c r="E4" s="5"/>
      <c r="F4" s="5"/>
      <c r="G4" s="5"/>
      <c r="H4" s="5"/>
      <c r="I4" s="21" t="s">
        <v>24</v>
      </c>
      <c r="J4" s="21"/>
      <c r="K4" s="5"/>
      <c r="L4" s="5"/>
      <c r="M4" s="5"/>
      <c r="N4" s="5"/>
    </row>
    <row r="5" spans="1:14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 thickBot="1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thickBot="1" x14ac:dyDescent="0.35">
      <c r="B7" s="31" t="s">
        <v>8</v>
      </c>
      <c r="C7" s="32" t="s">
        <v>9</v>
      </c>
      <c r="D7" s="32" t="s">
        <v>10</v>
      </c>
      <c r="E7" s="32" t="s">
        <v>11</v>
      </c>
      <c r="F7" s="33" t="s">
        <v>12</v>
      </c>
      <c r="G7" s="32" t="s">
        <v>13</v>
      </c>
      <c r="H7" s="32" t="s">
        <v>67</v>
      </c>
      <c r="I7" s="34" t="s">
        <v>14</v>
      </c>
      <c r="J7" s="34" t="s">
        <v>68</v>
      </c>
      <c r="K7" s="35" t="s">
        <v>69</v>
      </c>
    </row>
    <row r="8" spans="1:14" ht="15" thickBot="1" x14ac:dyDescent="0.35">
      <c r="B8" s="41">
        <v>0</v>
      </c>
      <c r="C8" s="40">
        <v>2200000</v>
      </c>
      <c r="D8" s="36"/>
      <c r="E8" s="36"/>
      <c r="F8" s="37"/>
      <c r="G8" s="36"/>
      <c r="H8" s="36"/>
      <c r="I8" s="38"/>
      <c r="J8" s="38"/>
      <c r="K8" s="39"/>
    </row>
    <row r="9" spans="1:14" ht="15" thickBot="1" x14ac:dyDescent="0.35">
      <c r="B9" s="13">
        <v>1</v>
      </c>
      <c r="C9" s="14">
        <v>0</v>
      </c>
      <c r="D9" s="14">
        <v>1000000</v>
      </c>
      <c r="E9" s="14">
        <v>500000</v>
      </c>
      <c r="F9" s="14">
        <v>500000</v>
      </c>
      <c r="G9" s="14">
        <f>F9*0.1375</f>
        <v>68750</v>
      </c>
      <c r="H9" s="14">
        <f>F9+G9</f>
        <v>568750</v>
      </c>
      <c r="I9" s="14"/>
      <c r="J9" s="14"/>
      <c r="K9" s="15"/>
    </row>
    <row r="10" spans="1:14" ht="15" thickBot="1" x14ac:dyDescent="0.35">
      <c r="B10" s="13">
        <v>2</v>
      </c>
      <c r="C10" s="14">
        <v>0</v>
      </c>
      <c r="D10" s="14">
        <v>1000000</v>
      </c>
      <c r="E10" s="14">
        <v>500000</v>
      </c>
      <c r="F10" s="14">
        <f>D10-E10+H9</f>
        <v>1068750</v>
      </c>
      <c r="G10" s="14">
        <f>F10*0.1375</f>
        <v>146953.125</v>
      </c>
      <c r="H10" s="14">
        <f>F10+G10</f>
        <v>1215703.125</v>
      </c>
      <c r="I10" s="14"/>
      <c r="J10" s="14"/>
      <c r="K10" s="15"/>
    </row>
    <row r="11" spans="1:14" ht="15" thickBot="1" x14ac:dyDescent="0.35">
      <c r="B11" s="13">
        <v>3</v>
      </c>
      <c r="C11" s="14">
        <v>0</v>
      </c>
      <c r="D11" s="14">
        <v>1000000</v>
      </c>
      <c r="E11" s="14">
        <v>500000</v>
      </c>
      <c r="F11" s="14">
        <f>D11-E11+H10</f>
        <v>1715703.125</v>
      </c>
      <c r="G11" s="14">
        <f t="shared" ref="G10:G18" si="0">F11*0.1375</f>
        <v>235909.17968750003</v>
      </c>
      <c r="H11" s="14">
        <f t="shared" ref="H10:H18" si="1">F11+G11</f>
        <v>1951612.3046875</v>
      </c>
      <c r="I11" s="14"/>
      <c r="J11" s="14"/>
      <c r="K11" s="15"/>
    </row>
    <row r="12" spans="1:14" ht="15" thickBot="1" x14ac:dyDescent="0.35">
      <c r="B12" s="13">
        <v>4</v>
      </c>
      <c r="C12" s="14">
        <v>0</v>
      </c>
      <c r="D12" s="14">
        <v>1000000</v>
      </c>
      <c r="E12" s="14">
        <v>500000</v>
      </c>
      <c r="F12" s="14">
        <f>D12-E12+H11</f>
        <v>2451612.3046875</v>
      </c>
      <c r="G12" s="14">
        <f t="shared" si="0"/>
        <v>337096.69189453125</v>
      </c>
      <c r="H12" s="14">
        <f t="shared" si="1"/>
        <v>2788708.9965820313</v>
      </c>
      <c r="I12" s="14"/>
      <c r="J12" s="49"/>
      <c r="K12" s="15"/>
    </row>
    <row r="13" spans="1:14" ht="15" thickBot="1" x14ac:dyDescent="0.35">
      <c r="B13" s="13">
        <v>5</v>
      </c>
      <c r="C13" s="14">
        <v>0</v>
      </c>
      <c r="D13" s="14">
        <v>1000000</v>
      </c>
      <c r="E13" s="14">
        <v>500000</v>
      </c>
      <c r="F13" s="14">
        <f>D13-E13+H12</f>
        <v>3288708.9965820313</v>
      </c>
      <c r="G13" s="14">
        <f t="shared" si="0"/>
        <v>452197.48703002936</v>
      </c>
      <c r="H13" s="14">
        <f t="shared" si="1"/>
        <v>3740906.4836120605</v>
      </c>
      <c r="I13" s="14"/>
      <c r="J13" s="14"/>
      <c r="K13" s="15"/>
    </row>
    <row r="14" spans="1:14" ht="15" thickBot="1" x14ac:dyDescent="0.35">
      <c r="B14" s="13">
        <v>6</v>
      </c>
      <c r="C14" s="14">
        <v>0</v>
      </c>
      <c r="D14" s="14">
        <v>1000000</v>
      </c>
      <c r="E14" s="14">
        <v>500000</v>
      </c>
      <c r="F14" s="14">
        <f>D14-E14+H13</f>
        <v>4240906.4836120605</v>
      </c>
      <c r="G14" s="14">
        <f t="shared" si="0"/>
        <v>583124.64149665833</v>
      </c>
      <c r="H14" s="14">
        <f>F14+G14</f>
        <v>4824031.1251087189</v>
      </c>
      <c r="I14" s="14">
        <f>H14</f>
        <v>4824031.1251087189</v>
      </c>
      <c r="J14" s="48" t="s">
        <v>70</v>
      </c>
      <c r="K14" s="20">
        <v>0</v>
      </c>
    </row>
    <row r="15" spans="1:14" ht="15" thickBot="1" x14ac:dyDescent="0.35">
      <c r="B15" s="13">
        <v>7</v>
      </c>
      <c r="C15" s="14">
        <v>0</v>
      </c>
      <c r="D15" s="14">
        <v>1000000</v>
      </c>
      <c r="E15" s="14">
        <v>500000</v>
      </c>
      <c r="F15" s="14">
        <f>D15-E15</f>
        <v>500000</v>
      </c>
      <c r="G15" s="14">
        <f t="shared" si="0"/>
        <v>68750</v>
      </c>
      <c r="H15" s="14">
        <f t="shared" si="1"/>
        <v>568750</v>
      </c>
      <c r="I15" s="14"/>
      <c r="J15" s="14"/>
      <c r="K15" s="15"/>
    </row>
    <row r="16" spans="1:14" ht="15" thickBot="1" x14ac:dyDescent="0.35">
      <c r="B16" s="13">
        <v>8</v>
      </c>
      <c r="C16" s="14">
        <v>0</v>
      </c>
      <c r="D16" s="14">
        <v>1000000</v>
      </c>
      <c r="E16" s="14">
        <v>500000</v>
      </c>
      <c r="F16" s="14">
        <f>D16-E16+H15</f>
        <v>1068750</v>
      </c>
      <c r="G16" s="14">
        <f t="shared" si="0"/>
        <v>146953.125</v>
      </c>
      <c r="H16" s="14">
        <f t="shared" si="1"/>
        <v>1215703.125</v>
      </c>
      <c r="I16" s="14"/>
      <c r="J16" s="14"/>
      <c r="K16" s="15"/>
    </row>
    <row r="17" spans="2:11" ht="15" thickBot="1" x14ac:dyDescent="0.35">
      <c r="B17" s="13">
        <v>9</v>
      </c>
      <c r="C17" s="14">
        <v>0</v>
      </c>
      <c r="D17" s="14">
        <v>1000000</v>
      </c>
      <c r="E17" s="14">
        <v>500000</v>
      </c>
      <c r="F17" s="14">
        <f>D17-E17+H16</f>
        <v>1715703.125</v>
      </c>
      <c r="G17" s="14">
        <f t="shared" si="0"/>
        <v>235909.17968750003</v>
      </c>
      <c r="H17" s="14">
        <f t="shared" si="1"/>
        <v>1951612.3046875</v>
      </c>
      <c r="I17" s="14"/>
      <c r="J17" s="14"/>
      <c r="K17" s="15"/>
    </row>
    <row r="18" spans="2:11" ht="15" thickBot="1" x14ac:dyDescent="0.35">
      <c r="B18" s="13">
        <v>10</v>
      </c>
      <c r="C18" s="14">
        <v>0</v>
      </c>
      <c r="D18" s="14">
        <v>1000000</v>
      </c>
      <c r="E18" s="14">
        <v>500000</v>
      </c>
      <c r="F18" s="14">
        <f>D18-E18+H17</f>
        <v>2451612.3046875</v>
      </c>
      <c r="G18" s="14">
        <f t="shared" si="0"/>
        <v>337096.69189453125</v>
      </c>
      <c r="H18" s="14">
        <f t="shared" si="1"/>
        <v>2788708.9965820313</v>
      </c>
      <c r="I18" s="14"/>
      <c r="J18" s="14"/>
      <c r="K18" s="15"/>
    </row>
    <row r="19" spans="2:11" ht="15" thickBot="1" x14ac:dyDescent="0.35">
      <c r="B19" s="13">
        <v>11</v>
      </c>
      <c r="C19" s="14">
        <v>0</v>
      </c>
      <c r="D19" s="14">
        <v>1200000</v>
      </c>
      <c r="E19" s="14">
        <v>600000</v>
      </c>
      <c r="F19" s="14">
        <f>D19-E19+H18</f>
        <v>3388708.9965820313</v>
      </c>
      <c r="G19" s="14">
        <f>F19*0.1375</f>
        <v>465947.48703002936</v>
      </c>
      <c r="H19" s="14">
        <f>F19+G19</f>
        <v>3854656.4836120605</v>
      </c>
      <c r="I19" s="14"/>
      <c r="J19" s="49"/>
      <c r="K19" s="15"/>
    </row>
    <row r="20" spans="2:11" ht="15" thickBot="1" x14ac:dyDescent="0.35">
      <c r="B20" s="13">
        <v>12</v>
      </c>
      <c r="C20" s="14">
        <v>0</v>
      </c>
      <c r="D20" s="14">
        <v>1200000</v>
      </c>
      <c r="E20" s="14">
        <v>600000</v>
      </c>
      <c r="F20" s="14">
        <f>D20-E20+H19</f>
        <v>4454656.4836120605</v>
      </c>
      <c r="G20" s="14">
        <f t="shared" ref="G20:G28" si="2">F20*0.1375</f>
        <v>612515.26649665833</v>
      </c>
      <c r="H20" s="14">
        <f t="shared" ref="H20:H28" si="3">F20+G20</f>
        <v>5067171.7501087189</v>
      </c>
      <c r="I20" s="14"/>
      <c r="J20" s="14"/>
      <c r="K20" s="15"/>
    </row>
    <row r="21" spans="2:11" ht="15" thickBot="1" x14ac:dyDescent="0.35">
      <c r="B21" s="13">
        <v>13</v>
      </c>
      <c r="C21" s="14">
        <v>0</v>
      </c>
      <c r="D21" s="14">
        <v>1200000</v>
      </c>
      <c r="E21" s="14">
        <v>600000</v>
      </c>
      <c r="F21" s="14">
        <f>D21-E21+H20</f>
        <v>5667171.7501087189</v>
      </c>
      <c r="G21" s="14">
        <f t="shared" si="2"/>
        <v>779236.11563994887</v>
      </c>
      <c r="H21" s="14">
        <f t="shared" si="3"/>
        <v>6446407.8657486681</v>
      </c>
      <c r="I21" s="14"/>
      <c r="J21" s="14"/>
      <c r="K21" s="15"/>
    </row>
    <row r="22" spans="2:11" ht="15" thickBot="1" x14ac:dyDescent="0.35">
      <c r="B22" s="13">
        <v>14</v>
      </c>
      <c r="C22" s="14">
        <v>0</v>
      </c>
      <c r="D22" s="14">
        <v>1200000</v>
      </c>
      <c r="E22" s="14">
        <v>600000</v>
      </c>
      <c r="F22" s="14">
        <f>D22-E22+H21</f>
        <v>7046407.8657486681</v>
      </c>
      <c r="G22" s="14">
        <f t="shared" si="2"/>
        <v>968881.08154044196</v>
      </c>
      <c r="H22" s="14">
        <f t="shared" si="3"/>
        <v>8015288.9472891102</v>
      </c>
      <c r="I22" s="14">
        <f>H22</f>
        <v>8015288.9472891102</v>
      </c>
      <c r="J22" s="49" t="s">
        <v>71</v>
      </c>
      <c r="K22" s="20">
        <v>0</v>
      </c>
    </row>
    <row r="23" spans="2:11" ht="15" thickBot="1" x14ac:dyDescent="0.35">
      <c r="B23" s="13">
        <v>15</v>
      </c>
      <c r="C23" s="14">
        <v>0</v>
      </c>
      <c r="D23" s="14">
        <v>1200000</v>
      </c>
      <c r="E23" s="14">
        <v>680000</v>
      </c>
      <c r="F23" s="14">
        <f t="shared" ref="F11:F38" si="4">D23-E23</f>
        <v>520000</v>
      </c>
      <c r="G23" s="14">
        <f t="shared" si="2"/>
        <v>71500</v>
      </c>
      <c r="H23" s="14">
        <f t="shared" si="3"/>
        <v>591500</v>
      </c>
      <c r="I23" s="14"/>
      <c r="J23" s="14"/>
      <c r="K23" s="15"/>
    </row>
    <row r="24" spans="2:11" ht="15" thickBot="1" x14ac:dyDescent="0.35">
      <c r="B24" s="13">
        <v>16</v>
      </c>
      <c r="C24" s="14">
        <v>0</v>
      </c>
      <c r="D24" s="14">
        <v>1200000</v>
      </c>
      <c r="E24" s="14">
        <v>680000</v>
      </c>
      <c r="F24" s="14">
        <f>D24-E24+H23</f>
        <v>1111500</v>
      </c>
      <c r="G24" s="14">
        <f t="shared" si="2"/>
        <v>152831.25</v>
      </c>
      <c r="H24" s="14">
        <f t="shared" si="3"/>
        <v>1264331.25</v>
      </c>
      <c r="I24" s="14"/>
      <c r="J24" s="14"/>
      <c r="K24" s="15"/>
    </row>
    <row r="25" spans="2:11" ht="15" thickBot="1" x14ac:dyDescent="0.35">
      <c r="B25" s="13">
        <v>17</v>
      </c>
      <c r="C25" s="14">
        <v>0</v>
      </c>
      <c r="D25" s="14">
        <v>1200000</v>
      </c>
      <c r="E25" s="14">
        <v>680000</v>
      </c>
      <c r="F25" s="14">
        <f>D25-E25+H24</f>
        <v>1784331.25</v>
      </c>
      <c r="G25" s="14">
        <f t="shared" si="2"/>
        <v>245345.54687500003</v>
      </c>
      <c r="H25" s="14">
        <f t="shared" si="3"/>
        <v>2029676.796875</v>
      </c>
      <c r="I25" s="14"/>
      <c r="J25" s="14"/>
      <c r="K25" s="15"/>
    </row>
    <row r="26" spans="2:11" ht="15" thickBot="1" x14ac:dyDescent="0.35">
      <c r="B26" s="13">
        <v>18</v>
      </c>
      <c r="C26" s="14">
        <v>0</v>
      </c>
      <c r="D26" s="14">
        <v>1200000</v>
      </c>
      <c r="E26" s="14">
        <v>680000</v>
      </c>
      <c r="F26" s="14">
        <f>D26-E26+H25</f>
        <v>2549676.796875</v>
      </c>
      <c r="G26" s="14">
        <f t="shared" si="2"/>
        <v>350580.5595703125</v>
      </c>
      <c r="H26" s="14">
        <f t="shared" si="3"/>
        <v>2900257.3564453125</v>
      </c>
      <c r="I26" s="14">
        <f>H26</f>
        <v>2900257.3564453125</v>
      </c>
      <c r="J26" s="49" t="s">
        <v>72</v>
      </c>
      <c r="K26" s="20">
        <v>0</v>
      </c>
    </row>
    <row r="27" spans="2:11" ht="15" thickBot="1" x14ac:dyDescent="0.35">
      <c r="B27" s="13">
        <v>19</v>
      </c>
      <c r="C27" s="14">
        <v>0</v>
      </c>
      <c r="D27" s="14">
        <v>1200000</v>
      </c>
      <c r="E27" s="14">
        <v>680000</v>
      </c>
      <c r="F27" s="14">
        <f>D27-E27</f>
        <v>520000</v>
      </c>
      <c r="G27" s="14">
        <f t="shared" si="2"/>
        <v>71500</v>
      </c>
      <c r="H27" s="14">
        <f t="shared" si="3"/>
        <v>591500</v>
      </c>
      <c r="I27" s="14"/>
      <c r="J27" s="14"/>
      <c r="K27" s="15"/>
    </row>
    <row r="28" spans="2:11" ht="15" thickBot="1" x14ac:dyDescent="0.35">
      <c r="B28" s="13">
        <v>20</v>
      </c>
      <c r="C28" s="14">
        <v>0</v>
      </c>
      <c r="D28" s="14">
        <v>1500000</v>
      </c>
      <c r="E28" s="14">
        <v>680000</v>
      </c>
      <c r="F28" s="14">
        <f>D28-E28+H27</f>
        <v>1411500</v>
      </c>
      <c r="G28" s="14">
        <f t="shared" si="2"/>
        <v>194081.25000000003</v>
      </c>
      <c r="H28" s="14">
        <f t="shared" si="3"/>
        <v>1605581.25</v>
      </c>
      <c r="I28" s="14"/>
      <c r="J28" s="14"/>
      <c r="K28" s="15"/>
    </row>
    <row r="29" spans="2:11" ht="15" thickBot="1" x14ac:dyDescent="0.35">
      <c r="B29" s="13">
        <v>21</v>
      </c>
      <c r="C29" s="14">
        <v>0</v>
      </c>
      <c r="D29" s="14">
        <v>1500000</v>
      </c>
      <c r="E29" s="14">
        <v>750000</v>
      </c>
      <c r="F29" s="14">
        <f>D29-E29+H28</f>
        <v>2355581.25</v>
      </c>
      <c r="G29" s="14">
        <f>F29*0.1375</f>
        <v>323892.421875</v>
      </c>
      <c r="H29" s="14">
        <f>F29+G29</f>
        <v>2679473.671875</v>
      </c>
      <c r="I29" s="14"/>
      <c r="J29" s="14"/>
      <c r="K29" s="15"/>
    </row>
    <row r="30" spans="2:11" ht="15" thickBot="1" x14ac:dyDescent="0.35">
      <c r="B30" s="13">
        <v>22</v>
      </c>
      <c r="C30" s="14">
        <v>0</v>
      </c>
      <c r="D30" s="14">
        <v>1500000</v>
      </c>
      <c r="E30" s="14">
        <v>750000</v>
      </c>
      <c r="F30" s="14">
        <f>D30-E30+H29</f>
        <v>3429473.671875</v>
      </c>
      <c r="G30" s="14">
        <f t="shared" ref="G30:G41" si="5">F30*0.1375</f>
        <v>471552.62988281256</v>
      </c>
      <c r="H30" s="14">
        <f t="shared" ref="H30:H41" si="6">F30+G30</f>
        <v>3901026.3017578125</v>
      </c>
      <c r="I30" s="14"/>
      <c r="J30" s="14"/>
      <c r="K30" s="15"/>
    </row>
    <row r="31" spans="2:11" ht="15" thickBot="1" x14ac:dyDescent="0.35">
      <c r="B31" s="13">
        <v>23</v>
      </c>
      <c r="C31" s="14">
        <v>0</v>
      </c>
      <c r="D31" s="14">
        <v>1500000</v>
      </c>
      <c r="E31" s="14">
        <v>750000</v>
      </c>
      <c r="F31" s="14">
        <f>D31-E31+H30</f>
        <v>4651026.3017578125</v>
      </c>
      <c r="G31" s="14">
        <f t="shared" si="5"/>
        <v>639516.11649169924</v>
      </c>
      <c r="H31" s="14">
        <f t="shared" si="6"/>
        <v>5290542.4182495121</v>
      </c>
      <c r="I31" s="14"/>
      <c r="J31" s="14"/>
      <c r="K31" s="15"/>
    </row>
    <row r="32" spans="2:11" ht="15" thickBot="1" x14ac:dyDescent="0.35">
      <c r="B32" s="13">
        <v>24</v>
      </c>
      <c r="C32" s="14">
        <v>0</v>
      </c>
      <c r="D32" s="14">
        <v>1500000</v>
      </c>
      <c r="E32" s="14">
        <v>750000</v>
      </c>
      <c r="F32" s="14">
        <f>D32-E32+H31</f>
        <v>6040542.4182495121</v>
      </c>
      <c r="G32" s="14">
        <f t="shared" si="5"/>
        <v>830574.58250930801</v>
      </c>
      <c r="H32" s="14">
        <f t="shared" si="6"/>
        <v>6871117.0007588202</v>
      </c>
      <c r="I32" s="14">
        <f>H32</f>
        <v>6871117.0007588202</v>
      </c>
      <c r="J32" s="49" t="s">
        <v>19</v>
      </c>
      <c r="K32" s="20">
        <v>0</v>
      </c>
    </row>
    <row r="33" spans="2:11" ht="15" thickBot="1" x14ac:dyDescent="0.35">
      <c r="B33" s="13">
        <v>25</v>
      </c>
      <c r="C33" s="14">
        <v>0</v>
      </c>
      <c r="D33" s="14">
        <v>2500000</v>
      </c>
      <c r="E33" s="14">
        <v>750000</v>
      </c>
      <c r="F33" s="14">
        <f t="shared" si="4"/>
        <v>1750000</v>
      </c>
      <c r="G33" s="14">
        <f t="shared" si="5"/>
        <v>240625.00000000003</v>
      </c>
      <c r="H33" s="14">
        <f t="shared" si="6"/>
        <v>1990625</v>
      </c>
      <c r="I33" s="14"/>
      <c r="J33" s="14"/>
      <c r="K33" s="15"/>
    </row>
    <row r="34" spans="2:11" ht="15" thickBot="1" x14ac:dyDescent="0.35">
      <c r="B34" s="13">
        <v>26</v>
      </c>
      <c r="C34" s="14">
        <v>0</v>
      </c>
      <c r="D34" s="14">
        <v>2500000</v>
      </c>
      <c r="E34" s="14">
        <v>750000</v>
      </c>
      <c r="F34" s="14">
        <f>D34-E34+H33</f>
        <v>3740625</v>
      </c>
      <c r="G34" s="14">
        <f t="shared" si="5"/>
        <v>514335.93750000006</v>
      </c>
      <c r="H34" s="14">
        <f t="shared" si="6"/>
        <v>4254960.9375</v>
      </c>
      <c r="I34" s="14"/>
      <c r="J34" s="14"/>
      <c r="K34" s="15"/>
    </row>
    <row r="35" spans="2:11" ht="15" thickBot="1" x14ac:dyDescent="0.35">
      <c r="B35" s="13">
        <v>27</v>
      </c>
      <c r="C35" s="14">
        <v>0</v>
      </c>
      <c r="D35" s="14">
        <v>2500000</v>
      </c>
      <c r="E35" s="14">
        <v>750000</v>
      </c>
      <c r="F35" s="14">
        <f>D35-E35+H34</f>
        <v>6004960.9375</v>
      </c>
      <c r="G35" s="14">
        <f t="shared" si="5"/>
        <v>825682.12890625012</v>
      </c>
      <c r="H35" s="14">
        <f t="shared" si="6"/>
        <v>6830643.06640625</v>
      </c>
      <c r="I35" s="14"/>
      <c r="J35" s="14"/>
      <c r="K35" s="15"/>
    </row>
    <row r="36" spans="2:11" ht="15" thickBot="1" x14ac:dyDescent="0.35">
      <c r="B36" s="13">
        <v>28</v>
      </c>
      <c r="C36" s="14">
        <v>0</v>
      </c>
      <c r="D36" s="14">
        <v>2500000</v>
      </c>
      <c r="E36" s="14">
        <v>750000</v>
      </c>
      <c r="F36" s="14">
        <f>D36-E36+H35</f>
        <v>8580643.06640625</v>
      </c>
      <c r="G36" s="14">
        <f t="shared" si="5"/>
        <v>1179838.4216308594</v>
      </c>
      <c r="H36" s="14">
        <f t="shared" si="6"/>
        <v>9760481.4880371094</v>
      </c>
      <c r="I36" s="14"/>
      <c r="J36" s="14"/>
      <c r="K36" s="15"/>
    </row>
    <row r="37" spans="2:11" ht="15" thickBot="1" x14ac:dyDescent="0.35">
      <c r="B37" s="13">
        <v>29</v>
      </c>
      <c r="C37" s="14">
        <v>0</v>
      </c>
      <c r="D37" s="14">
        <v>2600000</v>
      </c>
      <c r="E37" s="14">
        <v>750000</v>
      </c>
      <c r="F37" s="14">
        <f>D37-E37+H36</f>
        <v>11610481.488037109</v>
      </c>
      <c r="G37" s="14">
        <f t="shared" si="5"/>
        <v>1596441.2046051028</v>
      </c>
      <c r="H37" s="14">
        <f t="shared" si="6"/>
        <v>13206922.692642212</v>
      </c>
      <c r="I37" s="14"/>
      <c r="J37" s="14"/>
      <c r="K37" s="15"/>
    </row>
    <row r="38" spans="2:11" x14ac:dyDescent="0.3">
      <c r="B38" s="52">
        <v>30</v>
      </c>
      <c r="C38" s="2">
        <v>0</v>
      </c>
      <c r="D38" s="2">
        <v>2700000</v>
      </c>
      <c r="E38" s="2">
        <v>750000</v>
      </c>
      <c r="F38" s="2">
        <f>D38-E38+H37</f>
        <v>15156922.692642212</v>
      </c>
      <c r="G38" s="2">
        <f t="shared" si="5"/>
        <v>2084076.8702383044</v>
      </c>
      <c r="H38" s="2">
        <f t="shared" si="6"/>
        <v>17240999.562880516</v>
      </c>
      <c r="I38" s="2">
        <f>H38</f>
        <v>17240999.562880516</v>
      </c>
      <c r="J38" s="71"/>
      <c r="K38" s="53">
        <v>0</v>
      </c>
    </row>
    <row r="39" spans="2:11" x14ac:dyDescent="0.3">
      <c r="B39" s="74">
        <v>31</v>
      </c>
      <c r="C39" s="72">
        <v>0</v>
      </c>
      <c r="D39" s="73">
        <v>2700000</v>
      </c>
      <c r="E39" s="73">
        <v>750000</v>
      </c>
      <c r="F39" s="72">
        <f>D39-E39+H38</f>
        <v>19190999.562880516</v>
      </c>
      <c r="G39" s="72">
        <f t="shared" si="5"/>
        <v>2638762.4398960713</v>
      </c>
      <c r="H39" s="73">
        <f t="shared" si="6"/>
        <v>21829762.002776586</v>
      </c>
      <c r="I39" s="73"/>
      <c r="J39" s="73"/>
      <c r="K39" s="75"/>
    </row>
    <row r="40" spans="2:11" x14ac:dyDescent="0.3">
      <c r="B40" s="74">
        <v>32</v>
      </c>
      <c r="C40" s="72">
        <v>0</v>
      </c>
      <c r="D40" s="73">
        <v>2700000</v>
      </c>
      <c r="E40" s="73">
        <v>750000</v>
      </c>
      <c r="F40" s="72">
        <f>D40-E40+H39</f>
        <v>23779762.002776586</v>
      </c>
      <c r="G40" s="72">
        <f t="shared" si="5"/>
        <v>3269717.2753817807</v>
      </c>
      <c r="H40" s="72">
        <f t="shared" si="6"/>
        <v>27049479.278158367</v>
      </c>
      <c r="I40" s="73"/>
      <c r="J40" s="73"/>
      <c r="K40" s="75"/>
    </row>
    <row r="41" spans="2:11" ht="15" thickBot="1" x14ac:dyDescent="0.35">
      <c r="B41" s="76">
        <v>33</v>
      </c>
      <c r="C41" s="77">
        <v>0</v>
      </c>
      <c r="D41" s="78">
        <v>2700000</v>
      </c>
      <c r="E41" s="78">
        <v>750000</v>
      </c>
      <c r="F41" s="77">
        <f>D41-E41+H40</f>
        <v>28999479.278158367</v>
      </c>
      <c r="G41" s="77">
        <f t="shared" si="5"/>
        <v>3987428.4007467758</v>
      </c>
      <c r="H41" s="77">
        <f t="shared" si="6"/>
        <v>32986907.678905144</v>
      </c>
      <c r="I41" s="78">
        <f>H41</f>
        <v>32986907.678905144</v>
      </c>
      <c r="J41" s="79" t="s">
        <v>73</v>
      </c>
      <c r="K41" s="80"/>
    </row>
    <row r="42" spans="2:11" x14ac:dyDescent="0.3">
      <c r="E42" s="5"/>
    </row>
    <row r="43" spans="2:11" x14ac:dyDescent="0.3">
      <c r="E43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61" zoomScaleNormal="142" workbookViewId="0">
      <selection activeCell="C15" sqref="C15"/>
    </sheetView>
  </sheetViews>
  <sheetFormatPr defaultRowHeight="14.4" x14ac:dyDescent="0.3"/>
  <cols>
    <col min="4" max="4" width="18.5546875" customWidth="1"/>
    <col min="5" max="5" width="18.109375" customWidth="1"/>
    <col min="6" max="7" width="18.44140625" customWidth="1"/>
    <col min="8" max="8" width="18.88671875" customWidth="1"/>
  </cols>
  <sheetData>
    <row r="1" spans="1:8" ht="18" x14ac:dyDescent="0.35">
      <c r="A1" s="51" t="s">
        <v>62</v>
      </c>
      <c r="B1" s="51"/>
      <c r="C1" s="51"/>
      <c r="D1" s="51"/>
      <c r="E1" s="51"/>
      <c r="F1" s="51"/>
      <c r="G1" s="51"/>
    </row>
    <row r="2" spans="1:8" ht="15" thickBot="1" x14ac:dyDescent="0.35"/>
    <row r="3" spans="1:8" ht="15" thickBot="1" x14ac:dyDescent="0.35">
      <c r="B3" s="57" t="s">
        <v>66</v>
      </c>
      <c r="C3" s="58" t="s">
        <v>63</v>
      </c>
      <c r="D3" s="58" t="s">
        <v>64</v>
      </c>
      <c r="E3" s="58" t="s">
        <v>65</v>
      </c>
      <c r="F3" s="58" t="s">
        <v>12</v>
      </c>
      <c r="G3" s="58" t="s">
        <v>75</v>
      </c>
      <c r="H3" s="59" t="s">
        <v>76</v>
      </c>
    </row>
    <row r="4" spans="1:8" x14ac:dyDescent="0.3">
      <c r="B4" s="3">
        <v>24</v>
      </c>
      <c r="C4" s="5">
        <v>1</v>
      </c>
      <c r="D4" s="5">
        <v>1020000</v>
      </c>
      <c r="E4" s="5">
        <v>720000</v>
      </c>
      <c r="F4" s="5">
        <f>D4-E4</f>
        <v>300000</v>
      </c>
      <c r="G4" s="5">
        <f>F4*13.75%</f>
        <v>41250</v>
      </c>
      <c r="H4" s="7">
        <f>F4+G4</f>
        <v>341250</v>
      </c>
    </row>
    <row r="5" spans="1:8" x14ac:dyDescent="0.3">
      <c r="B5" s="3">
        <v>25</v>
      </c>
      <c r="C5" s="5">
        <v>2</v>
      </c>
      <c r="D5" s="5">
        <v>1020000</v>
      </c>
      <c r="E5" s="5">
        <v>720000</v>
      </c>
      <c r="F5" s="5">
        <f>SUM(D5-E5+H4)</f>
        <v>641250</v>
      </c>
      <c r="G5" s="5">
        <f>F5*13.75%</f>
        <v>88171.875</v>
      </c>
      <c r="H5" s="7">
        <f>SUM(F5+G5)</f>
        <v>729421.875</v>
      </c>
    </row>
    <row r="6" spans="1:8" x14ac:dyDescent="0.3">
      <c r="B6" s="3">
        <v>26</v>
      </c>
      <c r="C6" s="5">
        <v>3</v>
      </c>
      <c r="D6" s="5">
        <v>1020000</v>
      </c>
      <c r="E6" s="5">
        <v>720000</v>
      </c>
      <c r="F6" s="5">
        <f>SUM(D6-E6+H5)</f>
        <v>1029421.875</v>
      </c>
      <c r="G6" s="5">
        <f t="shared" ref="G6:G8" si="0">F6*13.75%</f>
        <v>141545.5078125</v>
      </c>
      <c r="H6" s="7">
        <f>F6+G6</f>
        <v>1170967.3828125</v>
      </c>
    </row>
    <row r="7" spans="1:8" x14ac:dyDescent="0.3">
      <c r="B7" s="3">
        <v>27</v>
      </c>
      <c r="C7" s="5">
        <v>4</v>
      </c>
      <c r="D7" s="5">
        <v>1020000</v>
      </c>
      <c r="E7" s="5">
        <v>720000</v>
      </c>
      <c r="F7" s="5">
        <f>D7-E7+H6</f>
        <v>1470967.3828125</v>
      </c>
      <c r="G7" s="5">
        <f t="shared" si="0"/>
        <v>202258.01513671878</v>
      </c>
      <c r="H7" s="7">
        <f>F7+G7</f>
        <v>1673225.3979492188</v>
      </c>
    </row>
    <row r="8" spans="1:8" ht="15" thickBot="1" x14ac:dyDescent="0.35">
      <c r="B8" s="8">
        <v>28</v>
      </c>
      <c r="C8" s="9">
        <v>5</v>
      </c>
      <c r="D8" s="9">
        <v>1020000</v>
      </c>
      <c r="E8" s="9">
        <v>720000</v>
      </c>
      <c r="F8" s="9">
        <f>D8-E8+H7</f>
        <v>1973225.3979492188</v>
      </c>
      <c r="G8" s="9">
        <f t="shared" si="0"/>
        <v>271318.49221801758</v>
      </c>
      <c r="H8" s="10">
        <f>F8+G8</f>
        <v>2244543.8901672363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J8" sqref="J8"/>
    </sheetView>
  </sheetViews>
  <sheetFormatPr defaultRowHeight="14.4" x14ac:dyDescent="0.3"/>
  <cols>
    <col min="1" max="1" width="17.44140625" customWidth="1"/>
    <col min="2" max="2" width="13.5546875" customWidth="1"/>
    <col min="4" max="4" width="17.88671875" customWidth="1"/>
    <col min="5" max="5" width="17.6640625" customWidth="1"/>
    <col min="6" max="6" width="11.6640625" bestFit="1" customWidth="1"/>
    <col min="7" max="7" width="12" customWidth="1"/>
    <col min="8" max="9" width="17.6640625" customWidth="1"/>
    <col min="11" max="11" width="17.88671875" customWidth="1"/>
    <col min="12" max="12" width="17.6640625" customWidth="1"/>
    <col min="14" max="14" width="17.5546875" customWidth="1"/>
    <col min="15" max="15" width="17.6640625" customWidth="1"/>
  </cols>
  <sheetData>
    <row r="1" spans="1:15" ht="23.4" x14ac:dyDescent="0.45">
      <c r="A1" s="45" t="s">
        <v>25</v>
      </c>
      <c r="B1" s="46"/>
      <c r="C1" s="46"/>
      <c r="D1" s="46"/>
      <c r="E1" s="46"/>
      <c r="F1" s="46"/>
      <c r="G1" s="46"/>
    </row>
    <row r="3" spans="1:15" ht="16.2" customHeight="1" thickBot="1" x14ac:dyDescent="0.35"/>
    <row r="4" spans="1:15" ht="18.600000000000001" thickBot="1" x14ac:dyDescent="0.4">
      <c r="A4" s="27" t="s">
        <v>61</v>
      </c>
      <c r="B4" s="23"/>
      <c r="C4" s="23"/>
      <c r="D4" s="23"/>
      <c r="E4" s="23"/>
      <c r="F4" s="81">
        <v>32986907.68</v>
      </c>
      <c r="G4" s="28"/>
    </row>
    <row r="5" spans="1:15" ht="18.600000000000001" thickBot="1" x14ac:dyDescent="0.4">
      <c r="A5" s="27" t="s">
        <v>59</v>
      </c>
      <c r="B5" s="27"/>
      <c r="C5" s="23"/>
      <c r="D5" s="23"/>
      <c r="E5" s="23"/>
      <c r="F5" s="23" t="s">
        <v>38</v>
      </c>
      <c r="G5" s="28"/>
    </row>
    <row r="6" spans="1:15" ht="18.600000000000001" thickBot="1" x14ac:dyDescent="0.4">
      <c r="A6" s="24" t="s">
        <v>60</v>
      </c>
      <c r="B6" s="22"/>
      <c r="C6" s="22"/>
      <c r="D6" s="22"/>
      <c r="E6" s="22"/>
      <c r="F6" s="25">
        <v>0.13750000000000001</v>
      </c>
      <c r="G6" s="26"/>
    </row>
    <row r="9" spans="1:15" ht="15" thickBot="1" x14ac:dyDescent="0.35"/>
    <row r="10" spans="1:15" ht="15" thickBot="1" x14ac:dyDescent="0.35">
      <c r="A10" s="29" t="s">
        <v>54</v>
      </c>
      <c r="B10" s="30" t="s">
        <v>39</v>
      </c>
      <c r="D10" s="29" t="s">
        <v>55</v>
      </c>
      <c r="E10" s="30" t="s">
        <v>39</v>
      </c>
      <c r="H10" s="29" t="s">
        <v>56</v>
      </c>
      <c r="I10" s="30" t="s">
        <v>39</v>
      </c>
      <c r="K10" s="29" t="s">
        <v>57</v>
      </c>
      <c r="L10" s="30" t="s">
        <v>39</v>
      </c>
      <c r="N10" s="29" t="s">
        <v>58</v>
      </c>
      <c r="O10" s="30" t="s">
        <v>39</v>
      </c>
    </row>
    <row r="11" spans="1:15" x14ac:dyDescent="0.3">
      <c r="A11" s="3" t="s">
        <v>26</v>
      </c>
      <c r="B11" s="7">
        <f>F4*F6/12</f>
        <v>377974.9838333333</v>
      </c>
      <c r="D11" s="3" t="s">
        <v>40</v>
      </c>
      <c r="E11" s="7">
        <f>F4*F6/12</f>
        <v>377974.9838333333</v>
      </c>
      <c r="H11" s="3" t="s">
        <v>40</v>
      </c>
      <c r="I11" s="7">
        <f>F4*F6/12</f>
        <v>377974.9838333333</v>
      </c>
      <c r="K11" s="3" t="s">
        <v>40</v>
      </c>
      <c r="L11" s="7">
        <v>377974.98379999999</v>
      </c>
      <c r="N11" s="3" t="s">
        <v>40</v>
      </c>
      <c r="O11" s="7">
        <v>377974.98379999999</v>
      </c>
    </row>
    <row r="12" spans="1:15" x14ac:dyDescent="0.3">
      <c r="A12" s="3" t="s">
        <v>27</v>
      </c>
      <c r="B12" s="7">
        <f>F4*F6/12</f>
        <v>377974.9838333333</v>
      </c>
      <c r="D12" s="3" t="s">
        <v>41</v>
      </c>
      <c r="E12" s="7">
        <f>F4*F6/12</f>
        <v>377974.9838333333</v>
      </c>
      <c r="H12" s="3" t="s">
        <v>41</v>
      </c>
      <c r="I12" s="7">
        <v>377974.98379999999</v>
      </c>
      <c r="K12" s="3" t="s">
        <v>41</v>
      </c>
      <c r="L12" s="7">
        <v>377974.98379999999</v>
      </c>
      <c r="N12" s="3" t="s">
        <v>41</v>
      </c>
      <c r="O12" s="7">
        <v>377974.98379999999</v>
      </c>
    </row>
    <row r="13" spans="1:15" x14ac:dyDescent="0.3">
      <c r="A13" s="3" t="s">
        <v>28</v>
      </c>
      <c r="B13" s="7">
        <f>F4*F6/12</f>
        <v>377974.9838333333</v>
      </c>
      <c r="D13" s="3" t="s">
        <v>42</v>
      </c>
      <c r="E13" s="7">
        <v>377974.98379999999</v>
      </c>
      <c r="H13" s="3" t="s">
        <v>42</v>
      </c>
      <c r="I13" s="7">
        <v>377974.98379999999</v>
      </c>
      <c r="K13" s="3" t="s">
        <v>42</v>
      </c>
      <c r="L13" s="7">
        <v>377974.98379999999</v>
      </c>
      <c r="N13" s="3" t="s">
        <v>42</v>
      </c>
      <c r="O13" s="7">
        <v>377974.98379999999</v>
      </c>
    </row>
    <row r="14" spans="1:15" x14ac:dyDescent="0.3">
      <c r="A14" s="3" t="s">
        <v>29</v>
      </c>
      <c r="B14" s="7">
        <f>F4*F6/12</f>
        <v>377974.9838333333</v>
      </c>
      <c r="D14" s="3" t="s">
        <v>43</v>
      </c>
      <c r="E14" s="7">
        <v>377974.98379999999</v>
      </c>
      <c r="H14" s="3" t="s">
        <v>43</v>
      </c>
      <c r="I14" s="7">
        <v>377974.98379999999</v>
      </c>
      <c r="K14" s="3" t="s">
        <v>43</v>
      </c>
      <c r="L14" s="7">
        <v>377974.98379999999</v>
      </c>
      <c r="N14" s="3" t="s">
        <v>43</v>
      </c>
      <c r="O14" s="7">
        <v>377974.98379999999</v>
      </c>
    </row>
    <row r="15" spans="1:15" x14ac:dyDescent="0.3">
      <c r="A15" s="3" t="s">
        <v>30</v>
      </c>
      <c r="B15" s="7">
        <f>F4*F6/12</f>
        <v>377974.9838333333</v>
      </c>
      <c r="D15" s="3" t="s">
        <v>44</v>
      </c>
      <c r="E15" s="7">
        <v>377974.98379999999</v>
      </c>
      <c r="H15" s="3" t="s">
        <v>44</v>
      </c>
      <c r="I15" s="7">
        <v>377974.98379999999</v>
      </c>
      <c r="K15" s="3" t="s">
        <v>44</v>
      </c>
      <c r="L15" s="7">
        <v>377974.98379999999</v>
      </c>
      <c r="N15" s="3" t="s">
        <v>44</v>
      </c>
      <c r="O15" s="7">
        <v>377974.98379999999</v>
      </c>
    </row>
    <row r="16" spans="1:15" x14ac:dyDescent="0.3">
      <c r="A16" s="3" t="s">
        <v>31</v>
      </c>
      <c r="B16" s="7">
        <f>F4*F6/12</f>
        <v>377974.9838333333</v>
      </c>
      <c r="D16" s="3" t="s">
        <v>45</v>
      </c>
      <c r="E16" s="7">
        <v>377974.98379999999</v>
      </c>
      <c r="H16" s="3" t="s">
        <v>45</v>
      </c>
      <c r="I16" s="7">
        <v>377974.98379999999</v>
      </c>
      <c r="K16" s="3" t="s">
        <v>45</v>
      </c>
      <c r="L16" s="7">
        <v>377974.98379999999</v>
      </c>
      <c r="N16" s="3" t="s">
        <v>45</v>
      </c>
      <c r="O16" s="7">
        <v>377974.98379999999</v>
      </c>
    </row>
    <row r="17" spans="1:15" x14ac:dyDescent="0.3">
      <c r="A17" s="3" t="s">
        <v>32</v>
      </c>
      <c r="B17" s="7">
        <f>F4*F6/12</f>
        <v>377974.9838333333</v>
      </c>
      <c r="D17" s="3" t="s">
        <v>46</v>
      </c>
      <c r="E17" s="7">
        <v>377974.98379999999</v>
      </c>
      <c r="H17" s="3" t="s">
        <v>46</v>
      </c>
      <c r="I17" s="7">
        <v>377974.98379999999</v>
      </c>
      <c r="K17" s="3" t="s">
        <v>46</v>
      </c>
      <c r="L17" s="7">
        <v>377974.98379999999</v>
      </c>
      <c r="N17" s="3" t="s">
        <v>46</v>
      </c>
      <c r="O17" s="7">
        <v>377974.98379999999</v>
      </c>
    </row>
    <row r="18" spans="1:15" x14ac:dyDescent="0.3">
      <c r="A18" s="3" t="s">
        <v>33</v>
      </c>
      <c r="B18" s="7">
        <f>F4*F6/12</f>
        <v>377974.9838333333</v>
      </c>
      <c r="D18" s="3" t="s">
        <v>47</v>
      </c>
      <c r="E18" s="7">
        <v>377974.98379999999</v>
      </c>
      <c r="H18" s="3" t="s">
        <v>47</v>
      </c>
      <c r="I18" s="7">
        <v>377974.98379999999</v>
      </c>
      <c r="K18" s="3" t="s">
        <v>47</v>
      </c>
      <c r="L18" s="7">
        <v>377974.98379999999</v>
      </c>
      <c r="N18" s="3" t="s">
        <v>47</v>
      </c>
      <c r="O18" s="7">
        <v>377974.98379999999</v>
      </c>
    </row>
    <row r="19" spans="1:15" x14ac:dyDescent="0.3">
      <c r="A19" s="3" t="s">
        <v>34</v>
      </c>
      <c r="B19" s="7">
        <f>F4*F6/12</f>
        <v>377974.9838333333</v>
      </c>
      <c r="D19" s="3" t="s">
        <v>48</v>
      </c>
      <c r="E19" s="7">
        <v>377974.98379999999</v>
      </c>
      <c r="H19" s="3" t="s">
        <v>48</v>
      </c>
      <c r="I19" s="7">
        <v>377974.98379999999</v>
      </c>
      <c r="K19" s="3" t="s">
        <v>48</v>
      </c>
      <c r="L19" s="7">
        <v>377974.98379999999</v>
      </c>
      <c r="N19" s="3" t="s">
        <v>48</v>
      </c>
      <c r="O19" s="7">
        <v>377974.98379999999</v>
      </c>
    </row>
    <row r="20" spans="1:15" x14ac:dyDescent="0.3">
      <c r="A20" s="3" t="s">
        <v>35</v>
      </c>
      <c r="B20" s="7">
        <f>F4*F6/12</f>
        <v>377974.9838333333</v>
      </c>
      <c r="D20" s="3" t="s">
        <v>49</v>
      </c>
      <c r="E20" s="7">
        <v>377974.98379999999</v>
      </c>
      <c r="H20" s="3" t="s">
        <v>49</v>
      </c>
      <c r="I20" s="7">
        <v>377974.98379999999</v>
      </c>
      <c r="K20" s="3" t="s">
        <v>49</v>
      </c>
      <c r="L20" s="7">
        <v>377974.98379999999</v>
      </c>
      <c r="N20" s="3" t="s">
        <v>49</v>
      </c>
      <c r="O20" s="7">
        <v>377974.98379999999</v>
      </c>
    </row>
    <row r="21" spans="1:15" x14ac:dyDescent="0.3">
      <c r="A21" s="3" t="s">
        <v>36</v>
      </c>
      <c r="B21" s="7">
        <f>F4*F6/12</f>
        <v>377974.9838333333</v>
      </c>
      <c r="D21" s="3" t="s">
        <v>50</v>
      </c>
      <c r="E21" s="7">
        <v>377974.98379999999</v>
      </c>
      <c r="H21" s="3" t="s">
        <v>50</v>
      </c>
      <c r="I21" s="7">
        <v>377974.98379999999</v>
      </c>
      <c r="K21" s="3" t="s">
        <v>50</v>
      </c>
      <c r="L21" s="7">
        <v>377974.98379999999</v>
      </c>
      <c r="N21" s="3" t="s">
        <v>50</v>
      </c>
      <c r="O21" s="7">
        <v>377974.98379999999</v>
      </c>
    </row>
    <row r="22" spans="1:15" ht="15" thickBot="1" x14ac:dyDescent="0.35">
      <c r="A22" s="8" t="s">
        <v>37</v>
      </c>
      <c r="B22" s="10">
        <f>F4*F6/12</f>
        <v>377974.9838333333</v>
      </c>
      <c r="D22" s="8" t="s">
        <v>51</v>
      </c>
      <c r="E22" s="10">
        <v>377974.98379999999</v>
      </c>
      <c r="H22" s="8" t="s">
        <v>51</v>
      </c>
      <c r="I22" s="10">
        <v>377974.98379999999</v>
      </c>
      <c r="K22" s="8" t="s">
        <v>51</v>
      </c>
      <c r="L22" s="10">
        <v>377974.98379999999</v>
      </c>
      <c r="N22" s="8" t="s">
        <v>51</v>
      </c>
      <c r="O22" s="10">
        <v>377974.98379999999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 amortization</vt:lpstr>
      <vt:lpstr>price</vt:lpstr>
      <vt:lpstr>business plan</vt:lpstr>
      <vt:lpstr>job plan</vt:lpstr>
      <vt:lpstr>retirment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2022-06-21T09:15:22Z</dcterms:created>
  <dcterms:modified xsi:type="dcterms:W3CDTF">2022-06-27T10:51:58Z</dcterms:modified>
</cp:coreProperties>
</file>