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https://d.docs.live.net/93c4ddfd9869a0cf/Work/Vired/Content/corp_trainings/ola_electric/stats_prob/"/>
    </mc:Choice>
  </mc:AlternateContent>
  <xr:revisionPtr revIDLastSave="35" documentId="11_F64FE6B39587F65BA08A61299A01FF5137E9FD09" xr6:coauthVersionLast="47" xr6:coauthVersionMax="47" xr10:uidLastSave="{640B55B9-2DBF-6F4F-A5D0-B3FFD5797AC9}"/>
  <bookViews>
    <workbookView xWindow="0" yWindow="0" windowWidth="32000" windowHeight="18000" activeTab="13" xr2:uid="{00000000-000D-0000-FFFF-FFFF00000000}"/>
  </bookViews>
  <sheets>
    <sheet name="Binomial" sheetId="1" r:id="rId1"/>
    <sheet name="Poisson" sheetId="2" r:id="rId2"/>
    <sheet name="T Tests" sheetId="3" r:id="rId3"/>
    <sheet name="ANOVA Layout Test" sheetId="4" r:id="rId4"/>
    <sheet name="Chi Square " sheetId="5" r:id="rId5"/>
    <sheet name="Cricket" sheetId="6" r:id="rId6"/>
    <sheet name="Sheet2" sheetId="23" r:id="rId7"/>
    <sheet name="Two Sample" sheetId="7" r:id="rId8"/>
    <sheet name="Single Factor" sheetId="8" r:id="rId9"/>
    <sheet name="Sheet3" sheetId="21" r:id="rId10"/>
    <sheet name="SSW" sheetId="9" r:id="rId11"/>
    <sheet name="SSB " sheetId="10" r:id="rId12"/>
    <sheet name="Two Factor" sheetId="11" r:id="rId13"/>
    <sheet name="Angel of Death" sheetId="17" r:id="rId14"/>
    <sheet name="Coke and Pespsi" sheetId="12" r:id="rId15"/>
    <sheet name="Sheet1" sheetId="18" r:id="rId16"/>
    <sheet name="Loaded Dice" sheetId="13" r:id="rId17"/>
    <sheet name="Post hoc" sheetId="14" r:id="rId18"/>
    <sheet name="Studentised t" sheetId="15" r:id="rId19"/>
    <sheet name="Categorical Association" sheetId="19" r:id="rId20"/>
    <sheet name="Simple Hypothesis Tests" sheetId="22" r:id="rId21"/>
  </sheets>
  <externalReferences>
    <externalReference r:id="rId22"/>
  </externalReferences>
  <definedNames>
    <definedName name="n_1">'[1]t-test'!$B$13</definedName>
    <definedName name="n_2">'[1]t-test'!$C$13</definedName>
    <definedName name="p">'[1]t-test'!$B$23</definedName>
    <definedName name="p_1">'[1]t-test'!$B$16</definedName>
    <definedName name="p_2">'[1]t-test'!$C$16</definedName>
    <definedName name="SE">'[1]t-test'!$B$24</definedName>
    <definedName name="solver_eng" localSheetId="0" hidden="1">1</definedName>
    <definedName name="solver_neg" localSheetId="0" hidden="1">1</definedName>
    <definedName name="solver_num" localSheetId="0" hidden="1">0</definedName>
    <definedName name="solver_opt" localSheetId="0" hidden="1">Binomial!$AA$4</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 i="17" l="1"/>
  <c r="C14" i="17"/>
  <c r="B14" i="17"/>
  <c r="C13" i="17"/>
  <c r="B13" i="17"/>
  <c r="B12" i="6"/>
  <c r="C10" i="6"/>
  <c r="B10" i="6"/>
  <c r="C9" i="6"/>
  <c r="B9" i="6"/>
  <c r="O16" i="19"/>
  <c r="R5" i="19"/>
  <c r="Q5" i="19"/>
  <c r="P5" i="19"/>
  <c r="R4" i="19"/>
  <c r="Q4" i="19"/>
  <c r="P4" i="19"/>
  <c r="L4" i="19"/>
  <c r="K22" i="19"/>
  <c r="K21" i="19"/>
  <c r="J22" i="19"/>
  <c r="J21" i="19"/>
  <c r="I22" i="19"/>
  <c r="I21" i="19"/>
  <c r="K12" i="19"/>
  <c r="J13" i="19"/>
  <c r="J12" i="19"/>
  <c r="I12" i="19"/>
  <c r="K11" i="19"/>
  <c r="J11" i="19"/>
  <c r="I11" i="19"/>
  <c r="J6" i="19"/>
  <c r="K6" i="19"/>
  <c r="I6" i="19"/>
  <c r="L5" i="19"/>
  <c r="D23" i="19"/>
  <c r="D22" i="19"/>
  <c r="D21" i="19"/>
  <c r="C23" i="19"/>
  <c r="C22" i="19"/>
  <c r="C21" i="19"/>
  <c r="B23" i="19"/>
  <c r="B22" i="19"/>
  <c r="B21" i="19"/>
  <c r="C7" i="19"/>
  <c r="D7" i="19"/>
  <c r="B7" i="19"/>
  <c r="D13" i="19"/>
  <c r="C13" i="19"/>
  <c r="B13" i="19"/>
  <c r="D12" i="19"/>
  <c r="C12" i="19"/>
  <c r="B12" i="19"/>
  <c r="D11" i="19"/>
  <c r="C11" i="19"/>
  <c r="B11" i="19"/>
  <c r="E6" i="19"/>
  <c r="E5" i="19"/>
  <c r="E4" i="19"/>
  <c r="E7" i="19" l="1"/>
  <c r="K6" i="12"/>
  <c r="J6" i="12"/>
  <c r="I6" i="12"/>
  <c r="H6" i="12"/>
  <c r="K5" i="12"/>
  <c r="K4" i="12"/>
  <c r="K3" i="12"/>
  <c r="C9" i="5" l="1"/>
  <c r="B9" i="5"/>
  <c r="H13" i="14" l="1"/>
  <c r="E7" i="14"/>
  <c r="D7" i="14"/>
  <c r="C7" i="14"/>
  <c r="B7" i="14"/>
  <c r="C6" i="12" l="1"/>
  <c r="D6" i="12"/>
  <c r="B6" i="12"/>
  <c r="E6" i="12"/>
  <c r="E4" i="12"/>
  <c r="E5" i="12"/>
  <c r="E3" i="12"/>
  <c r="B14" i="10" l="1"/>
  <c r="F13" i="10"/>
  <c r="E13" i="10"/>
  <c r="D13" i="10"/>
  <c r="D15" i="10" s="1"/>
  <c r="D16" i="10" s="1"/>
  <c r="C13" i="10"/>
  <c r="C15" i="10" s="1"/>
  <c r="C16" i="10" s="1"/>
  <c r="B13" i="10"/>
  <c r="E13" i="9"/>
  <c r="K12" i="9" s="1"/>
  <c r="Q12" i="9" s="1"/>
  <c r="D13" i="9"/>
  <c r="J10" i="9" s="1"/>
  <c r="P10" i="9" s="1"/>
  <c r="C13" i="9"/>
  <c r="B13" i="9"/>
  <c r="H12" i="9" s="1"/>
  <c r="N12" i="9" s="1"/>
  <c r="A13" i="9"/>
  <c r="G12" i="9" s="1"/>
  <c r="M12" i="9" s="1"/>
  <c r="I12" i="9"/>
  <c r="O12" i="9" s="1"/>
  <c r="I11" i="9"/>
  <c r="O11" i="9" s="1"/>
  <c r="I10" i="9"/>
  <c r="O10" i="9" s="1"/>
  <c r="I9" i="9"/>
  <c r="O9" i="9" s="1"/>
  <c r="H9" i="9"/>
  <c r="N9" i="9" s="1"/>
  <c r="I8" i="9"/>
  <c r="O8" i="9" s="1"/>
  <c r="I7" i="9"/>
  <c r="O7" i="9" s="1"/>
  <c r="H7" i="9"/>
  <c r="N7" i="9" s="1"/>
  <c r="I6" i="9"/>
  <c r="O6" i="9" s="1"/>
  <c r="I5" i="9"/>
  <c r="O5" i="9" s="1"/>
  <c r="H5" i="9"/>
  <c r="N5" i="9" s="1"/>
  <c r="I4" i="9"/>
  <c r="O4" i="9" s="1"/>
  <c r="I3" i="9"/>
  <c r="O3" i="9" s="1"/>
  <c r="H3" i="9"/>
  <c r="N3" i="9" s="1"/>
  <c r="F16" i="8"/>
  <c r="E16" i="8"/>
  <c r="D16" i="8"/>
  <c r="C16" i="8"/>
  <c r="B16" i="8"/>
  <c r="K11" i="9" l="1"/>
  <c r="Q11" i="9" s="1"/>
  <c r="J12" i="9"/>
  <c r="P12" i="9" s="1"/>
  <c r="J11" i="9"/>
  <c r="P11" i="9" s="1"/>
  <c r="J3" i="9"/>
  <c r="P3" i="9" s="1"/>
  <c r="J4" i="9"/>
  <c r="P4" i="9" s="1"/>
  <c r="J5" i="9"/>
  <c r="P5" i="9" s="1"/>
  <c r="J6" i="9"/>
  <c r="P6" i="9" s="1"/>
  <c r="J7" i="9"/>
  <c r="P7" i="9" s="1"/>
  <c r="J8" i="9"/>
  <c r="P8" i="9" s="1"/>
  <c r="J9" i="9"/>
  <c r="P9" i="9" s="1"/>
  <c r="G3" i="9"/>
  <c r="M3" i="9" s="1"/>
  <c r="K3" i="9"/>
  <c r="Q3" i="9" s="1"/>
  <c r="G5" i="9"/>
  <c r="M5" i="9" s="1"/>
  <c r="K5" i="9"/>
  <c r="Q5" i="9" s="1"/>
  <c r="G7" i="9"/>
  <c r="M7" i="9" s="1"/>
  <c r="K7" i="9"/>
  <c r="Q7" i="9" s="1"/>
  <c r="G9" i="9"/>
  <c r="M9" i="9" s="1"/>
  <c r="K9" i="9"/>
  <c r="Q9" i="9" s="1"/>
  <c r="G11" i="9"/>
  <c r="M11" i="9" s="1"/>
  <c r="E15" i="10"/>
  <c r="E16" i="10" s="1"/>
  <c r="B15" i="10"/>
  <c r="B16" i="10" s="1"/>
  <c r="F15" i="10"/>
  <c r="F16" i="10" s="1"/>
  <c r="G4" i="9"/>
  <c r="M4" i="9" s="1"/>
  <c r="K4" i="9"/>
  <c r="Q4" i="9" s="1"/>
  <c r="G6" i="9"/>
  <c r="M6" i="9" s="1"/>
  <c r="K6" i="9"/>
  <c r="Q6" i="9" s="1"/>
  <c r="G8" i="9"/>
  <c r="M8" i="9" s="1"/>
  <c r="K8" i="9"/>
  <c r="Q8" i="9" s="1"/>
  <c r="G10" i="9"/>
  <c r="M10" i="9" s="1"/>
  <c r="K10" i="9"/>
  <c r="Q10" i="9" s="1"/>
  <c r="H11" i="9"/>
  <c r="N11" i="9" s="1"/>
  <c r="H4" i="9"/>
  <c r="N4" i="9" s="1"/>
  <c r="H6" i="9"/>
  <c r="N6" i="9" s="1"/>
  <c r="H8" i="9"/>
  <c r="N8" i="9" s="1"/>
  <c r="H10" i="9"/>
  <c r="N10" i="9" s="1"/>
  <c r="E14" i="9" l="1"/>
  <c r="E16" i="9" s="1"/>
  <c r="B17" i="10"/>
  <c r="J26" i="6"/>
  <c r="J25" i="6"/>
  <c r="J24" i="6"/>
  <c r="J23" i="6"/>
  <c r="E23" i="6"/>
  <c r="G5" i="6"/>
  <c r="F5" i="6"/>
  <c r="H5" i="6" s="1"/>
  <c r="C5" i="6"/>
  <c r="B5" i="6"/>
  <c r="D5" i="6" s="1"/>
  <c r="H4" i="6"/>
  <c r="H16" i="6" s="1"/>
  <c r="D4" i="6"/>
  <c r="D16" i="6" s="1"/>
  <c r="H3" i="6"/>
  <c r="H15" i="6" s="1"/>
  <c r="D3" i="6"/>
  <c r="D15" i="6" s="1"/>
  <c r="F4" i="5"/>
  <c r="E4" i="5"/>
  <c r="E8" i="4"/>
  <c r="D8" i="4"/>
  <c r="C8" i="4"/>
  <c r="B8" i="4"/>
  <c r="C12" i="3"/>
  <c r="B12" i="3"/>
  <c r="F10" i="3"/>
  <c r="E10" i="3"/>
  <c r="C41" i="1"/>
  <c r="B41" i="1"/>
  <c r="D41" i="1" s="1"/>
  <c r="D42" i="1" s="1"/>
  <c r="G25" i="1"/>
  <c r="G21" i="1"/>
  <c r="G23" i="1" s="1"/>
  <c r="W12" i="1"/>
  <c r="X12" i="1" s="1"/>
  <c r="W11" i="1"/>
  <c r="X11" i="1" s="1"/>
  <c r="W10" i="1"/>
  <c r="X10" i="1" s="1"/>
  <c r="W9" i="1"/>
  <c r="X9" i="1" s="1"/>
  <c r="W8" i="1"/>
  <c r="X8" i="1" s="1"/>
  <c r="W7" i="1"/>
  <c r="X7" i="1" s="1"/>
  <c r="W6" i="1"/>
  <c r="X6" i="1" s="1"/>
  <c r="W5" i="1"/>
  <c r="X5" i="1" s="1"/>
  <c r="W4" i="1"/>
  <c r="X4" i="1" s="1"/>
  <c r="W3" i="1"/>
  <c r="X3" i="1" s="1"/>
  <c r="W2" i="1"/>
  <c r="X2" i="1" s="1"/>
  <c r="X13" i="1" l="1"/>
  <c r="L6" i="19"/>
  <c r="S4" i="19" l="1"/>
  <c r="S5" i="19" l="1"/>
  <c r="S6" i="19" s="1"/>
  <c r="P12" i="19" s="1"/>
  <c r="P11" i="19" l="1"/>
</calcChain>
</file>

<file path=xl/sharedStrings.xml><?xml version="1.0" encoding="utf-8"?>
<sst xmlns="http://schemas.openxmlformats.org/spreadsheetml/2006/main" count="315" uniqueCount="154">
  <si>
    <t>SHIPPING_CITY</t>
  </si>
  <si>
    <t>FastCourier</t>
  </si>
  <si>
    <t>Reliable Courier</t>
  </si>
  <si>
    <t>Bin</t>
  </si>
  <si>
    <t>Fast Courier</t>
  </si>
  <si>
    <t>Frequency</t>
  </si>
  <si>
    <t>Relative Frequency</t>
  </si>
  <si>
    <t>Outcome * Rel Freq</t>
  </si>
  <si>
    <t>ahmedbad</t>
  </si>
  <si>
    <t>AHMEDABAD</t>
  </si>
  <si>
    <t>ahmedabad</t>
  </si>
  <si>
    <t>Ahmedabad</t>
  </si>
  <si>
    <t>Expected Value</t>
  </si>
  <si>
    <t>More</t>
  </si>
  <si>
    <t>AHMADABAD</t>
  </si>
  <si>
    <t>P (&gt; 7 DAYS) =</t>
  </si>
  <si>
    <t>P (&gt; 40 COMPLAINTS IN 100 DELIVERIES)</t>
  </si>
  <si>
    <t>Average</t>
  </si>
  <si>
    <t>Transactions</t>
  </si>
  <si>
    <t>Day</t>
  </si>
  <si>
    <t>Banner A</t>
  </si>
  <si>
    <t>Banner B</t>
  </si>
  <si>
    <t>Pre</t>
  </si>
  <si>
    <t xml:space="preserve">Post </t>
  </si>
  <si>
    <t>Avg Purch. Rate</t>
  </si>
  <si>
    <t>Layout1</t>
  </si>
  <si>
    <t>Layout2</t>
  </si>
  <si>
    <t>Layout3</t>
  </si>
  <si>
    <t>Layout4</t>
  </si>
  <si>
    <t>Avg</t>
  </si>
  <si>
    <t>Old Layout</t>
  </si>
  <si>
    <t>New Layout</t>
  </si>
  <si>
    <t xml:space="preserve">% terms </t>
  </si>
  <si>
    <t>Number of Test Participants</t>
    <phoneticPr fontId="0" type="noConversion"/>
  </si>
  <si>
    <t>Number of "Observed" Conversions</t>
  </si>
  <si>
    <t>Number of "Expected" Conversions</t>
  </si>
  <si>
    <t>Sachin</t>
  </si>
  <si>
    <t>Observed</t>
  </si>
  <si>
    <t>Kallis</t>
  </si>
  <si>
    <t>Wins</t>
  </si>
  <si>
    <t>Losses</t>
  </si>
  <si>
    <t>Century</t>
  </si>
  <si>
    <t>No Century</t>
  </si>
  <si>
    <t>Expected</t>
  </si>
  <si>
    <t>Win Rates</t>
  </si>
  <si>
    <t>Jury Selection (adapted from the Freedman, Pisani, Purves classic text)</t>
  </si>
  <si>
    <t xml:space="preserve">One study of grand juries in Alameda County, California, compared the demographic characteristics of jurors with the general population, to see if jury panels were representative. The results for age are shown below. The investigators wanted to know if the 66 jurors were selected at random from the population of Alameda County. (Only persons over 21 and over are considered; the county age distribution is known from Public Health Department data.) The study was published in the UCLA Law Review. </t>
  </si>
  <si>
    <t>Age</t>
  </si>
  <si>
    <t>Count-wide %</t>
  </si>
  <si>
    <t># of jurors observed</t>
  </si>
  <si>
    <t>(O-E)</t>
  </si>
  <si>
    <r>
      <t>(O-E)</t>
    </r>
    <r>
      <rPr>
        <vertAlign val="superscript"/>
        <sz val="10"/>
        <color theme="1"/>
        <rFont val="Times New Roman"/>
        <family val="1"/>
      </rPr>
      <t>2</t>
    </r>
    <r>
      <rPr>
        <sz val="10"/>
        <color theme="1"/>
        <rFont val="Times New Roman"/>
        <family val="1"/>
      </rPr>
      <t>/E</t>
    </r>
  </si>
  <si>
    <t>21-40</t>
  </si>
  <si>
    <t>41-50</t>
  </si>
  <si>
    <t>51-60</t>
  </si>
  <si>
    <t>over 60</t>
  </si>
  <si>
    <t>Total</t>
  </si>
  <si>
    <t xml:space="preserve">Pre </t>
  </si>
  <si>
    <t>Shelf 1</t>
  </si>
  <si>
    <t>Shelf 2</t>
  </si>
  <si>
    <t>Shelf 3</t>
  </si>
  <si>
    <t>Shelf 4</t>
  </si>
  <si>
    <t>Shelf 5</t>
  </si>
  <si>
    <t xml:space="preserve">Avg </t>
  </si>
  <si>
    <t xml:space="preserve">Data </t>
  </si>
  <si>
    <t>Difference between unit and group mean</t>
  </si>
  <si>
    <t>Square of the Differences</t>
  </si>
  <si>
    <t xml:space="preserve">Total sum of squared differences: Within </t>
  </si>
  <si>
    <t>Grand Mean</t>
  </si>
  <si>
    <t>Squared Difference</t>
  </si>
  <si>
    <t>Squared Difference * Sample Size</t>
  </si>
  <si>
    <t>Sum of total squared diff * Sample Size</t>
  </si>
  <si>
    <t>PreStretch</t>
  </si>
  <si>
    <t>AnkleWeights</t>
  </si>
  <si>
    <t>Energy</t>
  </si>
  <si>
    <t>No weights</t>
  </si>
  <si>
    <t>Weights</t>
  </si>
  <si>
    <t>No stretch</t>
  </si>
  <si>
    <t>Stretch</t>
  </si>
  <si>
    <t>Brand</t>
  </si>
  <si>
    <t>Coke</t>
  </si>
  <si>
    <t>Pepsi</t>
  </si>
  <si>
    <t>Sprite</t>
  </si>
  <si>
    <t>M 15-25</t>
  </si>
  <si>
    <t>M 26-40</t>
  </si>
  <si>
    <t>M 41-55</t>
  </si>
  <si>
    <t>Number of 6s</t>
  </si>
  <si>
    <t>Number of Rolls</t>
  </si>
  <si>
    <t>Mean</t>
  </si>
  <si>
    <r>
      <rPr>
        <sz val="22"/>
        <color theme="1"/>
        <rFont val="Calibri"/>
        <family val="2"/>
        <scheme val="minor"/>
      </rPr>
      <t>q</t>
    </r>
    <r>
      <rPr>
        <sz val="11"/>
        <color theme="1"/>
        <rFont val="Calibri"/>
        <family val="2"/>
        <scheme val="minor"/>
      </rPr>
      <t>r,n-r</t>
    </r>
  </si>
  <si>
    <t>Possible combinations</t>
  </si>
  <si>
    <t>Absolute difference in Means</t>
  </si>
  <si>
    <t>Tukey's Statistic</t>
  </si>
  <si>
    <t>Different ?</t>
  </si>
  <si>
    <t>r</t>
  </si>
  <si>
    <t># of groups</t>
  </si>
  <si>
    <t>P1-P2</t>
  </si>
  <si>
    <t>n-r</t>
  </si>
  <si>
    <t>Total obs - Number of groups</t>
  </si>
  <si>
    <t>P1-P3</t>
  </si>
  <si>
    <t>MSE</t>
  </si>
  <si>
    <t>P1-P4</t>
  </si>
  <si>
    <t>ni</t>
  </si>
  <si>
    <t>P2-P3</t>
  </si>
  <si>
    <t>P2-P4</t>
  </si>
  <si>
    <t>P3-P4</t>
  </si>
  <si>
    <t>Gilbert present</t>
  </si>
  <si>
    <t>Death on shift</t>
  </si>
  <si>
    <t>Yes</t>
  </si>
  <si>
    <t>No</t>
  </si>
  <si>
    <t>Within Group</t>
  </si>
  <si>
    <t>United States VS Kristen Gilbert</t>
  </si>
  <si>
    <t>Stephen Gehlbach</t>
  </si>
  <si>
    <t>Exoected</t>
  </si>
  <si>
    <t>Promotion 1 (TV)</t>
  </si>
  <si>
    <t>Promotion 2 (Radio)</t>
  </si>
  <si>
    <t>Promotion 3 (Web)</t>
  </si>
  <si>
    <t>Promotion 4 (All 3)</t>
  </si>
  <si>
    <t>1=No</t>
  </si>
  <si>
    <t>2=Yes</t>
  </si>
  <si>
    <t>Ethinic Group</t>
  </si>
  <si>
    <t>White</t>
  </si>
  <si>
    <t>Black</t>
  </si>
  <si>
    <t>Hispanic</t>
  </si>
  <si>
    <t>Democrat</t>
  </si>
  <si>
    <t>Independent</t>
  </si>
  <si>
    <t>Republican</t>
  </si>
  <si>
    <t>Party Identification</t>
  </si>
  <si>
    <t>Given the Ethnicity, the distribution of party identity is invariant</t>
  </si>
  <si>
    <t>Given the IDV, the distribution of DV is invariant</t>
  </si>
  <si>
    <t>Given party identity, the distribution of Ethnic groups is invariant</t>
  </si>
  <si>
    <t>*Alan Agresti, Chapter 8</t>
  </si>
  <si>
    <t>Females</t>
  </si>
  <si>
    <t>Males</t>
  </si>
  <si>
    <t>Gender</t>
  </si>
  <si>
    <t>Given the gender, the distribution of party identity differs</t>
  </si>
  <si>
    <t>Given idv, the distribution of dv differs</t>
  </si>
  <si>
    <t>Idependence</t>
  </si>
  <si>
    <t>If population conditional distribution for one variable is same for all the categories of the other variable</t>
  </si>
  <si>
    <t>G1</t>
  </si>
  <si>
    <t>G2</t>
  </si>
  <si>
    <t>t-Test: Two-Sample Assuming Equal Variances</t>
  </si>
  <si>
    <t>Variable 1</t>
  </si>
  <si>
    <t>Variable 2</t>
  </si>
  <si>
    <t>Variance</t>
  </si>
  <si>
    <t>Observations</t>
  </si>
  <si>
    <t>Pooled Variance</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</si>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</sst>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name val="Verdana"/>
      <family val="2"/>
    </font>
    <font>
      <sz val="10"/>
      <name val="Calibri"/>
      <family val="2"/>
      <scheme val="minor"/>
    </font>
    <font>
      <b/>
      <sz val="10"/>
      <color rgb="FF000000"/>
      <name val="Arial"/>
      <family val="2"/>
    </font>
    <font>
      <sz val="10"/>
      <color rgb="FF000000"/>
      <name val="Arial"/>
      <family val="2"/>
    </font>
    <font>
      <sz val="12"/>
      <color theme="1"/>
      <name val="Times New Roman"/>
      <family val="1"/>
    </font>
    <font>
      <vertAlign val="superscript"/>
      <sz val="10"/>
      <color theme="1"/>
      <name val="Times New Roman"/>
      <family val="1"/>
    </font>
    <font>
      <sz val="10"/>
      <color theme="1"/>
      <name val="Times New Roman"/>
      <family val="1"/>
    </font>
    <font>
      <b/>
      <sz val="10"/>
      <color indexed="9"/>
      <name val="Calibri"/>
      <family val="2"/>
      <scheme val="minor"/>
    </font>
    <font>
      <b/>
      <sz val="12"/>
      <color theme="1"/>
      <name val="Calibri"/>
      <family val="2"/>
      <scheme val="minor"/>
    </font>
    <font>
      <sz val="10"/>
      <name val="Arial"/>
      <family val="2"/>
    </font>
    <font>
      <b/>
      <sz val="11"/>
      <color rgb="FFFFFFFF"/>
      <name val="Calibri"/>
      <family val="2"/>
    </font>
    <font>
      <sz val="11"/>
      <color rgb="FF000000"/>
      <name val="Calibri"/>
      <family val="2"/>
    </font>
    <font>
      <sz val="22"/>
      <color theme="1"/>
      <name val="Calibri"/>
      <family val="2"/>
      <scheme val="minor"/>
    </font>
    <font>
      <b/>
      <sz val="12"/>
      <color theme="1"/>
      <name val="Times New Roman"/>
      <family val="1"/>
    </font>
  </fonts>
  <fills count="16">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indexed="9"/>
        <bgColor indexed="64"/>
      </patternFill>
    </fill>
    <fill>
      <patternFill patternType="solid">
        <fgColor theme="0"/>
        <bgColor indexed="22"/>
      </patternFill>
    </fill>
    <fill>
      <patternFill patternType="solid">
        <fgColor rgb="FFFFFF00"/>
        <bgColor indexed="64"/>
      </patternFill>
    </fill>
    <fill>
      <patternFill patternType="solid">
        <fgColor rgb="FFFFFFFF"/>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0"/>
        <bgColor indexed="64"/>
      </patternFill>
    </fill>
    <fill>
      <patternFill patternType="solid">
        <fgColor rgb="FFED7D31"/>
        <bgColor indexed="64"/>
      </patternFill>
    </fill>
    <fill>
      <patternFill patternType="solid">
        <fgColor rgb="FFF8D7CD"/>
        <bgColor indexed="64"/>
      </patternFill>
    </fill>
    <fill>
      <patternFill patternType="solid">
        <fgColor rgb="FFFCECE8"/>
        <bgColor indexed="64"/>
      </patternFill>
    </fill>
    <fill>
      <patternFill patternType="solid">
        <fgColor theme="4" tint="0.79998168889431442"/>
        <bgColor indexed="64"/>
      </patternFill>
    </fill>
  </fills>
  <borders count="17">
    <border>
      <left/>
      <right/>
      <top/>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s>
  <cellStyleXfs count="3">
    <xf numFmtId="0" fontId="0" fillId="0" borderId="0"/>
    <xf numFmtId="9" fontId="1" fillId="0" borderId="0" applyFont="0" applyFill="0" applyBorder="0" applyAlignment="0" applyProtection="0"/>
    <xf numFmtId="0" fontId="4" fillId="0" borderId="0"/>
  </cellStyleXfs>
  <cellXfs count="87">
    <xf numFmtId="0" fontId="0" fillId="0" borderId="0" xfId="0"/>
    <xf numFmtId="0" fontId="2" fillId="2" borderId="0" xfId="0" applyFont="1" applyFill="1" applyAlignment="1">
      <alignment horizontal="center"/>
    </xf>
    <xf numFmtId="0" fontId="2" fillId="2" borderId="0" xfId="0" applyNumberFormat="1" applyFont="1" applyFill="1" applyAlignment="1">
      <alignment horizontal="center"/>
    </xf>
    <xf numFmtId="0" fontId="0" fillId="0" borderId="0" xfId="0" applyAlignment="1">
      <alignment horizontal="center"/>
    </xf>
    <xf numFmtId="0" fontId="3" fillId="3" borderId="1" xfId="0" applyFont="1" applyFill="1" applyBorder="1" applyAlignment="1">
      <alignment horizontal="center" wrapText="1"/>
    </xf>
    <xf numFmtId="0" fontId="3" fillId="3" borderId="0" xfId="0" applyFont="1" applyFill="1" applyBorder="1" applyAlignment="1">
      <alignment horizontal="center" wrapText="1"/>
    </xf>
    <xf numFmtId="0" fontId="0" fillId="0" borderId="0" xfId="0" applyNumberFormat="1" applyAlignment="1">
      <alignment horizontal="center"/>
    </xf>
    <xf numFmtId="0" fontId="3" fillId="0" borderId="1" xfId="0" applyFont="1" applyFill="1" applyBorder="1" applyAlignment="1">
      <alignment horizontal="center"/>
    </xf>
    <xf numFmtId="0"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applyAlignment="1">
      <alignment horizontal="center"/>
    </xf>
    <xf numFmtId="0" fontId="0" fillId="0" borderId="0" xfId="0" applyNumberFormat="1" applyFill="1" applyBorder="1" applyAlignment="1"/>
    <xf numFmtId="0" fontId="0" fillId="0" borderId="0" xfId="0" applyFill="1" applyBorder="1" applyAlignment="1"/>
    <xf numFmtId="0" fontId="2" fillId="3" borderId="0" xfId="0" applyFont="1" applyFill="1" applyAlignment="1">
      <alignment horizontal="center"/>
    </xf>
    <xf numFmtId="164" fontId="2" fillId="3" borderId="0" xfId="0" applyNumberFormat="1" applyFont="1" applyFill="1" applyAlignment="1">
      <alignment horizontal="center"/>
    </xf>
    <xf numFmtId="0" fontId="0" fillId="0" borderId="2" xfId="0" applyFill="1" applyBorder="1" applyAlignment="1"/>
    <xf numFmtId="164" fontId="0" fillId="0" borderId="0" xfId="0" applyNumberFormat="1"/>
    <xf numFmtId="0" fontId="2" fillId="0" borderId="0" xfId="0" applyFont="1" applyAlignment="1">
      <alignment horizontal="center"/>
    </xf>
    <xf numFmtId="2" fontId="2" fillId="0" borderId="0" xfId="0" applyNumberFormat="1" applyFont="1" applyAlignment="1">
      <alignment horizontal="center"/>
    </xf>
    <xf numFmtId="2" fontId="0" fillId="0" borderId="0" xfId="0" applyNumberFormat="1" applyAlignment="1">
      <alignment horizontal="center"/>
    </xf>
    <xf numFmtId="0" fontId="0" fillId="2" borderId="0" xfId="0" applyFill="1" applyAlignment="1">
      <alignment horizontal="center" wrapText="1"/>
    </xf>
    <xf numFmtId="0" fontId="2" fillId="0" borderId="0" xfId="0" applyFont="1"/>
    <xf numFmtId="0" fontId="0" fillId="2" borderId="0" xfId="0" applyFill="1" applyAlignment="1">
      <alignment horizontal="center"/>
    </xf>
    <xf numFmtId="1" fontId="0" fillId="0" borderId="0" xfId="0" applyNumberFormat="1" applyAlignment="1">
      <alignment horizontal="center"/>
    </xf>
    <xf numFmtId="165" fontId="0" fillId="0" borderId="0" xfId="1" applyNumberFormat="1" applyFont="1" applyAlignment="1">
      <alignment horizontal="center"/>
    </xf>
    <xf numFmtId="165" fontId="2" fillId="0" borderId="0" xfId="1" applyNumberFormat="1" applyFont="1" applyAlignment="1">
      <alignment horizontal="center"/>
    </xf>
    <xf numFmtId="0" fontId="0" fillId="4" borderId="0" xfId="0" applyFill="1" applyAlignment="1">
      <alignment horizontal="center"/>
    </xf>
    <xf numFmtId="10" fontId="0" fillId="0" borderId="0" xfId="1" applyNumberFormat="1" applyFont="1" applyAlignment="1">
      <alignment horizontal="center"/>
    </xf>
    <xf numFmtId="0" fontId="2" fillId="4" borderId="0" xfId="0" applyFont="1" applyFill="1" applyAlignment="1">
      <alignment horizontal="right"/>
    </xf>
    <xf numFmtId="10" fontId="2" fillId="4" borderId="0" xfId="1" applyNumberFormat="1" applyFont="1" applyFill="1" applyAlignment="1">
      <alignment horizontal="center"/>
    </xf>
    <xf numFmtId="0" fontId="5" fillId="5" borderId="0" xfId="2" applyFont="1" applyFill="1" applyAlignment="1" applyProtection="1">
      <alignment vertical="center"/>
      <protection locked="0"/>
    </xf>
    <xf numFmtId="0" fontId="5" fillId="4" borderId="0" xfId="2" applyFont="1" applyFill="1" applyAlignment="1" applyProtection="1">
      <alignment horizontal="center" vertical="center"/>
      <protection locked="0"/>
    </xf>
    <xf numFmtId="0" fontId="5" fillId="0" borderId="0" xfId="2" applyFont="1"/>
    <xf numFmtId="0" fontId="1" fillId="6" borderId="3" xfId="2" applyFont="1" applyFill="1" applyBorder="1" applyAlignment="1" applyProtection="1">
      <alignment horizontal="center" vertical="center"/>
      <protection locked="0"/>
    </xf>
    <xf numFmtId="10" fontId="5" fillId="0" borderId="0" xfId="1" applyNumberFormat="1" applyFont="1" applyAlignment="1">
      <alignment horizontal="center"/>
    </xf>
    <xf numFmtId="0" fontId="5" fillId="0" borderId="0" xfId="2" applyFont="1" applyAlignment="1">
      <alignment horizontal="center"/>
    </xf>
    <xf numFmtId="0" fontId="5" fillId="0" borderId="4" xfId="2" applyFont="1" applyBorder="1"/>
    <xf numFmtId="2" fontId="1" fillId="6" borderId="3" xfId="2" applyNumberFormat="1" applyFont="1" applyFill="1" applyBorder="1" applyAlignment="1" applyProtection="1">
      <alignment horizontal="center" vertical="center" wrapText="1"/>
      <protection locked="0"/>
    </xf>
    <xf numFmtId="0" fontId="0" fillId="7" borderId="0" xfId="0" applyFill="1" applyAlignment="1">
      <alignment horizontal="center"/>
    </xf>
    <xf numFmtId="0" fontId="0" fillId="0" borderId="0" xfId="0" applyAlignment="1">
      <alignment horizontal="left"/>
    </xf>
    <xf numFmtId="9" fontId="0" fillId="0" borderId="0" xfId="1" applyFont="1" applyAlignment="1">
      <alignment horizontal="center"/>
    </xf>
    <xf numFmtId="9" fontId="0" fillId="0" borderId="0" xfId="0" applyNumberFormat="1" applyAlignment="1">
      <alignment horizontal="center"/>
    </xf>
    <xf numFmtId="0" fontId="6" fillId="0" borderId="0" xfId="0" applyFont="1" applyAlignment="1">
      <alignment vertical="center"/>
    </xf>
    <xf numFmtId="0" fontId="7" fillId="8" borderId="0" xfId="0" applyFont="1" applyFill="1" applyAlignment="1">
      <alignment vertical="center"/>
    </xf>
    <xf numFmtId="0" fontId="7" fillId="0" borderId="0" xfId="0" applyFont="1" applyAlignment="1">
      <alignment vertical="center"/>
    </xf>
    <xf numFmtId="0" fontId="8" fillId="0" borderId="5" xfId="0" applyFont="1" applyBorder="1" applyAlignment="1">
      <alignment vertical="center" wrapText="1"/>
    </xf>
    <xf numFmtId="9" fontId="8" fillId="0" borderId="5" xfId="0" applyNumberFormat="1" applyFont="1" applyBorder="1" applyAlignment="1">
      <alignment vertical="center" wrapText="1"/>
    </xf>
    <xf numFmtId="0" fontId="10" fillId="0" borderId="5" xfId="0" applyFont="1" applyBorder="1" applyAlignment="1">
      <alignment vertical="center" wrapText="1"/>
    </xf>
    <xf numFmtId="0" fontId="11" fillId="9" borderId="6" xfId="0" applyFont="1" applyFill="1" applyBorder="1" applyAlignment="1">
      <alignment horizontal="center"/>
    </xf>
    <xf numFmtId="0" fontId="11" fillId="9" borderId="7" xfId="0" applyFont="1" applyFill="1" applyBorder="1" applyAlignment="1">
      <alignment horizontal="center"/>
    </xf>
    <xf numFmtId="0" fontId="0" fillId="0" borderId="3" xfId="0" applyBorder="1" applyAlignment="1">
      <alignment horizontal="center"/>
    </xf>
    <xf numFmtId="0" fontId="0" fillId="0" borderId="3" xfId="0" applyFill="1" applyBorder="1" applyAlignment="1">
      <alignment horizontal="center"/>
    </xf>
    <xf numFmtId="0" fontId="0" fillId="10" borderId="3" xfId="0" applyFill="1" applyBorder="1" applyAlignment="1">
      <alignment horizontal="center"/>
    </xf>
    <xf numFmtId="0" fontId="12" fillId="0" borderId="0" xfId="0" applyFont="1"/>
    <xf numFmtId="0" fontId="0" fillId="11" borderId="3" xfId="0" applyFill="1" applyBorder="1" applyAlignment="1">
      <alignment horizontal="center"/>
    </xf>
    <xf numFmtId="0" fontId="13" fillId="11" borderId="3" xfId="0" applyFont="1" applyFill="1" applyBorder="1" applyAlignment="1">
      <alignment horizontal="center"/>
    </xf>
    <xf numFmtId="0" fontId="0" fillId="0" borderId="0" xfId="0" quotePrefix="1" applyNumberFormat="1"/>
    <xf numFmtId="0" fontId="0" fillId="0" borderId="0" xfId="0" applyNumberFormat="1"/>
    <xf numFmtId="0" fontId="0" fillId="7" borderId="0" xfId="0" applyFill="1"/>
    <xf numFmtId="0" fontId="14" fillId="12" borderId="8" xfId="0" applyFont="1" applyFill="1" applyBorder="1" applyAlignment="1">
      <alignment horizontal="left" vertical="center" wrapText="1" readingOrder="1"/>
    </xf>
    <xf numFmtId="0" fontId="14" fillId="0" borderId="0" xfId="0" applyFont="1" applyFill="1" applyBorder="1" applyAlignment="1">
      <alignment horizontal="left" vertical="center" wrapText="1" readingOrder="1"/>
    </xf>
    <xf numFmtId="0" fontId="15" fillId="13" borderId="9" xfId="0" applyFont="1" applyFill="1" applyBorder="1" applyAlignment="1">
      <alignment horizontal="left" vertical="center" wrapText="1" readingOrder="1"/>
    </xf>
    <xf numFmtId="0" fontId="15" fillId="0" borderId="0" xfId="0" applyFont="1" applyFill="1" applyBorder="1" applyAlignment="1">
      <alignment horizontal="left" vertical="center" wrapText="1" readingOrder="1"/>
    </xf>
    <xf numFmtId="0" fontId="15" fillId="14" borderId="10" xfId="0" applyFont="1" applyFill="1" applyBorder="1" applyAlignment="1">
      <alignment horizontal="left" vertical="center" wrapText="1" readingOrder="1"/>
    </xf>
    <xf numFmtId="0" fontId="15" fillId="13" borderId="10" xfId="0" applyFont="1" applyFill="1" applyBorder="1" applyAlignment="1">
      <alignment horizontal="left" vertical="center" wrapText="1" readingOrder="1"/>
    </xf>
    <xf numFmtId="0" fontId="0" fillId="7" borderId="0" xfId="0" applyFill="1" applyAlignment="1">
      <alignment horizontal="left"/>
    </xf>
    <xf numFmtId="0" fontId="0" fillId="0" borderId="0" xfId="0" applyFill="1" applyAlignment="1">
      <alignment horizontal="left"/>
    </xf>
    <xf numFmtId="0" fontId="0" fillId="0" borderId="0" xfId="0" applyBorder="1"/>
    <xf numFmtId="0" fontId="0" fillId="0" borderId="0" xfId="0" applyFill="1" applyBorder="1"/>
    <xf numFmtId="0" fontId="0" fillId="0" borderId="4" xfId="0" applyBorder="1"/>
    <xf numFmtId="0" fontId="5" fillId="0" borderId="0" xfId="0" applyFont="1" applyFill="1" applyBorder="1"/>
    <xf numFmtId="0" fontId="0" fillId="7" borderId="3" xfId="0" applyFill="1" applyBorder="1"/>
    <xf numFmtId="0" fontId="0" fillId="15" borderId="3" xfId="0" applyFill="1" applyBorder="1"/>
    <xf numFmtId="0" fontId="17" fillId="0" borderId="12" xfId="0" applyFont="1" applyBorder="1" applyAlignment="1">
      <alignment vertical="center" wrapText="1"/>
    </xf>
    <xf numFmtId="0" fontId="17" fillId="0" borderId="15" xfId="0" applyFont="1" applyBorder="1" applyAlignment="1">
      <alignment vertical="center" wrapText="1"/>
    </xf>
    <xf numFmtId="0" fontId="8" fillId="0" borderId="12" xfId="0" applyFont="1" applyBorder="1" applyAlignment="1">
      <alignment vertical="center" wrapText="1"/>
    </xf>
    <xf numFmtId="0" fontId="8" fillId="0" borderId="15" xfId="0" applyFont="1" applyBorder="1" applyAlignment="1">
      <alignment vertical="center" wrapText="1"/>
    </xf>
    <xf numFmtId="0" fontId="0" fillId="15" borderId="0" xfId="0" applyFill="1"/>
    <xf numFmtId="0" fontId="0" fillId="0" borderId="0" xfId="0" applyFill="1"/>
    <xf numFmtId="0" fontId="5" fillId="0" borderId="0" xfId="2" applyFont="1" applyAlignment="1">
      <alignment horizontal="center"/>
    </xf>
    <xf numFmtId="0" fontId="17" fillId="0" borderId="16" xfId="0" applyFont="1" applyBorder="1" applyAlignment="1">
      <alignment vertical="center" wrapText="1"/>
    </xf>
    <xf numFmtId="0" fontId="17" fillId="0" borderId="15" xfId="0" applyFont="1" applyBorder="1" applyAlignment="1">
      <alignment vertical="center" wrapText="1"/>
    </xf>
    <xf numFmtId="0" fontId="17" fillId="0" borderId="1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7" borderId="0" xfId="0" applyFill="1" applyAlignment="1">
      <alignment horizontal="center"/>
    </xf>
    <xf numFmtId="0" fontId="0" fillId="7" borderId="0" xfId="0" applyFill="1" applyBorder="1" applyAlignment="1"/>
  </cellXfs>
  <cellStyles count="3">
    <cellStyle name="Normal" xfId="0" builtinId="0"/>
    <cellStyle name="Normal 2" xfId="2" xr:uid="{00000000-0005-0000-0000-00000100000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1"/>
          <c:order val="0"/>
          <c:tx>
            <c:strRef>
              <c:f>Binomial!$G$2</c:f>
              <c:strCache>
                <c:ptCount val="1"/>
                <c:pt idx="0">
                  <c:v>Frequency</c:v>
                </c:pt>
              </c:strCache>
            </c:strRef>
          </c:tx>
          <c:invertIfNegative val="0"/>
          <c:cat>
            <c:numRef>
              <c:f>Binomial!$F$3:$F$13</c:f>
              <c:numCache>
                <c:formatCode>General</c:formatCode>
                <c:ptCount val="11"/>
                <c:pt idx="0">
                  <c:v>3</c:v>
                </c:pt>
                <c:pt idx="1">
                  <c:v>4</c:v>
                </c:pt>
                <c:pt idx="2">
                  <c:v>5</c:v>
                </c:pt>
                <c:pt idx="3">
                  <c:v>6</c:v>
                </c:pt>
                <c:pt idx="4">
                  <c:v>7</c:v>
                </c:pt>
                <c:pt idx="5">
                  <c:v>8</c:v>
                </c:pt>
                <c:pt idx="6">
                  <c:v>9</c:v>
                </c:pt>
                <c:pt idx="7">
                  <c:v>10</c:v>
                </c:pt>
                <c:pt idx="8">
                  <c:v>11</c:v>
                </c:pt>
                <c:pt idx="9">
                  <c:v>12</c:v>
                </c:pt>
                <c:pt idx="10">
                  <c:v>13</c:v>
                </c:pt>
              </c:numCache>
            </c:numRef>
          </c:cat>
          <c:val>
            <c:numRef>
              <c:f>Binomial!$G$3:$G$13</c:f>
              <c:numCache>
                <c:formatCode>General</c:formatCode>
                <c:ptCount val="11"/>
                <c:pt idx="0">
                  <c:v>3</c:v>
                </c:pt>
                <c:pt idx="1">
                  <c:v>4</c:v>
                </c:pt>
                <c:pt idx="2">
                  <c:v>12</c:v>
                </c:pt>
                <c:pt idx="3">
                  <c:v>6</c:v>
                </c:pt>
                <c:pt idx="4">
                  <c:v>3</c:v>
                </c:pt>
                <c:pt idx="5">
                  <c:v>5</c:v>
                </c:pt>
                <c:pt idx="6">
                  <c:v>4</c:v>
                </c:pt>
                <c:pt idx="7">
                  <c:v>1</c:v>
                </c:pt>
                <c:pt idx="8">
                  <c:v>0</c:v>
                </c:pt>
                <c:pt idx="9">
                  <c:v>0</c:v>
                </c:pt>
                <c:pt idx="10">
                  <c:v>1</c:v>
                </c:pt>
              </c:numCache>
            </c:numRef>
          </c:val>
          <c:extLst>
            <c:ext xmlns:c16="http://schemas.microsoft.com/office/drawing/2014/chart" uri="{C3380CC4-5D6E-409C-BE32-E72D297353CC}">
              <c16:uniqueId val="{00000000-310E-447A-B927-DACF698AA5E1}"/>
            </c:ext>
          </c:extLst>
        </c:ser>
        <c:dLbls>
          <c:showLegendKey val="0"/>
          <c:showVal val="0"/>
          <c:showCatName val="0"/>
          <c:showSerName val="0"/>
          <c:showPercent val="0"/>
          <c:showBubbleSize val="0"/>
        </c:dLbls>
        <c:gapWidth val="150"/>
        <c:axId val="396830592"/>
        <c:axId val="396829416"/>
      </c:barChart>
      <c:catAx>
        <c:axId val="396830592"/>
        <c:scaling>
          <c:orientation val="minMax"/>
        </c:scaling>
        <c:delete val="0"/>
        <c:axPos val="b"/>
        <c:numFmt formatCode="General" sourceLinked="1"/>
        <c:majorTickMark val="out"/>
        <c:minorTickMark val="none"/>
        <c:tickLblPos val="nextTo"/>
        <c:crossAx val="396829416"/>
        <c:crosses val="autoZero"/>
        <c:auto val="1"/>
        <c:lblAlgn val="ctr"/>
        <c:lblOffset val="100"/>
        <c:noMultiLvlLbl val="0"/>
      </c:catAx>
      <c:valAx>
        <c:axId val="396829416"/>
        <c:scaling>
          <c:orientation val="minMax"/>
        </c:scaling>
        <c:delete val="0"/>
        <c:axPos val="l"/>
        <c:majorGridlines/>
        <c:numFmt formatCode="General" sourceLinked="1"/>
        <c:majorTickMark val="out"/>
        <c:minorTickMark val="none"/>
        <c:tickLblPos val="nextTo"/>
        <c:crossAx val="396830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485775</xdr:colOff>
      <xdr:row>1</xdr:row>
      <xdr:rowOff>177800</xdr:rowOff>
    </xdr:from>
    <xdr:to>
      <xdr:col>15</xdr:col>
      <xdr:colOff>174625</xdr:colOff>
      <xdr:row>16</xdr:row>
      <xdr:rowOff>53975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590550</xdr:colOff>
      <xdr:row>14</xdr:row>
      <xdr:rowOff>52893</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09600" y="184150"/>
          <a:ext cx="2419350" cy="2446843"/>
        </a:xfrm>
        <a:prstGeom prst="rect">
          <a:avLst/>
        </a:prstGeom>
        <a:noFill/>
        <a:ln w="9525">
          <a:noFill/>
          <a:miter lim="800000"/>
          <a:headEnd/>
          <a:tailEnd/>
        </a:ln>
        <a:effectLst/>
      </xdr:spPr>
    </xdr:pic>
    <xdr:clientData/>
  </xdr:twoCellAnchor>
  <xdr:twoCellAnchor editAs="oneCell">
    <xdr:from>
      <xdr:col>10</xdr:col>
      <xdr:colOff>0</xdr:colOff>
      <xdr:row>1</xdr:row>
      <xdr:rowOff>0</xdr:rowOff>
    </xdr:from>
    <xdr:to>
      <xdr:col>14</xdr:col>
      <xdr:colOff>12700</xdr:colOff>
      <xdr:row>13</xdr:row>
      <xdr:rowOff>162739</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705600" y="184150"/>
          <a:ext cx="2451100" cy="2372539"/>
        </a:xfrm>
        <a:prstGeom prst="rect">
          <a:avLst/>
        </a:prstGeom>
        <a:noFill/>
        <a:ln w="9525">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47625</xdr:colOff>
      <xdr:row>16</xdr:row>
      <xdr:rowOff>66675</xdr:rowOff>
    </xdr:from>
    <xdr:to>
      <xdr:col>3</xdr:col>
      <xdr:colOff>1343025</xdr:colOff>
      <xdr:row>20</xdr:row>
      <xdr:rowOff>0</xdr:rowOff>
    </xdr:to>
    <xdr:pic>
      <xdr:nvPicPr>
        <xdr:cNvPr id="2" name="Picture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8600" y="3333750"/>
          <a:ext cx="1295400"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450267</xdr:colOff>
      <xdr:row>25</xdr:row>
      <xdr:rowOff>179161</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0" y="0"/>
          <a:ext cx="7765467" cy="4941661"/>
        </a:xfrm>
        <a:prstGeom prst="rect">
          <a:avLst/>
        </a:prstGeom>
      </xdr:spPr>
    </xdr:pic>
    <xdr:clientData/>
  </xdr:twoCellAnchor>
  <xdr:twoCellAnchor>
    <xdr:from>
      <xdr:col>4</xdr:col>
      <xdr:colOff>342900</xdr:colOff>
      <xdr:row>0</xdr:row>
      <xdr:rowOff>0</xdr:rowOff>
    </xdr:from>
    <xdr:to>
      <xdr:col>4</xdr:col>
      <xdr:colOff>364672</xdr:colOff>
      <xdr:row>21</xdr:row>
      <xdr:rowOff>157843</xdr:rowOff>
    </xdr:to>
    <xdr:cxnSp macro="">
      <xdr:nvCxnSpPr>
        <xdr:cNvPr id="3" name="Straight Arrow Connector 2">
          <a:extLst>
            <a:ext uri="{FF2B5EF4-FFF2-40B4-BE49-F238E27FC236}">
              <a16:creationId xmlns:a16="http://schemas.microsoft.com/office/drawing/2014/main" id="{00000000-0008-0000-1100-000003000000}"/>
            </a:ext>
          </a:extLst>
        </xdr:cNvPr>
        <xdr:cNvCxnSpPr/>
      </xdr:nvCxnSpPr>
      <xdr:spPr>
        <a:xfrm flipH="1">
          <a:off x="2781300" y="0"/>
          <a:ext cx="21772" cy="4158343"/>
        </a:xfrm>
        <a:prstGeom prst="straightConnector1">
          <a:avLst/>
        </a:prstGeom>
        <a:ln w="38100">
          <a:solidFill>
            <a:srgbClr val="FF0000">
              <a:alpha val="40000"/>
            </a:srgbClr>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123825</xdr:colOff>
      <xdr:row>21</xdr:row>
      <xdr:rowOff>152400</xdr:rowOff>
    </xdr:from>
    <xdr:to>
      <xdr:col>4</xdr:col>
      <xdr:colOff>146114</xdr:colOff>
      <xdr:row>21</xdr:row>
      <xdr:rowOff>172917</xdr:rowOff>
    </xdr:to>
    <xdr:cxnSp macro="">
      <xdr:nvCxnSpPr>
        <xdr:cNvPr id="4" name="Straight Arrow Connector 3">
          <a:extLst>
            <a:ext uri="{FF2B5EF4-FFF2-40B4-BE49-F238E27FC236}">
              <a16:creationId xmlns:a16="http://schemas.microsoft.com/office/drawing/2014/main" id="{00000000-0008-0000-1100-000004000000}"/>
            </a:ext>
          </a:extLst>
        </xdr:cNvPr>
        <xdr:cNvCxnSpPr/>
      </xdr:nvCxnSpPr>
      <xdr:spPr>
        <a:xfrm>
          <a:off x="123825" y="4152900"/>
          <a:ext cx="2460689" cy="20517"/>
        </a:xfrm>
        <a:prstGeom prst="straightConnector1">
          <a:avLst/>
        </a:prstGeom>
        <a:ln w="38100">
          <a:solidFill>
            <a:srgbClr val="FF0000">
              <a:alpha val="40000"/>
            </a:srgbClr>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47625</xdr:colOff>
      <xdr:row>21</xdr:row>
      <xdr:rowOff>57150</xdr:rowOff>
    </xdr:from>
    <xdr:to>
      <xdr:col>5</xdr:col>
      <xdr:colOff>91168</xdr:colOff>
      <xdr:row>22</xdr:row>
      <xdr:rowOff>144949</xdr:rowOff>
    </xdr:to>
    <xdr:sp macro="" textlink="">
      <xdr:nvSpPr>
        <xdr:cNvPr id="5" name="Oval 4">
          <a:extLst>
            <a:ext uri="{FF2B5EF4-FFF2-40B4-BE49-F238E27FC236}">
              <a16:creationId xmlns:a16="http://schemas.microsoft.com/office/drawing/2014/main" id="{00000000-0008-0000-1100-000005000000}"/>
            </a:ext>
          </a:extLst>
        </xdr:cNvPr>
        <xdr:cNvSpPr/>
      </xdr:nvSpPr>
      <xdr:spPr>
        <a:xfrm>
          <a:off x="2486025" y="4057650"/>
          <a:ext cx="653143" cy="278299"/>
        </a:xfrm>
        <a:prstGeom prst="ellipse">
          <a:avLst/>
        </a:prstGeom>
        <a:solidFill>
          <a:schemeClr val="accent1">
            <a:alpha val="1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32</xdr:row>
      <xdr:rowOff>153369</xdr:rowOff>
    </xdr:from>
    <xdr:to>
      <xdr:col>6</xdr:col>
      <xdr:colOff>19050</xdr:colOff>
      <xdr:row>43</xdr:row>
      <xdr:rowOff>131090</xdr:rowOff>
    </xdr:to>
    <xdr:pic>
      <xdr:nvPicPr>
        <xdr:cNvPr id="2" name="Picture 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52691"/>
          <a:ext cx="7300025" cy="2108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AppData/Local/Temp/Temp1_statistical_significance_calculator.zip/statistical_significance_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est"/>
      <sheetName val="chi-sqr"/>
      <sheetName val="Sheet1"/>
    </sheetNames>
    <sheetDataSet>
      <sheetData sheetId="0">
        <row r="13">
          <cell r="B13">
            <v>5299</v>
          </cell>
          <cell r="C13">
            <v>5200</v>
          </cell>
        </row>
        <row r="16">
          <cell r="B16">
            <v>4.717871296471032E-3</v>
          </cell>
          <cell r="C16">
            <v>1.0576923076923078E-2</v>
          </cell>
        </row>
        <row r="23">
          <cell r="B23">
            <v>7.6197733117439759E-3</v>
          </cell>
        </row>
        <row r="24">
          <cell r="B24">
            <v>1.6974047496426717E-3</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2"/>
  <sheetViews>
    <sheetView zoomScale="125" zoomScaleNormal="125" workbookViewId="0">
      <pane ySplit="1" topLeftCell="A15" activePane="bottomLeft" state="frozen"/>
      <selection activeCell="C23" sqref="C23:G31"/>
      <selection pane="bottomLeft" activeCell="C23" sqref="C23:G31"/>
    </sheetView>
  </sheetViews>
  <sheetFormatPr baseColWidth="10" defaultColWidth="8.83203125" defaultRowHeight="15" x14ac:dyDescent="0.2"/>
  <cols>
    <col min="1" max="4" width="15" style="3" customWidth="1"/>
    <col min="6" max="6" width="12.5" customWidth="1"/>
    <col min="7" max="7" width="15.5" bestFit="1" customWidth="1"/>
    <col min="8" max="8" width="12" bestFit="1" customWidth="1"/>
    <col min="21" max="21" width="8.6640625" style="3"/>
    <col min="22" max="22" width="10" style="3" customWidth="1"/>
    <col min="23" max="23" width="14.83203125" style="3" bestFit="1" customWidth="1"/>
    <col min="24" max="24" width="12.5" bestFit="1" customWidth="1"/>
  </cols>
  <sheetData>
    <row r="1" spans="1:24" ht="33" thickBot="1" x14ac:dyDescent="0.25">
      <c r="A1" s="1" t="s">
        <v>0</v>
      </c>
      <c r="B1" s="2" t="s">
        <v>1</v>
      </c>
      <c r="C1" s="2" t="s">
        <v>2</v>
      </c>
      <c r="E1" s="2" t="s">
        <v>3</v>
      </c>
      <c r="F1" s="2" t="s">
        <v>4</v>
      </c>
      <c r="G1" s="2"/>
      <c r="U1" s="4" t="s">
        <v>3</v>
      </c>
      <c r="V1" s="4" t="s">
        <v>5</v>
      </c>
      <c r="W1" s="4" t="s">
        <v>6</v>
      </c>
      <c r="X1" s="5" t="s">
        <v>7</v>
      </c>
    </row>
    <row r="2" spans="1:24" x14ac:dyDescent="0.2">
      <c r="A2" s="3" t="s">
        <v>8</v>
      </c>
      <c r="B2" s="6">
        <v>3</v>
      </c>
      <c r="C2" s="6">
        <v>5</v>
      </c>
      <c r="E2">
        <v>3</v>
      </c>
      <c r="F2" s="7" t="s">
        <v>3</v>
      </c>
      <c r="G2" s="7" t="s">
        <v>5</v>
      </c>
      <c r="U2" s="8">
        <v>3</v>
      </c>
      <c r="V2" s="9">
        <v>3</v>
      </c>
      <c r="W2" s="10">
        <f>V2/SUM($V$2:$V$12)</f>
        <v>7.6923076923076927E-2</v>
      </c>
      <c r="X2" s="10">
        <f>U2*W2</f>
        <v>0.23076923076923078</v>
      </c>
    </row>
    <row r="3" spans="1:24" x14ac:dyDescent="0.2">
      <c r="A3" s="3" t="s">
        <v>9</v>
      </c>
      <c r="B3" s="6">
        <v>9</v>
      </c>
      <c r="C3" s="6">
        <v>4</v>
      </c>
      <c r="E3">
        <v>4</v>
      </c>
      <c r="F3" s="11">
        <v>3</v>
      </c>
      <c r="G3" s="12">
        <v>3</v>
      </c>
      <c r="U3" s="8">
        <v>4</v>
      </c>
      <c r="V3" s="9">
        <v>4</v>
      </c>
      <c r="W3" s="10">
        <f t="shared" ref="W3:W12" si="0">V3/SUM($V$2:$V$12)</f>
        <v>0.10256410256410256</v>
      </c>
      <c r="X3" s="10">
        <f t="shared" ref="X3:X12" si="1">U3*W3</f>
        <v>0.41025641025641024</v>
      </c>
    </row>
    <row r="4" spans="1:24" x14ac:dyDescent="0.2">
      <c r="A4" s="3" t="s">
        <v>9</v>
      </c>
      <c r="B4" s="6">
        <v>13</v>
      </c>
      <c r="C4" s="6">
        <v>5</v>
      </c>
      <c r="E4">
        <v>5</v>
      </c>
      <c r="F4" s="11">
        <v>4</v>
      </c>
      <c r="G4" s="12">
        <v>4</v>
      </c>
      <c r="U4" s="8">
        <v>5</v>
      </c>
      <c r="V4" s="9">
        <v>12</v>
      </c>
      <c r="W4" s="10">
        <f t="shared" si="0"/>
        <v>0.30769230769230771</v>
      </c>
      <c r="X4" s="10">
        <f t="shared" si="1"/>
        <v>1.5384615384615385</v>
      </c>
    </row>
    <row r="5" spans="1:24" x14ac:dyDescent="0.2">
      <c r="A5" s="3" t="s">
        <v>9</v>
      </c>
      <c r="B5" s="6">
        <v>9</v>
      </c>
      <c r="C5" s="6">
        <v>4</v>
      </c>
      <c r="E5">
        <v>6</v>
      </c>
      <c r="F5" s="11">
        <v>5</v>
      </c>
      <c r="G5" s="12">
        <v>12</v>
      </c>
      <c r="U5" s="8">
        <v>6</v>
      </c>
      <c r="V5" s="9">
        <v>6</v>
      </c>
      <c r="W5" s="10">
        <f t="shared" si="0"/>
        <v>0.15384615384615385</v>
      </c>
      <c r="X5" s="10">
        <f t="shared" si="1"/>
        <v>0.92307692307692313</v>
      </c>
    </row>
    <row r="6" spans="1:24" x14ac:dyDescent="0.2">
      <c r="A6" s="3" t="s">
        <v>9</v>
      </c>
      <c r="B6" s="6">
        <v>10</v>
      </c>
      <c r="C6" s="6">
        <v>4</v>
      </c>
      <c r="E6">
        <v>7</v>
      </c>
      <c r="F6" s="11">
        <v>6</v>
      </c>
      <c r="G6" s="12">
        <v>6</v>
      </c>
      <c r="U6" s="8">
        <v>7</v>
      </c>
      <c r="V6" s="9">
        <v>3</v>
      </c>
      <c r="W6" s="10">
        <f t="shared" si="0"/>
        <v>7.6923076923076927E-2</v>
      </c>
      <c r="X6" s="10">
        <f t="shared" si="1"/>
        <v>0.53846153846153855</v>
      </c>
    </row>
    <row r="7" spans="1:24" x14ac:dyDescent="0.2">
      <c r="A7" s="3" t="s">
        <v>9</v>
      </c>
      <c r="B7" s="6">
        <v>7</v>
      </c>
      <c r="C7" s="6">
        <v>7</v>
      </c>
      <c r="E7">
        <v>8</v>
      </c>
      <c r="F7" s="11">
        <v>7</v>
      </c>
      <c r="G7" s="12">
        <v>3</v>
      </c>
      <c r="U7" s="8">
        <v>8</v>
      </c>
      <c r="V7" s="9">
        <v>5</v>
      </c>
      <c r="W7" s="10">
        <f t="shared" si="0"/>
        <v>0.12820512820512819</v>
      </c>
      <c r="X7" s="10">
        <f t="shared" si="1"/>
        <v>1.0256410256410255</v>
      </c>
    </row>
    <row r="8" spans="1:24" x14ac:dyDescent="0.2">
      <c r="A8" s="3" t="s">
        <v>9</v>
      </c>
      <c r="B8" s="6">
        <v>8</v>
      </c>
      <c r="C8" s="6">
        <v>9</v>
      </c>
      <c r="E8">
        <v>9</v>
      </c>
      <c r="F8" s="11">
        <v>8</v>
      </c>
      <c r="G8" s="12">
        <v>5</v>
      </c>
      <c r="U8" s="8">
        <v>9</v>
      </c>
      <c r="V8" s="9">
        <v>4</v>
      </c>
      <c r="W8" s="10">
        <f t="shared" si="0"/>
        <v>0.10256410256410256</v>
      </c>
      <c r="X8" s="10">
        <f t="shared" si="1"/>
        <v>0.92307692307692302</v>
      </c>
    </row>
    <row r="9" spans="1:24" x14ac:dyDescent="0.2">
      <c r="A9" s="3" t="s">
        <v>9</v>
      </c>
      <c r="B9" s="6">
        <v>5</v>
      </c>
      <c r="C9" s="6">
        <v>5</v>
      </c>
      <c r="E9">
        <v>10</v>
      </c>
      <c r="F9" s="11">
        <v>9</v>
      </c>
      <c r="G9" s="12">
        <v>4</v>
      </c>
      <c r="U9" s="8">
        <v>10</v>
      </c>
      <c r="V9" s="9">
        <v>1</v>
      </c>
      <c r="W9" s="10">
        <f t="shared" si="0"/>
        <v>2.564102564102564E-2</v>
      </c>
      <c r="X9" s="10">
        <f t="shared" si="1"/>
        <v>0.25641025641025639</v>
      </c>
    </row>
    <row r="10" spans="1:24" x14ac:dyDescent="0.2">
      <c r="A10" s="3" t="s">
        <v>9</v>
      </c>
      <c r="B10" s="6">
        <v>5</v>
      </c>
      <c r="C10" s="6">
        <v>5</v>
      </c>
      <c r="E10">
        <v>11</v>
      </c>
      <c r="F10" s="11">
        <v>10</v>
      </c>
      <c r="G10" s="12">
        <v>1</v>
      </c>
      <c r="U10" s="8">
        <v>11</v>
      </c>
      <c r="V10" s="9">
        <v>0</v>
      </c>
      <c r="W10" s="10">
        <f t="shared" si="0"/>
        <v>0</v>
      </c>
      <c r="X10" s="10">
        <f t="shared" si="1"/>
        <v>0</v>
      </c>
    </row>
    <row r="11" spans="1:24" x14ac:dyDescent="0.2">
      <c r="A11" s="3" t="s">
        <v>10</v>
      </c>
      <c r="B11" s="6">
        <v>5</v>
      </c>
      <c r="C11" s="6">
        <v>4</v>
      </c>
      <c r="E11">
        <v>12</v>
      </c>
      <c r="F11" s="11">
        <v>11</v>
      </c>
      <c r="G11" s="12">
        <v>0</v>
      </c>
      <c r="U11" s="8">
        <v>12</v>
      </c>
      <c r="V11" s="9">
        <v>0</v>
      </c>
      <c r="W11" s="10">
        <f t="shared" si="0"/>
        <v>0</v>
      </c>
      <c r="X11" s="10">
        <f t="shared" si="1"/>
        <v>0</v>
      </c>
    </row>
    <row r="12" spans="1:24" x14ac:dyDescent="0.2">
      <c r="A12" s="3" t="s">
        <v>11</v>
      </c>
      <c r="B12" s="6">
        <v>8</v>
      </c>
      <c r="C12" s="6">
        <v>6</v>
      </c>
      <c r="E12">
        <v>13</v>
      </c>
      <c r="F12" s="11">
        <v>12</v>
      </c>
      <c r="G12" s="12">
        <v>0</v>
      </c>
      <c r="U12" s="8">
        <v>13</v>
      </c>
      <c r="V12" s="9">
        <v>1</v>
      </c>
      <c r="W12" s="10">
        <f t="shared" si="0"/>
        <v>2.564102564102564E-2</v>
      </c>
      <c r="X12" s="10">
        <f t="shared" si="1"/>
        <v>0.33333333333333331</v>
      </c>
    </row>
    <row r="13" spans="1:24" x14ac:dyDescent="0.2">
      <c r="A13" s="3" t="s">
        <v>9</v>
      </c>
      <c r="B13" s="6">
        <v>5</v>
      </c>
      <c r="C13" s="6">
        <v>7</v>
      </c>
      <c r="E13">
        <v>14</v>
      </c>
      <c r="F13" s="11">
        <v>13</v>
      </c>
      <c r="G13" s="12">
        <v>1</v>
      </c>
      <c r="W13" s="13" t="s">
        <v>12</v>
      </c>
      <c r="X13" s="14">
        <f>SUM(X2:X12)</f>
        <v>6.1794871794871797</v>
      </c>
    </row>
    <row r="14" spans="1:24" x14ac:dyDescent="0.2">
      <c r="A14" s="3" t="s">
        <v>9</v>
      </c>
      <c r="B14" s="6">
        <v>6</v>
      </c>
      <c r="C14" s="6">
        <v>6</v>
      </c>
      <c r="F14" s="11">
        <v>14</v>
      </c>
      <c r="G14" s="12">
        <v>0</v>
      </c>
    </row>
    <row r="15" spans="1:24" ht="16" thickBot="1" x14ac:dyDescent="0.25">
      <c r="A15" s="3" t="s">
        <v>11</v>
      </c>
      <c r="B15" s="6">
        <v>9</v>
      </c>
      <c r="C15" s="6">
        <v>5</v>
      </c>
      <c r="F15" s="15" t="s">
        <v>13</v>
      </c>
      <c r="G15" s="15">
        <v>0</v>
      </c>
    </row>
    <row r="16" spans="1:24" x14ac:dyDescent="0.2">
      <c r="A16" s="3" t="s">
        <v>14</v>
      </c>
      <c r="B16" s="6">
        <v>6</v>
      </c>
      <c r="C16" s="6">
        <v>4</v>
      </c>
    </row>
    <row r="17" spans="1:7" x14ac:dyDescent="0.2">
      <c r="A17" s="3" t="s">
        <v>11</v>
      </c>
      <c r="B17" s="6">
        <v>5</v>
      </c>
      <c r="C17" s="6">
        <v>5</v>
      </c>
    </row>
    <row r="18" spans="1:7" x14ac:dyDescent="0.2">
      <c r="A18" s="3" t="s">
        <v>9</v>
      </c>
      <c r="B18" s="6">
        <v>5</v>
      </c>
      <c r="C18" s="6">
        <v>7</v>
      </c>
    </row>
    <row r="19" spans="1:7" x14ac:dyDescent="0.2">
      <c r="A19" s="3" t="s">
        <v>9</v>
      </c>
      <c r="B19" s="6">
        <v>4</v>
      </c>
      <c r="C19" s="6">
        <v>6</v>
      </c>
    </row>
    <row r="20" spans="1:7" x14ac:dyDescent="0.2">
      <c r="A20" s="3" t="s">
        <v>9</v>
      </c>
      <c r="B20" s="6">
        <v>5</v>
      </c>
      <c r="C20" s="6">
        <v>4</v>
      </c>
    </row>
    <row r="21" spans="1:7" x14ac:dyDescent="0.2">
      <c r="A21" s="3" t="s">
        <v>9</v>
      </c>
      <c r="B21" s="6">
        <v>6</v>
      </c>
      <c r="C21" s="6">
        <v>4</v>
      </c>
      <c r="F21" t="s">
        <v>15</v>
      </c>
      <c r="G21" s="16">
        <f>SUM(G7:G14)/39</f>
        <v>0.35897435897435898</v>
      </c>
    </row>
    <row r="22" spans="1:7" x14ac:dyDescent="0.2">
      <c r="A22" s="3" t="s">
        <v>9</v>
      </c>
      <c r="B22" s="6">
        <v>5</v>
      </c>
      <c r="C22" s="6">
        <v>5</v>
      </c>
    </row>
    <row r="23" spans="1:7" x14ac:dyDescent="0.2">
      <c r="A23" s="3" t="s">
        <v>9</v>
      </c>
      <c r="B23" s="6">
        <v>5</v>
      </c>
      <c r="C23" s="6">
        <v>3</v>
      </c>
      <c r="F23" t="s">
        <v>16</v>
      </c>
      <c r="G23">
        <f>1- _xlfn.BINOM.DIST(40,100,G21,TRUE)</f>
        <v>0.16844844849503837</v>
      </c>
    </row>
    <row r="24" spans="1:7" x14ac:dyDescent="0.2">
      <c r="A24" s="3" t="s">
        <v>10</v>
      </c>
      <c r="B24" s="6">
        <v>4</v>
      </c>
      <c r="C24" s="6">
        <v>4</v>
      </c>
    </row>
    <row r="25" spans="1:7" x14ac:dyDescent="0.2">
      <c r="A25" s="3" t="s">
        <v>11</v>
      </c>
      <c r="B25" s="6">
        <v>5</v>
      </c>
      <c r="C25" s="6">
        <v>6</v>
      </c>
      <c r="G25">
        <f>_xlfn.BINOM.DIST(40,100,0.359,TRUE)</f>
        <v>0.83141554359722303</v>
      </c>
    </row>
    <row r="26" spans="1:7" x14ac:dyDescent="0.2">
      <c r="A26" s="3" t="s">
        <v>9</v>
      </c>
      <c r="B26" s="6">
        <v>3</v>
      </c>
      <c r="C26" s="6">
        <v>3</v>
      </c>
    </row>
    <row r="27" spans="1:7" x14ac:dyDescent="0.2">
      <c r="A27" s="3" t="s">
        <v>9</v>
      </c>
      <c r="B27" s="6">
        <v>8</v>
      </c>
      <c r="C27" s="6">
        <v>4</v>
      </c>
    </row>
    <row r="28" spans="1:7" x14ac:dyDescent="0.2">
      <c r="A28" s="3" t="s">
        <v>11</v>
      </c>
      <c r="B28" s="6">
        <v>6</v>
      </c>
      <c r="C28" s="6">
        <v>6</v>
      </c>
    </row>
    <row r="29" spans="1:7" x14ac:dyDescent="0.2">
      <c r="A29" s="3" t="s">
        <v>9</v>
      </c>
      <c r="B29" s="6">
        <v>5</v>
      </c>
      <c r="C29" s="6">
        <v>6</v>
      </c>
    </row>
    <row r="30" spans="1:7" x14ac:dyDescent="0.2">
      <c r="A30" s="3" t="s">
        <v>10</v>
      </c>
      <c r="B30" s="6">
        <v>4</v>
      </c>
      <c r="C30" s="6">
        <v>5</v>
      </c>
    </row>
    <row r="31" spans="1:7" x14ac:dyDescent="0.2">
      <c r="A31" s="3" t="s">
        <v>11</v>
      </c>
      <c r="B31" s="6">
        <v>7</v>
      </c>
      <c r="C31" s="6">
        <v>8</v>
      </c>
    </row>
    <row r="32" spans="1:7" x14ac:dyDescent="0.2">
      <c r="A32" s="3" t="s">
        <v>9</v>
      </c>
      <c r="B32" s="6">
        <v>8</v>
      </c>
      <c r="C32" s="6">
        <v>6</v>
      </c>
    </row>
    <row r="33" spans="1:4" x14ac:dyDescent="0.2">
      <c r="A33" s="3" t="s">
        <v>9</v>
      </c>
      <c r="B33" s="6">
        <v>3</v>
      </c>
      <c r="C33" s="6">
        <v>4</v>
      </c>
    </row>
    <row r="34" spans="1:4" x14ac:dyDescent="0.2">
      <c r="A34" s="3" t="s">
        <v>11</v>
      </c>
      <c r="B34" s="6">
        <v>7</v>
      </c>
      <c r="C34" s="6">
        <v>7</v>
      </c>
    </row>
    <row r="35" spans="1:4" x14ac:dyDescent="0.2">
      <c r="A35" s="3" t="s">
        <v>9</v>
      </c>
      <c r="B35" s="6">
        <v>9</v>
      </c>
      <c r="C35" s="6">
        <v>4</v>
      </c>
    </row>
    <row r="36" spans="1:4" x14ac:dyDescent="0.2">
      <c r="A36" s="3" t="s">
        <v>10</v>
      </c>
      <c r="B36" s="6">
        <v>6</v>
      </c>
      <c r="C36" s="6">
        <v>5</v>
      </c>
    </row>
    <row r="37" spans="1:4" x14ac:dyDescent="0.2">
      <c r="A37" s="3" t="s">
        <v>11</v>
      </c>
      <c r="B37" s="6">
        <v>8</v>
      </c>
      <c r="C37" s="6">
        <v>7</v>
      </c>
    </row>
    <row r="38" spans="1:4" x14ac:dyDescent="0.2">
      <c r="A38" s="3" t="s">
        <v>9</v>
      </c>
      <c r="B38" s="6">
        <v>4</v>
      </c>
      <c r="C38" s="6">
        <v>6</v>
      </c>
    </row>
    <row r="39" spans="1:4" x14ac:dyDescent="0.2">
      <c r="A39" s="3" t="s">
        <v>9</v>
      </c>
      <c r="B39" s="6">
        <v>6</v>
      </c>
      <c r="C39" s="6">
        <v>5</v>
      </c>
    </row>
    <row r="40" spans="1:4" x14ac:dyDescent="0.2">
      <c r="A40" s="3" t="s">
        <v>11</v>
      </c>
      <c r="B40" s="6">
        <v>5</v>
      </c>
      <c r="C40" s="6">
        <v>6</v>
      </c>
    </row>
    <row r="41" spans="1:4" x14ac:dyDescent="0.2">
      <c r="A41" s="17" t="s">
        <v>17</v>
      </c>
      <c r="B41" s="18">
        <f>AVERAGE(B2:B40)</f>
        <v>6.1794871794871797</v>
      </c>
      <c r="C41" s="18">
        <f>AVERAGE(C2:C40)</f>
        <v>5.2820512820512819</v>
      </c>
      <c r="D41" s="19">
        <f>B41-C41</f>
        <v>0.8974358974358978</v>
      </c>
    </row>
    <row r="42" spans="1:4" x14ac:dyDescent="0.2">
      <c r="D42" s="3">
        <f>D41/C41</f>
        <v>0.16990291262135929</v>
      </c>
    </row>
  </sheetData>
  <pageMargins left="0.7" right="0.7" top="0.75" bottom="0.75" header="0.3" footer="0.3"/>
  <pageSetup orientation="portrait"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
  <sheetViews>
    <sheetView workbookViewId="0">
      <selection activeCell="L20" sqref="L20"/>
    </sheetView>
  </sheetViews>
  <sheetFormatPr baseColWidth="10" defaultColWidth="8.83203125" defaultRowHeight="15" x14ac:dyDescent="0.2"/>
  <cols>
    <col min="6" max="6" width="2" customWidth="1"/>
    <col min="12" max="12" width="1.1640625" customWidth="1"/>
  </cols>
  <sheetData>
    <row r="1" spans="1:17" ht="16" x14ac:dyDescent="0.2">
      <c r="A1" s="53" t="s">
        <v>64</v>
      </c>
      <c r="G1" s="53" t="s">
        <v>65</v>
      </c>
      <c r="M1" s="53" t="s">
        <v>66</v>
      </c>
    </row>
    <row r="2" spans="1:17" x14ac:dyDescent="0.2">
      <c r="A2" s="48" t="s">
        <v>58</v>
      </c>
      <c r="B2" s="48" t="s">
        <v>59</v>
      </c>
      <c r="C2" s="48" t="s">
        <v>60</v>
      </c>
      <c r="D2" s="48" t="s">
        <v>61</v>
      </c>
      <c r="E2" s="49" t="s">
        <v>62</v>
      </c>
      <c r="G2" s="48" t="s">
        <v>58</v>
      </c>
      <c r="H2" s="48" t="s">
        <v>59</v>
      </c>
      <c r="I2" s="48" t="s">
        <v>60</v>
      </c>
      <c r="J2" s="48" t="s">
        <v>61</v>
      </c>
      <c r="K2" s="49" t="s">
        <v>62</v>
      </c>
      <c r="M2" s="48" t="s">
        <v>58</v>
      </c>
      <c r="N2" s="48" t="s">
        <v>59</v>
      </c>
      <c r="O2" s="48" t="s">
        <v>60</v>
      </c>
      <c r="P2" s="48" t="s">
        <v>61</v>
      </c>
      <c r="Q2" s="49" t="s">
        <v>62</v>
      </c>
    </row>
    <row r="3" spans="1:17" x14ac:dyDescent="0.2">
      <c r="A3" s="50">
        <v>210.5</v>
      </c>
      <c r="B3" s="50">
        <v>198.1</v>
      </c>
      <c r="C3" s="50">
        <v>170.5</v>
      </c>
      <c r="D3" s="50">
        <v>167.1</v>
      </c>
      <c r="E3" s="51">
        <v>188.5</v>
      </c>
      <c r="G3">
        <f>A3-A$13</f>
        <v>30.579999999999984</v>
      </c>
      <c r="H3">
        <f t="shared" ref="H3:K12" si="0">B3-B$13</f>
        <v>13.009999999999962</v>
      </c>
      <c r="I3">
        <f t="shared" si="0"/>
        <v>-10.619999999999976</v>
      </c>
      <c r="J3">
        <f t="shared" si="0"/>
        <v>-15.750000000000028</v>
      </c>
      <c r="K3">
        <f t="shared" si="0"/>
        <v>9.7800000000000011</v>
      </c>
      <c r="M3">
        <f>G3^2</f>
        <v>935.13639999999907</v>
      </c>
      <c r="N3">
        <f t="shared" ref="N3:Q12" si="1">H3^2</f>
        <v>169.26009999999903</v>
      </c>
      <c r="O3">
        <f t="shared" si="1"/>
        <v>112.78439999999949</v>
      </c>
      <c r="P3">
        <f t="shared" si="1"/>
        <v>248.06250000000091</v>
      </c>
      <c r="Q3">
        <f t="shared" si="1"/>
        <v>95.648400000000024</v>
      </c>
    </row>
    <row r="4" spans="1:17" x14ac:dyDescent="0.2">
      <c r="A4" s="50">
        <v>198.1</v>
      </c>
      <c r="B4" s="50">
        <v>189</v>
      </c>
      <c r="C4" s="50">
        <v>225.5</v>
      </c>
      <c r="D4" s="50">
        <v>167.9</v>
      </c>
      <c r="E4" s="51">
        <v>177.7</v>
      </c>
      <c r="G4">
        <f t="shared" ref="G4:G12" si="2">A4-A$13</f>
        <v>18.179999999999978</v>
      </c>
      <c r="H4">
        <f t="shared" si="0"/>
        <v>3.9099999999999682</v>
      </c>
      <c r="I4">
        <f t="shared" si="0"/>
        <v>44.380000000000024</v>
      </c>
      <c r="J4">
        <f t="shared" si="0"/>
        <v>-14.950000000000017</v>
      </c>
      <c r="K4">
        <f t="shared" si="0"/>
        <v>-1.0200000000000102</v>
      </c>
      <c r="M4">
        <f t="shared" ref="M4:M12" si="3">G4^2</f>
        <v>330.51239999999922</v>
      </c>
      <c r="N4">
        <f t="shared" si="1"/>
        <v>15.288099999999751</v>
      </c>
      <c r="O4">
        <f t="shared" si="1"/>
        <v>1969.584400000002</v>
      </c>
      <c r="P4">
        <f t="shared" si="1"/>
        <v>223.50250000000051</v>
      </c>
      <c r="Q4">
        <f t="shared" si="1"/>
        <v>1.0404000000000209</v>
      </c>
    </row>
    <row r="5" spans="1:17" x14ac:dyDescent="0.2">
      <c r="A5" s="50">
        <v>145.30000000000001</v>
      </c>
      <c r="B5" s="50">
        <v>210.3</v>
      </c>
      <c r="C5" s="50">
        <v>158</v>
      </c>
      <c r="D5" s="50">
        <v>175.5</v>
      </c>
      <c r="E5" s="51">
        <v>176.5</v>
      </c>
      <c r="G5">
        <f t="shared" si="2"/>
        <v>-34.620000000000005</v>
      </c>
      <c r="H5">
        <f t="shared" si="0"/>
        <v>25.20999999999998</v>
      </c>
      <c r="I5">
        <f t="shared" si="0"/>
        <v>-23.119999999999976</v>
      </c>
      <c r="J5">
        <f t="shared" si="0"/>
        <v>-7.3500000000000227</v>
      </c>
      <c r="K5">
        <f t="shared" si="0"/>
        <v>-2.2199999999999989</v>
      </c>
      <c r="M5">
        <f t="shared" si="3"/>
        <v>1198.5444000000002</v>
      </c>
      <c r="N5">
        <f t="shared" si="1"/>
        <v>635.54409999999893</v>
      </c>
      <c r="O5">
        <f t="shared" si="1"/>
        <v>534.53439999999887</v>
      </c>
      <c r="P5">
        <f t="shared" si="1"/>
        <v>54.022500000000335</v>
      </c>
      <c r="Q5">
        <f t="shared" si="1"/>
        <v>4.9283999999999946</v>
      </c>
    </row>
    <row r="6" spans="1:17" x14ac:dyDescent="0.2">
      <c r="A6" s="50">
        <v>185.5</v>
      </c>
      <c r="B6" s="50">
        <v>254.4</v>
      </c>
      <c r="C6" s="50">
        <v>139.4</v>
      </c>
      <c r="D6" s="50">
        <v>175</v>
      </c>
      <c r="E6" s="51">
        <v>158</v>
      </c>
      <c r="G6">
        <f t="shared" si="2"/>
        <v>5.5799999999999841</v>
      </c>
      <c r="H6">
        <f t="shared" si="0"/>
        <v>69.309999999999974</v>
      </c>
      <c r="I6">
        <f t="shared" si="0"/>
        <v>-41.71999999999997</v>
      </c>
      <c r="J6">
        <f t="shared" si="0"/>
        <v>-7.8500000000000227</v>
      </c>
      <c r="K6">
        <f t="shared" si="0"/>
        <v>-20.72</v>
      </c>
      <c r="M6">
        <f t="shared" si="3"/>
        <v>31.136399999999821</v>
      </c>
      <c r="N6">
        <f t="shared" si="1"/>
        <v>4803.8760999999968</v>
      </c>
      <c r="O6">
        <f t="shared" si="1"/>
        <v>1740.5583999999976</v>
      </c>
      <c r="P6">
        <f t="shared" si="1"/>
        <v>61.622500000000358</v>
      </c>
      <c r="Q6">
        <f t="shared" si="1"/>
        <v>429.31839999999994</v>
      </c>
    </row>
    <row r="7" spans="1:17" x14ac:dyDescent="0.2">
      <c r="A7" s="50">
        <v>189.1</v>
      </c>
      <c r="B7" s="50">
        <v>210.3</v>
      </c>
      <c r="C7" s="50">
        <v>156.4</v>
      </c>
      <c r="D7" s="50">
        <v>149.1</v>
      </c>
      <c r="E7" s="51">
        <v>174.5</v>
      </c>
      <c r="G7">
        <f t="shared" si="2"/>
        <v>9.1799999999999784</v>
      </c>
      <c r="H7">
        <f t="shared" si="0"/>
        <v>25.20999999999998</v>
      </c>
      <c r="I7">
        <f t="shared" si="0"/>
        <v>-24.71999999999997</v>
      </c>
      <c r="J7">
        <f t="shared" si="0"/>
        <v>-33.750000000000028</v>
      </c>
      <c r="K7">
        <f t="shared" si="0"/>
        <v>-4.2199999999999989</v>
      </c>
      <c r="M7">
        <f t="shared" si="3"/>
        <v>84.272399999999607</v>
      </c>
      <c r="N7">
        <f t="shared" si="1"/>
        <v>635.54409999999893</v>
      </c>
      <c r="O7">
        <f t="shared" si="1"/>
        <v>611.07839999999851</v>
      </c>
      <c r="P7">
        <f t="shared" si="1"/>
        <v>1139.0625000000018</v>
      </c>
      <c r="Q7">
        <f t="shared" si="1"/>
        <v>17.808399999999992</v>
      </c>
    </row>
    <row r="8" spans="1:17" x14ac:dyDescent="0.2">
      <c r="A8" s="50">
        <v>135.9</v>
      </c>
      <c r="B8" s="50">
        <v>160.9</v>
      </c>
      <c r="C8" s="50">
        <v>217.1</v>
      </c>
      <c r="D8" s="50">
        <v>189.3</v>
      </c>
      <c r="E8" s="51">
        <v>181.7</v>
      </c>
      <c r="G8">
        <f t="shared" si="2"/>
        <v>-44.02000000000001</v>
      </c>
      <c r="H8">
        <f t="shared" si="0"/>
        <v>-24.190000000000026</v>
      </c>
      <c r="I8">
        <f t="shared" si="0"/>
        <v>35.980000000000018</v>
      </c>
      <c r="J8">
        <f t="shared" si="0"/>
        <v>6.4499999999999886</v>
      </c>
      <c r="K8">
        <f t="shared" si="0"/>
        <v>2.9799999999999898</v>
      </c>
      <c r="M8">
        <f t="shared" si="3"/>
        <v>1937.7604000000008</v>
      </c>
      <c r="N8">
        <f t="shared" si="1"/>
        <v>585.15610000000129</v>
      </c>
      <c r="O8">
        <f t="shared" si="1"/>
        <v>1294.5604000000012</v>
      </c>
      <c r="P8">
        <f t="shared" si="1"/>
        <v>41.60249999999985</v>
      </c>
      <c r="Q8">
        <f t="shared" si="1"/>
        <v>8.8803999999999395</v>
      </c>
    </row>
    <row r="9" spans="1:17" x14ac:dyDescent="0.2">
      <c r="A9" s="50">
        <v>180</v>
      </c>
      <c r="B9" s="50">
        <v>120.8</v>
      </c>
      <c r="C9" s="50">
        <v>189.1</v>
      </c>
      <c r="D9" s="50">
        <v>198.2</v>
      </c>
      <c r="E9" s="51">
        <v>176.2</v>
      </c>
      <c r="G9">
        <f t="shared" si="2"/>
        <v>7.9999999999984084E-2</v>
      </c>
      <c r="H9">
        <f t="shared" si="0"/>
        <v>-64.290000000000035</v>
      </c>
      <c r="I9">
        <f t="shared" si="0"/>
        <v>7.9800000000000182</v>
      </c>
      <c r="J9">
        <f t="shared" si="0"/>
        <v>15.349999999999966</v>
      </c>
      <c r="K9">
        <f t="shared" si="0"/>
        <v>-2.5200000000000102</v>
      </c>
      <c r="M9">
        <f t="shared" si="3"/>
        <v>6.3999999999974537E-3</v>
      </c>
      <c r="N9">
        <f t="shared" si="1"/>
        <v>4133.2041000000045</v>
      </c>
      <c r="O9">
        <f t="shared" si="1"/>
        <v>63.68040000000029</v>
      </c>
      <c r="P9">
        <f t="shared" si="1"/>
        <v>235.62249999999895</v>
      </c>
      <c r="Q9">
        <f t="shared" si="1"/>
        <v>6.350400000000052</v>
      </c>
    </row>
    <row r="10" spans="1:17" x14ac:dyDescent="0.2">
      <c r="A10" s="50">
        <v>149.4</v>
      </c>
      <c r="B10" s="50">
        <v>167.8</v>
      </c>
      <c r="C10" s="50">
        <v>158.19999999999999</v>
      </c>
      <c r="D10" s="50">
        <v>205</v>
      </c>
      <c r="E10" s="51">
        <v>177.9</v>
      </c>
      <c r="G10">
        <f t="shared" si="2"/>
        <v>-30.52000000000001</v>
      </c>
      <c r="H10">
        <f t="shared" si="0"/>
        <v>-17.29000000000002</v>
      </c>
      <c r="I10">
        <f t="shared" si="0"/>
        <v>-22.919999999999987</v>
      </c>
      <c r="J10">
        <f t="shared" si="0"/>
        <v>22.149999999999977</v>
      </c>
      <c r="K10">
        <f t="shared" si="0"/>
        <v>-0.81999999999999318</v>
      </c>
      <c r="M10">
        <f t="shared" si="3"/>
        <v>931.47040000000061</v>
      </c>
      <c r="N10">
        <f t="shared" si="1"/>
        <v>298.94410000000073</v>
      </c>
      <c r="O10">
        <f t="shared" si="1"/>
        <v>525.32639999999947</v>
      </c>
      <c r="P10">
        <f t="shared" si="1"/>
        <v>490.62249999999898</v>
      </c>
      <c r="Q10">
        <f t="shared" si="1"/>
        <v>0.67239999999998878</v>
      </c>
    </row>
    <row r="11" spans="1:17" x14ac:dyDescent="0.2">
      <c r="A11" s="50">
        <v>176.4</v>
      </c>
      <c r="B11" s="50">
        <v>148.9</v>
      </c>
      <c r="C11" s="50">
        <v>218.1</v>
      </c>
      <c r="D11" s="50">
        <v>233.5</v>
      </c>
      <c r="E11" s="51">
        <v>189.1</v>
      </c>
      <c r="G11">
        <f t="shared" si="2"/>
        <v>-3.5200000000000102</v>
      </c>
      <c r="H11">
        <f t="shared" si="0"/>
        <v>-36.190000000000026</v>
      </c>
      <c r="I11">
        <f t="shared" si="0"/>
        <v>36.980000000000018</v>
      </c>
      <c r="J11">
        <f t="shared" si="0"/>
        <v>50.649999999999977</v>
      </c>
      <c r="K11">
        <f t="shared" si="0"/>
        <v>10.379999999999995</v>
      </c>
      <c r="M11">
        <f t="shared" si="3"/>
        <v>12.390400000000072</v>
      </c>
      <c r="N11">
        <f t="shared" si="1"/>
        <v>1309.7161000000019</v>
      </c>
      <c r="O11">
        <f t="shared" si="1"/>
        <v>1367.5204000000012</v>
      </c>
      <c r="P11">
        <f t="shared" si="1"/>
        <v>2565.4224999999979</v>
      </c>
      <c r="Q11">
        <f t="shared" si="1"/>
        <v>107.7443999999999</v>
      </c>
    </row>
    <row r="12" spans="1:17" x14ac:dyDescent="0.2">
      <c r="A12" s="50">
        <v>229</v>
      </c>
      <c r="B12" s="50">
        <v>190.4</v>
      </c>
      <c r="C12" s="50">
        <v>178.9</v>
      </c>
      <c r="D12" s="50">
        <v>167.9</v>
      </c>
      <c r="E12" s="51">
        <v>187.1</v>
      </c>
      <c r="G12">
        <f t="shared" si="2"/>
        <v>49.079999999999984</v>
      </c>
      <c r="H12">
        <f t="shared" si="0"/>
        <v>5.3099999999999739</v>
      </c>
      <c r="I12">
        <f t="shared" si="0"/>
        <v>-2.2199999999999704</v>
      </c>
      <c r="J12">
        <f t="shared" si="0"/>
        <v>-14.950000000000017</v>
      </c>
      <c r="K12">
        <f t="shared" si="0"/>
        <v>8.3799999999999955</v>
      </c>
      <c r="M12">
        <f t="shared" si="3"/>
        <v>2408.8463999999985</v>
      </c>
      <c r="N12">
        <f t="shared" si="1"/>
        <v>28.196099999999721</v>
      </c>
      <c r="O12">
        <f t="shared" si="1"/>
        <v>4.9283999999998684</v>
      </c>
      <c r="P12">
        <f t="shared" si="1"/>
        <v>223.50250000000051</v>
      </c>
      <c r="Q12">
        <f t="shared" si="1"/>
        <v>70.224399999999918</v>
      </c>
    </row>
    <row r="13" spans="1:17" x14ac:dyDescent="0.2">
      <c r="A13" s="52">
        <f>AVERAGE(A3:A12)</f>
        <v>179.92000000000002</v>
      </c>
      <c r="B13" s="52">
        <f>AVERAGE(B3:B12)</f>
        <v>185.09000000000003</v>
      </c>
      <c r="C13" s="52">
        <f>AVERAGE(C3:C12)</f>
        <v>181.11999999999998</v>
      </c>
      <c r="D13" s="52">
        <f>AVERAGE(D3:D12)</f>
        <v>182.85000000000002</v>
      </c>
      <c r="E13" s="52">
        <f>AVERAGE(E3:E12)</f>
        <v>178.72</v>
      </c>
    </row>
    <row r="14" spans="1:17" x14ac:dyDescent="0.2">
      <c r="A14" s="21" t="s">
        <v>67</v>
      </c>
      <c r="B14" s="21"/>
      <c r="C14" s="21"/>
      <c r="D14" s="21"/>
      <c r="E14" s="21">
        <f>SUM(M3:Q12)</f>
        <v>34735.021999999983</v>
      </c>
    </row>
    <row r="16" spans="1:17" x14ac:dyDescent="0.2">
      <c r="E16">
        <f>E14/45</f>
        <v>771.88937777777744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E14" sqref="E14"/>
    </sheetView>
  </sheetViews>
  <sheetFormatPr baseColWidth="10" defaultColWidth="8.83203125" defaultRowHeight="15" x14ac:dyDescent="0.2"/>
  <cols>
    <col min="1" max="1" width="32.5" bestFit="1" customWidth="1"/>
    <col min="2" max="2" width="8.6640625" customWidth="1"/>
  </cols>
  <sheetData>
    <row r="1" spans="1:6" ht="16" x14ac:dyDescent="0.2">
      <c r="B1" s="53" t="s">
        <v>64</v>
      </c>
    </row>
    <row r="2" spans="1:6" x14ac:dyDescent="0.2">
      <c r="B2" s="48" t="s">
        <v>58</v>
      </c>
      <c r="C2" s="48" t="s">
        <v>59</v>
      </c>
      <c r="D2" s="48" t="s">
        <v>60</v>
      </c>
      <c r="E2" s="48" t="s">
        <v>61</v>
      </c>
      <c r="F2" s="49" t="s">
        <v>62</v>
      </c>
    </row>
    <row r="3" spans="1:6" x14ac:dyDescent="0.2">
      <c r="B3" s="50">
        <v>210.5</v>
      </c>
      <c r="C3" s="50">
        <v>198.1</v>
      </c>
      <c r="D3" s="50">
        <v>170.5</v>
      </c>
      <c r="E3" s="50">
        <v>167.1</v>
      </c>
      <c r="F3" s="51">
        <v>188.5</v>
      </c>
    </row>
    <row r="4" spans="1:6" x14ac:dyDescent="0.2">
      <c r="B4" s="50">
        <v>198.1</v>
      </c>
      <c r="C4" s="50">
        <v>189</v>
      </c>
      <c r="D4" s="50">
        <v>225.5</v>
      </c>
      <c r="E4" s="50">
        <v>167.9</v>
      </c>
      <c r="F4" s="51">
        <v>177.7</v>
      </c>
    </row>
    <row r="5" spans="1:6" x14ac:dyDescent="0.2">
      <c r="B5" s="50">
        <v>145.30000000000001</v>
      </c>
      <c r="C5" s="50">
        <v>210.3</v>
      </c>
      <c r="D5" s="50">
        <v>158</v>
      </c>
      <c r="E5" s="50">
        <v>175.5</v>
      </c>
      <c r="F5" s="51">
        <v>176.5</v>
      </c>
    </row>
    <row r="6" spans="1:6" x14ac:dyDescent="0.2">
      <c r="B6" s="50">
        <v>185.5</v>
      </c>
      <c r="C6" s="50">
        <v>254.4</v>
      </c>
      <c r="D6" s="50">
        <v>139.4</v>
      </c>
      <c r="E6" s="50">
        <v>175</v>
      </c>
      <c r="F6" s="51">
        <v>158</v>
      </c>
    </row>
    <row r="7" spans="1:6" x14ac:dyDescent="0.2">
      <c r="B7" s="50">
        <v>189.1</v>
      </c>
      <c r="C7" s="50">
        <v>210.3</v>
      </c>
      <c r="D7" s="50">
        <v>156.4</v>
      </c>
      <c r="E7" s="50">
        <v>149.1</v>
      </c>
      <c r="F7" s="51">
        <v>174.5</v>
      </c>
    </row>
    <row r="8" spans="1:6" x14ac:dyDescent="0.2">
      <c r="B8" s="50">
        <v>135.9</v>
      </c>
      <c r="C8" s="50">
        <v>160.9</v>
      </c>
      <c r="D8" s="50">
        <v>217.1</v>
      </c>
      <c r="E8" s="50">
        <v>189.3</v>
      </c>
      <c r="F8" s="51">
        <v>181.7</v>
      </c>
    </row>
    <row r="9" spans="1:6" x14ac:dyDescent="0.2">
      <c r="B9" s="50">
        <v>180</v>
      </c>
      <c r="C9" s="50">
        <v>120.8</v>
      </c>
      <c r="D9" s="50">
        <v>189.1</v>
      </c>
      <c r="E9" s="50">
        <v>198.2</v>
      </c>
      <c r="F9" s="51">
        <v>176.2</v>
      </c>
    </row>
    <row r="10" spans="1:6" x14ac:dyDescent="0.2">
      <c r="B10" s="50">
        <v>149.4</v>
      </c>
      <c r="C10" s="50">
        <v>167.8</v>
      </c>
      <c r="D10" s="50">
        <v>158.19999999999999</v>
      </c>
      <c r="E10" s="50">
        <v>205</v>
      </c>
      <c r="F10" s="51">
        <v>177.9</v>
      </c>
    </row>
    <row r="11" spans="1:6" x14ac:dyDescent="0.2">
      <c r="B11" s="50">
        <v>176.4</v>
      </c>
      <c r="C11" s="50">
        <v>148.9</v>
      </c>
      <c r="D11" s="50">
        <v>218.1</v>
      </c>
      <c r="E11" s="50">
        <v>233.5</v>
      </c>
      <c r="F11" s="51">
        <v>189.1</v>
      </c>
    </row>
    <row r="12" spans="1:6" x14ac:dyDescent="0.2">
      <c r="B12" s="50">
        <v>229</v>
      </c>
      <c r="C12" s="50">
        <v>190.4</v>
      </c>
      <c r="D12" s="50">
        <v>178.9</v>
      </c>
      <c r="E12" s="50">
        <v>167.9</v>
      </c>
      <c r="F12" s="51">
        <v>187.1</v>
      </c>
    </row>
    <row r="13" spans="1:6" x14ac:dyDescent="0.2">
      <c r="B13" s="52">
        <f>AVERAGE(B3:B12)</f>
        <v>179.92000000000002</v>
      </c>
      <c r="C13" s="52">
        <f>AVERAGE(C3:C12)</f>
        <v>185.09000000000003</v>
      </c>
      <c r="D13" s="52">
        <f>AVERAGE(D3:D12)</f>
        <v>181.11999999999998</v>
      </c>
      <c r="E13" s="52">
        <f>AVERAGE(E3:E12)</f>
        <v>182.85000000000002</v>
      </c>
      <c r="F13" s="52">
        <f>AVERAGE(F3:F12)</f>
        <v>178.72</v>
      </c>
    </row>
    <row r="14" spans="1:6" x14ac:dyDescent="0.2">
      <c r="A14" s="54" t="s">
        <v>68</v>
      </c>
      <c r="B14" s="54">
        <f>AVERAGE(B3:F12)</f>
        <v>181.54</v>
      </c>
      <c r="C14" s="54"/>
      <c r="D14" s="54"/>
      <c r="E14" s="54"/>
      <c r="F14" s="54"/>
    </row>
    <row r="15" spans="1:6" x14ac:dyDescent="0.2">
      <c r="A15" s="54" t="s">
        <v>69</v>
      </c>
      <c r="B15" s="54">
        <f>(B13-$B$14)^2</f>
        <v>2.6243999999999228</v>
      </c>
      <c r="C15" s="54">
        <f>(C13-$B$14)^2</f>
        <v>12.602500000000283</v>
      </c>
      <c r="D15" s="54">
        <f>(D13-$B$14)^2</f>
        <v>0.17640000000001338</v>
      </c>
      <c r="E15" s="54">
        <f>(E13-$B$14)^2</f>
        <v>1.7161000000000803</v>
      </c>
      <c r="F15" s="54">
        <f>(F13-$B$14)^2</f>
        <v>7.9523999999999617</v>
      </c>
    </row>
    <row r="16" spans="1:6" x14ac:dyDescent="0.2">
      <c r="A16" s="54" t="s">
        <v>70</v>
      </c>
      <c r="B16" s="54">
        <f>B15*10</f>
        <v>26.243999999999229</v>
      </c>
      <c r="C16" s="54">
        <f>C15*10</f>
        <v>126.02500000000283</v>
      </c>
      <c r="D16" s="54">
        <f>D15*10</f>
        <v>1.7640000000001339</v>
      </c>
      <c r="E16" s="54">
        <f>E15*10</f>
        <v>17.161000000000804</v>
      </c>
      <c r="F16" s="54">
        <f>F15*10</f>
        <v>79.523999999999617</v>
      </c>
    </row>
    <row r="17" spans="1:6" x14ac:dyDescent="0.2">
      <c r="A17" s="55" t="s">
        <v>71</v>
      </c>
      <c r="B17" s="54">
        <f>SUM(B16:F16)</f>
        <v>250.71800000000258</v>
      </c>
      <c r="C17" s="54"/>
      <c r="D17" s="54"/>
      <c r="E17" s="54"/>
      <c r="F17" s="5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1"/>
  <sheetViews>
    <sheetView zoomScale="225" workbookViewId="0">
      <selection activeCell="I3" sqref="I3"/>
    </sheetView>
  </sheetViews>
  <sheetFormatPr baseColWidth="10" defaultColWidth="8.83203125" defaultRowHeight="15" x14ac:dyDescent="0.2"/>
  <cols>
    <col min="2" max="2" width="12.1640625" customWidth="1"/>
  </cols>
  <sheetData>
    <row r="1" spans="1:9" x14ac:dyDescent="0.2">
      <c r="A1" s="56" t="s">
        <v>72</v>
      </c>
      <c r="B1" s="56" t="s">
        <v>73</v>
      </c>
      <c r="C1" s="56" t="s">
        <v>74</v>
      </c>
      <c r="E1" s="56"/>
      <c r="F1" s="57" t="s">
        <v>75</v>
      </c>
      <c r="G1" s="57" t="s">
        <v>76</v>
      </c>
      <c r="I1" t="s">
        <v>118</v>
      </c>
    </row>
    <row r="2" spans="1:9" x14ac:dyDescent="0.2">
      <c r="A2" s="56">
        <v>1</v>
      </c>
      <c r="B2" s="56">
        <v>1</v>
      </c>
      <c r="C2" s="56">
        <v>106.9</v>
      </c>
      <c r="E2" s="56" t="s">
        <v>77</v>
      </c>
      <c r="F2" s="56">
        <v>106.9</v>
      </c>
      <c r="G2" s="56">
        <v>100.2</v>
      </c>
      <c r="I2" t="s">
        <v>119</v>
      </c>
    </row>
    <row r="3" spans="1:9" x14ac:dyDescent="0.2">
      <c r="A3" s="56">
        <v>1</v>
      </c>
      <c r="B3" s="56">
        <v>1</v>
      </c>
      <c r="C3" s="56">
        <v>84</v>
      </c>
      <c r="E3" s="56"/>
      <c r="F3" s="56">
        <v>84</v>
      </c>
      <c r="G3" s="56">
        <v>101</v>
      </c>
    </row>
    <row r="4" spans="1:9" x14ac:dyDescent="0.2">
      <c r="A4" s="56">
        <v>1</v>
      </c>
      <c r="B4" s="56">
        <v>1</v>
      </c>
      <c r="C4" s="56">
        <v>97.5</v>
      </c>
      <c r="E4" s="56"/>
      <c r="F4" s="56">
        <v>97.5</v>
      </c>
      <c r="G4" s="56">
        <v>118.5</v>
      </c>
    </row>
    <row r="5" spans="1:9" x14ac:dyDescent="0.2">
      <c r="A5" s="56">
        <v>1</v>
      </c>
      <c r="B5" s="56">
        <v>1</v>
      </c>
      <c r="C5" s="56">
        <v>97.1</v>
      </c>
      <c r="E5" s="56"/>
      <c r="F5" s="56">
        <v>97.1</v>
      </c>
      <c r="G5" s="56">
        <v>104.5</v>
      </c>
    </row>
    <row r="6" spans="1:9" x14ac:dyDescent="0.2">
      <c r="A6" s="56">
        <v>1</v>
      </c>
      <c r="B6" s="56">
        <v>1</v>
      </c>
      <c r="C6" s="56">
        <v>99.5</v>
      </c>
      <c r="E6" s="56"/>
      <c r="F6" s="56">
        <v>99.5</v>
      </c>
      <c r="G6" s="56">
        <v>111.2</v>
      </c>
    </row>
    <row r="7" spans="1:9" x14ac:dyDescent="0.2">
      <c r="A7" s="56">
        <v>1</v>
      </c>
      <c r="B7" s="56">
        <v>2</v>
      </c>
      <c r="C7" s="56">
        <v>100.2</v>
      </c>
      <c r="E7" s="56" t="s">
        <v>78</v>
      </c>
      <c r="F7" s="56">
        <v>82.8</v>
      </c>
      <c r="G7" s="56">
        <v>89.1</v>
      </c>
    </row>
    <row r="8" spans="1:9" x14ac:dyDescent="0.2">
      <c r="A8" s="56">
        <v>1</v>
      </c>
      <c r="B8" s="56">
        <v>2</v>
      </c>
      <c r="C8" s="56">
        <v>101</v>
      </c>
      <c r="E8" s="56"/>
      <c r="F8" s="56">
        <v>80.400000000000006</v>
      </c>
      <c r="G8" s="56">
        <v>106.4</v>
      </c>
    </row>
    <row r="9" spans="1:9" x14ac:dyDescent="0.2">
      <c r="A9" s="56">
        <v>1</v>
      </c>
      <c r="B9" s="56">
        <v>2</v>
      </c>
      <c r="C9" s="56">
        <v>118.5</v>
      </c>
      <c r="E9" s="56"/>
      <c r="F9" s="56">
        <v>95.6</v>
      </c>
      <c r="G9" s="56">
        <v>98.3</v>
      </c>
    </row>
    <row r="10" spans="1:9" x14ac:dyDescent="0.2">
      <c r="A10" s="56">
        <v>1</v>
      </c>
      <c r="B10" s="56">
        <v>2</v>
      </c>
      <c r="C10" s="56">
        <v>104.5</v>
      </c>
      <c r="E10" s="56"/>
      <c r="F10" s="56">
        <v>82</v>
      </c>
      <c r="G10" s="56">
        <v>89.2</v>
      </c>
    </row>
    <row r="11" spans="1:9" x14ac:dyDescent="0.2">
      <c r="A11" s="56">
        <v>1</v>
      </c>
      <c r="B11" s="56">
        <v>2</v>
      </c>
      <c r="C11" s="56">
        <v>111.2</v>
      </c>
      <c r="E11" s="56"/>
      <c r="F11" s="56">
        <v>83.2</v>
      </c>
      <c r="G11" s="56">
        <v>104.6</v>
      </c>
    </row>
    <row r="12" spans="1:9" x14ac:dyDescent="0.2">
      <c r="A12" s="56">
        <v>2</v>
      </c>
      <c r="B12" s="56">
        <v>1</v>
      </c>
      <c r="C12" s="56">
        <v>82.8</v>
      </c>
      <c r="E12" s="56"/>
    </row>
    <row r="13" spans="1:9" x14ac:dyDescent="0.2">
      <c r="A13" s="56">
        <v>2</v>
      </c>
      <c r="B13" s="56">
        <v>1</v>
      </c>
      <c r="C13" s="56">
        <v>80.400000000000006</v>
      </c>
      <c r="E13" s="56"/>
    </row>
    <row r="14" spans="1:9" x14ac:dyDescent="0.2">
      <c r="A14" s="56">
        <v>2</v>
      </c>
      <c r="B14" s="56">
        <v>1</v>
      </c>
      <c r="C14" s="56">
        <v>95.6</v>
      </c>
      <c r="E14" s="56"/>
    </row>
    <row r="15" spans="1:9" x14ac:dyDescent="0.2">
      <c r="A15" s="56">
        <v>2</v>
      </c>
      <c r="B15" s="56">
        <v>1</v>
      </c>
      <c r="C15" s="56">
        <v>82</v>
      </c>
      <c r="E15" s="56"/>
    </row>
    <row r="16" spans="1:9" x14ac:dyDescent="0.2">
      <c r="A16" s="56">
        <v>2</v>
      </c>
      <c r="B16" s="56">
        <v>1</v>
      </c>
      <c r="C16" s="56">
        <v>83.2</v>
      </c>
      <c r="E16" s="56"/>
    </row>
    <row r="17" spans="1:3" x14ac:dyDescent="0.2">
      <c r="A17" s="56">
        <v>2</v>
      </c>
      <c r="B17" s="56">
        <v>2</v>
      </c>
      <c r="C17" s="56">
        <v>89.1</v>
      </c>
    </row>
    <row r="18" spans="1:3" x14ac:dyDescent="0.2">
      <c r="A18" s="56">
        <v>2</v>
      </c>
      <c r="B18" s="56">
        <v>2</v>
      </c>
      <c r="C18" s="56">
        <v>106.4</v>
      </c>
    </row>
    <row r="19" spans="1:3" x14ac:dyDescent="0.2">
      <c r="A19" s="56">
        <v>2</v>
      </c>
      <c r="B19" s="56">
        <v>2</v>
      </c>
      <c r="C19" s="56">
        <v>98.3</v>
      </c>
    </row>
    <row r="20" spans="1:3" x14ac:dyDescent="0.2">
      <c r="A20" s="56">
        <v>2</v>
      </c>
      <c r="B20" s="56">
        <v>2</v>
      </c>
      <c r="C20" s="56">
        <v>89.2</v>
      </c>
    </row>
    <row r="21" spans="1:3" x14ac:dyDescent="0.2">
      <c r="A21" s="56">
        <v>2</v>
      </c>
      <c r="B21" s="56">
        <v>2</v>
      </c>
      <c r="C21" s="56">
        <v>104.6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7"/>
  <sheetViews>
    <sheetView tabSelected="1" zoomScale="206" workbookViewId="0">
      <selection activeCell="B5" sqref="B5"/>
    </sheetView>
  </sheetViews>
  <sheetFormatPr baseColWidth="10" defaultColWidth="8.83203125" defaultRowHeight="15" x14ac:dyDescent="0.2"/>
  <cols>
    <col min="1" max="1" width="19.5" customWidth="1"/>
    <col min="2" max="3" width="13.6640625" customWidth="1"/>
    <col min="4" max="4" width="17.6640625" customWidth="1"/>
  </cols>
  <sheetData>
    <row r="1" spans="1:4" x14ac:dyDescent="0.2">
      <c r="A1" s="21" t="s">
        <v>111</v>
      </c>
      <c r="C1" s="21" t="s">
        <v>112</v>
      </c>
    </row>
    <row r="2" spans="1:4" ht="16" thickBot="1" x14ac:dyDescent="0.25">
      <c r="B2" s="21" t="s">
        <v>37</v>
      </c>
    </row>
    <row r="3" spans="1:4" ht="16.5" customHeight="1" thickBot="1" x14ac:dyDescent="0.25">
      <c r="A3" s="80" t="s">
        <v>106</v>
      </c>
      <c r="B3" s="82" t="s">
        <v>107</v>
      </c>
      <c r="C3" s="83"/>
      <c r="D3" s="84"/>
    </row>
    <row r="4" spans="1:4" ht="18" thickBot="1" x14ac:dyDescent="0.25">
      <c r="A4" s="81"/>
      <c r="B4" s="73" t="s">
        <v>108</v>
      </c>
      <c r="C4" s="73" t="s">
        <v>109</v>
      </c>
      <c r="D4" s="74" t="s">
        <v>56</v>
      </c>
    </row>
    <row r="5" spans="1:4" ht="18" thickBot="1" x14ac:dyDescent="0.25">
      <c r="A5" s="73" t="s">
        <v>108</v>
      </c>
      <c r="B5" s="75">
        <v>40</v>
      </c>
      <c r="C5" s="75">
        <v>217</v>
      </c>
      <c r="D5" s="76">
        <v>257</v>
      </c>
    </row>
    <row r="6" spans="1:4" ht="18" thickBot="1" x14ac:dyDescent="0.25">
      <c r="A6" s="73" t="s">
        <v>109</v>
      </c>
      <c r="B6" s="75">
        <v>34</v>
      </c>
      <c r="C6" s="75">
        <v>1350</v>
      </c>
      <c r="D6" s="76">
        <v>1384</v>
      </c>
    </row>
    <row r="7" spans="1:4" ht="18" thickBot="1" x14ac:dyDescent="0.25">
      <c r="A7" s="73" t="s">
        <v>56</v>
      </c>
      <c r="B7" s="75">
        <v>74</v>
      </c>
      <c r="C7" s="75">
        <v>1567</v>
      </c>
      <c r="D7" s="76">
        <v>1641</v>
      </c>
    </row>
    <row r="10" spans="1:4" ht="16" thickBot="1" x14ac:dyDescent="0.25">
      <c r="B10" s="21" t="s">
        <v>43</v>
      </c>
    </row>
    <row r="11" spans="1:4" ht="17" thickBot="1" x14ac:dyDescent="0.25">
      <c r="A11" s="80" t="s">
        <v>106</v>
      </c>
      <c r="B11" s="82" t="s">
        <v>107</v>
      </c>
      <c r="C11" s="83"/>
      <c r="D11" s="84"/>
    </row>
    <row r="12" spans="1:4" ht="18" thickBot="1" x14ac:dyDescent="0.25">
      <c r="A12" s="81"/>
      <c r="B12" s="73" t="s">
        <v>108</v>
      </c>
      <c r="C12" s="73" t="s">
        <v>109</v>
      </c>
      <c r="D12" s="74" t="s">
        <v>56</v>
      </c>
    </row>
    <row r="13" spans="1:4" ht="18" thickBot="1" x14ac:dyDescent="0.25">
      <c r="A13" s="73" t="s">
        <v>108</v>
      </c>
      <c r="B13" s="75">
        <f>D5*B7/D7</f>
        <v>11.589274832419257</v>
      </c>
      <c r="C13" s="75">
        <f>D5*C7/D7</f>
        <v>245.41072516758075</v>
      </c>
      <c r="D13" s="76"/>
    </row>
    <row r="14" spans="1:4" ht="18" thickBot="1" x14ac:dyDescent="0.25">
      <c r="A14" s="73" t="s">
        <v>109</v>
      </c>
      <c r="B14" s="75">
        <f>D6*B7/D7</f>
        <v>62.410725167580743</v>
      </c>
      <c r="C14" s="75">
        <f>D6*C7/D7</f>
        <v>1321.5892748324193</v>
      </c>
      <c r="D14" s="76"/>
    </row>
    <row r="15" spans="1:4" ht="18" thickBot="1" x14ac:dyDescent="0.25">
      <c r="A15" s="73" t="s">
        <v>56</v>
      </c>
      <c r="B15" s="75"/>
      <c r="C15" s="75"/>
      <c r="D15" s="76"/>
    </row>
    <row r="17" spans="2:2" x14ac:dyDescent="0.2">
      <c r="B17">
        <f>_xlfn.CHISQ.TEST(B5:C6,B13:C14)</f>
        <v>1.4108986534997488E-20</v>
      </c>
    </row>
  </sheetData>
  <mergeCells count="4">
    <mergeCell ref="A3:A4"/>
    <mergeCell ref="B3:D3"/>
    <mergeCell ref="A11:A12"/>
    <mergeCell ref="B11:D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6"/>
  <sheetViews>
    <sheetView workbookViewId="0">
      <selection activeCell="L10" sqref="L10"/>
    </sheetView>
  </sheetViews>
  <sheetFormatPr baseColWidth="10" defaultColWidth="8.83203125" defaultRowHeight="15" x14ac:dyDescent="0.2"/>
  <sheetData>
    <row r="1" spans="1:11" x14ac:dyDescent="0.2">
      <c r="B1" t="s">
        <v>37</v>
      </c>
      <c r="H1" t="s">
        <v>113</v>
      </c>
    </row>
    <row r="2" spans="1:11" x14ac:dyDescent="0.2">
      <c r="A2" s="58" t="s">
        <v>79</v>
      </c>
      <c r="B2" s="58" t="s">
        <v>83</v>
      </c>
      <c r="C2" s="58" t="s">
        <v>84</v>
      </c>
      <c r="D2" s="58" t="s">
        <v>85</v>
      </c>
      <c r="E2" s="58" t="s">
        <v>56</v>
      </c>
      <c r="G2" s="58" t="s">
        <v>79</v>
      </c>
      <c r="H2" s="58" t="s">
        <v>83</v>
      </c>
      <c r="I2" s="58" t="s">
        <v>84</v>
      </c>
      <c r="J2" s="58" t="s">
        <v>85</v>
      </c>
      <c r="K2" s="58" t="s">
        <v>56</v>
      </c>
    </row>
    <row r="3" spans="1:11" x14ac:dyDescent="0.2">
      <c r="A3" t="s">
        <v>80</v>
      </c>
      <c r="B3">
        <v>49</v>
      </c>
      <c r="C3">
        <v>50</v>
      </c>
      <c r="D3">
        <v>69</v>
      </c>
      <c r="E3">
        <f>SUM(B3:D3)</f>
        <v>168</v>
      </c>
      <c r="G3" t="s">
        <v>80</v>
      </c>
      <c r="K3">
        <f>SUM(H3:J3)</f>
        <v>0</v>
      </c>
    </row>
    <row r="4" spans="1:11" x14ac:dyDescent="0.2">
      <c r="A4" t="s">
        <v>81</v>
      </c>
      <c r="B4">
        <v>24</v>
      </c>
      <c r="C4">
        <v>36</v>
      </c>
      <c r="D4">
        <v>38</v>
      </c>
      <c r="E4">
        <f t="shared" ref="E4:E5" si="0">SUM(B4:D4)</f>
        <v>98</v>
      </c>
      <c r="G4" t="s">
        <v>81</v>
      </c>
      <c r="K4">
        <f t="shared" ref="K4:K5" si="1">SUM(H4:J4)</f>
        <v>0</v>
      </c>
    </row>
    <row r="5" spans="1:11" x14ac:dyDescent="0.2">
      <c r="A5" t="s">
        <v>82</v>
      </c>
      <c r="B5">
        <v>19</v>
      </c>
      <c r="C5">
        <v>22</v>
      </c>
      <c r="D5">
        <v>28</v>
      </c>
      <c r="E5">
        <f t="shared" si="0"/>
        <v>69</v>
      </c>
      <c r="G5" t="s">
        <v>82</v>
      </c>
      <c r="K5">
        <f t="shared" si="1"/>
        <v>0</v>
      </c>
    </row>
    <row r="6" spans="1:11" x14ac:dyDescent="0.2">
      <c r="A6" t="s">
        <v>56</v>
      </c>
      <c r="B6">
        <f>SUM(B3:B5)</f>
        <v>92</v>
      </c>
      <c r="C6">
        <f t="shared" ref="C6:D6" si="2">SUM(C3:C5)</f>
        <v>108</v>
      </c>
      <c r="D6">
        <f t="shared" si="2"/>
        <v>135</v>
      </c>
      <c r="E6" s="58">
        <f>SUM(B3:D5)</f>
        <v>335</v>
      </c>
      <c r="G6" t="s">
        <v>56</v>
      </c>
      <c r="H6">
        <f>SUM(H3:H5)</f>
        <v>0</v>
      </c>
      <c r="I6">
        <f t="shared" ref="I6:J6" si="3">SUM(I3:I5)</f>
        <v>0</v>
      </c>
      <c r="J6">
        <f t="shared" si="3"/>
        <v>0</v>
      </c>
      <c r="K6" s="58">
        <f>SUM(H3:J5)</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5"/>
  <sheetViews>
    <sheetView workbookViewId="0">
      <selection activeCell="C2" sqref="C2"/>
    </sheetView>
  </sheetViews>
  <sheetFormatPr baseColWidth="10" defaultColWidth="8.83203125" defaultRowHeight="15" x14ac:dyDescent="0.2"/>
  <cols>
    <col min="1" max="1" width="16.5" customWidth="1"/>
    <col min="4" max="5" width="12" bestFit="1" customWidth="1"/>
    <col min="8" max="8" width="12" bestFit="1" customWidth="1"/>
  </cols>
  <sheetData>
    <row r="1" spans="1:3" x14ac:dyDescent="0.2">
      <c r="A1" s="58" t="s">
        <v>86</v>
      </c>
      <c r="B1" s="58" t="s">
        <v>87</v>
      </c>
      <c r="C1" s="58"/>
    </row>
    <row r="2" spans="1:3" x14ac:dyDescent="0.2">
      <c r="A2">
        <v>0</v>
      </c>
      <c r="B2">
        <v>48</v>
      </c>
    </row>
    <row r="3" spans="1:3" x14ac:dyDescent="0.2">
      <c r="A3">
        <v>1</v>
      </c>
      <c r="B3">
        <v>35</v>
      </c>
    </row>
    <row r="4" spans="1:3" x14ac:dyDescent="0.2">
      <c r="A4">
        <v>2</v>
      </c>
      <c r="B4">
        <v>15</v>
      </c>
    </row>
    <row r="5" spans="1:3" x14ac:dyDescent="0.2">
      <c r="A5">
        <v>3</v>
      </c>
      <c r="B5">
        <v>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6"/>
  <sheetViews>
    <sheetView workbookViewId="0">
      <selection activeCell="E2" sqref="E2"/>
    </sheetView>
  </sheetViews>
  <sheetFormatPr baseColWidth="10" defaultColWidth="8.83203125" defaultRowHeight="15" x14ac:dyDescent="0.2"/>
  <cols>
    <col min="2" max="2" width="23" customWidth="1"/>
    <col min="3" max="3" width="27.6640625" customWidth="1"/>
    <col min="4" max="4" width="25.1640625" customWidth="1"/>
    <col min="5" max="6" width="25.6640625" customWidth="1"/>
  </cols>
  <sheetData>
    <row r="1" spans="1:11" ht="17" thickBot="1" x14ac:dyDescent="0.25">
      <c r="B1" s="59" t="s">
        <v>114</v>
      </c>
      <c r="C1" s="59" t="s">
        <v>115</v>
      </c>
      <c r="D1" s="59" t="s">
        <v>116</v>
      </c>
      <c r="E1" s="59" t="s">
        <v>117</v>
      </c>
      <c r="F1" s="60"/>
    </row>
    <row r="2" spans="1:11" ht="17" thickTop="1" thickBot="1" x14ac:dyDescent="0.25">
      <c r="B2" s="61">
        <v>78</v>
      </c>
      <c r="C2" s="61">
        <v>94</v>
      </c>
      <c r="D2" s="61">
        <v>73</v>
      </c>
      <c r="E2" s="61">
        <v>79</v>
      </c>
      <c r="F2" s="62"/>
    </row>
    <row r="3" spans="1:11" ht="16" thickBot="1" x14ac:dyDescent="0.25">
      <c r="B3" s="63">
        <v>87</v>
      </c>
      <c r="C3" s="63">
        <v>91</v>
      </c>
      <c r="D3" s="63">
        <v>78</v>
      </c>
      <c r="E3" s="63">
        <v>83</v>
      </c>
      <c r="F3" s="62"/>
    </row>
    <row r="4" spans="1:11" ht="16" thickBot="1" x14ac:dyDescent="0.25">
      <c r="B4" s="64">
        <v>81</v>
      </c>
      <c r="C4" s="64">
        <v>87</v>
      </c>
      <c r="D4" s="64">
        <v>69</v>
      </c>
      <c r="E4" s="64">
        <v>78</v>
      </c>
      <c r="F4" s="62"/>
    </row>
    <row r="5" spans="1:11" ht="16" thickBot="1" x14ac:dyDescent="0.25">
      <c r="B5" s="63">
        <v>89</v>
      </c>
      <c r="C5" s="63">
        <v>90</v>
      </c>
      <c r="D5" s="63">
        <v>83</v>
      </c>
      <c r="E5" s="63">
        <v>69</v>
      </c>
      <c r="F5" s="62"/>
    </row>
    <row r="6" spans="1:11" ht="16" thickBot="1" x14ac:dyDescent="0.25">
      <c r="B6" s="64">
        <v>85</v>
      </c>
      <c r="C6" s="64">
        <v>88</v>
      </c>
      <c r="D6" s="64">
        <v>76</v>
      </c>
      <c r="E6" s="64">
        <v>81</v>
      </c>
      <c r="F6" s="62"/>
    </row>
    <row r="7" spans="1:11" x14ac:dyDescent="0.2">
      <c r="A7" t="s">
        <v>88</v>
      </c>
      <c r="B7" s="65">
        <f>AVERAGE(B2:B6)</f>
        <v>84</v>
      </c>
      <c r="C7" s="65">
        <f t="shared" ref="C7:E7" si="0">AVERAGE(C2:C6)</f>
        <v>90</v>
      </c>
      <c r="D7" s="65">
        <f t="shared" si="0"/>
        <v>75.8</v>
      </c>
      <c r="E7" s="65">
        <f t="shared" si="0"/>
        <v>78</v>
      </c>
      <c r="F7" s="66"/>
    </row>
    <row r="8" spans="1:11" x14ac:dyDescent="0.2">
      <c r="E8" s="67"/>
      <c r="F8" s="68"/>
    </row>
    <row r="9" spans="1:11" ht="29" x14ac:dyDescent="0.35">
      <c r="D9" s="69"/>
      <c r="E9" s="70"/>
      <c r="F9" s="70"/>
      <c r="G9" s="58" t="s">
        <v>89</v>
      </c>
    </row>
    <row r="10" spans="1:11" x14ac:dyDescent="0.2">
      <c r="B10" s="71" t="s">
        <v>90</v>
      </c>
      <c r="C10" s="71" t="s">
        <v>91</v>
      </c>
      <c r="D10" s="71" t="s">
        <v>92</v>
      </c>
      <c r="E10" s="71" t="s">
        <v>93</v>
      </c>
      <c r="F10" s="68"/>
      <c r="G10" s="68" t="s">
        <v>94</v>
      </c>
      <c r="H10" s="68" t="s">
        <v>95</v>
      </c>
      <c r="K10">
        <v>4</v>
      </c>
    </row>
    <row r="11" spans="1:11" x14ac:dyDescent="0.2">
      <c r="B11" s="72" t="s">
        <v>96</v>
      </c>
      <c r="C11" s="72"/>
      <c r="D11" s="72"/>
      <c r="E11" s="72"/>
      <c r="F11" s="68"/>
      <c r="G11" t="s">
        <v>97</v>
      </c>
      <c r="H11" t="s">
        <v>98</v>
      </c>
      <c r="K11">
        <v>16</v>
      </c>
    </row>
    <row r="12" spans="1:11" x14ac:dyDescent="0.2">
      <c r="B12" s="72" t="s">
        <v>99</v>
      </c>
      <c r="C12" s="72"/>
      <c r="D12" s="72"/>
      <c r="E12" s="72"/>
      <c r="F12" s="68" t="s">
        <v>110</v>
      </c>
      <c r="G12" t="s">
        <v>100</v>
      </c>
    </row>
    <row r="13" spans="1:11" x14ac:dyDescent="0.2">
      <c r="B13" s="72" t="s">
        <v>101</v>
      </c>
      <c r="C13" s="72"/>
      <c r="D13" s="72"/>
      <c r="E13" s="72"/>
      <c r="F13" s="68"/>
      <c r="G13" t="s">
        <v>102</v>
      </c>
      <c r="H13">
        <f>COUNT(B2:B6)</f>
        <v>5</v>
      </c>
    </row>
    <row r="14" spans="1:11" x14ac:dyDescent="0.2">
      <c r="B14" s="72" t="s">
        <v>103</v>
      </c>
      <c r="C14" s="72"/>
      <c r="D14" s="72"/>
      <c r="E14" s="72"/>
      <c r="F14" s="68"/>
    </row>
    <row r="15" spans="1:11" x14ac:dyDescent="0.2">
      <c r="B15" s="72" t="s">
        <v>104</v>
      </c>
      <c r="C15" s="72"/>
      <c r="D15" s="72"/>
      <c r="E15" s="72"/>
      <c r="F15" s="68"/>
    </row>
    <row r="16" spans="1:11" x14ac:dyDescent="0.2">
      <c r="B16" s="72" t="s">
        <v>105</v>
      </c>
      <c r="C16" s="72"/>
      <c r="D16" s="72"/>
      <c r="E16" s="72"/>
      <c r="F16" s="68"/>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8"/>
  <sheetViews>
    <sheetView workbookViewId="0">
      <selection activeCell="B2" sqref="B2:E48"/>
    </sheetView>
  </sheetViews>
  <sheetFormatPr baseColWidth="10" defaultColWidth="8.83203125" defaultRowHeight="15" x14ac:dyDescent="0.2"/>
  <cols>
    <col min="1" max="2" width="12" bestFit="1" customWidth="1"/>
    <col min="3" max="3" width="10.33203125" hidden="1" customWidth="1"/>
    <col min="7" max="7" width="12" bestFit="1" customWidth="1"/>
  </cols>
  <sheetData>
    <row r="1" spans="1:4" ht="16" x14ac:dyDescent="0.2">
      <c r="A1" s="20" t="s">
        <v>18</v>
      </c>
      <c r="B1" s="20"/>
      <c r="C1" s="20"/>
    </row>
    <row r="2" spans="1:4" x14ac:dyDescent="0.2">
      <c r="A2" s="3">
        <v>405</v>
      </c>
      <c r="B2" s="3"/>
      <c r="C2" s="3"/>
      <c r="D2" s="21"/>
    </row>
    <row r="3" spans="1:4" x14ac:dyDescent="0.2">
      <c r="A3" s="3">
        <v>406</v>
      </c>
      <c r="B3" s="3"/>
      <c r="C3" s="3"/>
      <c r="D3" s="21"/>
    </row>
    <row r="4" spans="1:4" x14ac:dyDescent="0.2">
      <c r="A4" s="3">
        <v>407</v>
      </c>
      <c r="B4" s="3"/>
      <c r="C4" s="3"/>
      <c r="D4" s="21"/>
    </row>
    <row r="5" spans="1:4" x14ac:dyDescent="0.2">
      <c r="A5" s="3">
        <v>408</v>
      </c>
      <c r="B5" s="3"/>
      <c r="C5" s="3"/>
      <c r="D5" s="21"/>
    </row>
    <row r="6" spans="1:4" x14ac:dyDescent="0.2">
      <c r="A6" s="3">
        <v>409</v>
      </c>
      <c r="B6" s="3"/>
      <c r="C6" s="3"/>
      <c r="D6" s="21"/>
    </row>
    <row r="7" spans="1:4" x14ac:dyDescent="0.2">
      <c r="A7" s="3">
        <v>410</v>
      </c>
      <c r="B7" s="3"/>
      <c r="C7" s="3"/>
      <c r="D7" s="21"/>
    </row>
    <row r="8" spans="1:4" x14ac:dyDescent="0.2">
      <c r="A8" s="3">
        <v>411</v>
      </c>
      <c r="B8" s="3"/>
      <c r="C8" s="3"/>
      <c r="D8" s="21"/>
    </row>
    <row r="9" spans="1:4" x14ac:dyDescent="0.2">
      <c r="A9" s="3">
        <v>412</v>
      </c>
      <c r="B9" s="3"/>
      <c r="C9" s="3"/>
      <c r="D9" s="21"/>
    </row>
    <row r="10" spans="1:4" x14ac:dyDescent="0.2">
      <c r="A10" s="3">
        <v>413</v>
      </c>
      <c r="B10" s="3"/>
      <c r="C10" s="3"/>
      <c r="D10" s="21"/>
    </row>
    <row r="11" spans="1:4" x14ac:dyDescent="0.2">
      <c r="A11" s="3">
        <v>414</v>
      </c>
      <c r="B11" s="3"/>
      <c r="C11" s="3"/>
      <c r="D11" s="21"/>
    </row>
    <row r="12" spans="1:4" x14ac:dyDescent="0.2">
      <c r="A12" s="3">
        <v>415</v>
      </c>
      <c r="B12" s="3"/>
      <c r="C12" s="3"/>
      <c r="D12" s="21"/>
    </row>
    <row r="13" spans="1:4" x14ac:dyDescent="0.2">
      <c r="A13" s="3">
        <v>416</v>
      </c>
      <c r="B13" s="3"/>
      <c r="C13" s="3"/>
      <c r="D13" s="21"/>
    </row>
    <row r="14" spans="1:4" x14ac:dyDescent="0.2">
      <c r="A14" s="3">
        <v>417</v>
      </c>
      <c r="B14" s="3"/>
      <c r="C14" s="3"/>
      <c r="D14" s="21"/>
    </row>
    <row r="15" spans="1:4" x14ac:dyDescent="0.2">
      <c r="A15" s="3">
        <v>418</v>
      </c>
      <c r="B15" s="3"/>
      <c r="C15" s="3"/>
      <c r="D15" s="21"/>
    </row>
    <row r="16" spans="1:4" x14ac:dyDescent="0.2">
      <c r="A16" s="3">
        <v>419</v>
      </c>
      <c r="B16" s="3"/>
      <c r="C16" s="3"/>
      <c r="D16" s="21"/>
    </row>
    <row r="17" spans="1:4" x14ac:dyDescent="0.2">
      <c r="A17" s="3">
        <v>420</v>
      </c>
      <c r="B17" s="3"/>
      <c r="C17" s="3"/>
      <c r="D17" s="21"/>
    </row>
    <row r="18" spans="1:4" x14ac:dyDescent="0.2">
      <c r="A18" s="3">
        <v>421</v>
      </c>
      <c r="B18" s="3"/>
      <c r="C18" s="3"/>
      <c r="D18" s="21"/>
    </row>
    <row r="19" spans="1:4" x14ac:dyDescent="0.2">
      <c r="A19" s="3">
        <v>422</v>
      </c>
      <c r="B19" s="3"/>
      <c r="C19" s="3"/>
      <c r="D19" s="21"/>
    </row>
    <row r="20" spans="1:4" x14ac:dyDescent="0.2">
      <c r="A20" s="3">
        <v>423</v>
      </c>
      <c r="B20" s="3"/>
      <c r="C20" s="3"/>
      <c r="D20" s="21"/>
    </row>
    <row r="21" spans="1:4" x14ac:dyDescent="0.2">
      <c r="A21" s="3">
        <v>424</v>
      </c>
      <c r="B21" s="3"/>
      <c r="C21" s="3"/>
      <c r="D21" s="21"/>
    </row>
    <row r="22" spans="1:4" x14ac:dyDescent="0.2">
      <c r="A22" s="3">
        <v>425</v>
      </c>
      <c r="B22" s="3"/>
      <c r="C22" s="3"/>
      <c r="D22" s="21"/>
    </row>
    <row r="23" spans="1:4" x14ac:dyDescent="0.2">
      <c r="A23" s="3">
        <v>426</v>
      </c>
      <c r="B23" s="3"/>
      <c r="C23" s="3"/>
      <c r="D23" s="21"/>
    </row>
    <row r="24" spans="1:4" x14ac:dyDescent="0.2">
      <c r="A24" s="3">
        <v>427</v>
      </c>
      <c r="B24" s="3"/>
      <c r="C24" s="3"/>
      <c r="D24" s="21"/>
    </row>
    <row r="25" spans="1:4" x14ac:dyDescent="0.2">
      <c r="A25" s="3">
        <v>428</v>
      </c>
      <c r="B25" s="3"/>
      <c r="C25" s="3"/>
      <c r="D25" s="21"/>
    </row>
    <row r="26" spans="1:4" x14ac:dyDescent="0.2">
      <c r="A26" s="3">
        <v>429</v>
      </c>
      <c r="B26" s="3"/>
      <c r="C26" s="3"/>
      <c r="D26" s="21"/>
    </row>
    <row r="27" spans="1:4" x14ac:dyDescent="0.2">
      <c r="A27" s="3">
        <v>430</v>
      </c>
      <c r="B27" s="3"/>
      <c r="C27" s="3"/>
      <c r="D27" s="21"/>
    </row>
    <row r="28" spans="1:4" x14ac:dyDescent="0.2">
      <c r="A28" s="3">
        <v>431</v>
      </c>
      <c r="B28" s="3"/>
      <c r="C28" s="3"/>
      <c r="D28" s="21"/>
    </row>
    <row r="29" spans="1:4" x14ac:dyDescent="0.2">
      <c r="A29" s="3">
        <v>432</v>
      </c>
      <c r="B29" s="3"/>
      <c r="C29" s="3"/>
      <c r="D29" s="21"/>
    </row>
    <row r="30" spans="1:4" x14ac:dyDescent="0.2">
      <c r="A30" s="3">
        <v>433</v>
      </c>
      <c r="B30" s="3"/>
      <c r="C30" s="3"/>
      <c r="D30" s="21"/>
    </row>
    <row r="31" spans="1:4" x14ac:dyDescent="0.2">
      <c r="A31" s="3">
        <v>434</v>
      </c>
      <c r="B31" s="3"/>
      <c r="C31" s="3"/>
      <c r="D31" s="21"/>
    </row>
    <row r="32" spans="1:4" x14ac:dyDescent="0.2">
      <c r="A32" s="3">
        <v>435</v>
      </c>
      <c r="B32" s="3"/>
      <c r="C32" s="3"/>
      <c r="D32" s="21"/>
    </row>
    <row r="33" spans="1:4" x14ac:dyDescent="0.2">
      <c r="A33" s="3">
        <v>436</v>
      </c>
      <c r="B33" s="3"/>
      <c r="C33" s="3"/>
      <c r="D33" s="21"/>
    </row>
    <row r="34" spans="1:4" x14ac:dyDescent="0.2">
      <c r="A34" s="3">
        <v>437</v>
      </c>
      <c r="B34" s="3"/>
      <c r="C34" s="3"/>
      <c r="D34" s="21"/>
    </row>
    <row r="35" spans="1:4" x14ac:dyDescent="0.2">
      <c r="A35" s="3">
        <v>438</v>
      </c>
      <c r="B35" s="3"/>
      <c r="C35" s="3"/>
      <c r="D35" s="21"/>
    </row>
    <row r="36" spans="1:4" x14ac:dyDescent="0.2">
      <c r="A36" s="3">
        <v>439</v>
      </c>
      <c r="B36" s="3"/>
      <c r="C36" s="3"/>
      <c r="D36" s="21"/>
    </row>
    <row r="37" spans="1:4" x14ac:dyDescent="0.2">
      <c r="A37" s="3">
        <v>440</v>
      </c>
      <c r="B37" s="3"/>
      <c r="C37" s="3"/>
      <c r="D37" s="21"/>
    </row>
    <row r="38" spans="1:4" x14ac:dyDescent="0.2">
      <c r="A38" s="3">
        <v>441</v>
      </c>
      <c r="B38" s="3"/>
      <c r="C38" s="3"/>
      <c r="D38" s="21"/>
    </row>
    <row r="39" spans="1:4" x14ac:dyDescent="0.2">
      <c r="A39" s="3">
        <v>442</v>
      </c>
      <c r="B39" s="3"/>
      <c r="C39" s="3"/>
      <c r="D39" s="21"/>
    </row>
    <row r="40" spans="1:4" x14ac:dyDescent="0.2">
      <c r="A40" s="3">
        <v>443</v>
      </c>
      <c r="B40" s="3"/>
      <c r="C40" s="3"/>
      <c r="D40" s="21"/>
    </row>
    <row r="41" spans="1:4" x14ac:dyDescent="0.2">
      <c r="A41" s="3">
        <v>444</v>
      </c>
      <c r="B41" s="3"/>
      <c r="C41" s="3"/>
      <c r="D41" s="21"/>
    </row>
    <row r="42" spans="1:4" x14ac:dyDescent="0.2">
      <c r="A42" s="3">
        <v>445</v>
      </c>
      <c r="B42" s="3"/>
      <c r="C42" s="3"/>
      <c r="D42" s="21"/>
    </row>
    <row r="43" spans="1:4" x14ac:dyDescent="0.2">
      <c r="A43" s="3">
        <v>446</v>
      </c>
      <c r="B43" s="3"/>
      <c r="C43" s="3"/>
      <c r="D43" s="21"/>
    </row>
    <row r="44" spans="1:4" x14ac:dyDescent="0.2">
      <c r="A44" s="3">
        <v>447</v>
      </c>
      <c r="B44" s="3"/>
      <c r="C44" s="3"/>
      <c r="D44" s="21"/>
    </row>
    <row r="45" spans="1:4" x14ac:dyDescent="0.2">
      <c r="A45" s="3">
        <v>448</v>
      </c>
      <c r="B45" s="3"/>
      <c r="C45" s="3"/>
      <c r="D45" s="21"/>
    </row>
    <row r="46" spans="1:4" x14ac:dyDescent="0.2">
      <c r="A46" s="3">
        <v>449</v>
      </c>
      <c r="B46" s="3"/>
      <c r="C46" s="3"/>
      <c r="D46" s="21"/>
    </row>
    <row r="47" spans="1:4" x14ac:dyDescent="0.2">
      <c r="A47" s="3">
        <v>450</v>
      </c>
      <c r="B47" s="3"/>
      <c r="C47" s="3"/>
      <c r="D47" s="21"/>
    </row>
    <row r="48" spans="1:4" x14ac:dyDescent="0.2">
      <c r="B48" s="3"/>
      <c r="C48" s="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S31"/>
  <sheetViews>
    <sheetView topLeftCell="I1" zoomScale="235" zoomScaleNormal="118" workbookViewId="0">
      <selection activeCell="O16" sqref="O16"/>
    </sheetView>
  </sheetViews>
  <sheetFormatPr baseColWidth="10" defaultColWidth="8.83203125" defaultRowHeight="15" x14ac:dyDescent="0.2"/>
  <cols>
    <col min="1" max="1" width="23.5" customWidth="1"/>
    <col min="2" max="2" width="15.5" customWidth="1"/>
    <col min="3" max="3" width="21.83203125" customWidth="1"/>
    <col min="4" max="4" width="22.5" customWidth="1"/>
    <col min="5" max="5" width="16.83203125" customWidth="1"/>
    <col min="8" max="8" width="16" customWidth="1"/>
    <col min="9" max="9" width="18" customWidth="1"/>
    <col min="10" max="10" width="14.33203125" customWidth="1"/>
    <col min="11" max="11" width="14.83203125" customWidth="1"/>
    <col min="16" max="16" width="16.33203125" customWidth="1"/>
    <col min="17" max="17" width="18.33203125" customWidth="1"/>
    <col min="18" max="18" width="18.5" customWidth="1"/>
  </cols>
  <sheetData>
    <row r="2" spans="1:19" x14ac:dyDescent="0.2">
      <c r="C2" s="85" t="s">
        <v>127</v>
      </c>
      <c r="D2" s="85"/>
      <c r="J2" s="85" t="s">
        <v>127</v>
      </c>
      <c r="K2" s="85"/>
      <c r="Q2" s="85" t="s">
        <v>127</v>
      </c>
      <c r="R2" s="85"/>
    </row>
    <row r="3" spans="1:19" x14ac:dyDescent="0.2">
      <c r="A3" s="58" t="s">
        <v>120</v>
      </c>
      <c r="B3" s="58" t="s">
        <v>124</v>
      </c>
      <c r="C3" s="58" t="s">
        <v>125</v>
      </c>
      <c r="D3" s="58" t="s">
        <v>126</v>
      </c>
      <c r="E3" s="58" t="s">
        <v>56</v>
      </c>
      <c r="H3" s="58" t="s">
        <v>134</v>
      </c>
      <c r="I3" s="58" t="s">
        <v>124</v>
      </c>
      <c r="J3" s="58" t="s">
        <v>125</v>
      </c>
      <c r="K3" s="58" t="s">
        <v>126</v>
      </c>
      <c r="L3" s="58" t="s">
        <v>56</v>
      </c>
      <c r="O3" s="58" t="s">
        <v>134</v>
      </c>
      <c r="P3" s="58" t="s">
        <v>124</v>
      </c>
      <c r="Q3" s="58" t="s">
        <v>125</v>
      </c>
      <c r="R3" s="58" t="s">
        <v>126</v>
      </c>
      <c r="S3" s="58" t="s">
        <v>56</v>
      </c>
    </row>
    <row r="4" spans="1:19" x14ac:dyDescent="0.2">
      <c r="A4" s="77" t="s">
        <v>121</v>
      </c>
      <c r="B4" s="77">
        <v>440</v>
      </c>
      <c r="C4" s="77">
        <v>140</v>
      </c>
      <c r="D4" s="77">
        <v>420</v>
      </c>
      <c r="E4" s="77">
        <f>SUM(B4:D4)</f>
        <v>1000</v>
      </c>
      <c r="H4" s="77" t="s">
        <v>132</v>
      </c>
      <c r="I4" s="77">
        <v>573</v>
      </c>
      <c r="J4" s="77">
        <v>516</v>
      </c>
      <c r="K4" s="77">
        <v>422</v>
      </c>
      <c r="L4" s="77">
        <f>SUM(I4:K4)</f>
        <v>1511</v>
      </c>
      <c r="O4" s="77" t="s">
        <v>132</v>
      </c>
      <c r="P4" s="77">
        <f>L4*I6/L6</f>
        <v>522.93359797906896</v>
      </c>
      <c r="Q4" s="77">
        <f>L4*J6/L6</f>
        <v>540.38289426199924</v>
      </c>
      <c r="R4" s="77">
        <f>L4*K6/L6</f>
        <v>447.6835077589318</v>
      </c>
      <c r="S4" s="77">
        <f>SUM(P4:R4)</f>
        <v>1511</v>
      </c>
    </row>
    <row r="5" spans="1:19" x14ac:dyDescent="0.2">
      <c r="A5" s="77" t="s">
        <v>122</v>
      </c>
      <c r="B5" s="77">
        <v>44</v>
      </c>
      <c r="C5" s="77">
        <v>14</v>
      </c>
      <c r="D5" s="77">
        <v>42</v>
      </c>
      <c r="E5" s="77">
        <f>SUM(B5:D5)</f>
        <v>100</v>
      </c>
      <c r="H5" s="77" t="s">
        <v>133</v>
      </c>
      <c r="I5" s="77">
        <v>386</v>
      </c>
      <c r="J5" s="77">
        <v>475</v>
      </c>
      <c r="K5" s="77">
        <v>399</v>
      </c>
      <c r="L5" s="77">
        <f>SUM(I5:K5)</f>
        <v>1260</v>
      </c>
      <c r="O5" s="77" t="s">
        <v>133</v>
      </c>
      <c r="P5" s="77">
        <f>L5*I6/L6</f>
        <v>436.06640202093109</v>
      </c>
      <c r="Q5" s="77">
        <f>L5*J6/L6</f>
        <v>450.6171057380007</v>
      </c>
      <c r="R5" s="77">
        <f>L5*K6/L6</f>
        <v>373.3164922410682</v>
      </c>
      <c r="S5" s="77">
        <f>SUM(P5:R5)</f>
        <v>1260</v>
      </c>
    </row>
    <row r="6" spans="1:19" x14ac:dyDescent="0.2">
      <c r="A6" s="77" t="s">
        <v>123</v>
      </c>
      <c r="B6" s="77">
        <v>110</v>
      </c>
      <c r="C6" s="77">
        <v>35</v>
      </c>
      <c r="D6" s="77">
        <v>105</v>
      </c>
      <c r="E6" s="77">
        <f>SUM(B6:D6)</f>
        <v>250</v>
      </c>
      <c r="H6" s="77" t="s">
        <v>56</v>
      </c>
      <c r="I6" s="77">
        <f>SUM(I4:I5)</f>
        <v>959</v>
      </c>
      <c r="J6" s="77">
        <f t="shared" ref="J6:L6" si="0">SUM(J4:J5)</f>
        <v>991</v>
      </c>
      <c r="K6" s="77">
        <f t="shared" si="0"/>
        <v>821</v>
      </c>
      <c r="L6" s="77">
        <f t="shared" si="0"/>
        <v>2771</v>
      </c>
      <c r="O6" s="77" t="s">
        <v>56</v>
      </c>
      <c r="P6" s="77"/>
      <c r="Q6" s="77"/>
      <c r="R6" s="77"/>
      <c r="S6" s="77">
        <f t="shared" ref="S6" si="1">SUM(S4:S5)</f>
        <v>2771</v>
      </c>
    </row>
    <row r="7" spans="1:19" x14ac:dyDescent="0.2">
      <c r="A7" s="77" t="s">
        <v>56</v>
      </c>
      <c r="B7" s="77">
        <f>SUM(B4:B6)</f>
        <v>594</v>
      </c>
      <c r="C7" s="77">
        <f t="shared" ref="C7:E7" si="2">SUM(C4:C6)</f>
        <v>189</v>
      </c>
      <c r="D7" s="77">
        <f t="shared" si="2"/>
        <v>567</v>
      </c>
      <c r="E7" s="77">
        <f t="shared" si="2"/>
        <v>1350</v>
      </c>
    </row>
    <row r="9" spans="1:19" x14ac:dyDescent="0.2">
      <c r="C9" s="85" t="s">
        <v>127</v>
      </c>
      <c r="D9" s="85"/>
      <c r="J9" s="85" t="s">
        <v>127</v>
      </c>
      <c r="K9" s="85"/>
      <c r="Q9" s="58" t="s">
        <v>127</v>
      </c>
    </row>
    <row r="10" spans="1:19" x14ac:dyDescent="0.2">
      <c r="A10" s="58" t="s">
        <v>120</v>
      </c>
      <c r="B10" s="58" t="s">
        <v>124</v>
      </c>
      <c r="C10" s="58" t="s">
        <v>125</v>
      </c>
      <c r="D10" s="58" t="s">
        <v>126</v>
      </c>
      <c r="E10" s="58" t="s">
        <v>56</v>
      </c>
      <c r="H10" s="58" t="s">
        <v>134</v>
      </c>
      <c r="I10" s="58" t="s">
        <v>124</v>
      </c>
      <c r="J10" s="58" t="s">
        <v>125</v>
      </c>
      <c r="K10" s="58" t="s">
        <v>126</v>
      </c>
      <c r="L10" s="58" t="s">
        <v>56</v>
      </c>
      <c r="O10" s="58" t="s">
        <v>134</v>
      </c>
      <c r="P10" s="58" t="s">
        <v>124</v>
      </c>
      <c r="Q10" s="58" t="s">
        <v>125</v>
      </c>
      <c r="R10" s="58" t="s">
        <v>126</v>
      </c>
      <c r="S10" s="58" t="s">
        <v>56</v>
      </c>
    </row>
    <row r="11" spans="1:19" x14ac:dyDescent="0.2">
      <c r="A11" s="77" t="s">
        <v>121</v>
      </c>
      <c r="B11" s="77">
        <f>440/$E$11</f>
        <v>0.44</v>
      </c>
      <c r="C11" s="77">
        <f>140/E11</f>
        <v>0.14000000000000001</v>
      </c>
      <c r="D11" s="77">
        <f>420/E11</f>
        <v>0.42</v>
      </c>
      <c r="E11" s="77">
        <v>1000</v>
      </c>
      <c r="H11" s="77" t="s">
        <v>132</v>
      </c>
      <c r="I11" s="77">
        <f>573/L11</f>
        <v>0.37921906022501656</v>
      </c>
      <c r="J11" s="77">
        <f>516/L11</f>
        <v>0.34149569821310388</v>
      </c>
      <c r="K11" s="77">
        <f>422/L11</f>
        <v>0.27928524156187956</v>
      </c>
      <c r="L11" s="77">
        <v>1511</v>
      </c>
      <c r="O11" s="77" t="s">
        <v>132</v>
      </c>
      <c r="P11" s="77">
        <f>(I4-P4)/SQRT(P4*(1-S4/S6)*(1-P6/S6))</f>
        <v>3.2468042052201231</v>
      </c>
      <c r="Q11" s="77">
        <v>516</v>
      </c>
      <c r="R11" s="77">
        <v>422</v>
      </c>
      <c r="S11" s="77">
        <v>1511</v>
      </c>
    </row>
    <row r="12" spans="1:19" x14ac:dyDescent="0.2">
      <c r="A12" s="77" t="s">
        <v>122</v>
      </c>
      <c r="B12" s="77">
        <f>44/E12</f>
        <v>0.44</v>
      </c>
      <c r="C12" s="77">
        <f>14/E12</f>
        <v>0.14000000000000001</v>
      </c>
      <c r="D12" s="77">
        <f>42/E12</f>
        <v>0.42</v>
      </c>
      <c r="E12" s="77">
        <v>100</v>
      </c>
      <c r="H12" s="77" t="s">
        <v>133</v>
      </c>
      <c r="I12" s="77">
        <f>386/L12</f>
        <v>0.30634920634920637</v>
      </c>
      <c r="J12" s="77">
        <f>475/L12</f>
        <v>0.37698412698412698</v>
      </c>
      <c r="K12" s="77">
        <f>399/L12</f>
        <v>0.31666666666666665</v>
      </c>
      <c r="L12" s="77">
        <v>1260</v>
      </c>
      <c r="O12" s="77" t="s">
        <v>133</v>
      </c>
      <c r="P12" s="77">
        <f>(I5-P5)/SQRT(P5*(1-S5/S6)*(1-P6/S6))</f>
        <v>-3.2468042052201271</v>
      </c>
      <c r="Q12" s="77">
        <v>475</v>
      </c>
      <c r="R12" s="77">
        <v>399</v>
      </c>
      <c r="S12" s="77">
        <v>1260</v>
      </c>
    </row>
    <row r="13" spans="1:19" x14ac:dyDescent="0.2">
      <c r="A13" s="77" t="s">
        <v>123</v>
      </c>
      <c r="B13" s="77">
        <f>110/E13</f>
        <v>0.44</v>
      </c>
      <c r="C13" s="77">
        <f>35/E13</f>
        <v>0.14000000000000001</v>
      </c>
      <c r="D13" s="77">
        <f>105/E13</f>
        <v>0.42</v>
      </c>
      <c r="E13" s="77">
        <v>250</v>
      </c>
      <c r="H13" s="77" t="s">
        <v>56</v>
      </c>
      <c r="I13" s="77">
        <v>959</v>
      </c>
      <c r="J13" s="77">
        <f>991</f>
        <v>991</v>
      </c>
      <c r="K13" s="77">
        <v>821</v>
      </c>
      <c r="L13" s="77">
        <v>2771</v>
      </c>
      <c r="O13" s="77" t="s">
        <v>56</v>
      </c>
      <c r="P13" s="77">
        <v>959</v>
      </c>
      <c r="Q13" s="77">
        <v>991</v>
      </c>
      <c r="R13" s="77">
        <v>821</v>
      </c>
      <c r="S13" s="77">
        <v>2771</v>
      </c>
    </row>
    <row r="15" spans="1:19" x14ac:dyDescent="0.2">
      <c r="A15" s="78" t="s">
        <v>128</v>
      </c>
      <c r="H15" s="78" t="s">
        <v>135</v>
      </c>
    </row>
    <row r="16" spans="1:19" x14ac:dyDescent="0.2">
      <c r="A16" s="78" t="s">
        <v>129</v>
      </c>
      <c r="H16" s="78" t="s">
        <v>136</v>
      </c>
      <c r="O16" s="21">
        <f>_xlfn.CHISQ.TEST(I4:K5,P4:R5)</f>
        <v>3.0327729089393412E-4</v>
      </c>
    </row>
    <row r="19" spans="1:12" x14ac:dyDescent="0.2">
      <c r="C19" s="85" t="s">
        <v>127</v>
      </c>
      <c r="D19" s="85"/>
      <c r="J19" s="85" t="s">
        <v>127</v>
      </c>
      <c r="K19" s="85"/>
    </row>
    <row r="20" spans="1:12" x14ac:dyDescent="0.2">
      <c r="A20" s="58" t="s">
        <v>120</v>
      </c>
      <c r="B20" s="58" t="s">
        <v>124</v>
      </c>
      <c r="C20" s="58" t="s">
        <v>125</v>
      </c>
      <c r="D20" s="58" t="s">
        <v>126</v>
      </c>
      <c r="E20" s="58" t="s">
        <v>56</v>
      </c>
      <c r="H20" s="58" t="s">
        <v>134</v>
      </c>
      <c r="I20" s="58" t="s">
        <v>124</v>
      </c>
      <c r="J20" s="58" t="s">
        <v>125</v>
      </c>
      <c r="K20" s="58" t="s">
        <v>126</v>
      </c>
      <c r="L20" s="58" t="s">
        <v>56</v>
      </c>
    </row>
    <row r="21" spans="1:12" x14ac:dyDescent="0.2">
      <c r="A21" s="77" t="s">
        <v>121</v>
      </c>
      <c r="B21" s="77">
        <f>440/B24</f>
        <v>0.7407407407407407</v>
      </c>
      <c r="C21" s="77">
        <f>140/C24</f>
        <v>0.7407407407407407</v>
      </c>
      <c r="D21" s="77">
        <f>420/D24</f>
        <v>0.7407407407407407</v>
      </c>
      <c r="E21" s="77">
        <v>1000</v>
      </c>
      <c r="H21" s="77" t="s">
        <v>132</v>
      </c>
      <c r="I21" s="77">
        <f>573/I23</f>
        <v>0.59749739311783112</v>
      </c>
      <c r="J21" s="77">
        <f>516/J23</f>
        <v>0.52068617558022201</v>
      </c>
      <c r="K21" s="77">
        <f>422/K23</f>
        <v>0.51400730816077955</v>
      </c>
      <c r="L21" s="77">
        <v>1511</v>
      </c>
    </row>
    <row r="22" spans="1:12" x14ac:dyDescent="0.2">
      <c r="A22" s="77" t="s">
        <v>122</v>
      </c>
      <c r="B22" s="77">
        <f>44/B24</f>
        <v>7.407407407407407E-2</v>
      </c>
      <c r="C22" s="77">
        <f>14/C24</f>
        <v>7.407407407407407E-2</v>
      </c>
      <c r="D22" s="77">
        <f>42/D24</f>
        <v>7.407407407407407E-2</v>
      </c>
      <c r="E22" s="77">
        <v>100</v>
      </c>
      <c r="H22" s="77" t="s">
        <v>133</v>
      </c>
      <c r="I22" s="77">
        <f>386/I23</f>
        <v>0.40250260688216893</v>
      </c>
      <c r="J22" s="77">
        <f>475/J23</f>
        <v>0.47931382441977799</v>
      </c>
      <c r="K22" s="77">
        <f>399/K23</f>
        <v>0.48599269183922045</v>
      </c>
      <c r="L22" s="77">
        <v>1260</v>
      </c>
    </row>
    <row r="23" spans="1:12" x14ac:dyDescent="0.2">
      <c r="A23" s="77" t="s">
        <v>123</v>
      </c>
      <c r="B23" s="77">
        <f>110/B24</f>
        <v>0.18518518518518517</v>
      </c>
      <c r="C23" s="77">
        <f>35/C24</f>
        <v>0.18518518518518517</v>
      </c>
      <c r="D23" s="77">
        <f>105/D24</f>
        <v>0.18518518518518517</v>
      </c>
      <c r="E23" s="77">
        <v>250</v>
      </c>
      <c r="H23" s="77" t="s">
        <v>56</v>
      </c>
      <c r="I23" s="77">
        <v>959</v>
      </c>
      <c r="J23" s="77">
        <v>991</v>
      </c>
      <c r="K23" s="77">
        <v>821</v>
      </c>
      <c r="L23" s="77">
        <v>2771</v>
      </c>
    </row>
    <row r="24" spans="1:12" x14ac:dyDescent="0.2">
      <c r="A24" s="77" t="s">
        <v>56</v>
      </c>
      <c r="B24" s="77">
        <v>594</v>
      </c>
      <c r="C24" s="77">
        <v>189</v>
      </c>
      <c r="D24" s="77">
        <v>567</v>
      </c>
      <c r="E24" s="77">
        <v>1350</v>
      </c>
    </row>
    <row r="26" spans="1:12" x14ac:dyDescent="0.2">
      <c r="A26" s="78" t="s">
        <v>130</v>
      </c>
    </row>
    <row r="27" spans="1:12" x14ac:dyDescent="0.2">
      <c r="A27" s="78" t="s">
        <v>129</v>
      </c>
    </row>
    <row r="29" spans="1:12" x14ac:dyDescent="0.2">
      <c r="A29" t="s">
        <v>131</v>
      </c>
    </row>
    <row r="30" spans="1:12" x14ac:dyDescent="0.2">
      <c r="D30" t="s">
        <v>137</v>
      </c>
    </row>
    <row r="31" spans="1:12" x14ac:dyDescent="0.2">
      <c r="D31" t="s">
        <v>138</v>
      </c>
    </row>
  </sheetData>
  <mergeCells count="7">
    <mergeCell ref="Q2:R2"/>
    <mergeCell ref="C2:D2"/>
    <mergeCell ref="C9:D9"/>
    <mergeCell ref="C19:D19"/>
    <mergeCell ref="J2:K2"/>
    <mergeCell ref="J9:K9"/>
    <mergeCell ref="J19:K19"/>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
  <sheetViews>
    <sheetView topLeftCell="A8" zoomScale="185" workbookViewId="0">
      <selection activeCell="I21" sqref="I21"/>
    </sheetView>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244" zoomScaleNormal="130" workbookViewId="0">
      <selection activeCell="F18" sqref="F18"/>
    </sheetView>
  </sheetViews>
  <sheetFormatPr baseColWidth="10" defaultColWidth="8.83203125" defaultRowHeight="15" x14ac:dyDescent="0.2"/>
  <cols>
    <col min="1" max="1" width="14.83203125" bestFit="1" customWidth="1"/>
    <col min="2" max="2" width="10" customWidth="1"/>
    <col min="3" max="3" width="10.5" customWidth="1"/>
  </cols>
  <sheetData>
    <row r="1" spans="1:6" x14ac:dyDescent="0.2">
      <c r="A1" s="22" t="s">
        <v>19</v>
      </c>
      <c r="B1" s="22" t="s">
        <v>20</v>
      </c>
      <c r="C1" s="22" t="s">
        <v>21</v>
      </c>
      <c r="E1" s="22" t="s">
        <v>22</v>
      </c>
      <c r="F1" s="22" t="s">
        <v>23</v>
      </c>
    </row>
    <row r="2" spans="1:6" x14ac:dyDescent="0.2">
      <c r="A2" s="23">
        <v>1</v>
      </c>
      <c r="B2" s="24">
        <v>3.5000000000000003E-2</v>
      </c>
      <c r="C2" s="24">
        <v>4.4499999999999998E-2</v>
      </c>
      <c r="E2">
        <v>162</v>
      </c>
      <c r="F2">
        <v>168</v>
      </c>
    </row>
    <row r="3" spans="1:6" x14ac:dyDescent="0.2">
      <c r="A3" s="23">
        <v>2</v>
      </c>
      <c r="B3" s="24">
        <v>2.98E-2</v>
      </c>
      <c r="C3" s="24">
        <v>3.6700000000000003E-2</v>
      </c>
      <c r="E3">
        <v>170</v>
      </c>
      <c r="F3">
        <v>158</v>
      </c>
    </row>
    <row r="4" spans="1:6" x14ac:dyDescent="0.2">
      <c r="A4" s="23">
        <v>3</v>
      </c>
      <c r="B4" s="24">
        <v>4.1200000000000001E-2</v>
      </c>
      <c r="C4" s="24">
        <v>3.5999999999999997E-2</v>
      </c>
      <c r="E4">
        <v>184</v>
      </c>
      <c r="F4">
        <v>186</v>
      </c>
    </row>
    <row r="5" spans="1:6" x14ac:dyDescent="0.2">
      <c r="A5" s="23">
        <v>4</v>
      </c>
      <c r="B5" s="24">
        <v>0.04</v>
      </c>
      <c r="C5" s="24">
        <v>3.8800000000000001E-2</v>
      </c>
      <c r="E5">
        <v>164</v>
      </c>
      <c r="F5">
        <v>155</v>
      </c>
    </row>
    <row r="6" spans="1:6" x14ac:dyDescent="0.2">
      <c r="A6" s="23">
        <v>5</v>
      </c>
      <c r="B6" s="24">
        <v>2.5999999999999999E-2</v>
      </c>
      <c r="C6" s="24">
        <v>4.3200000000000002E-2</v>
      </c>
      <c r="E6">
        <v>172</v>
      </c>
      <c r="F6">
        <v>143</v>
      </c>
    </row>
    <row r="7" spans="1:6" x14ac:dyDescent="0.2">
      <c r="A7" s="23">
        <v>6</v>
      </c>
      <c r="B7" s="24">
        <v>3.4000000000000002E-2</v>
      </c>
      <c r="C7" s="24">
        <v>4.3999999999999997E-2</v>
      </c>
      <c r="E7">
        <v>176</v>
      </c>
      <c r="F7">
        <v>161</v>
      </c>
    </row>
    <row r="8" spans="1:6" x14ac:dyDescent="0.2">
      <c r="A8" s="23">
        <v>7</v>
      </c>
      <c r="B8" s="24">
        <v>2.1999999999999999E-2</v>
      </c>
      <c r="C8" s="24">
        <v>3.1E-2</v>
      </c>
      <c r="E8">
        <v>159</v>
      </c>
      <c r="F8">
        <v>160</v>
      </c>
    </row>
    <row r="9" spans="1:6" x14ac:dyDescent="0.2">
      <c r="A9" s="23">
        <v>8</v>
      </c>
      <c r="B9" s="24">
        <v>5.0999999999999997E-2</v>
      </c>
      <c r="C9" s="24">
        <v>4.8000000000000001E-2</v>
      </c>
      <c r="E9">
        <v>170</v>
      </c>
      <c r="F9">
        <v>135</v>
      </c>
    </row>
    <row r="10" spans="1:6" x14ac:dyDescent="0.2">
      <c r="A10" s="23">
        <v>9</v>
      </c>
      <c r="B10" s="24">
        <v>4.4999999999999998E-2</v>
      </c>
      <c r="C10" s="24">
        <v>4.2000000000000003E-2</v>
      </c>
      <c r="E10">
        <f>AVERAGE(E2:E9)</f>
        <v>169.625</v>
      </c>
      <c r="F10">
        <f>AVERAGE(F2:F9)</f>
        <v>158.25</v>
      </c>
    </row>
    <row r="11" spans="1:6" x14ac:dyDescent="0.2">
      <c r="A11" s="23">
        <v>10</v>
      </c>
      <c r="B11" s="24">
        <v>3.9E-2</v>
      </c>
      <c r="C11" s="24">
        <v>4.1000000000000002E-2</v>
      </c>
    </row>
    <row r="12" spans="1:6" x14ac:dyDescent="0.2">
      <c r="A12" t="s">
        <v>24</v>
      </c>
      <c r="B12" s="25">
        <f>AVERAGE(B2:B11)</f>
        <v>3.6299999999999992E-2</v>
      </c>
      <c r="C12" s="25">
        <f>AVERAGE(C2:C11)</f>
        <v>4.0519999999999994E-2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5"/>
  <sheetViews>
    <sheetView workbookViewId="0">
      <selection activeCell="H24" sqref="H24"/>
    </sheetView>
  </sheetViews>
  <sheetFormatPr baseColWidth="10" defaultColWidth="8.83203125" defaultRowHeight="15" x14ac:dyDescent="0.2"/>
  <cols>
    <col min="2" max="5" width="9.5" bestFit="1" customWidth="1"/>
  </cols>
  <sheetData>
    <row r="1" spans="1:6" x14ac:dyDescent="0.2">
      <c r="B1" s="26" t="s">
        <v>25</v>
      </c>
      <c r="C1" s="26" t="s">
        <v>26</v>
      </c>
      <c r="D1" s="26" t="s">
        <v>27</v>
      </c>
      <c r="E1" s="26" t="s">
        <v>28</v>
      </c>
    </row>
    <row r="2" spans="1:6" x14ac:dyDescent="0.2">
      <c r="B2" s="27">
        <v>2.1999999999999999E-2</v>
      </c>
      <c r="C2" s="27">
        <v>2.6700000000000002E-2</v>
      </c>
      <c r="D2" s="27">
        <v>1.7999999999999999E-2</v>
      </c>
      <c r="E2" s="27">
        <v>2.4E-2</v>
      </c>
    </row>
    <row r="3" spans="1:6" x14ac:dyDescent="0.2">
      <c r="B3" s="27">
        <v>2.4E-2</v>
      </c>
      <c r="C3" s="27">
        <v>2.76E-2</v>
      </c>
      <c r="D3" s="27">
        <v>2.1999999999999999E-2</v>
      </c>
      <c r="E3" s="27">
        <v>2.5999999999999999E-2</v>
      </c>
    </row>
    <row r="4" spans="1:6" x14ac:dyDescent="0.2">
      <c r="B4" s="27">
        <v>2.1000000000000001E-2</v>
      </c>
      <c r="C4" s="27">
        <v>2.6599999999999999E-2</v>
      </c>
      <c r="D4" s="27">
        <v>2.7E-2</v>
      </c>
      <c r="E4" s="27">
        <v>2.5999999999999999E-2</v>
      </c>
    </row>
    <row r="5" spans="1:6" x14ac:dyDescent="0.2">
      <c r="B5" s="27">
        <v>2.7E-2</v>
      </c>
      <c r="C5" s="27">
        <v>2.93E-2</v>
      </c>
      <c r="D5" s="27">
        <v>2.1000000000000001E-2</v>
      </c>
      <c r="E5" s="27">
        <v>2.4E-2</v>
      </c>
    </row>
    <row r="6" spans="1:6" x14ac:dyDescent="0.2">
      <c r="B6" s="27">
        <v>2.2499999999999999E-2</v>
      </c>
      <c r="C6" s="27">
        <v>2.24E-2</v>
      </c>
      <c r="D6" s="27">
        <v>2.5999999999999999E-2</v>
      </c>
      <c r="E6" s="27">
        <v>2.5000000000000001E-2</v>
      </c>
    </row>
    <row r="7" spans="1:6" x14ac:dyDescent="0.2">
      <c r="B7" s="27">
        <v>2.5000000000000001E-2</v>
      </c>
      <c r="C7" s="27">
        <v>2.5000000000000001E-2</v>
      </c>
      <c r="D7" s="27">
        <v>2.4E-2</v>
      </c>
      <c r="E7" s="27">
        <v>2.5999999999999999E-2</v>
      </c>
    </row>
    <row r="8" spans="1:6" x14ac:dyDescent="0.2">
      <c r="A8" s="28" t="s">
        <v>29</v>
      </c>
      <c r="B8" s="29">
        <f>AVERAGE(B2:B7)</f>
        <v>2.3583333333333331E-2</v>
      </c>
      <c r="C8" s="29">
        <f>AVERAGE(C2:C7)</f>
        <v>2.6266666666666664E-2</v>
      </c>
      <c r="D8" s="29">
        <f>AVERAGE(D2:D7)</f>
        <v>2.2999999999999996E-2</v>
      </c>
      <c r="E8" s="29">
        <f t="shared" ref="E8" si="0">AVERAGE(E2:E7)</f>
        <v>2.5166666666666667E-2</v>
      </c>
    </row>
    <row r="12" spans="1:6" ht="16" thickBot="1" x14ac:dyDescent="0.25"/>
    <row r="13" spans="1:6" x14ac:dyDescent="0.2">
      <c r="B13" s="7"/>
      <c r="C13" s="7"/>
      <c r="D13" s="7"/>
      <c r="E13" s="7"/>
      <c r="F13" s="7"/>
    </row>
    <row r="14" spans="1:6" x14ac:dyDescent="0.2">
      <c r="B14" s="12"/>
      <c r="C14" s="12"/>
      <c r="D14" s="12"/>
      <c r="E14" s="12"/>
      <c r="F14" s="12"/>
    </row>
    <row r="15" spans="1:6" x14ac:dyDescent="0.2">
      <c r="B15" s="12"/>
      <c r="C15" s="12"/>
      <c r="D15" s="12"/>
      <c r="E15" s="12"/>
      <c r="F15" s="12"/>
    </row>
    <row r="16" spans="1:6" x14ac:dyDescent="0.2">
      <c r="B16" s="12"/>
      <c r="C16" s="12"/>
      <c r="D16" s="12"/>
      <c r="E16" s="12"/>
      <c r="F16" s="12"/>
    </row>
    <row r="17" spans="2:8" ht="16" thickBot="1" x14ac:dyDescent="0.25">
      <c r="B17" s="15"/>
      <c r="C17" s="15"/>
      <c r="D17" s="15"/>
      <c r="E17" s="15"/>
      <c r="F17" s="15"/>
    </row>
    <row r="20" spans="2:8" ht="16" thickBot="1" x14ac:dyDescent="0.25"/>
    <row r="21" spans="2:8" x14ac:dyDescent="0.2">
      <c r="B21" s="7"/>
      <c r="C21" s="7"/>
      <c r="D21" s="7"/>
      <c r="E21" s="7"/>
      <c r="F21" s="7"/>
      <c r="G21" s="7"/>
      <c r="H21" s="7"/>
    </row>
    <row r="22" spans="2:8" x14ac:dyDescent="0.2">
      <c r="B22" s="12"/>
      <c r="C22" s="12"/>
      <c r="D22" s="12"/>
      <c r="E22" s="12"/>
      <c r="F22" s="12"/>
      <c r="G22" s="12"/>
      <c r="H22" s="12"/>
    </row>
    <row r="23" spans="2:8" x14ac:dyDescent="0.2">
      <c r="B23" s="12"/>
      <c r="C23" s="12"/>
      <c r="D23" s="12"/>
      <c r="E23" s="12"/>
      <c r="F23" s="12"/>
      <c r="G23" s="12"/>
      <c r="H23" s="12"/>
    </row>
    <row r="24" spans="2:8" x14ac:dyDescent="0.2">
      <c r="B24" s="12"/>
      <c r="C24" s="12"/>
      <c r="D24" s="12"/>
      <c r="E24" s="12"/>
      <c r="F24" s="12"/>
      <c r="G24" s="12"/>
      <c r="H24" s="12"/>
    </row>
    <row r="25" spans="2:8" ht="16" thickBot="1" x14ac:dyDescent="0.25">
      <c r="B25" s="15"/>
      <c r="C25" s="15"/>
      <c r="D25" s="15"/>
      <c r="E25" s="15"/>
      <c r="F25" s="15"/>
      <c r="G25" s="15"/>
      <c r="H25" s="15"/>
    </row>
  </sheetData>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9"/>
  <sheetViews>
    <sheetView showGridLines="0" workbookViewId="0">
      <selection activeCell="E13" sqref="E13"/>
    </sheetView>
  </sheetViews>
  <sheetFormatPr baseColWidth="10" defaultColWidth="29.5" defaultRowHeight="14" x14ac:dyDescent="0.2"/>
  <cols>
    <col min="1" max="1" width="27.83203125" style="32" customWidth="1"/>
    <col min="2" max="2" width="15.5" style="32" customWidth="1"/>
    <col min="3" max="3" width="11.5" style="32" customWidth="1"/>
    <col min="4" max="4" width="2.5" style="32" customWidth="1"/>
    <col min="5" max="5" width="8.5" style="32" customWidth="1"/>
    <col min="6" max="6" width="7.33203125" style="32" customWidth="1"/>
    <col min="7" max="7" width="14" style="32" customWidth="1"/>
    <col min="8" max="16384" width="29.5" style="32"/>
  </cols>
  <sheetData>
    <row r="2" spans="1:8" x14ac:dyDescent="0.2">
      <c r="A2" s="30"/>
      <c r="B2" s="31" t="s">
        <v>30</v>
      </c>
      <c r="C2" s="31" t="s">
        <v>31</v>
      </c>
      <c r="E2" s="79" t="s">
        <v>32</v>
      </c>
      <c r="F2" s="79"/>
    </row>
    <row r="3" spans="1:8" ht="15" x14ac:dyDescent="0.2">
      <c r="A3" s="30" t="s">
        <v>33</v>
      </c>
      <c r="B3" s="33">
        <v>5299</v>
      </c>
      <c r="C3" s="33">
        <v>5200</v>
      </c>
    </row>
    <row r="4" spans="1:8" ht="15" x14ac:dyDescent="0.2">
      <c r="A4" s="30" t="s">
        <v>34</v>
      </c>
      <c r="B4" s="33">
        <v>90</v>
      </c>
      <c r="C4" s="33">
        <v>116</v>
      </c>
      <c r="E4" s="34">
        <f>B4/B3</f>
        <v>1.6984336667295718E-2</v>
      </c>
      <c r="F4" s="34">
        <f>C4/C3</f>
        <v>2.2307692307692306E-2</v>
      </c>
      <c r="H4" s="35"/>
    </row>
    <row r="5" spans="1:8" x14ac:dyDescent="0.2">
      <c r="A5" s="36"/>
      <c r="B5" s="36"/>
      <c r="C5" s="36"/>
    </row>
    <row r="7" spans="1:8" x14ac:dyDescent="0.2">
      <c r="A7" s="30"/>
      <c r="B7" s="31" t="s">
        <v>30</v>
      </c>
      <c r="C7" s="31" t="s">
        <v>31</v>
      </c>
    </row>
    <row r="8" spans="1:8" ht="15" x14ac:dyDescent="0.2">
      <c r="A8" s="30" t="s">
        <v>33</v>
      </c>
      <c r="B8" s="33">
        <v>5299</v>
      </c>
      <c r="C8" s="33">
        <v>5200</v>
      </c>
    </row>
    <row r="9" spans="1:8" ht="15" x14ac:dyDescent="0.2">
      <c r="A9" s="30" t="s">
        <v>35</v>
      </c>
      <c r="B9" s="37">
        <f>G4*B8</f>
        <v>0</v>
      </c>
      <c r="C9" s="37">
        <f>G4*C8</f>
        <v>0</v>
      </c>
    </row>
  </sheetData>
  <mergeCells count="1">
    <mergeCell ref="E2:F2"/>
  </mergeCells>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7"/>
  <sheetViews>
    <sheetView zoomScale="290" zoomScaleNormal="125" workbookViewId="0">
      <selection activeCell="B12" sqref="B12"/>
    </sheetView>
  </sheetViews>
  <sheetFormatPr baseColWidth="10" defaultColWidth="9.1640625" defaultRowHeight="15" x14ac:dyDescent="0.2"/>
  <cols>
    <col min="1" max="1" width="11" style="3" bestFit="1" customWidth="1"/>
    <col min="2" max="4" width="9.1640625" style="3"/>
    <col min="5" max="5" width="11" style="3" bestFit="1" customWidth="1"/>
    <col min="6" max="9" width="9.1640625" style="3"/>
    <col min="10" max="10" width="12.5" style="3" bestFit="1" customWidth="1"/>
    <col min="11" max="16384" width="9.1640625" style="3"/>
  </cols>
  <sheetData>
    <row r="1" spans="1:8" x14ac:dyDescent="0.2">
      <c r="A1" s="3" t="s">
        <v>36</v>
      </c>
      <c r="B1" s="3" t="s">
        <v>37</v>
      </c>
      <c r="E1" s="3" t="s">
        <v>38</v>
      </c>
    </row>
    <row r="2" spans="1:8" x14ac:dyDescent="0.2">
      <c r="B2" s="3" t="s">
        <v>39</v>
      </c>
      <c r="C2" s="3" t="s">
        <v>40</v>
      </c>
      <c r="F2" s="3" t="s">
        <v>39</v>
      </c>
      <c r="G2" s="3" t="s">
        <v>40</v>
      </c>
    </row>
    <row r="3" spans="1:8" x14ac:dyDescent="0.2">
      <c r="A3" s="3" t="s">
        <v>41</v>
      </c>
      <c r="B3" s="3">
        <v>33</v>
      </c>
      <c r="C3" s="3">
        <v>14</v>
      </c>
      <c r="D3" s="38">
        <f>B3+C3</f>
        <v>47</v>
      </c>
      <c r="E3" s="3" t="s">
        <v>41</v>
      </c>
      <c r="F3" s="3">
        <v>13</v>
      </c>
      <c r="G3" s="3">
        <v>4</v>
      </c>
      <c r="H3" s="38">
        <f>F3+G3</f>
        <v>17</v>
      </c>
    </row>
    <row r="4" spans="1:8" x14ac:dyDescent="0.2">
      <c r="A4" s="3" t="s">
        <v>42</v>
      </c>
      <c r="B4" s="3">
        <v>201</v>
      </c>
      <c r="C4" s="3">
        <v>186</v>
      </c>
      <c r="D4" s="38">
        <f t="shared" ref="D4:D5" si="0">B4+C4</f>
        <v>387</v>
      </c>
      <c r="E4" s="3" t="s">
        <v>42</v>
      </c>
      <c r="F4" s="3">
        <v>194</v>
      </c>
      <c r="G4" s="3">
        <v>100</v>
      </c>
      <c r="H4" s="38">
        <f t="shared" ref="H4:H5" si="1">F4+G4</f>
        <v>294</v>
      </c>
    </row>
    <row r="5" spans="1:8" x14ac:dyDescent="0.2">
      <c r="B5" s="38">
        <f>B3+B4</f>
        <v>234</v>
      </c>
      <c r="C5" s="38">
        <f>C3+C4</f>
        <v>200</v>
      </c>
      <c r="D5" s="38">
        <f t="shared" si="0"/>
        <v>434</v>
      </c>
      <c r="F5" s="38">
        <f>F3+F4</f>
        <v>207</v>
      </c>
      <c r="G5" s="38">
        <f>G3+G4</f>
        <v>104</v>
      </c>
      <c r="H5" s="38">
        <f t="shared" si="1"/>
        <v>311</v>
      </c>
    </row>
    <row r="6" spans="1:8" x14ac:dyDescent="0.2">
      <c r="A6" s="39"/>
      <c r="B6" s="40"/>
      <c r="C6" s="40"/>
      <c r="D6" s="40"/>
      <c r="E6" s="40"/>
      <c r="F6" s="40"/>
      <c r="G6" s="40"/>
    </row>
    <row r="7" spans="1:8" x14ac:dyDescent="0.2">
      <c r="B7" s="3" t="s">
        <v>39</v>
      </c>
      <c r="C7" s="3" t="s">
        <v>40</v>
      </c>
      <c r="D7" s="40"/>
      <c r="E7" s="40"/>
      <c r="F7" s="40"/>
      <c r="G7" s="40"/>
    </row>
    <row r="8" spans="1:8" x14ac:dyDescent="0.2">
      <c r="B8" s="3" t="s">
        <v>43</v>
      </c>
    </row>
    <row r="9" spans="1:8" x14ac:dyDescent="0.2">
      <c r="A9" s="3" t="s">
        <v>41</v>
      </c>
      <c r="B9" s="3">
        <f>D3*B5/D5</f>
        <v>25.341013824884794</v>
      </c>
      <c r="C9" s="3">
        <f>D3*C5/D5</f>
        <v>21.658986175115206</v>
      </c>
    </row>
    <row r="10" spans="1:8" x14ac:dyDescent="0.2">
      <c r="A10" s="3" t="s">
        <v>42</v>
      </c>
      <c r="B10" s="3">
        <f>D4*B5/D5</f>
        <v>208.65898617511522</v>
      </c>
      <c r="C10" s="3">
        <f>D4*C5/D5</f>
        <v>178.34101382488478</v>
      </c>
    </row>
    <row r="12" spans="1:8" x14ac:dyDescent="0.2">
      <c r="B12" s="41">
        <f>_xlfn.CHISQ.TEST(B3:C4,B9:C10)</f>
        <v>1.7623181857197887E-2</v>
      </c>
      <c r="G12" s="41"/>
    </row>
    <row r="15" spans="1:8" x14ac:dyDescent="0.2">
      <c r="A15" s="3" t="s">
        <v>44</v>
      </c>
      <c r="D15" s="3">
        <f>B3/D3</f>
        <v>0.7021276595744681</v>
      </c>
      <c r="H15" s="3">
        <f>F3/H3</f>
        <v>0.76470588235294112</v>
      </c>
    </row>
    <row r="16" spans="1:8" x14ac:dyDescent="0.2">
      <c r="D16" s="3">
        <f>B4/D4</f>
        <v>0.51937984496124034</v>
      </c>
      <c r="H16" s="3">
        <f>F4/H4</f>
        <v>0.65986394557823125</v>
      </c>
    </row>
    <row r="19" spans="1:10" hidden="1" x14ac:dyDescent="0.2">
      <c r="A19" s="42" t="s">
        <v>45</v>
      </c>
      <c r="B19"/>
      <c r="C19"/>
      <c r="D19"/>
      <c r="E19"/>
      <c r="F19"/>
    </row>
    <row r="20" spans="1:10" hidden="1" x14ac:dyDescent="0.2">
      <c r="A20" s="43" t="s">
        <v>46</v>
      </c>
      <c r="B20"/>
      <c r="C20"/>
      <c r="D20"/>
      <c r="E20"/>
      <c r="F20"/>
    </row>
    <row r="21" spans="1:10" hidden="1" x14ac:dyDescent="0.2">
      <c r="A21" s="44"/>
      <c r="B21"/>
      <c r="C21"/>
      <c r="D21"/>
      <c r="E21"/>
      <c r="F21"/>
    </row>
    <row r="22" spans="1:10" ht="51" hidden="1" x14ac:dyDescent="0.2">
      <c r="A22" s="45" t="s">
        <v>47</v>
      </c>
      <c r="B22" s="45" t="s">
        <v>48</v>
      </c>
      <c r="C22" s="45" t="s">
        <v>49</v>
      </c>
      <c r="D22" s="45"/>
      <c r="E22" s="45" t="s">
        <v>50</v>
      </c>
      <c r="F22" s="45" t="s">
        <v>51</v>
      </c>
    </row>
    <row r="23" spans="1:10" ht="17" hidden="1" x14ac:dyDescent="0.2">
      <c r="A23" s="45" t="s">
        <v>52</v>
      </c>
      <c r="B23" s="46">
        <v>0.42</v>
      </c>
      <c r="C23" s="45">
        <v>5</v>
      </c>
      <c r="D23" s="47"/>
      <c r="E23" s="47" t="e">
        <f>CHITEST(C23:C26,D23:D26)</f>
        <v>#DIV/0!</v>
      </c>
      <c r="F23" s="47"/>
      <c r="G23" s="3">
        <v>0</v>
      </c>
      <c r="J23" s="3">
        <f>_xlfn.BINOM.DIST(0,3,1/6,FALSE)*100</f>
        <v>57.870370370370374</v>
      </c>
    </row>
    <row r="24" spans="1:10" ht="17" hidden="1" x14ac:dyDescent="0.2">
      <c r="A24" s="45" t="s">
        <v>53</v>
      </c>
      <c r="B24" s="46">
        <v>0.23</v>
      </c>
      <c r="C24" s="45">
        <v>9</v>
      </c>
      <c r="D24" s="47"/>
      <c r="E24" s="47"/>
      <c r="F24" s="47"/>
      <c r="G24" s="3">
        <v>1</v>
      </c>
      <c r="J24" s="3">
        <f>_xlfn.BINOM.DIST(1,3,1/6,FALSE) *100</f>
        <v>34.722222222222229</v>
      </c>
    </row>
    <row r="25" spans="1:10" ht="17" hidden="1" x14ac:dyDescent="0.2">
      <c r="A25" s="45" t="s">
        <v>54</v>
      </c>
      <c r="B25" s="46">
        <v>0.16</v>
      </c>
      <c r="C25" s="45">
        <v>19</v>
      </c>
      <c r="D25" s="47"/>
      <c r="E25" s="47"/>
      <c r="F25" s="47"/>
      <c r="G25" s="3">
        <v>2</v>
      </c>
      <c r="J25" s="3">
        <f>_xlfn.BINOM.DIST(G25,3,1/6,FALSE) *100</f>
        <v>6.9444444444444473</v>
      </c>
    </row>
    <row r="26" spans="1:10" ht="17" hidden="1" x14ac:dyDescent="0.2">
      <c r="A26" s="45" t="s">
        <v>55</v>
      </c>
      <c r="B26" s="46">
        <v>0.19</v>
      </c>
      <c r="C26" s="45">
        <v>33</v>
      </c>
      <c r="D26" s="47"/>
      <c r="E26" s="47"/>
      <c r="F26" s="47"/>
      <c r="G26" s="3">
        <v>3</v>
      </c>
      <c r="J26" s="3">
        <f>_xlfn.BINOM.DIST(G26,3,1/6,FALSE) *100</f>
        <v>0.46296296296296285</v>
      </c>
    </row>
    <row r="27" spans="1:10" ht="17" hidden="1" x14ac:dyDescent="0.2">
      <c r="A27" s="45" t="s">
        <v>56</v>
      </c>
      <c r="B27" s="46">
        <v>1</v>
      </c>
      <c r="C27" s="45">
        <v>66</v>
      </c>
      <c r="D27" s="47"/>
      <c r="E27" s="47"/>
      <c r="F27" s="47"/>
    </row>
  </sheetData>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F253C-B485-2549-B370-D8B014EF6528}">
  <dimension ref="A1:C14"/>
  <sheetViews>
    <sheetView zoomScale="222" workbookViewId="0">
      <selection activeCell="D12" sqref="D12"/>
    </sheetView>
  </sheetViews>
  <sheetFormatPr baseColWidth="10" defaultRowHeight="15" x14ac:dyDescent="0.2"/>
  <cols>
    <col min="1" max="1" width="15.33203125" customWidth="1"/>
    <col min="2" max="2" width="20" customWidth="1"/>
  </cols>
  <sheetData>
    <row r="1" spans="1:3" x14ac:dyDescent="0.2">
      <c r="A1" t="s">
        <v>141</v>
      </c>
    </row>
    <row r="2" spans="1:3" ht="16" thickBot="1" x14ac:dyDescent="0.25"/>
    <row r="3" spans="1:3" x14ac:dyDescent="0.2">
      <c r="A3" s="7"/>
      <c r="B3" s="7" t="s">
        <v>142</v>
      </c>
      <c r="C3" s="7" t="s">
        <v>143</v>
      </c>
    </row>
    <row r="4" spans="1:3" x14ac:dyDescent="0.2">
      <c r="A4" s="12" t="s">
        <v>88</v>
      </c>
      <c r="B4" s="12">
        <v>8.75</v>
      </c>
      <c r="C4" s="12">
        <v>7.3</v>
      </c>
    </row>
    <row r="5" spans="1:3" x14ac:dyDescent="0.2">
      <c r="A5" s="12" t="s">
        <v>144</v>
      </c>
      <c r="B5" s="12">
        <v>4.6805555555555554</v>
      </c>
      <c r="C5" s="12">
        <v>5.8444444444444468</v>
      </c>
    </row>
    <row r="6" spans="1:3" x14ac:dyDescent="0.2">
      <c r="A6" s="12" t="s">
        <v>145</v>
      </c>
      <c r="B6" s="12">
        <v>10</v>
      </c>
      <c r="C6" s="12">
        <v>10</v>
      </c>
    </row>
    <row r="7" spans="1:3" x14ac:dyDescent="0.2">
      <c r="A7" s="12" t="s">
        <v>146</v>
      </c>
      <c r="B7" s="12">
        <v>5.2625000000000011</v>
      </c>
      <c r="C7" s="12"/>
    </row>
    <row r="8" spans="1:3" x14ac:dyDescent="0.2">
      <c r="A8" s="12" t="s">
        <v>147</v>
      </c>
      <c r="B8" s="12">
        <v>0</v>
      </c>
      <c r="C8" s="12"/>
    </row>
    <row r="9" spans="1:3" x14ac:dyDescent="0.2">
      <c r="A9" s="12" t="s">
        <v>148</v>
      </c>
      <c r="B9" s="12">
        <v>18</v>
      </c>
      <c r="C9" s="12"/>
    </row>
    <row r="10" spans="1:3" x14ac:dyDescent="0.2">
      <c r="A10" s="12" t="s">
        <v>149</v>
      </c>
      <c r="B10" s="12">
        <v>1.4133735186028802</v>
      </c>
      <c r="C10" s="12"/>
    </row>
    <row r="11" spans="1:3" x14ac:dyDescent="0.2">
      <c r="A11" s="12" t="s">
        <v>150</v>
      </c>
      <c r="B11" s="12">
        <v>8.73032878010674E-2</v>
      </c>
      <c r="C11" s="12"/>
    </row>
    <row r="12" spans="1:3" x14ac:dyDescent="0.2">
      <c r="A12" s="12" t="s">
        <v>151</v>
      </c>
      <c r="B12" s="12">
        <v>1.7340636066175394</v>
      </c>
      <c r="C12" s="12"/>
    </row>
    <row r="13" spans="1:3" x14ac:dyDescent="0.2">
      <c r="A13" s="86" t="s">
        <v>152</v>
      </c>
      <c r="B13" s="86">
        <v>0.1746065756021348</v>
      </c>
      <c r="C13" s="12"/>
    </row>
    <row r="14" spans="1:3" ht="16" thickBot="1" x14ac:dyDescent="0.25">
      <c r="A14" s="15" t="s">
        <v>153</v>
      </c>
      <c r="B14" s="15">
        <v>2.1009220402410378</v>
      </c>
      <c r="C14"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G3:Q13"/>
  <sheetViews>
    <sheetView topLeftCell="B1" zoomScale="224" workbookViewId="0">
      <selection activeCell="H4" sqref="H4"/>
    </sheetView>
  </sheetViews>
  <sheetFormatPr baseColWidth="10" defaultColWidth="8.83203125" defaultRowHeight="15" x14ac:dyDescent="0.2"/>
  <sheetData>
    <row r="3" spans="7:17" x14ac:dyDescent="0.2">
      <c r="G3" t="s">
        <v>139</v>
      </c>
      <c r="H3" t="s">
        <v>140</v>
      </c>
    </row>
    <row r="4" spans="7:17" x14ac:dyDescent="0.2">
      <c r="G4" s="3">
        <v>8.5</v>
      </c>
      <c r="H4" s="3">
        <v>6.5</v>
      </c>
    </row>
    <row r="5" spans="7:17" x14ac:dyDescent="0.2">
      <c r="G5" s="3">
        <v>9.5</v>
      </c>
      <c r="H5" s="3">
        <v>5.5</v>
      </c>
      <c r="P5" t="s">
        <v>57</v>
      </c>
      <c r="Q5" t="s">
        <v>23</v>
      </c>
    </row>
    <row r="6" spans="7:17" x14ac:dyDescent="0.2">
      <c r="G6" s="3">
        <v>10</v>
      </c>
      <c r="H6" s="3">
        <v>6.5</v>
      </c>
      <c r="P6">
        <v>162</v>
      </c>
      <c r="Q6">
        <v>168</v>
      </c>
    </row>
    <row r="7" spans="7:17" x14ac:dyDescent="0.2">
      <c r="G7" s="3">
        <v>7</v>
      </c>
      <c r="H7" s="3">
        <v>3</v>
      </c>
      <c r="P7">
        <v>170</v>
      </c>
      <c r="Q7">
        <v>158</v>
      </c>
    </row>
    <row r="8" spans="7:17" x14ac:dyDescent="0.2">
      <c r="G8" s="3">
        <v>12.5</v>
      </c>
      <c r="H8" s="3">
        <v>5</v>
      </c>
      <c r="P8">
        <v>184</v>
      </c>
      <c r="Q8">
        <v>186</v>
      </c>
    </row>
    <row r="9" spans="7:17" x14ac:dyDescent="0.2">
      <c r="G9" s="3">
        <v>9</v>
      </c>
      <c r="H9" s="3">
        <v>11</v>
      </c>
      <c r="P9">
        <v>164</v>
      </c>
      <c r="Q9">
        <v>155</v>
      </c>
    </row>
    <row r="10" spans="7:17" x14ac:dyDescent="0.2">
      <c r="G10" s="3">
        <v>4</v>
      </c>
      <c r="H10" s="3">
        <v>8.5</v>
      </c>
      <c r="P10">
        <v>172</v>
      </c>
      <c r="Q10">
        <v>143</v>
      </c>
    </row>
    <row r="11" spans="7:17" x14ac:dyDescent="0.2">
      <c r="G11" s="3">
        <v>9</v>
      </c>
      <c r="H11" s="3">
        <v>9.5</v>
      </c>
      <c r="P11">
        <v>176</v>
      </c>
      <c r="Q11">
        <v>161</v>
      </c>
    </row>
    <row r="12" spans="7:17" x14ac:dyDescent="0.2">
      <c r="G12" s="3">
        <v>9</v>
      </c>
      <c r="H12" s="3">
        <v>8.5</v>
      </c>
      <c r="P12">
        <v>159</v>
      </c>
      <c r="Q12">
        <v>160</v>
      </c>
    </row>
    <row r="13" spans="7:17" x14ac:dyDescent="0.2">
      <c r="G13" s="3">
        <v>9</v>
      </c>
      <c r="H13" s="3">
        <v>9</v>
      </c>
      <c r="P13">
        <v>170</v>
      </c>
      <c r="Q13">
        <v>135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F16"/>
  <sheetViews>
    <sheetView showGridLines="0" workbookViewId="0">
      <selection activeCell="I8" sqref="I8"/>
    </sheetView>
  </sheetViews>
  <sheetFormatPr baseColWidth="10" defaultColWidth="8.83203125" defaultRowHeight="15" x14ac:dyDescent="0.2"/>
  <cols>
    <col min="1" max="1" width="4.6640625" customWidth="1"/>
  </cols>
  <sheetData>
    <row r="5" spans="1:6" x14ac:dyDescent="0.2">
      <c r="B5" s="48" t="s">
        <v>58</v>
      </c>
      <c r="C5" s="48" t="s">
        <v>59</v>
      </c>
      <c r="D5" s="48" t="s">
        <v>60</v>
      </c>
      <c r="E5" s="48" t="s">
        <v>61</v>
      </c>
      <c r="F5" s="49" t="s">
        <v>62</v>
      </c>
    </row>
    <row r="6" spans="1:6" x14ac:dyDescent="0.2">
      <c r="B6" s="50">
        <v>210.5</v>
      </c>
      <c r="C6" s="50">
        <v>198.1</v>
      </c>
      <c r="D6" s="50">
        <v>170.5</v>
      </c>
      <c r="E6" s="50">
        <v>167.1</v>
      </c>
      <c r="F6" s="51">
        <v>188.5</v>
      </c>
    </row>
    <row r="7" spans="1:6" x14ac:dyDescent="0.2">
      <c r="B7" s="50">
        <v>198.1</v>
      </c>
      <c r="C7" s="50">
        <v>189</v>
      </c>
      <c r="D7" s="50">
        <v>225.5</v>
      </c>
      <c r="E7" s="50">
        <v>167.9</v>
      </c>
      <c r="F7" s="51">
        <v>177.7</v>
      </c>
    </row>
    <row r="8" spans="1:6" x14ac:dyDescent="0.2">
      <c r="B8" s="50">
        <v>145.30000000000001</v>
      </c>
      <c r="C8" s="50">
        <v>210.3</v>
      </c>
      <c r="D8" s="50">
        <v>158</v>
      </c>
      <c r="E8" s="50">
        <v>175.5</v>
      </c>
      <c r="F8" s="51">
        <v>176.5</v>
      </c>
    </row>
    <row r="9" spans="1:6" x14ac:dyDescent="0.2">
      <c r="B9" s="50">
        <v>185.5</v>
      </c>
      <c r="C9" s="50">
        <v>254.4</v>
      </c>
      <c r="D9" s="50">
        <v>139.4</v>
      </c>
      <c r="E9" s="50">
        <v>175</v>
      </c>
      <c r="F9" s="51">
        <v>158</v>
      </c>
    </row>
    <row r="10" spans="1:6" x14ac:dyDescent="0.2">
      <c r="B10" s="50">
        <v>189.1</v>
      </c>
      <c r="C10" s="50">
        <v>210.3</v>
      </c>
      <c r="D10" s="50">
        <v>156.4</v>
      </c>
      <c r="E10" s="50">
        <v>149.1</v>
      </c>
      <c r="F10" s="51">
        <v>174.5</v>
      </c>
    </row>
    <row r="11" spans="1:6" x14ac:dyDescent="0.2">
      <c r="B11" s="50">
        <v>135.9</v>
      </c>
      <c r="C11" s="50">
        <v>160.9</v>
      </c>
      <c r="D11" s="50">
        <v>217.1</v>
      </c>
      <c r="E11" s="50">
        <v>189.3</v>
      </c>
      <c r="F11" s="51">
        <v>181.7</v>
      </c>
    </row>
    <row r="12" spans="1:6" x14ac:dyDescent="0.2">
      <c r="B12" s="50">
        <v>180</v>
      </c>
      <c r="C12" s="50">
        <v>120.8</v>
      </c>
      <c r="D12" s="50">
        <v>189.1</v>
      </c>
      <c r="E12" s="50">
        <v>198.2</v>
      </c>
      <c r="F12" s="51">
        <v>176.2</v>
      </c>
    </row>
    <row r="13" spans="1:6" x14ac:dyDescent="0.2">
      <c r="B13" s="50">
        <v>149.4</v>
      </c>
      <c r="C13" s="50">
        <v>167.8</v>
      </c>
      <c r="D13" s="50">
        <v>158.19999999999999</v>
      </c>
      <c r="E13" s="50">
        <v>205</v>
      </c>
      <c r="F13" s="51">
        <v>177.9</v>
      </c>
    </row>
    <row r="14" spans="1:6" x14ac:dyDescent="0.2">
      <c r="B14" s="50">
        <v>176.4</v>
      </c>
      <c r="C14" s="50">
        <v>148.9</v>
      </c>
      <c r="D14" s="50">
        <v>218.1</v>
      </c>
      <c r="E14" s="50">
        <v>233.5</v>
      </c>
      <c r="F14" s="51">
        <v>189.1</v>
      </c>
    </row>
    <row r="15" spans="1:6" x14ac:dyDescent="0.2">
      <c r="B15" s="50">
        <v>229</v>
      </c>
      <c r="C15" s="50">
        <v>190.4</v>
      </c>
      <c r="D15" s="50">
        <v>178.9</v>
      </c>
      <c r="E15" s="50">
        <v>167.9</v>
      </c>
      <c r="F15" s="51">
        <v>187.1</v>
      </c>
    </row>
    <row r="16" spans="1:6" x14ac:dyDescent="0.2">
      <c r="A16" t="s">
        <v>63</v>
      </c>
      <c r="B16" s="52">
        <f>AVERAGE(B6:B15)</f>
        <v>179.92000000000002</v>
      </c>
      <c r="C16" s="52">
        <f>AVERAGE(C6:C15)</f>
        <v>185.09000000000003</v>
      </c>
      <c r="D16" s="52">
        <f>AVERAGE(D6:D15)</f>
        <v>181.11999999999998</v>
      </c>
      <c r="E16" s="52">
        <f>AVERAGE(E6:E15)</f>
        <v>182.85000000000002</v>
      </c>
      <c r="F16" s="52">
        <f>AVERAGE(F6:F15)</f>
        <v>178.72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Binomial</vt:lpstr>
      <vt:lpstr>Poisson</vt:lpstr>
      <vt:lpstr>T Tests</vt:lpstr>
      <vt:lpstr>ANOVA Layout Test</vt:lpstr>
      <vt:lpstr>Chi Square </vt:lpstr>
      <vt:lpstr>Cricket</vt:lpstr>
      <vt:lpstr>Sheet2</vt:lpstr>
      <vt:lpstr>Two Sample</vt:lpstr>
      <vt:lpstr>Single Factor</vt:lpstr>
      <vt:lpstr>Sheet3</vt:lpstr>
      <vt:lpstr>SSW</vt:lpstr>
      <vt:lpstr>SSB </vt:lpstr>
      <vt:lpstr>Two Factor</vt:lpstr>
      <vt:lpstr>Angel of Death</vt:lpstr>
      <vt:lpstr>Coke and Pespsi</vt:lpstr>
      <vt:lpstr>Sheet1</vt:lpstr>
      <vt:lpstr>Loaded Dice</vt:lpstr>
      <vt:lpstr>Post hoc</vt:lpstr>
      <vt:lpstr>Studentised t</vt:lpstr>
      <vt:lpstr>Categorical Association</vt:lpstr>
      <vt:lpstr>Simple Hypothesis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Sarita</dc:creator>
  <cp:lastModifiedBy>Gunnvant Saini</cp:lastModifiedBy>
  <dcterms:created xsi:type="dcterms:W3CDTF">2014-12-17T14:27:38Z</dcterms:created>
  <dcterms:modified xsi:type="dcterms:W3CDTF">2022-06-27T09:14:00Z</dcterms:modified>
</cp:coreProperties>
</file>