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c4ddfd9869a0cf/consulting/dono/idma_pt_public/ML_Unit2/excel/"/>
    </mc:Choice>
  </mc:AlternateContent>
  <xr:revisionPtr revIDLastSave="109" documentId="14_{78CFF5E8-614B-D648-B9A4-814B6632179A}" xr6:coauthVersionLast="47" xr6:coauthVersionMax="47" xr10:uidLastSave="{B9AA9B3F-99B0-C347-AE89-66C613863516}"/>
  <bookViews>
    <workbookView xWindow="340" yWindow="500" windowWidth="28040" windowHeight="15520" firstSheet="5" activeTab="12" xr2:uid="{ECAB7E24-608D-CE4D-8CF3-A67A0795359D}"/>
  </bookViews>
  <sheets>
    <sheet name="One Feature" sheetId="1" r:id="rId1"/>
    <sheet name="Model Meaning" sheetId="2" r:id="rId2"/>
    <sheet name="Cost Function" sheetId="4" r:id="rId3"/>
    <sheet name="Gradient Descent Recall" sheetId="5" r:id="rId4"/>
    <sheet name="Grad Descent Linear Regression" sheetId="7" r:id="rId5"/>
    <sheet name="Vector Notation" sheetId="8" r:id="rId6"/>
    <sheet name="Non Linear Seprability" sheetId="9" r:id="rId7"/>
    <sheet name="Non Linear Regression" sheetId="11" r:id="rId8"/>
    <sheet name="Cross Validation" sheetId="12" r:id="rId9"/>
    <sheet name="User Item Rating Matrix" sheetId="13" r:id="rId10"/>
    <sheet name="Collaborative Filtering 1" sheetId="14" r:id="rId11"/>
    <sheet name="Softmax Function" sheetId="15" r:id="rId12"/>
    <sheet name="Log Loss" sheetId="16" r:id="rId13"/>
  </sheets>
  <externalReferences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6" l="1"/>
  <c r="J10" i="13"/>
  <c r="I10" i="13"/>
  <c r="J9" i="13"/>
  <c r="I9" i="13"/>
  <c r="J8" i="13"/>
  <c r="I8" i="13"/>
  <c r="J7" i="13"/>
  <c r="I7" i="13"/>
  <c r="I13" i="13" l="1"/>
  <c r="J13" i="13"/>
  <c r="I12" i="13"/>
  <c r="J12" i="13"/>
  <c r="G6" i="16" l="1"/>
  <c r="G5" i="16"/>
  <c r="G4" i="16"/>
  <c r="M7" i="15"/>
  <c r="L7" i="15"/>
  <c r="K7" i="15"/>
  <c r="N24" i="14"/>
  <c r="O24" i="14"/>
  <c r="Q24" i="14"/>
  <c r="N27" i="14" s="1"/>
  <c r="M25" i="14"/>
  <c r="N25" i="14"/>
  <c r="P25" i="14"/>
  <c r="O26" i="14"/>
  <c r="Q26" i="14"/>
  <c r="M29" i="14" s="1"/>
  <c r="P28" i="14"/>
  <c r="Q28" i="14"/>
  <c r="M31" i="14" s="1"/>
  <c r="O30" i="14"/>
  <c r="P30" i="14"/>
  <c r="Q30" i="14"/>
  <c r="M33" i="14" s="1"/>
  <c r="Q23" i="14"/>
  <c r="M23" i="14"/>
  <c r="O33" i="14" l="1"/>
  <c r="N33" i="14"/>
  <c r="Q29" i="14"/>
  <c r="Q31" i="14"/>
  <c r="N34" i="14" s="1"/>
  <c r="N29" i="14"/>
  <c r="N7" i="15"/>
  <c r="O11" i="15" s="1"/>
  <c r="O10" i="15"/>
  <c r="P34" i="14"/>
  <c r="M27" i="14"/>
  <c r="O31" i="14"/>
  <c r="P27" i="14"/>
  <c r="P32" i="14" l="1"/>
  <c r="Q32" i="14"/>
  <c r="O9" i="15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2" i="11"/>
  <c r="C2" i="2"/>
  <c r="C5" i="9"/>
  <c r="C6" i="9"/>
  <c r="C7" i="9"/>
  <c r="C4" i="9"/>
  <c r="C51" i="7" l="1"/>
  <c r="D51" i="7" s="1"/>
  <c r="E51" i="7" s="1"/>
  <c r="C50" i="7"/>
  <c r="D50" i="7" s="1"/>
  <c r="E50" i="7" s="1"/>
  <c r="C49" i="7"/>
  <c r="D49" i="7" s="1"/>
  <c r="E49" i="7" s="1"/>
  <c r="C48" i="7"/>
  <c r="D48" i="7" s="1"/>
  <c r="E48" i="7" s="1"/>
  <c r="C47" i="7"/>
  <c r="D47" i="7" s="1"/>
  <c r="E47" i="7" s="1"/>
  <c r="C46" i="7"/>
  <c r="D46" i="7" s="1"/>
  <c r="E46" i="7" s="1"/>
  <c r="C45" i="7"/>
  <c r="D45" i="7" s="1"/>
  <c r="E45" i="7" s="1"/>
  <c r="C44" i="7"/>
  <c r="D44" i="7" s="1"/>
  <c r="E44" i="7" s="1"/>
  <c r="C43" i="7"/>
  <c r="D43" i="7" s="1"/>
  <c r="E43" i="7" s="1"/>
  <c r="C42" i="7"/>
  <c r="D42" i="7" s="1"/>
  <c r="E42" i="7" s="1"/>
  <c r="C41" i="7"/>
  <c r="D41" i="7" s="1"/>
  <c r="E41" i="7" s="1"/>
  <c r="C40" i="7"/>
  <c r="D40" i="7" s="1"/>
  <c r="E40" i="7" s="1"/>
  <c r="C39" i="7"/>
  <c r="D39" i="7" s="1"/>
  <c r="E39" i="7" s="1"/>
  <c r="C38" i="7"/>
  <c r="D38" i="7" s="1"/>
  <c r="E38" i="7" s="1"/>
  <c r="C37" i="7"/>
  <c r="D37" i="7" s="1"/>
  <c r="E37" i="7" s="1"/>
  <c r="C36" i="7"/>
  <c r="D36" i="7" s="1"/>
  <c r="E36" i="7" s="1"/>
  <c r="C35" i="7"/>
  <c r="D35" i="7" s="1"/>
  <c r="E35" i="7" s="1"/>
  <c r="C34" i="7"/>
  <c r="D34" i="7" s="1"/>
  <c r="E34" i="7" s="1"/>
  <c r="C33" i="7"/>
  <c r="D33" i="7" s="1"/>
  <c r="E33" i="7" s="1"/>
  <c r="C32" i="7"/>
  <c r="D32" i="7" s="1"/>
  <c r="E32" i="7" s="1"/>
  <c r="C31" i="7"/>
  <c r="D31" i="7" s="1"/>
  <c r="E31" i="7" s="1"/>
  <c r="C30" i="7"/>
  <c r="D30" i="7" s="1"/>
  <c r="E30" i="7" s="1"/>
  <c r="C29" i="7"/>
  <c r="D29" i="7" s="1"/>
  <c r="E29" i="7" s="1"/>
  <c r="C28" i="7"/>
  <c r="D28" i="7" s="1"/>
  <c r="E28" i="7" s="1"/>
  <c r="C27" i="7"/>
  <c r="D27" i="7" s="1"/>
  <c r="E27" i="7" s="1"/>
  <c r="C26" i="7"/>
  <c r="D26" i="7" s="1"/>
  <c r="E26" i="7" s="1"/>
  <c r="C25" i="7"/>
  <c r="D25" i="7" s="1"/>
  <c r="E25" i="7" s="1"/>
  <c r="C24" i="7"/>
  <c r="D24" i="7" s="1"/>
  <c r="E24" i="7" s="1"/>
  <c r="C23" i="7"/>
  <c r="D23" i="7" s="1"/>
  <c r="E23" i="7" s="1"/>
  <c r="C22" i="7"/>
  <c r="D22" i="7" s="1"/>
  <c r="E22" i="7" s="1"/>
  <c r="C21" i="7"/>
  <c r="D21" i="7" s="1"/>
  <c r="E21" i="7" s="1"/>
  <c r="C20" i="7"/>
  <c r="D20" i="7" s="1"/>
  <c r="E20" i="7" s="1"/>
  <c r="C19" i="7"/>
  <c r="D19" i="7" s="1"/>
  <c r="E19" i="7" s="1"/>
  <c r="C18" i="7"/>
  <c r="D18" i="7" s="1"/>
  <c r="E18" i="7" s="1"/>
  <c r="C17" i="7"/>
  <c r="D17" i="7" s="1"/>
  <c r="E17" i="7" s="1"/>
  <c r="C16" i="7"/>
  <c r="D16" i="7" s="1"/>
  <c r="E16" i="7" s="1"/>
  <c r="C15" i="7"/>
  <c r="D15" i="7" s="1"/>
  <c r="E15" i="7" s="1"/>
  <c r="C14" i="7"/>
  <c r="D14" i="7" s="1"/>
  <c r="E14" i="7" s="1"/>
  <c r="C13" i="7"/>
  <c r="D13" i="7" s="1"/>
  <c r="E13" i="7" s="1"/>
  <c r="C12" i="7"/>
  <c r="D12" i="7" s="1"/>
  <c r="E12" i="7" s="1"/>
  <c r="C11" i="7"/>
  <c r="D11" i="7" s="1"/>
  <c r="E11" i="7" s="1"/>
  <c r="C10" i="7"/>
  <c r="D10" i="7" s="1"/>
  <c r="E10" i="7" s="1"/>
  <c r="C9" i="7"/>
  <c r="D9" i="7" s="1"/>
  <c r="E9" i="7" s="1"/>
  <c r="C8" i="7"/>
  <c r="D8" i="7" s="1"/>
  <c r="E8" i="7" s="1"/>
  <c r="C7" i="7"/>
  <c r="D7" i="7" s="1"/>
  <c r="E7" i="7" s="1"/>
  <c r="C6" i="7"/>
  <c r="D6" i="7" s="1"/>
  <c r="E6" i="7" s="1"/>
  <c r="C5" i="7"/>
  <c r="D5" i="7" s="1"/>
  <c r="E5" i="7" s="1"/>
  <c r="C4" i="7"/>
  <c r="D4" i="7" s="1"/>
  <c r="E4" i="7" s="1"/>
  <c r="C3" i="7"/>
  <c r="D3" i="7" s="1"/>
  <c r="E3" i="7" s="1"/>
  <c r="N4" i="7" s="1"/>
  <c r="L7" i="7" s="1"/>
  <c r="L11" i="7" s="1"/>
  <c r="C2" i="7"/>
  <c r="D2" i="7" s="1"/>
  <c r="E2" i="7" s="1"/>
  <c r="D27" i="5"/>
  <c r="D21" i="5"/>
  <c r="D14" i="5"/>
  <c r="D17" i="5" s="1"/>
  <c r="C22" i="5" s="1"/>
  <c r="D13" i="5"/>
  <c r="B3" i="5"/>
  <c r="B4" i="5"/>
  <c r="B5" i="5"/>
  <c r="B6" i="5"/>
  <c r="B7" i="5"/>
  <c r="B8" i="5"/>
  <c r="B9" i="5"/>
  <c r="B10" i="5"/>
  <c r="B2" i="5"/>
  <c r="C51" i="4"/>
  <c r="D51" i="4" s="1"/>
  <c r="C50" i="4"/>
  <c r="D50" i="4" s="1"/>
  <c r="C49" i="4"/>
  <c r="D49" i="4" s="1"/>
  <c r="C48" i="4"/>
  <c r="D48" i="4" s="1"/>
  <c r="C47" i="4"/>
  <c r="D47" i="4" s="1"/>
  <c r="C46" i="4"/>
  <c r="D46" i="4" s="1"/>
  <c r="C45" i="4"/>
  <c r="D45" i="4" s="1"/>
  <c r="C44" i="4"/>
  <c r="D44" i="4" s="1"/>
  <c r="C43" i="4"/>
  <c r="D43" i="4" s="1"/>
  <c r="C42" i="4"/>
  <c r="D42" i="4" s="1"/>
  <c r="C41" i="4"/>
  <c r="D41" i="4" s="1"/>
  <c r="C40" i="4"/>
  <c r="D40" i="4" s="1"/>
  <c r="C39" i="4"/>
  <c r="D39" i="4" s="1"/>
  <c r="C38" i="4"/>
  <c r="D38" i="4" s="1"/>
  <c r="C37" i="4"/>
  <c r="D37" i="4" s="1"/>
  <c r="C36" i="4"/>
  <c r="D36" i="4" s="1"/>
  <c r="C35" i="4"/>
  <c r="D35" i="4" s="1"/>
  <c r="C34" i="4"/>
  <c r="D34" i="4" s="1"/>
  <c r="C33" i="4"/>
  <c r="D33" i="4" s="1"/>
  <c r="C32" i="4"/>
  <c r="D32" i="4" s="1"/>
  <c r="C31" i="4"/>
  <c r="D31" i="4" s="1"/>
  <c r="C30" i="4"/>
  <c r="D30" i="4" s="1"/>
  <c r="C29" i="4"/>
  <c r="D29" i="4" s="1"/>
  <c r="C28" i="4"/>
  <c r="D28" i="4" s="1"/>
  <c r="C27" i="4"/>
  <c r="D27" i="4" s="1"/>
  <c r="C26" i="4"/>
  <c r="D26" i="4" s="1"/>
  <c r="C25" i="4"/>
  <c r="D25" i="4" s="1"/>
  <c r="C24" i="4"/>
  <c r="D24" i="4" s="1"/>
  <c r="C23" i="4"/>
  <c r="D23" i="4" s="1"/>
  <c r="C22" i="4"/>
  <c r="D22" i="4" s="1"/>
  <c r="C21" i="4"/>
  <c r="D21" i="4" s="1"/>
  <c r="C20" i="4"/>
  <c r="D20" i="4" s="1"/>
  <c r="C19" i="4"/>
  <c r="D19" i="4" s="1"/>
  <c r="C18" i="4"/>
  <c r="D18" i="4" s="1"/>
  <c r="C17" i="4"/>
  <c r="D17" i="4" s="1"/>
  <c r="C16" i="4"/>
  <c r="D16" i="4" s="1"/>
  <c r="C15" i="4"/>
  <c r="D15" i="4" s="1"/>
  <c r="C14" i="4"/>
  <c r="D14" i="4" s="1"/>
  <c r="C13" i="4"/>
  <c r="D13" i="4" s="1"/>
  <c r="C12" i="4"/>
  <c r="D12" i="4" s="1"/>
  <c r="C11" i="4"/>
  <c r="D11" i="4" s="1"/>
  <c r="C10" i="4"/>
  <c r="D10" i="4" s="1"/>
  <c r="C9" i="4"/>
  <c r="D9" i="4" s="1"/>
  <c r="C8" i="4"/>
  <c r="D8" i="4" s="1"/>
  <c r="C7" i="4"/>
  <c r="D7" i="4" s="1"/>
  <c r="C6" i="4"/>
  <c r="D6" i="4" s="1"/>
  <c r="C5" i="4"/>
  <c r="D5" i="4" s="1"/>
  <c r="C4" i="4"/>
  <c r="D4" i="4" s="1"/>
  <c r="C3" i="4"/>
  <c r="D3" i="4" s="1"/>
  <c r="C2" i="4"/>
  <c r="D2" i="4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E2" i="4" l="1"/>
  <c r="M4" i="7"/>
  <c r="K7" i="7" s="1"/>
  <c r="D22" i="5"/>
  <c r="D20" i="5"/>
  <c r="D19" i="5"/>
  <c r="F9" i="7" l="1"/>
  <c r="G9" i="7" s="1"/>
  <c r="H9" i="7" s="1"/>
  <c r="F17" i="7"/>
  <c r="G17" i="7" s="1"/>
  <c r="H17" i="7" s="1"/>
  <c r="F25" i="7"/>
  <c r="G25" i="7" s="1"/>
  <c r="H25" i="7" s="1"/>
  <c r="F33" i="7"/>
  <c r="G33" i="7" s="1"/>
  <c r="H33" i="7" s="1"/>
  <c r="F41" i="7"/>
  <c r="G41" i="7" s="1"/>
  <c r="H41" i="7" s="1"/>
  <c r="F49" i="7"/>
  <c r="G49" i="7" s="1"/>
  <c r="H49" i="7" s="1"/>
  <c r="F3" i="7"/>
  <c r="G3" i="7" s="1"/>
  <c r="H3" i="7" s="1"/>
  <c r="F19" i="7"/>
  <c r="G19" i="7" s="1"/>
  <c r="H19" i="7" s="1"/>
  <c r="F35" i="7"/>
  <c r="G35" i="7" s="1"/>
  <c r="H35" i="7" s="1"/>
  <c r="F51" i="7"/>
  <c r="G51" i="7" s="1"/>
  <c r="H51" i="7" s="1"/>
  <c r="F4" i="7"/>
  <c r="G4" i="7" s="1"/>
  <c r="H4" i="7" s="1"/>
  <c r="F20" i="7"/>
  <c r="G20" i="7" s="1"/>
  <c r="H20" i="7" s="1"/>
  <c r="F36" i="7"/>
  <c r="G36" i="7" s="1"/>
  <c r="H36" i="7" s="1"/>
  <c r="F10" i="7"/>
  <c r="G10" i="7" s="1"/>
  <c r="H10" i="7" s="1"/>
  <c r="F18" i="7"/>
  <c r="G18" i="7" s="1"/>
  <c r="H18" i="7" s="1"/>
  <c r="F26" i="7"/>
  <c r="G26" i="7" s="1"/>
  <c r="H26" i="7" s="1"/>
  <c r="F34" i="7"/>
  <c r="G34" i="7" s="1"/>
  <c r="H34" i="7" s="1"/>
  <c r="F42" i="7"/>
  <c r="G42" i="7" s="1"/>
  <c r="H42" i="7" s="1"/>
  <c r="F50" i="7"/>
  <c r="G50" i="7" s="1"/>
  <c r="H50" i="7" s="1"/>
  <c r="F11" i="7"/>
  <c r="G11" i="7" s="1"/>
  <c r="H11" i="7" s="1"/>
  <c r="F27" i="7"/>
  <c r="G27" i="7" s="1"/>
  <c r="H27" i="7" s="1"/>
  <c r="F43" i="7"/>
  <c r="G43" i="7" s="1"/>
  <c r="H43" i="7" s="1"/>
  <c r="F12" i="7"/>
  <c r="G12" i="7" s="1"/>
  <c r="H12" i="7" s="1"/>
  <c r="F28" i="7"/>
  <c r="G28" i="7" s="1"/>
  <c r="H28" i="7" s="1"/>
  <c r="F44" i="7"/>
  <c r="G44" i="7" s="1"/>
  <c r="H44" i="7" s="1"/>
  <c r="F2" i="7"/>
  <c r="G2" i="7" s="1"/>
  <c r="F5" i="7"/>
  <c r="G5" i="7" s="1"/>
  <c r="H5" i="7" s="1"/>
  <c r="F13" i="7"/>
  <c r="G13" i="7" s="1"/>
  <c r="H13" i="7" s="1"/>
  <c r="F21" i="7"/>
  <c r="G21" i="7" s="1"/>
  <c r="H21" i="7" s="1"/>
  <c r="F29" i="7"/>
  <c r="G29" i="7" s="1"/>
  <c r="H29" i="7" s="1"/>
  <c r="F37" i="7"/>
  <c r="G37" i="7" s="1"/>
  <c r="H37" i="7" s="1"/>
  <c r="F45" i="7"/>
  <c r="G45" i="7" s="1"/>
  <c r="H45" i="7" s="1"/>
  <c r="K11" i="7"/>
  <c r="F6" i="7"/>
  <c r="G6" i="7" s="1"/>
  <c r="H6" i="7" s="1"/>
  <c r="F14" i="7"/>
  <c r="G14" i="7" s="1"/>
  <c r="H14" i="7" s="1"/>
  <c r="F22" i="7"/>
  <c r="G22" i="7" s="1"/>
  <c r="H22" i="7" s="1"/>
  <c r="F30" i="7"/>
  <c r="G30" i="7" s="1"/>
  <c r="H30" i="7" s="1"/>
  <c r="F38" i="7"/>
  <c r="G38" i="7" s="1"/>
  <c r="H38" i="7" s="1"/>
  <c r="F46" i="7"/>
  <c r="G46" i="7" s="1"/>
  <c r="H46" i="7" s="1"/>
  <c r="F7" i="7"/>
  <c r="G7" i="7" s="1"/>
  <c r="H7" i="7" s="1"/>
  <c r="F15" i="7"/>
  <c r="G15" i="7" s="1"/>
  <c r="H15" i="7" s="1"/>
  <c r="F23" i="7"/>
  <c r="G23" i="7" s="1"/>
  <c r="H23" i="7" s="1"/>
  <c r="F31" i="7"/>
  <c r="G31" i="7" s="1"/>
  <c r="H31" i="7" s="1"/>
  <c r="F39" i="7"/>
  <c r="G39" i="7" s="1"/>
  <c r="H39" i="7" s="1"/>
  <c r="F47" i="7"/>
  <c r="G47" i="7" s="1"/>
  <c r="H47" i="7" s="1"/>
  <c r="F8" i="7"/>
  <c r="G8" i="7" s="1"/>
  <c r="H8" i="7" s="1"/>
  <c r="F16" i="7"/>
  <c r="G16" i="7" s="1"/>
  <c r="H16" i="7" s="1"/>
  <c r="F24" i="7"/>
  <c r="G24" i="7" s="1"/>
  <c r="H24" i="7" s="1"/>
  <c r="F32" i="7"/>
  <c r="G32" i="7" s="1"/>
  <c r="H32" i="7" s="1"/>
  <c r="F40" i="7"/>
  <c r="G40" i="7" s="1"/>
  <c r="H40" i="7" s="1"/>
  <c r="F48" i="7"/>
  <c r="G48" i="7" s="1"/>
  <c r="H48" i="7" s="1"/>
  <c r="D23" i="5"/>
  <c r="C28" i="5" s="1"/>
  <c r="M11" i="7" l="1"/>
  <c r="H2" i="7"/>
  <c r="N11" i="7" s="1"/>
  <c r="L14" i="7" s="1"/>
  <c r="D26" i="5"/>
  <c r="D29" i="5" s="1"/>
  <c r="D28" i="5"/>
  <c r="D25" i="5"/>
  <c r="K14" i="7"/>
</calcChain>
</file>

<file path=xl/sharedStrings.xml><?xml version="1.0" encoding="utf-8"?>
<sst xmlns="http://schemas.openxmlformats.org/spreadsheetml/2006/main" count="237" uniqueCount="110">
  <si>
    <t>x</t>
  </si>
  <si>
    <t>y</t>
  </si>
  <si>
    <t>theta_1</t>
  </si>
  <si>
    <t>theta_0</t>
  </si>
  <si>
    <t>pred_y</t>
  </si>
  <si>
    <t>Error_row</t>
  </si>
  <si>
    <t>MSE</t>
  </si>
  <si>
    <t>Minima at theta = 1</t>
  </si>
  <si>
    <t>Gradient Descent</t>
  </si>
  <si>
    <t>function</t>
  </si>
  <si>
    <t>initial value of theta</t>
  </si>
  <si>
    <t>Iter 1</t>
  </si>
  <si>
    <t>graident (first derivative)</t>
  </si>
  <si>
    <t>Updated value</t>
  </si>
  <si>
    <t>eta</t>
  </si>
  <si>
    <t>Algeabric Form</t>
  </si>
  <si>
    <t>Value</t>
  </si>
  <si>
    <t>old value of theta</t>
  </si>
  <si>
    <t>Iter 2</t>
  </si>
  <si>
    <t>Iter 3</t>
  </si>
  <si>
    <t>Error (E)</t>
  </si>
  <si>
    <t>iter 1</t>
  </si>
  <si>
    <t>pred_y_iter1</t>
  </si>
  <si>
    <t>grad theta_0</t>
  </si>
  <si>
    <t>grad_theta_1</t>
  </si>
  <si>
    <t>Eixi</t>
  </si>
  <si>
    <t>pred_y_iter2</t>
  </si>
  <si>
    <t>E</t>
  </si>
  <si>
    <t>theta_0_new</t>
  </si>
  <si>
    <t>theta_1_new</t>
  </si>
  <si>
    <t>iter2</t>
  </si>
  <si>
    <t>X1</t>
  </si>
  <si>
    <t>X2</t>
  </si>
  <si>
    <t>X3</t>
  </si>
  <si>
    <t>Y</t>
  </si>
  <si>
    <t>Scalar Notation</t>
  </si>
  <si>
    <t>xi1</t>
  </si>
  <si>
    <t>xi2</t>
  </si>
  <si>
    <t>xi3</t>
  </si>
  <si>
    <t>EPS</t>
  </si>
  <si>
    <t>Status</t>
  </si>
  <si>
    <t>New Feature</t>
  </si>
  <si>
    <t>x'</t>
  </si>
  <si>
    <t>Quantify how far am I from my actual values</t>
  </si>
  <si>
    <t>Cost function</t>
  </si>
  <si>
    <t>eta (lr)</t>
  </si>
  <si>
    <t>A</t>
  </si>
  <si>
    <t>B</t>
  </si>
  <si>
    <t>C</t>
  </si>
  <si>
    <t>x^2</t>
  </si>
  <si>
    <t>theta_2</t>
  </si>
  <si>
    <t>E1</t>
  </si>
  <si>
    <t>E2</t>
  </si>
  <si>
    <t>E3</t>
  </si>
  <si>
    <t>E4</t>
  </si>
  <si>
    <t>Avg(E1,E2,E3,E4)</t>
  </si>
  <si>
    <t>Item 1</t>
  </si>
  <si>
    <t>Item 2</t>
  </si>
  <si>
    <t>Item 3</t>
  </si>
  <si>
    <t>Item 4</t>
  </si>
  <si>
    <t>Item 5</t>
  </si>
  <si>
    <t>Alice</t>
  </si>
  <si>
    <t>?</t>
  </si>
  <si>
    <t>User 1</t>
  </si>
  <si>
    <t>User 2</t>
  </si>
  <si>
    <t>User 3</t>
  </si>
  <si>
    <t>User 4</t>
  </si>
  <si>
    <t>K=2</t>
  </si>
  <si>
    <t>Pair</t>
  </si>
  <si>
    <t>Correlation</t>
  </si>
  <si>
    <t>Cosine</t>
  </si>
  <si>
    <t>Alice, U1</t>
  </si>
  <si>
    <t>Alice, U2</t>
  </si>
  <si>
    <t>Alice, U3</t>
  </si>
  <si>
    <t>Alice, U4</t>
  </si>
  <si>
    <t>Prediction</t>
  </si>
  <si>
    <t>x_ai</t>
  </si>
  <si>
    <t>Predicted Rating for user a, item i</t>
  </si>
  <si>
    <t>lambda</t>
  </si>
  <si>
    <t>x1</t>
  </si>
  <si>
    <t>x2</t>
  </si>
  <si>
    <t>x3</t>
  </si>
  <si>
    <t>x4</t>
  </si>
  <si>
    <t>Softmax</t>
  </si>
  <si>
    <t>Probs</t>
  </si>
  <si>
    <t>Actual Labels</t>
  </si>
  <si>
    <t>Paid (0)</t>
  </si>
  <si>
    <t>Default(1)</t>
  </si>
  <si>
    <t>Late(2)</t>
  </si>
  <si>
    <t>Prob_Paid</t>
  </si>
  <si>
    <t>Prob_Default</t>
  </si>
  <si>
    <t>Prob_Late</t>
  </si>
  <si>
    <t>loss= -log(pi)</t>
  </si>
  <si>
    <t>X</t>
  </si>
  <si>
    <t>P1</t>
  </si>
  <si>
    <t>P2</t>
  </si>
  <si>
    <t>P3</t>
  </si>
  <si>
    <t>Z</t>
  </si>
  <si>
    <t>Z'</t>
  </si>
  <si>
    <t>Feature Function, Feature Map</t>
  </si>
  <si>
    <t>Feature Vector</t>
  </si>
  <si>
    <t>User Based Collaborative Filtering</t>
  </si>
  <si>
    <t xml:space="preserve">Y </t>
  </si>
  <si>
    <t>Default</t>
  </si>
  <si>
    <t>Pay on time</t>
  </si>
  <si>
    <t>Late</t>
  </si>
  <si>
    <t>Model(X)</t>
  </si>
  <si>
    <t>P(D)</t>
  </si>
  <si>
    <t>P(P)</t>
  </si>
  <si>
    <t>P(L)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</si>
</sst>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/>
      <bottom/>
      <diagonal/>
    </border>
    <border>
      <left/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rgb="FFFF000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/>
    <xf numFmtId="0" fontId="1" fillId="0" borderId="3" xfId="0" applyFont="1" applyFill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0" fillId="0" borderId="1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/>
    <xf numFmtId="0" fontId="0" fillId="0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/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/>
    <xf numFmtId="0" fontId="1" fillId="0" borderId="1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1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" fillId="0" borderId="12" xfId="0" applyFont="1" applyBorder="1"/>
    <xf numFmtId="0" fontId="0" fillId="0" borderId="12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0" fillId="0" borderId="0" xfId="0" applyFill="1"/>
    <xf numFmtId="0" fontId="0" fillId="0" borderId="13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/>
    <xf numFmtId="2" fontId="0" fillId="0" borderId="1" xfId="0" applyNumberFormat="1" applyBorder="1" applyAlignment="1">
      <alignment horizontal="center"/>
    </xf>
    <xf numFmtId="0" fontId="4" fillId="0" borderId="0" xfId="0" applyFont="1"/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2" borderId="0" xfId="0" applyFill="1" applyAlignment="1">
      <alignment horizontal="center"/>
    </xf>
    <xf numFmtId="0" fontId="0" fillId="0" borderId="12" xfId="0" applyBorder="1"/>
    <xf numFmtId="0" fontId="1" fillId="0" borderId="1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2" xfId="0" applyFont="1" applyFill="1" applyBorder="1"/>
    <xf numFmtId="0" fontId="0" fillId="2" borderId="1" xfId="0" applyFill="1" applyBorder="1"/>
    <xf numFmtId="0" fontId="0" fillId="0" borderId="0" xfId="0" applyFill="1" applyBorder="1"/>
    <xf numFmtId="0" fontId="5" fillId="0" borderId="0" xfId="0" applyFont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937445319335086E-2"/>
          <c:y val="4.6712962962962963E-2"/>
          <c:w val="0.9223958880139983"/>
          <c:h val="0.85143518518518524"/>
        </c:manualLayout>
      </c:layout>
      <c:scatterChart>
        <c:scatterStyle val="lineMarker"/>
        <c:varyColors val="0"/>
        <c:ser>
          <c:idx val="0"/>
          <c:order val="0"/>
          <c:tx>
            <c:strRef>
              <c:f>'One Feature'!$B$1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'One Feature'!$A$2:$A$51</c:f>
              <c:numCache>
                <c:formatCode>General</c:formatCode>
                <c:ptCount val="50"/>
                <c:pt idx="0">
                  <c:v>-0.16562750000000001</c:v>
                </c:pt>
                <c:pt idx="1">
                  <c:v>-0.24069299999999999</c:v>
                </c:pt>
                <c:pt idx="2">
                  <c:v>-0.48590919999999999</c:v>
                </c:pt>
                <c:pt idx="3">
                  <c:v>-0.1076836</c:v>
                </c:pt>
                <c:pt idx="4">
                  <c:v>-1.6807323999999999</c:v>
                </c:pt>
                <c:pt idx="5">
                  <c:v>-1.0922114999999999</c:v>
                </c:pt>
                <c:pt idx="6">
                  <c:v>0.57477922999999997</c:v>
                </c:pt>
                <c:pt idx="7">
                  <c:v>-0.55071340000000002</c:v>
                </c:pt>
                <c:pt idx="8">
                  <c:v>0.40179025000000002</c:v>
                </c:pt>
                <c:pt idx="9">
                  <c:v>-0.50024550000000001</c:v>
                </c:pt>
                <c:pt idx="10">
                  <c:v>0.62950771000000005</c:v>
                </c:pt>
                <c:pt idx="11">
                  <c:v>1.8261192500000001</c:v>
                </c:pt>
                <c:pt idx="12">
                  <c:v>0.30039895</c:v>
                </c:pt>
                <c:pt idx="13">
                  <c:v>-1.0550704</c:v>
                </c:pt>
                <c:pt idx="14">
                  <c:v>-1.3722749000000001</c:v>
                </c:pt>
                <c:pt idx="15">
                  <c:v>-0.185638</c:v>
                </c:pt>
                <c:pt idx="16">
                  <c:v>1.3532987000000001</c:v>
                </c:pt>
                <c:pt idx="17">
                  <c:v>-1.0717814999999999</c:v>
                </c:pt>
                <c:pt idx="18">
                  <c:v>-1.1496786000000001</c:v>
                </c:pt>
                <c:pt idx="19">
                  <c:v>0.11503391</c:v>
                </c:pt>
                <c:pt idx="20">
                  <c:v>1.3349009199999999</c:v>
                </c:pt>
                <c:pt idx="21">
                  <c:v>0.38083458999999997</c:v>
                </c:pt>
                <c:pt idx="22">
                  <c:v>-0.6055507</c:v>
                </c:pt>
                <c:pt idx="23">
                  <c:v>0.50137127000000004</c:v>
                </c:pt>
                <c:pt idx="24">
                  <c:v>-2.0329640000000002</c:v>
                </c:pt>
                <c:pt idx="25">
                  <c:v>-0.18909419999999999</c:v>
                </c:pt>
                <c:pt idx="26">
                  <c:v>1.82692232</c:v>
                </c:pt>
                <c:pt idx="27">
                  <c:v>-0.65008730000000003</c:v>
                </c:pt>
                <c:pt idx="28">
                  <c:v>1.0098866399999999</c:v>
                </c:pt>
                <c:pt idx="29">
                  <c:v>-0.57172109999999998</c:v>
                </c:pt>
                <c:pt idx="30">
                  <c:v>-0.56908219999999998</c:v>
                </c:pt>
                <c:pt idx="31">
                  <c:v>2.42967391</c:v>
                </c:pt>
                <c:pt idx="32">
                  <c:v>0.44026275999999998</c:v>
                </c:pt>
                <c:pt idx="33">
                  <c:v>8.6072209999999996E-2</c:v>
                </c:pt>
                <c:pt idx="34">
                  <c:v>0.39458104999999999</c:v>
                </c:pt>
                <c:pt idx="35">
                  <c:v>0.37411379</c:v>
                </c:pt>
                <c:pt idx="36">
                  <c:v>-1.5433104</c:v>
                </c:pt>
                <c:pt idx="37">
                  <c:v>-0.65856289999999995</c:v>
                </c:pt>
                <c:pt idx="38">
                  <c:v>-0.28276479999999998</c:v>
                </c:pt>
                <c:pt idx="39">
                  <c:v>-0.85502560000000005</c:v>
                </c:pt>
                <c:pt idx="40">
                  <c:v>-1.3938318000000001</c:v>
                </c:pt>
                <c:pt idx="41">
                  <c:v>0.92906971999999999</c:v>
                </c:pt>
                <c:pt idx="42">
                  <c:v>1.1345693400000001</c:v>
                </c:pt>
                <c:pt idx="43">
                  <c:v>-1.8990591999999999</c:v>
                </c:pt>
                <c:pt idx="44">
                  <c:v>0.78434470000000001</c:v>
                </c:pt>
                <c:pt idx="45">
                  <c:v>0.71371868999999999</c:v>
                </c:pt>
                <c:pt idx="46">
                  <c:v>-2.2098464999999998</c:v>
                </c:pt>
                <c:pt idx="47">
                  <c:v>0.88418068999999999</c:v>
                </c:pt>
                <c:pt idx="48">
                  <c:v>0.25712929000000001</c:v>
                </c:pt>
                <c:pt idx="49">
                  <c:v>-1.1544747</c:v>
                </c:pt>
              </c:numCache>
            </c:numRef>
          </c:xVal>
          <c:yVal>
            <c:numRef>
              <c:f>'One Feature'!$B$2:$B$51</c:f>
              <c:numCache>
                <c:formatCode>General</c:formatCode>
                <c:ptCount val="50"/>
                <c:pt idx="0">
                  <c:v>-10.823492</c:v>
                </c:pt>
                <c:pt idx="1">
                  <c:v>-14.141714</c:v>
                </c:pt>
                <c:pt idx="2">
                  <c:v>-32.409433999999997</c:v>
                </c:pt>
                <c:pt idx="3">
                  <c:v>-9.0656832999999999</c:v>
                </c:pt>
                <c:pt idx="4">
                  <c:v>-116.62475999999999</c:v>
                </c:pt>
                <c:pt idx="5">
                  <c:v>-78.386308999999997</c:v>
                </c:pt>
                <c:pt idx="6">
                  <c:v>39.086097000000002</c:v>
                </c:pt>
                <c:pt idx="7">
                  <c:v>-41.595868000000003</c:v>
                </c:pt>
                <c:pt idx="8">
                  <c:v>23.983129999999999</c:v>
                </c:pt>
                <c:pt idx="9">
                  <c:v>-33.641916999999999</c:v>
                </c:pt>
                <c:pt idx="10">
                  <c:v>43.808776299999998</c:v>
                </c:pt>
                <c:pt idx="11">
                  <c:v>131.71287699999999</c:v>
                </c:pt>
                <c:pt idx="12">
                  <c:v>16.181805300000001</c:v>
                </c:pt>
                <c:pt idx="13">
                  <c:v>-72.612886000000003</c:v>
                </c:pt>
                <c:pt idx="14">
                  <c:v>-91.941316999999998</c:v>
                </c:pt>
                <c:pt idx="15">
                  <c:v>-4.3803729999999996</c:v>
                </c:pt>
                <c:pt idx="16">
                  <c:v>97.5186128</c:v>
                </c:pt>
                <c:pt idx="17">
                  <c:v>-73.404396000000006</c:v>
                </c:pt>
                <c:pt idx="18">
                  <c:v>-81.747405000000001</c:v>
                </c:pt>
                <c:pt idx="19">
                  <c:v>8.1673715199999997</c:v>
                </c:pt>
                <c:pt idx="20">
                  <c:v>96.837374499999996</c:v>
                </c:pt>
                <c:pt idx="21">
                  <c:v>29.670939600000001</c:v>
                </c:pt>
                <c:pt idx="22">
                  <c:v>-42.007531</c:v>
                </c:pt>
                <c:pt idx="23">
                  <c:v>34.777051700000001</c:v>
                </c:pt>
                <c:pt idx="24">
                  <c:v>-145.41972000000001</c:v>
                </c:pt>
                <c:pt idx="25">
                  <c:v>-18.087733</c:v>
                </c:pt>
                <c:pt idx="26">
                  <c:v>127.391198</c:v>
                </c:pt>
                <c:pt idx="27">
                  <c:v>-41.385581000000002</c:v>
                </c:pt>
                <c:pt idx="28">
                  <c:v>71.018280000000004</c:v>
                </c:pt>
                <c:pt idx="29">
                  <c:v>-35.661014999999999</c:v>
                </c:pt>
                <c:pt idx="30">
                  <c:v>-43.996808999999999</c:v>
                </c:pt>
                <c:pt idx="31">
                  <c:v>168.82271399999999</c:v>
                </c:pt>
                <c:pt idx="32">
                  <c:v>32.6311909</c:v>
                </c:pt>
                <c:pt idx="33">
                  <c:v>6.44692183</c:v>
                </c:pt>
                <c:pt idx="34">
                  <c:v>27.549579699999999</c:v>
                </c:pt>
                <c:pt idx="35">
                  <c:v>29.690543999999999</c:v>
                </c:pt>
                <c:pt idx="36">
                  <c:v>-105.89570999999999</c:v>
                </c:pt>
                <c:pt idx="37">
                  <c:v>-47.546590999999999</c:v>
                </c:pt>
                <c:pt idx="38">
                  <c:v>-19.639564</c:v>
                </c:pt>
                <c:pt idx="39">
                  <c:v>-63.159528000000002</c:v>
                </c:pt>
                <c:pt idx="40">
                  <c:v>-95.754503</c:v>
                </c:pt>
                <c:pt idx="41">
                  <c:v>66.078068599999995</c:v>
                </c:pt>
                <c:pt idx="42">
                  <c:v>76.1064255</c:v>
                </c:pt>
                <c:pt idx="43">
                  <c:v>-132.1301</c:v>
                </c:pt>
                <c:pt idx="44">
                  <c:v>59.155936599999997</c:v>
                </c:pt>
                <c:pt idx="45">
                  <c:v>48.505242099999997</c:v>
                </c:pt>
                <c:pt idx="46">
                  <c:v>-150.61857000000001</c:v>
                </c:pt>
                <c:pt idx="47">
                  <c:v>63.104398799999998</c:v>
                </c:pt>
                <c:pt idx="48">
                  <c:v>11.190668499999999</c:v>
                </c:pt>
                <c:pt idx="49">
                  <c:v>-77.997404000000003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58-EF48-B7D5-A5A27ECF0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077279"/>
        <c:axId val="1334033375"/>
      </c:scatterChart>
      <c:valAx>
        <c:axId val="133407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033375"/>
        <c:crosses val="autoZero"/>
        <c:crossBetween val="midCat"/>
      </c:valAx>
      <c:valAx>
        <c:axId val="133403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077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Model</a:t>
            </a:r>
            <a:r>
              <a:rPr lang="en-GB" baseline="0"/>
              <a:t> Meaning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'Model Meaning'!$B$1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Meaning'!$A$2:$A$51</c:f>
              <c:numCache>
                <c:formatCode>General</c:formatCode>
                <c:ptCount val="50"/>
                <c:pt idx="0">
                  <c:v>-0.16562750000000001</c:v>
                </c:pt>
                <c:pt idx="1">
                  <c:v>-0.24069299999999999</c:v>
                </c:pt>
                <c:pt idx="2">
                  <c:v>-0.48590919999999999</c:v>
                </c:pt>
                <c:pt idx="3">
                  <c:v>-0.1076836</c:v>
                </c:pt>
                <c:pt idx="4">
                  <c:v>-1.6807323999999999</c:v>
                </c:pt>
                <c:pt idx="5">
                  <c:v>-1.0922114999999999</c:v>
                </c:pt>
                <c:pt idx="6">
                  <c:v>0.57477922999999997</c:v>
                </c:pt>
                <c:pt idx="7">
                  <c:v>-0.55071340000000002</c:v>
                </c:pt>
                <c:pt idx="8">
                  <c:v>0.40179025000000002</c:v>
                </c:pt>
                <c:pt idx="9">
                  <c:v>-0.50024550000000001</c:v>
                </c:pt>
                <c:pt idx="10">
                  <c:v>0.62950771000000005</c:v>
                </c:pt>
                <c:pt idx="11">
                  <c:v>1.8261192500000001</c:v>
                </c:pt>
                <c:pt idx="12">
                  <c:v>0.30039895</c:v>
                </c:pt>
                <c:pt idx="13">
                  <c:v>-1.0550704</c:v>
                </c:pt>
                <c:pt idx="14">
                  <c:v>-1.3722749000000001</c:v>
                </c:pt>
                <c:pt idx="15">
                  <c:v>-0.185638</c:v>
                </c:pt>
                <c:pt idx="16">
                  <c:v>1.3532987000000001</c:v>
                </c:pt>
                <c:pt idx="17">
                  <c:v>-1.0717814999999999</c:v>
                </c:pt>
                <c:pt idx="18">
                  <c:v>-1.1496786000000001</c:v>
                </c:pt>
                <c:pt idx="19">
                  <c:v>0.11503391</c:v>
                </c:pt>
                <c:pt idx="20">
                  <c:v>1.3349009199999999</c:v>
                </c:pt>
                <c:pt idx="21">
                  <c:v>0.38083458999999997</c:v>
                </c:pt>
                <c:pt idx="22">
                  <c:v>-0.6055507</c:v>
                </c:pt>
                <c:pt idx="23">
                  <c:v>0.50137127000000004</c:v>
                </c:pt>
                <c:pt idx="24">
                  <c:v>-2.0329640000000002</c:v>
                </c:pt>
                <c:pt idx="25">
                  <c:v>-0.18909419999999999</c:v>
                </c:pt>
                <c:pt idx="26">
                  <c:v>1.82692232</c:v>
                </c:pt>
                <c:pt idx="27">
                  <c:v>-0.65008730000000003</c:v>
                </c:pt>
                <c:pt idx="28">
                  <c:v>1.0098866399999999</c:v>
                </c:pt>
                <c:pt idx="29">
                  <c:v>-0.57172109999999998</c:v>
                </c:pt>
                <c:pt idx="30">
                  <c:v>-0.56908219999999998</c:v>
                </c:pt>
                <c:pt idx="31">
                  <c:v>2.42967391</c:v>
                </c:pt>
                <c:pt idx="32">
                  <c:v>0.44026275999999998</c:v>
                </c:pt>
                <c:pt idx="33">
                  <c:v>8.6072209999999996E-2</c:v>
                </c:pt>
                <c:pt idx="34">
                  <c:v>0.39458104999999999</c:v>
                </c:pt>
                <c:pt idx="35">
                  <c:v>0.37411379</c:v>
                </c:pt>
                <c:pt idx="36">
                  <c:v>-1.5433104</c:v>
                </c:pt>
                <c:pt idx="37">
                  <c:v>-0.65856289999999995</c:v>
                </c:pt>
                <c:pt idx="38">
                  <c:v>-0.28276479999999998</c:v>
                </c:pt>
                <c:pt idx="39">
                  <c:v>-0.85502560000000005</c:v>
                </c:pt>
                <c:pt idx="40">
                  <c:v>-1.3938318000000001</c:v>
                </c:pt>
                <c:pt idx="41">
                  <c:v>0.92906971999999999</c:v>
                </c:pt>
                <c:pt idx="42">
                  <c:v>1.1345693400000001</c:v>
                </c:pt>
                <c:pt idx="43">
                  <c:v>-1.8990591999999999</c:v>
                </c:pt>
                <c:pt idx="44">
                  <c:v>0.78434470000000001</c:v>
                </c:pt>
                <c:pt idx="45">
                  <c:v>0.71371868999999999</c:v>
                </c:pt>
                <c:pt idx="46">
                  <c:v>-2.2098464999999998</c:v>
                </c:pt>
                <c:pt idx="47">
                  <c:v>0.88418068999999999</c:v>
                </c:pt>
                <c:pt idx="48">
                  <c:v>0.25712929000000001</c:v>
                </c:pt>
                <c:pt idx="49">
                  <c:v>-1.1544747</c:v>
                </c:pt>
              </c:numCache>
            </c:numRef>
          </c:xVal>
          <c:yVal>
            <c:numRef>
              <c:f>'Model Meaning'!$B$2:$B$51</c:f>
              <c:numCache>
                <c:formatCode>General</c:formatCode>
                <c:ptCount val="50"/>
                <c:pt idx="0">
                  <c:v>-10.823492</c:v>
                </c:pt>
                <c:pt idx="1">
                  <c:v>-14.141714</c:v>
                </c:pt>
                <c:pt idx="2">
                  <c:v>-32.409433999999997</c:v>
                </c:pt>
                <c:pt idx="3">
                  <c:v>-9.0656832999999999</c:v>
                </c:pt>
                <c:pt idx="4">
                  <c:v>-116.62475999999999</c:v>
                </c:pt>
                <c:pt idx="5">
                  <c:v>-78.386308999999997</c:v>
                </c:pt>
                <c:pt idx="6">
                  <c:v>39.086097000000002</c:v>
                </c:pt>
                <c:pt idx="7">
                  <c:v>-41.595868000000003</c:v>
                </c:pt>
                <c:pt idx="8">
                  <c:v>23.983129999999999</c:v>
                </c:pt>
                <c:pt idx="9">
                  <c:v>-33.641916999999999</c:v>
                </c:pt>
                <c:pt idx="10">
                  <c:v>43.808776299999998</c:v>
                </c:pt>
                <c:pt idx="11">
                  <c:v>131.71287699999999</c:v>
                </c:pt>
                <c:pt idx="12">
                  <c:v>16.181805300000001</c:v>
                </c:pt>
                <c:pt idx="13">
                  <c:v>-72.612886000000003</c:v>
                </c:pt>
                <c:pt idx="14">
                  <c:v>-91.941316999999998</c:v>
                </c:pt>
                <c:pt idx="15">
                  <c:v>-4.3803729999999996</c:v>
                </c:pt>
                <c:pt idx="16">
                  <c:v>97.5186128</c:v>
                </c:pt>
                <c:pt idx="17">
                  <c:v>-73.404396000000006</c:v>
                </c:pt>
                <c:pt idx="18">
                  <c:v>-81.747405000000001</c:v>
                </c:pt>
                <c:pt idx="19">
                  <c:v>8.1673715199999997</c:v>
                </c:pt>
                <c:pt idx="20">
                  <c:v>96.837374499999996</c:v>
                </c:pt>
                <c:pt idx="21">
                  <c:v>29.670939600000001</c:v>
                </c:pt>
                <c:pt idx="22">
                  <c:v>-42.007531</c:v>
                </c:pt>
                <c:pt idx="23">
                  <c:v>34.777051700000001</c:v>
                </c:pt>
                <c:pt idx="24">
                  <c:v>-145.41972000000001</c:v>
                </c:pt>
                <c:pt idx="25">
                  <c:v>-18.087733</c:v>
                </c:pt>
                <c:pt idx="26">
                  <c:v>127.391198</c:v>
                </c:pt>
                <c:pt idx="27">
                  <c:v>-41.385581000000002</c:v>
                </c:pt>
                <c:pt idx="28">
                  <c:v>71.018280000000004</c:v>
                </c:pt>
                <c:pt idx="29">
                  <c:v>-35.661014999999999</c:v>
                </c:pt>
                <c:pt idx="30">
                  <c:v>-43.996808999999999</c:v>
                </c:pt>
                <c:pt idx="31">
                  <c:v>168.82271399999999</c:v>
                </c:pt>
                <c:pt idx="32">
                  <c:v>32.6311909</c:v>
                </c:pt>
                <c:pt idx="33">
                  <c:v>6.44692183</c:v>
                </c:pt>
                <c:pt idx="34">
                  <c:v>27.549579699999999</c:v>
                </c:pt>
                <c:pt idx="35">
                  <c:v>29.690543999999999</c:v>
                </c:pt>
                <c:pt idx="36">
                  <c:v>-105.89570999999999</c:v>
                </c:pt>
                <c:pt idx="37">
                  <c:v>-47.546590999999999</c:v>
                </c:pt>
                <c:pt idx="38">
                  <c:v>-19.639564</c:v>
                </c:pt>
                <c:pt idx="39">
                  <c:v>-63.159528000000002</c:v>
                </c:pt>
                <c:pt idx="40">
                  <c:v>-95.754503</c:v>
                </c:pt>
                <c:pt idx="41">
                  <c:v>66.078068599999995</c:v>
                </c:pt>
                <c:pt idx="42">
                  <c:v>76.1064255</c:v>
                </c:pt>
                <c:pt idx="43">
                  <c:v>-132.1301</c:v>
                </c:pt>
                <c:pt idx="44">
                  <c:v>59.155936599999997</c:v>
                </c:pt>
                <c:pt idx="45">
                  <c:v>48.505242099999997</c:v>
                </c:pt>
                <c:pt idx="46">
                  <c:v>-150.61857000000001</c:v>
                </c:pt>
                <c:pt idx="47">
                  <c:v>63.104398799999998</c:v>
                </c:pt>
                <c:pt idx="48">
                  <c:v>11.190668499999999</c:v>
                </c:pt>
                <c:pt idx="49">
                  <c:v>-77.997404000000003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EF-0E4B-9E2C-E42476756289}"/>
            </c:ext>
          </c:extLst>
        </c:ser>
        <c:ser>
          <c:idx val="1"/>
          <c:order val="1"/>
          <c:tx>
            <c:strRef>
              <c:f>'Model Meaning'!$C$1</c:f>
              <c:strCache>
                <c:ptCount val="1"/>
                <c:pt idx="0">
                  <c:v>pred_y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Meaning'!$A$2:$A$51</c:f>
              <c:numCache>
                <c:formatCode>General</c:formatCode>
                <c:ptCount val="50"/>
                <c:pt idx="0">
                  <c:v>-0.16562750000000001</c:v>
                </c:pt>
                <c:pt idx="1">
                  <c:v>-0.24069299999999999</c:v>
                </c:pt>
                <c:pt idx="2">
                  <c:v>-0.48590919999999999</c:v>
                </c:pt>
                <c:pt idx="3">
                  <c:v>-0.1076836</c:v>
                </c:pt>
                <c:pt idx="4">
                  <c:v>-1.6807323999999999</c:v>
                </c:pt>
                <c:pt idx="5">
                  <c:v>-1.0922114999999999</c:v>
                </c:pt>
                <c:pt idx="6">
                  <c:v>0.57477922999999997</c:v>
                </c:pt>
                <c:pt idx="7">
                  <c:v>-0.55071340000000002</c:v>
                </c:pt>
                <c:pt idx="8">
                  <c:v>0.40179025000000002</c:v>
                </c:pt>
                <c:pt idx="9">
                  <c:v>-0.50024550000000001</c:v>
                </c:pt>
                <c:pt idx="10">
                  <c:v>0.62950771000000005</c:v>
                </c:pt>
                <c:pt idx="11">
                  <c:v>1.8261192500000001</c:v>
                </c:pt>
                <c:pt idx="12">
                  <c:v>0.30039895</c:v>
                </c:pt>
                <c:pt idx="13">
                  <c:v>-1.0550704</c:v>
                </c:pt>
                <c:pt idx="14">
                  <c:v>-1.3722749000000001</c:v>
                </c:pt>
                <c:pt idx="15">
                  <c:v>-0.185638</c:v>
                </c:pt>
                <c:pt idx="16">
                  <c:v>1.3532987000000001</c:v>
                </c:pt>
                <c:pt idx="17">
                  <c:v>-1.0717814999999999</c:v>
                </c:pt>
                <c:pt idx="18">
                  <c:v>-1.1496786000000001</c:v>
                </c:pt>
                <c:pt idx="19">
                  <c:v>0.11503391</c:v>
                </c:pt>
                <c:pt idx="20">
                  <c:v>1.3349009199999999</c:v>
                </c:pt>
                <c:pt idx="21">
                  <c:v>0.38083458999999997</c:v>
                </c:pt>
                <c:pt idx="22">
                  <c:v>-0.6055507</c:v>
                </c:pt>
                <c:pt idx="23">
                  <c:v>0.50137127000000004</c:v>
                </c:pt>
                <c:pt idx="24">
                  <c:v>-2.0329640000000002</c:v>
                </c:pt>
                <c:pt idx="25">
                  <c:v>-0.18909419999999999</c:v>
                </c:pt>
                <c:pt idx="26">
                  <c:v>1.82692232</c:v>
                </c:pt>
                <c:pt idx="27">
                  <c:v>-0.65008730000000003</c:v>
                </c:pt>
                <c:pt idx="28">
                  <c:v>1.0098866399999999</c:v>
                </c:pt>
                <c:pt idx="29">
                  <c:v>-0.57172109999999998</c:v>
                </c:pt>
                <c:pt idx="30">
                  <c:v>-0.56908219999999998</c:v>
                </c:pt>
                <c:pt idx="31">
                  <c:v>2.42967391</c:v>
                </c:pt>
                <c:pt idx="32">
                  <c:v>0.44026275999999998</c:v>
                </c:pt>
                <c:pt idx="33">
                  <c:v>8.6072209999999996E-2</c:v>
                </c:pt>
                <c:pt idx="34">
                  <c:v>0.39458104999999999</c:v>
                </c:pt>
                <c:pt idx="35">
                  <c:v>0.37411379</c:v>
                </c:pt>
                <c:pt idx="36">
                  <c:v>-1.5433104</c:v>
                </c:pt>
                <c:pt idx="37">
                  <c:v>-0.65856289999999995</c:v>
                </c:pt>
                <c:pt idx="38">
                  <c:v>-0.28276479999999998</c:v>
                </c:pt>
                <c:pt idx="39">
                  <c:v>-0.85502560000000005</c:v>
                </c:pt>
                <c:pt idx="40">
                  <c:v>-1.3938318000000001</c:v>
                </c:pt>
                <c:pt idx="41">
                  <c:v>0.92906971999999999</c:v>
                </c:pt>
                <c:pt idx="42">
                  <c:v>1.1345693400000001</c:v>
                </c:pt>
                <c:pt idx="43">
                  <c:v>-1.8990591999999999</c:v>
                </c:pt>
                <c:pt idx="44">
                  <c:v>0.78434470000000001</c:v>
                </c:pt>
                <c:pt idx="45">
                  <c:v>0.71371868999999999</c:v>
                </c:pt>
                <c:pt idx="46">
                  <c:v>-2.2098464999999998</c:v>
                </c:pt>
                <c:pt idx="47">
                  <c:v>0.88418068999999999</c:v>
                </c:pt>
                <c:pt idx="48">
                  <c:v>0.25712929000000001</c:v>
                </c:pt>
                <c:pt idx="49">
                  <c:v>-1.1544747</c:v>
                </c:pt>
              </c:numCache>
            </c:numRef>
          </c:xVal>
          <c:yVal>
            <c:numRef>
              <c:f>'Model Meaning'!$C$2:$C$51</c:f>
              <c:numCache>
                <c:formatCode>General</c:formatCode>
                <c:ptCount val="50"/>
                <c:pt idx="0">
                  <c:v>-6.235100000000001</c:v>
                </c:pt>
                <c:pt idx="1">
                  <c:v>-9.2377199999999995</c:v>
                </c:pt>
                <c:pt idx="2">
                  <c:v>-19.046367999999998</c:v>
                </c:pt>
                <c:pt idx="3">
                  <c:v>-3.9173440000000004</c:v>
                </c:pt>
                <c:pt idx="4">
                  <c:v>-66.83929599999999</c:v>
                </c:pt>
                <c:pt idx="5">
                  <c:v>-43.298459999999992</c:v>
                </c:pt>
                <c:pt idx="6">
                  <c:v>23.381169199999999</c:v>
                </c:pt>
                <c:pt idx="7">
                  <c:v>-21.638536000000002</c:v>
                </c:pt>
                <c:pt idx="8">
                  <c:v>16.46161</c:v>
                </c:pt>
                <c:pt idx="9">
                  <c:v>-19.619820000000001</c:v>
                </c:pt>
                <c:pt idx="10">
                  <c:v>25.570308400000002</c:v>
                </c:pt>
                <c:pt idx="11">
                  <c:v>73.43477</c:v>
                </c:pt>
                <c:pt idx="12">
                  <c:v>12.405958</c:v>
                </c:pt>
                <c:pt idx="13">
                  <c:v>-41.812815999999998</c:v>
                </c:pt>
                <c:pt idx="14">
                  <c:v>-54.500996000000001</c:v>
                </c:pt>
                <c:pt idx="15">
                  <c:v>-7.03552</c:v>
                </c:pt>
                <c:pt idx="16">
                  <c:v>54.521948000000002</c:v>
                </c:pt>
                <c:pt idx="17">
                  <c:v>-42.481259999999999</c:v>
                </c:pt>
                <c:pt idx="18">
                  <c:v>-45.597144</c:v>
                </c:pt>
                <c:pt idx="19">
                  <c:v>4.9913563999999999</c:v>
                </c:pt>
                <c:pt idx="20">
                  <c:v>53.786036799999998</c:v>
                </c:pt>
                <c:pt idx="21">
                  <c:v>15.6233836</c:v>
                </c:pt>
                <c:pt idx="22">
                  <c:v>-23.832028000000001</c:v>
                </c:pt>
                <c:pt idx="23">
                  <c:v>20.444850800000001</c:v>
                </c:pt>
                <c:pt idx="24">
                  <c:v>-80.928560000000004</c:v>
                </c:pt>
                <c:pt idx="25">
                  <c:v>-7.1737679999999999</c:v>
                </c:pt>
                <c:pt idx="26">
                  <c:v>73.466892799999997</c:v>
                </c:pt>
                <c:pt idx="27">
                  <c:v>-25.613492000000001</c:v>
                </c:pt>
                <c:pt idx="28">
                  <c:v>40.785465599999995</c:v>
                </c:pt>
                <c:pt idx="29">
                  <c:v>-22.478843999999999</c:v>
                </c:pt>
                <c:pt idx="30">
                  <c:v>-22.373287999999999</c:v>
                </c:pt>
                <c:pt idx="31">
                  <c:v>97.5769564</c:v>
                </c:pt>
                <c:pt idx="32">
                  <c:v>18.0005104</c:v>
                </c:pt>
                <c:pt idx="33">
                  <c:v>3.8328883999999999</c:v>
                </c:pt>
                <c:pt idx="34">
                  <c:v>16.173241999999998</c:v>
                </c:pt>
                <c:pt idx="35">
                  <c:v>15.354551600000001</c:v>
                </c:pt>
                <c:pt idx="36">
                  <c:v>-61.342416</c:v>
                </c:pt>
                <c:pt idx="37">
                  <c:v>-25.952515999999996</c:v>
                </c:pt>
                <c:pt idx="38">
                  <c:v>-10.920591999999999</c:v>
                </c:pt>
                <c:pt idx="39">
                  <c:v>-33.811024000000003</c:v>
                </c:pt>
                <c:pt idx="40">
                  <c:v>-55.363272000000002</c:v>
                </c:pt>
                <c:pt idx="41">
                  <c:v>37.552788800000002</c:v>
                </c:pt>
                <c:pt idx="42">
                  <c:v>45.772773600000008</c:v>
                </c:pt>
                <c:pt idx="43">
                  <c:v>-75.572367999999997</c:v>
                </c:pt>
                <c:pt idx="44">
                  <c:v>31.763788000000002</c:v>
                </c:pt>
                <c:pt idx="45">
                  <c:v>28.938747599999999</c:v>
                </c:pt>
                <c:pt idx="46">
                  <c:v>-88.003859999999989</c:v>
                </c:pt>
                <c:pt idx="47">
                  <c:v>35.7572276</c:v>
                </c:pt>
                <c:pt idx="48">
                  <c:v>10.675171600000001</c:v>
                </c:pt>
                <c:pt idx="49">
                  <c:v>-45.788987999999996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EF-0E4B-9E2C-E42476756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147231"/>
        <c:axId val="1304403583"/>
      </c:scatterChart>
      <c:valAx>
        <c:axId val="130414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403583"/>
        <c:crosses val="autoZero"/>
        <c:crossBetween val="midCat"/>
      </c:valAx>
      <c:valAx>
        <c:axId val="13044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14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Model</a:t>
            </a:r>
            <a:r>
              <a:rPr lang="en-GB" baseline="0"/>
              <a:t> Meaning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'Cost Function'!$B$1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'Cost Function'!$A$2:$A$51</c:f>
              <c:numCache>
                <c:formatCode>General</c:formatCode>
                <c:ptCount val="50"/>
                <c:pt idx="0">
                  <c:v>-0.16562750000000001</c:v>
                </c:pt>
                <c:pt idx="1">
                  <c:v>-0.24069299999999999</c:v>
                </c:pt>
                <c:pt idx="2">
                  <c:v>-0.48590919999999999</c:v>
                </c:pt>
                <c:pt idx="3">
                  <c:v>-0.1076836</c:v>
                </c:pt>
                <c:pt idx="4">
                  <c:v>-1.6807323999999999</c:v>
                </c:pt>
                <c:pt idx="5">
                  <c:v>-1.0922114999999999</c:v>
                </c:pt>
                <c:pt idx="6">
                  <c:v>0.57477922999999997</c:v>
                </c:pt>
                <c:pt idx="7">
                  <c:v>-0.55071340000000002</c:v>
                </c:pt>
                <c:pt idx="8">
                  <c:v>0.40179025000000002</c:v>
                </c:pt>
                <c:pt idx="9">
                  <c:v>-0.50024550000000001</c:v>
                </c:pt>
                <c:pt idx="10">
                  <c:v>0.62950771000000005</c:v>
                </c:pt>
                <c:pt idx="11">
                  <c:v>1.8261192500000001</c:v>
                </c:pt>
                <c:pt idx="12">
                  <c:v>0.30039895</c:v>
                </c:pt>
                <c:pt idx="13">
                  <c:v>-1.0550704</c:v>
                </c:pt>
                <c:pt idx="14">
                  <c:v>-1.3722749000000001</c:v>
                </c:pt>
                <c:pt idx="15">
                  <c:v>-0.185638</c:v>
                </c:pt>
                <c:pt idx="16">
                  <c:v>1.3532987000000001</c:v>
                </c:pt>
                <c:pt idx="17">
                  <c:v>-1.0717814999999999</c:v>
                </c:pt>
                <c:pt idx="18">
                  <c:v>-1.1496786000000001</c:v>
                </c:pt>
                <c:pt idx="19">
                  <c:v>0.11503391</c:v>
                </c:pt>
                <c:pt idx="20">
                  <c:v>1.3349009199999999</c:v>
                </c:pt>
                <c:pt idx="21">
                  <c:v>0.38083458999999997</c:v>
                </c:pt>
                <c:pt idx="22">
                  <c:v>-0.6055507</c:v>
                </c:pt>
                <c:pt idx="23">
                  <c:v>0.50137127000000004</c:v>
                </c:pt>
                <c:pt idx="24">
                  <c:v>-2.0329640000000002</c:v>
                </c:pt>
                <c:pt idx="25">
                  <c:v>-0.18909419999999999</c:v>
                </c:pt>
                <c:pt idx="26">
                  <c:v>1.82692232</c:v>
                </c:pt>
                <c:pt idx="27">
                  <c:v>-0.65008730000000003</c:v>
                </c:pt>
                <c:pt idx="28">
                  <c:v>1.0098866399999999</c:v>
                </c:pt>
                <c:pt idx="29">
                  <c:v>-0.57172109999999998</c:v>
                </c:pt>
                <c:pt idx="30">
                  <c:v>-0.56908219999999998</c:v>
                </c:pt>
                <c:pt idx="31">
                  <c:v>2.42967391</c:v>
                </c:pt>
                <c:pt idx="32">
                  <c:v>0.44026275999999998</c:v>
                </c:pt>
                <c:pt idx="33">
                  <c:v>8.6072209999999996E-2</c:v>
                </c:pt>
                <c:pt idx="34">
                  <c:v>0.39458104999999999</c:v>
                </c:pt>
                <c:pt idx="35">
                  <c:v>0.37411379</c:v>
                </c:pt>
                <c:pt idx="36">
                  <c:v>-1.5433104</c:v>
                </c:pt>
                <c:pt idx="37">
                  <c:v>-0.65856289999999995</c:v>
                </c:pt>
                <c:pt idx="38">
                  <c:v>-0.28276479999999998</c:v>
                </c:pt>
                <c:pt idx="39">
                  <c:v>-0.85502560000000005</c:v>
                </c:pt>
                <c:pt idx="40">
                  <c:v>-1.3938318000000001</c:v>
                </c:pt>
                <c:pt idx="41">
                  <c:v>0.92906971999999999</c:v>
                </c:pt>
                <c:pt idx="42">
                  <c:v>1.1345693400000001</c:v>
                </c:pt>
                <c:pt idx="43">
                  <c:v>-1.8990591999999999</c:v>
                </c:pt>
                <c:pt idx="44">
                  <c:v>0.78434470000000001</c:v>
                </c:pt>
                <c:pt idx="45">
                  <c:v>0.71371868999999999</c:v>
                </c:pt>
                <c:pt idx="46">
                  <c:v>-2.2098464999999998</c:v>
                </c:pt>
                <c:pt idx="47">
                  <c:v>0.88418068999999999</c:v>
                </c:pt>
                <c:pt idx="48">
                  <c:v>0.25712929000000001</c:v>
                </c:pt>
                <c:pt idx="49">
                  <c:v>-1.1544747</c:v>
                </c:pt>
              </c:numCache>
            </c:numRef>
          </c:xVal>
          <c:yVal>
            <c:numRef>
              <c:f>'Cost Function'!$B$2:$B$51</c:f>
              <c:numCache>
                <c:formatCode>General</c:formatCode>
                <c:ptCount val="50"/>
                <c:pt idx="0">
                  <c:v>-10.823492</c:v>
                </c:pt>
                <c:pt idx="1">
                  <c:v>-14.141714</c:v>
                </c:pt>
                <c:pt idx="2">
                  <c:v>-32.409433999999997</c:v>
                </c:pt>
                <c:pt idx="3">
                  <c:v>-9.0656832999999999</c:v>
                </c:pt>
                <c:pt idx="4">
                  <c:v>-116.62475999999999</c:v>
                </c:pt>
                <c:pt idx="5">
                  <c:v>-78.386308999999997</c:v>
                </c:pt>
                <c:pt idx="6">
                  <c:v>39.086097000000002</c:v>
                </c:pt>
                <c:pt idx="7">
                  <c:v>-41.595868000000003</c:v>
                </c:pt>
                <c:pt idx="8">
                  <c:v>23.983129999999999</c:v>
                </c:pt>
                <c:pt idx="9">
                  <c:v>-33.641916999999999</c:v>
                </c:pt>
                <c:pt idx="10">
                  <c:v>43.808776299999998</c:v>
                </c:pt>
                <c:pt idx="11">
                  <c:v>131.71287699999999</c:v>
                </c:pt>
                <c:pt idx="12">
                  <c:v>16.181805300000001</c:v>
                </c:pt>
                <c:pt idx="13">
                  <c:v>-72.612886000000003</c:v>
                </c:pt>
                <c:pt idx="14">
                  <c:v>-91.941316999999998</c:v>
                </c:pt>
                <c:pt idx="15">
                  <c:v>-4.3803729999999996</c:v>
                </c:pt>
                <c:pt idx="16">
                  <c:v>97.5186128</c:v>
                </c:pt>
                <c:pt idx="17">
                  <c:v>-73.404396000000006</c:v>
                </c:pt>
                <c:pt idx="18">
                  <c:v>-81.747405000000001</c:v>
                </c:pt>
                <c:pt idx="19">
                  <c:v>8.1673715199999997</c:v>
                </c:pt>
                <c:pt idx="20">
                  <c:v>96.837374499999996</c:v>
                </c:pt>
                <c:pt idx="21">
                  <c:v>29.670939600000001</c:v>
                </c:pt>
                <c:pt idx="22">
                  <c:v>-42.007531</c:v>
                </c:pt>
                <c:pt idx="23">
                  <c:v>34.777051700000001</c:v>
                </c:pt>
                <c:pt idx="24">
                  <c:v>-145.41972000000001</c:v>
                </c:pt>
                <c:pt idx="25">
                  <c:v>-18.087733</c:v>
                </c:pt>
                <c:pt idx="26">
                  <c:v>127.391198</c:v>
                </c:pt>
                <c:pt idx="27">
                  <c:v>-41.385581000000002</c:v>
                </c:pt>
                <c:pt idx="28">
                  <c:v>71.018280000000004</c:v>
                </c:pt>
                <c:pt idx="29">
                  <c:v>-35.661014999999999</c:v>
                </c:pt>
                <c:pt idx="30">
                  <c:v>-43.996808999999999</c:v>
                </c:pt>
                <c:pt idx="31">
                  <c:v>168.82271399999999</c:v>
                </c:pt>
                <c:pt idx="32">
                  <c:v>32.6311909</c:v>
                </c:pt>
                <c:pt idx="33">
                  <c:v>6.44692183</c:v>
                </c:pt>
                <c:pt idx="34">
                  <c:v>27.549579699999999</c:v>
                </c:pt>
                <c:pt idx="35">
                  <c:v>29.690543999999999</c:v>
                </c:pt>
                <c:pt idx="36">
                  <c:v>-105.89570999999999</c:v>
                </c:pt>
                <c:pt idx="37">
                  <c:v>-47.546590999999999</c:v>
                </c:pt>
                <c:pt idx="38">
                  <c:v>-19.639564</c:v>
                </c:pt>
                <c:pt idx="39">
                  <c:v>-63.159528000000002</c:v>
                </c:pt>
                <c:pt idx="40">
                  <c:v>-95.754503</c:v>
                </c:pt>
                <c:pt idx="41">
                  <c:v>66.078068599999995</c:v>
                </c:pt>
                <c:pt idx="42">
                  <c:v>76.1064255</c:v>
                </c:pt>
                <c:pt idx="43">
                  <c:v>-132.1301</c:v>
                </c:pt>
                <c:pt idx="44">
                  <c:v>59.155936599999997</c:v>
                </c:pt>
                <c:pt idx="45">
                  <c:v>48.505242099999997</c:v>
                </c:pt>
                <c:pt idx="46">
                  <c:v>-150.61857000000001</c:v>
                </c:pt>
                <c:pt idx="47">
                  <c:v>63.104398799999998</c:v>
                </c:pt>
                <c:pt idx="48">
                  <c:v>11.190668499999999</c:v>
                </c:pt>
                <c:pt idx="49">
                  <c:v>-77.997404000000003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7D-EE4F-ABA6-392FF58C3615}"/>
            </c:ext>
          </c:extLst>
        </c:ser>
        <c:ser>
          <c:idx val="1"/>
          <c:order val="1"/>
          <c:tx>
            <c:strRef>
              <c:f>'Cost Function'!$C$1</c:f>
              <c:strCache>
                <c:ptCount val="1"/>
                <c:pt idx="0">
                  <c:v>pred_y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'Cost Function'!$A$2:$A$51</c:f>
              <c:numCache>
                <c:formatCode>General</c:formatCode>
                <c:ptCount val="50"/>
                <c:pt idx="0">
                  <c:v>-0.16562750000000001</c:v>
                </c:pt>
                <c:pt idx="1">
                  <c:v>-0.24069299999999999</c:v>
                </c:pt>
                <c:pt idx="2">
                  <c:v>-0.48590919999999999</c:v>
                </c:pt>
                <c:pt idx="3">
                  <c:v>-0.1076836</c:v>
                </c:pt>
                <c:pt idx="4">
                  <c:v>-1.6807323999999999</c:v>
                </c:pt>
                <c:pt idx="5">
                  <c:v>-1.0922114999999999</c:v>
                </c:pt>
                <c:pt idx="6">
                  <c:v>0.57477922999999997</c:v>
                </c:pt>
                <c:pt idx="7">
                  <c:v>-0.55071340000000002</c:v>
                </c:pt>
                <c:pt idx="8">
                  <c:v>0.40179025000000002</c:v>
                </c:pt>
                <c:pt idx="9">
                  <c:v>-0.50024550000000001</c:v>
                </c:pt>
                <c:pt idx="10">
                  <c:v>0.62950771000000005</c:v>
                </c:pt>
                <c:pt idx="11">
                  <c:v>1.8261192500000001</c:v>
                </c:pt>
                <c:pt idx="12">
                  <c:v>0.30039895</c:v>
                </c:pt>
                <c:pt idx="13">
                  <c:v>-1.0550704</c:v>
                </c:pt>
                <c:pt idx="14">
                  <c:v>-1.3722749000000001</c:v>
                </c:pt>
                <c:pt idx="15">
                  <c:v>-0.185638</c:v>
                </c:pt>
                <c:pt idx="16">
                  <c:v>1.3532987000000001</c:v>
                </c:pt>
                <c:pt idx="17">
                  <c:v>-1.0717814999999999</c:v>
                </c:pt>
                <c:pt idx="18">
                  <c:v>-1.1496786000000001</c:v>
                </c:pt>
                <c:pt idx="19">
                  <c:v>0.11503391</c:v>
                </c:pt>
                <c:pt idx="20">
                  <c:v>1.3349009199999999</c:v>
                </c:pt>
                <c:pt idx="21">
                  <c:v>0.38083458999999997</c:v>
                </c:pt>
                <c:pt idx="22">
                  <c:v>-0.6055507</c:v>
                </c:pt>
                <c:pt idx="23">
                  <c:v>0.50137127000000004</c:v>
                </c:pt>
                <c:pt idx="24">
                  <c:v>-2.0329640000000002</c:v>
                </c:pt>
                <c:pt idx="25">
                  <c:v>-0.18909419999999999</c:v>
                </c:pt>
                <c:pt idx="26">
                  <c:v>1.82692232</c:v>
                </c:pt>
                <c:pt idx="27">
                  <c:v>-0.65008730000000003</c:v>
                </c:pt>
                <c:pt idx="28">
                  <c:v>1.0098866399999999</c:v>
                </c:pt>
                <c:pt idx="29">
                  <c:v>-0.57172109999999998</c:v>
                </c:pt>
                <c:pt idx="30">
                  <c:v>-0.56908219999999998</c:v>
                </c:pt>
                <c:pt idx="31">
                  <c:v>2.42967391</c:v>
                </c:pt>
                <c:pt idx="32">
                  <c:v>0.44026275999999998</c:v>
                </c:pt>
                <c:pt idx="33">
                  <c:v>8.6072209999999996E-2</c:v>
                </c:pt>
                <c:pt idx="34">
                  <c:v>0.39458104999999999</c:v>
                </c:pt>
                <c:pt idx="35">
                  <c:v>0.37411379</c:v>
                </c:pt>
                <c:pt idx="36">
                  <c:v>-1.5433104</c:v>
                </c:pt>
                <c:pt idx="37">
                  <c:v>-0.65856289999999995</c:v>
                </c:pt>
                <c:pt idx="38">
                  <c:v>-0.28276479999999998</c:v>
                </c:pt>
                <c:pt idx="39">
                  <c:v>-0.85502560000000005</c:v>
                </c:pt>
                <c:pt idx="40">
                  <c:v>-1.3938318000000001</c:v>
                </c:pt>
                <c:pt idx="41">
                  <c:v>0.92906971999999999</c:v>
                </c:pt>
                <c:pt idx="42">
                  <c:v>1.1345693400000001</c:v>
                </c:pt>
                <c:pt idx="43">
                  <c:v>-1.8990591999999999</c:v>
                </c:pt>
                <c:pt idx="44">
                  <c:v>0.78434470000000001</c:v>
                </c:pt>
                <c:pt idx="45">
                  <c:v>0.71371868999999999</c:v>
                </c:pt>
                <c:pt idx="46">
                  <c:v>-2.2098464999999998</c:v>
                </c:pt>
                <c:pt idx="47">
                  <c:v>0.88418068999999999</c:v>
                </c:pt>
                <c:pt idx="48">
                  <c:v>0.25712929000000001</c:v>
                </c:pt>
                <c:pt idx="49">
                  <c:v>-1.1544747</c:v>
                </c:pt>
              </c:numCache>
            </c:numRef>
          </c:xVal>
          <c:yVal>
            <c:numRef>
              <c:f>'Cost Function'!$C$2:$C$51</c:f>
              <c:numCache>
                <c:formatCode>General</c:formatCode>
                <c:ptCount val="50"/>
                <c:pt idx="0">
                  <c:v>-11.038297500000001</c:v>
                </c:pt>
                <c:pt idx="1">
                  <c:v>-16.217817</c:v>
                </c:pt>
                <c:pt idx="2">
                  <c:v>-33.137734799999997</c:v>
                </c:pt>
                <c:pt idx="3">
                  <c:v>-7.0401684000000007</c:v>
                </c:pt>
                <c:pt idx="4">
                  <c:v>-115.58053559999999</c:v>
                </c:pt>
                <c:pt idx="5">
                  <c:v>-74.972593499999988</c:v>
                </c:pt>
                <c:pt idx="6">
                  <c:v>40.049766869999999</c:v>
                </c:pt>
                <c:pt idx="7">
                  <c:v>-37.609224599999997</c:v>
                </c:pt>
                <c:pt idx="8">
                  <c:v>28.113527250000001</c:v>
                </c:pt>
                <c:pt idx="9">
                  <c:v>-34.126939499999999</c:v>
                </c:pt>
                <c:pt idx="10">
                  <c:v>43.826031990000004</c:v>
                </c:pt>
                <c:pt idx="11">
                  <c:v>126.39222825</c:v>
                </c:pt>
                <c:pt idx="12">
                  <c:v>21.117527550000002</c:v>
                </c:pt>
                <c:pt idx="13">
                  <c:v>-72.409857599999995</c:v>
                </c:pt>
                <c:pt idx="14">
                  <c:v>-94.296968100000001</c:v>
                </c:pt>
                <c:pt idx="15">
                  <c:v>-12.419022</c:v>
                </c:pt>
                <c:pt idx="16">
                  <c:v>93.767610300000001</c:v>
                </c:pt>
                <c:pt idx="17">
                  <c:v>-73.562923499999997</c:v>
                </c:pt>
                <c:pt idx="18">
                  <c:v>-78.937823400000013</c:v>
                </c:pt>
                <c:pt idx="19">
                  <c:v>8.3273397899999999</c:v>
                </c:pt>
                <c:pt idx="20">
                  <c:v>92.498163480000002</c:v>
                </c:pt>
                <c:pt idx="21">
                  <c:v>26.667586709999998</c:v>
                </c:pt>
                <c:pt idx="22">
                  <c:v>-41.392998300000002</c:v>
                </c:pt>
                <c:pt idx="23">
                  <c:v>34.984617630000002</c:v>
                </c:pt>
                <c:pt idx="24">
                  <c:v>-139.88451600000002</c:v>
                </c:pt>
                <c:pt idx="25">
                  <c:v>-12.657499799999998</c:v>
                </c:pt>
                <c:pt idx="26">
                  <c:v>126.44764008</c:v>
                </c:pt>
                <c:pt idx="27">
                  <c:v>-44.466023700000001</c:v>
                </c:pt>
                <c:pt idx="28">
                  <c:v>70.072178159999993</c:v>
                </c:pt>
                <c:pt idx="29">
                  <c:v>-39.058755900000001</c:v>
                </c:pt>
                <c:pt idx="30">
                  <c:v>-38.876671799999997</c:v>
                </c:pt>
                <c:pt idx="31">
                  <c:v>168.03749979</c:v>
                </c:pt>
                <c:pt idx="32">
                  <c:v>30.76813044</c:v>
                </c:pt>
                <c:pt idx="33">
                  <c:v>6.3289824899999996</c:v>
                </c:pt>
                <c:pt idx="34">
                  <c:v>27.61609245</c:v>
                </c:pt>
                <c:pt idx="35">
                  <c:v>26.20385151</c:v>
                </c:pt>
                <c:pt idx="36">
                  <c:v>-106.09841759999999</c:v>
                </c:pt>
                <c:pt idx="37">
                  <c:v>-45.050840099999995</c:v>
                </c:pt>
                <c:pt idx="38">
                  <c:v>-19.120771199999997</c:v>
                </c:pt>
                <c:pt idx="39">
                  <c:v>-58.606766400000005</c:v>
                </c:pt>
                <c:pt idx="40">
                  <c:v>-95.784394200000008</c:v>
                </c:pt>
                <c:pt idx="41">
                  <c:v>64.495810680000005</c:v>
                </c:pt>
                <c:pt idx="42">
                  <c:v>78.67528446</c:v>
                </c:pt>
                <c:pt idx="43">
                  <c:v>-130.64508480000001</c:v>
                </c:pt>
                <c:pt idx="44">
                  <c:v>54.5097843</c:v>
                </c:pt>
                <c:pt idx="45">
                  <c:v>49.636589610000001</c:v>
                </c:pt>
                <c:pt idx="46">
                  <c:v>-152.08940849999999</c:v>
                </c:pt>
                <c:pt idx="47">
                  <c:v>61.398467609999997</c:v>
                </c:pt>
                <c:pt idx="48">
                  <c:v>18.131921010000003</c:v>
                </c:pt>
                <c:pt idx="49">
                  <c:v>-79.268754299999998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7D-EE4F-ABA6-392FF58C3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147231"/>
        <c:axId val="1304403583"/>
      </c:scatterChart>
      <c:valAx>
        <c:axId val="130414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403583"/>
        <c:crosses val="autoZero"/>
        <c:crossBetween val="midCat"/>
      </c:valAx>
      <c:valAx>
        <c:axId val="13044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14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Gradient</a:t>
            </a:r>
            <a:r>
              <a:rPr lang="en-GB" baseline="0"/>
              <a:t> Descent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'Grad Descent Linear Regression'!$B$1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'Grad Descent Linear Regression'!$A$2:$A$51</c:f>
              <c:numCache>
                <c:formatCode>General</c:formatCode>
                <c:ptCount val="50"/>
                <c:pt idx="0">
                  <c:v>-0.16562750000000001</c:v>
                </c:pt>
                <c:pt idx="1">
                  <c:v>-0.24069299999999999</c:v>
                </c:pt>
                <c:pt idx="2">
                  <c:v>-0.48590919999999999</c:v>
                </c:pt>
                <c:pt idx="3">
                  <c:v>-0.1076836</c:v>
                </c:pt>
                <c:pt idx="4">
                  <c:v>-1.6807323999999999</c:v>
                </c:pt>
                <c:pt idx="5">
                  <c:v>-1.0922114999999999</c:v>
                </c:pt>
                <c:pt idx="6">
                  <c:v>0.57477922999999997</c:v>
                </c:pt>
                <c:pt idx="7">
                  <c:v>-0.55071340000000002</c:v>
                </c:pt>
                <c:pt idx="8">
                  <c:v>0.40179025000000002</c:v>
                </c:pt>
                <c:pt idx="9">
                  <c:v>-0.50024550000000001</c:v>
                </c:pt>
                <c:pt idx="10">
                  <c:v>0.62950771000000005</c:v>
                </c:pt>
                <c:pt idx="11">
                  <c:v>1.8261192500000001</c:v>
                </c:pt>
                <c:pt idx="12">
                  <c:v>0.30039895</c:v>
                </c:pt>
                <c:pt idx="13">
                  <c:v>-1.0550704</c:v>
                </c:pt>
                <c:pt idx="14">
                  <c:v>-1.3722749000000001</c:v>
                </c:pt>
                <c:pt idx="15">
                  <c:v>-0.185638</c:v>
                </c:pt>
                <c:pt idx="16">
                  <c:v>1.3532987000000001</c:v>
                </c:pt>
                <c:pt idx="17">
                  <c:v>-1.0717814999999999</c:v>
                </c:pt>
                <c:pt idx="18">
                  <c:v>-1.1496786000000001</c:v>
                </c:pt>
                <c:pt idx="19">
                  <c:v>0.11503391</c:v>
                </c:pt>
                <c:pt idx="20">
                  <c:v>1.3349009199999999</c:v>
                </c:pt>
                <c:pt idx="21">
                  <c:v>0.38083458999999997</c:v>
                </c:pt>
                <c:pt idx="22">
                  <c:v>-0.6055507</c:v>
                </c:pt>
                <c:pt idx="23">
                  <c:v>0.50137127000000004</c:v>
                </c:pt>
                <c:pt idx="24">
                  <c:v>-2.0329640000000002</c:v>
                </c:pt>
                <c:pt idx="25">
                  <c:v>-0.18909419999999999</c:v>
                </c:pt>
                <c:pt idx="26">
                  <c:v>1.82692232</c:v>
                </c:pt>
                <c:pt idx="27">
                  <c:v>-0.65008730000000003</c:v>
                </c:pt>
                <c:pt idx="28">
                  <c:v>1.0098866399999999</c:v>
                </c:pt>
                <c:pt idx="29">
                  <c:v>-0.57172109999999998</c:v>
                </c:pt>
                <c:pt idx="30">
                  <c:v>-0.56908219999999998</c:v>
                </c:pt>
                <c:pt idx="31">
                  <c:v>2.42967391</c:v>
                </c:pt>
                <c:pt idx="32">
                  <c:v>0.44026275999999998</c:v>
                </c:pt>
                <c:pt idx="33">
                  <c:v>8.6072209999999996E-2</c:v>
                </c:pt>
                <c:pt idx="34">
                  <c:v>0.39458104999999999</c:v>
                </c:pt>
                <c:pt idx="35">
                  <c:v>0.37411379</c:v>
                </c:pt>
                <c:pt idx="36">
                  <c:v>-1.5433104</c:v>
                </c:pt>
                <c:pt idx="37">
                  <c:v>-0.65856289999999995</c:v>
                </c:pt>
                <c:pt idx="38">
                  <c:v>-0.28276479999999998</c:v>
                </c:pt>
                <c:pt idx="39">
                  <c:v>-0.85502560000000005</c:v>
                </c:pt>
                <c:pt idx="40">
                  <c:v>-1.3938318000000001</c:v>
                </c:pt>
                <c:pt idx="41">
                  <c:v>0.92906971999999999</c:v>
                </c:pt>
                <c:pt idx="42">
                  <c:v>1.1345693400000001</c:v>
                </c:pt>
                <c:pt idx="43">
                  <c:v>-1.8990591999999999</c:v>
                </c:pt>
                <c:pt idx="44">
                  <c:v>0.78434470000000001</c:v>
                </c:pt>
                <c:pt idx="45">
                  <c:v>0.71371868999999999</c:v>
                </c:pt>
                <c:pt idx="46">
                  <c:v>-2.2098464999999998</c:v>
                </c:pt>
                <c:pt idx="47">
                  <c:v>0.88418068999999999</c:v>
                </c:pt>
                <c:pt idx="48">
                  <c:v>0.25712929000000001</c:v>
                </c:pt>
                <c:pt idx="49">
                  <c:v>-1.1544747</c:v>
                </c:pt>
              </c:numCache>
            </c:numRef>
          </c:xVal>
          <c:yVal>
            <c:numRef>
              <c:f>'Grad Descent Linear Regression'!$B$2:$B$51</c:f>
              <c:numCache>
                <c:formatCode>General</c:formatCode>
                <c:ptCount val="50"/>
                <c:pt idx="0">
                  <c:v>-10.823492</c:v>
                </c:pt>
                <c:pt idx="1">
                  <c:v>-14.141714</c:v>
                </c:pt>
                <c:pt idx="2">
                  <c:v>-32.409433999999997</c:v>
                </c:pt>
                <c:pt idx="3">
                  <c:v>-9.0656832999999999</c:v>
                </c:pt>
                <c:pt idx="4">
                  <c:v>-116.62475999999999</c:v>
                </c:pt>
                <c:pt idx="5">
                  <c:v>-78.386308999999997</c:v>
                </c:pt>
                <c:pt idx="6">
                  <c:v>39.086097000000002</c:v>
                </c:pt>
                <c:pt idx="7">
                  <c:v>-41.595868000000003</c:v>
                </c:pt>
                <c:pt idx="8">
                  <c:v>23.983129999999999</c:v>
                </c:pt>
                <c:pt idx="9">
                  <c:v>-33.641916999999999</c:v>
                </c:pt>
                <c:pt idx="10">
                  <c:v>43.808776299999998</c:v>
                </c:pt>
                <c:pt idx="11">
                  <c:v>131.71287699999999</c:v>
                </c:pt>
                <c:pt idx="12">
                  <c:v>16.181805300000001</c:v>
                </c:pt>
                <c:pt idx="13">
                  <c:v>-72.612886000000003</c:v>
                </c:pt>
                <c:pt idx="14">
                  <c:v>-91.941316999999998</c:v>
                </c:pt>
                <c:pt idx="15">
                  <c:v>-4.3803729999999996</c:v>
                </c:pt>
                <c:pt idx="16">
                  <c:v>97.5186128</c:v>
                </c:pt>
                <c:pt idx="17">
                  <c:v>-73.404396000000006</c:v>
                </c:pt>
                <c:pt idx="18">
                  <c:v>-81.747405000000001</c:v>
                </c:pt>
                <c:pt idx="19">
                  <c:v>8.1673715199999997</c:v>
                </c:pt>
                <c:pt idx="20">
                  <c:v>96.837374499999996</c:v>
                </c:pt>
                <c:pt idx="21">
                  <c:v>29.670939600000001</c:v>
                </c:pt>
                <c:pt idx="22">
                  <c:v>-42.007531</c:v>
                </c:pt>
                <c:pt idx="23">
                  <c:v>34.777051700000001</c:v>
                </c:pt>
                <c:pt idx="24">
                  <c:v>-145.41972000000001</c:v>
                </c:pt>
                <c:pt idx="25">
                  <c:v>-18.087733</c:v>
                </c:pt>
                <c:pt idx="26">
                  <c:v>127.391198</c:v>
                </c:pt>
                <c:pt idx="27">
                  <c:v>-41.385581000000002</c:v>
                </c:pt>
                <c:pt idx="28">
                  <c:v>71.018280000000004</c:v>
                </c:pt>
                <c:pt idx="29">
                  <c:v>-35.661014999999999</c:v>
                </c:pt>
                <c:pt idx="30">
                  <c:v>-43.996808999999999</c:v>
                </c:pt>
                <c:pt idx="31">
                  <c:v>168.82271399999999</c:v>
                </c:pt>
                <c:pt idx="32">
                  <c:v>32.6311909</c:v>
                </c:pt>
                <c:pt idx="33">
                  <c:v>6.44692183</c:v>
                </c:pt>
                <c:pt idx="34">
                  <c:v>27.549579699999999</c:v>
                </c:pt>
                <c:pt idx="35">
                  <c:v>29.690543999999999</c:v>
                </c:pt>
                <c:pt idx="36">
                  <c:v>-105.89570999999999</c:v>
                </c:pt>
                <c:pt idx="37">
                  <c:v>-47.546590999999999</c:v>
                </c:pt>
                <c:pt idx="38">
                  <c:v>-19.639564</c:v>
                </c:pt>
                <c:pt idx="39">
                  <c:v>-63.159528000000002</c:v>
                </c:pt>
                <c:pt idx="40">
                  <c:v>-95.754503</c:v>
                </c:pt>
                <c:pt idx="41">
                  <c:v>66.078068599999995</c:v>
                </c:pt>
                <c:pt idx="42">
                  <c:v>76.1064255</c:v>
                </c:pt>
                <c:pt idx="43">
                  <c:v>-132.1301</c:v>
                </c:pt>
                <c:pt idx="44">
                  <c:v>59.155936599999997</c:v>
                </c:pt>
                <c:pt idx="45">
                  <c:v>48.505242099999997</c:v>
                </c:pt>
                <c:pt idx="46">
                  <c:v>-150.61857000000001</c:v>
                </c:pt>
                <c:pt idx="47">
                  <c:v>63.104398799999998</c:v>
                </c:pt>
                <c:pt idx="48">
                  <c:v>11.190668499999999</c:v>
                </c:pt>
                <c:pt idx="49">
                  <c:v>-77.997404000000003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50-3348-ABFF-B0D1FC18157C}"/>
            </c:ext>
          </c:extLst>
        </c:ser>
        <c:ser>
          <c:idx val="1"/>
          <c:order val="1"/>
          <c:tx>
            <c:strRef>
              <c:f>'Grad Descent Linear Regression'!$C$1</c:f>
              <c:strCache>
                <c:ptCount val="1"/>
                <c:pt idx="0">
                  <c:v>pred_y_iter1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'Grad Descent Linear Regression'!$A$2:$A$51</c:f>
              <c:numCache>
                <c:formatCode>General</c:formatCode>
                <c:ptCount val="50"/>
                <c:pt idx="0">
                  <c:v>-0.16562750000000001</c:v>
                </c:pt>
                <c:pt idx="1">
                  <c:v>-0.24069299999999999</c:v>
                </c:pt>
                <c:pt idx="2">
                  <c:v>-0.48590919999999999</c:v>
                </c:pt>
                <c:pt idx="3">
                  <c:v>-0.1076836</c:v>
                </c:pt>
                <c:pt idx="4">
                  <c:v>-1.6807323999999999</c:v>
                </c:pt>
                <c:pt idx="5">
                  <c:v>-1.0922114999999999</c:v>
                </c:pt>
                <c:pt idx="6">
                  <c:v>0.57477922999999997</c:v>
                </c:pt>
                <c:pt idx="7">
                  <c:v>-0.55071340000000002</c:v>
                </c:pt>
                <c:pt idx="8">
                  <c:v>0.40179025000000002</c:v>
                </c:pt>
                <c:pt idx="9">
                  <c:v>-0.50024550000000001</c:v>
                </c:pt>
                <c:pt idx="10">
                  <c:v>0.62950771000000005</c:v>
                </c:pt>
                <c:pt idx="11">
                  <c:v>1.8261192500000001</c:v>
                </c:pt>
                <c:pt idx="12">
                  <c:v>0.30039895</c:v>
                </c:pt>
                <c:pt idx="13">
                  <c:v>-1.0550704</c:v>
                </c:pt>
                <c:pt idx="14">
                  <c:v>-1.3722749000000001</c:v>
                </c:pt>
                <c:pt idx="15">
                  <c:v>-0.185638</c:v>
                </c:pt>
                <c:pt idx="16">
                  <c:v>1.3532987000000001</c:v>
                </c:pt>
                <c:pt idx="17">
                  <c:v>-1.0717814999999999</c:v>
                </c:pt>
                <c:pt idx="18">
                  <c:v>-1.1496786000000001</c:v>
                </c:pt>
                <c:pt idx="19">
                  <c:v>0.11503391</c:v>
                </c:pt>
                <c:pt idx="20">
                  <c:v>1.3349009199999999</c:v>
                </c:pt>
                <c:pt idx="21">
                  <c:v>0.38083458999999997</c:v>
                </c:pt>
                <c:pt idx="22">
                  <c:v>-0.6055507</c:v>
                </c:pt>
                <c:pt idx="23">
                  <c:v>0.50137127000000004</c:v>
                </c:pt>
                <c:pt idx="24">
                  <c:v>-2.0329640000000002</c:v>
                </c:pt>
                <c:pt idx="25">
                  <c:v>-0.18909419999999999</c:v>
                </c:pt>
                <c:pt idx="26">
                  <c:v>1.82692232</c:v>
                </c:pt>
                <c:pt idx="27">
                  <c:v>-0.65008730000000003</c:v>
                </c:pt>
                <c:pt idx="28">
                  <c:v>1.0098866399999999</c:v>
                </c:pt>
                <c:pt idx="29">
                  <c:v>-0.57172109999999998</c:v>
                </c:pt>
                <c:pt idx="30">
                  <c:v>-0.56908219999999998</c:v>
                </c:pt>
                <c:pt idx="31">
                  <c:v>2.42967391</c:v>
                </c:pt>
                <c:pt idx="32">
                  <c:v>0.44026275999999998</c:v>
                </c:pt>
                <c:pt idx="33">
                  <c:v>8.6072209999999996E-2</c:v>
                </c:pt>
                <c:pt idx="34">
                  <c:v>0.39458104999999999</c:v>
                </c:pt>
                <c:pt idx="35">
                  <c:v>0.37411379</c:v>
                </c:pt>
                <c:pt idx="36">
                  <c:v>-1.5433104</c:v>
                </c:pt>
                <c:pt idx="37">
                  <c:v>-0.65856289999999995</c:v>
                </c:pt>
                <c:pt idx="38">
                  <c:v>-0.28276479999999998</c:v>
                </c:pt>
                <c:pt idx="39">
                  <c:v>-0.85502560000000005</c:v>
                </c:pt>
                <c:pt idx="40">
                  <c:v>-1.3938318000000001</c:v>
                </c:pt>
                <c:pt idx="41">
                  <c:v>0.92906971999999999</c:v>
                </c:pt>
                <c:pt idx="42">
                  <c:v>1.1345693400000001</c:v>
                </c:pt>
                <c:pt idx="43">
                  <c:v>-1.8990591999999999</c:v>
                </c:pt>
                <c:pt idx="44">
                  <c:v>0.78434470000000001</c:v>
                </c:pt>
                <c:pt idx="45">
                  <c:v>0.71371868999999999</c:v>
                </c:pt>
                <c:pt idx="46">
                  <c:v>-2.2098464999999998</c:v>
                </c:pt>
                <c:pt idx="47">
                  <c:v>0.88418068999999999</c:v>
                </c:pt>
                <c:pt idx="48">
                  <c:v>0.25712929000000001</c:v>
                </c:pt>
                <c:pt idx="49">
                  <c:v>-1.1544747</c:v>
                </c:pt>
              </c:numCache>
            </c:numRef>
          </c:xVal>
          <c:yVal>
            <c:numRef>
              <c:f>'Grad Descent Linear Regression'!$C$2:$C$51</c:f>
              <c:numCache>
                <c:formatCode>General</c:formatCode>
                <c:ptCount val="50"/>
                <c:pt idx="0">
                  <c:v>3.3748999999999993</c:v>
                </c:pt>
                <c:pt idx="1">
                  <c:v>0.37227999999999994</c:v>
                </c:pt>
                <c:pt idx="2">
                  <c:v>-9.4363679999999981</c:v>
                </c:pt>
                <c:pt idx="3">
                  <c:v>5.6926559999999995</c:v>
                </c:pt>
                <c:pt idx="4">
                  <c:v>-57.229295999999991</c:v>
                </c:pt>
                <c:pt idx="5">
                  <c:v>-33.688459999999992</c:v>
                </c:pt>
                <c:pt idx="6">
                  <c:v>32.991169200000002</c:v>
                </c:pt>
                <c:pt idx="7">
                  <c:v>-12.028536000000003</c:v>
                </c:pt>
                <c:pt idx="8">
                  <c:v>26.07161</c:v>
                </c:pt>
                <c:pt idx="9">
                  <c:v>-10.009820000000001</c:v>
                </c:pt>
                <c:pt idx="10">
                  <c:v>35.180308400000001</c:v>
                </c:pt>
                <c:pt idx="11">
                  <c:v>83.04477</c:v>
                </c:pt>
                <c:pt idx="12">
                  <c:v>22.015957999999998</c:v>
                </c:pt>
                <c:pt idx="13">
                  <c:v>-32.202815999999999</c:v>
                </c:pt>
                <c:pt idx="14">
                  <c:v>-44.890996000000001</c:v>
                </c:pt>
                <c:pt idx="15">
                  <c:v>2.5744800000000003</c:v>
                </c:pt>
                <c:pt idx="16">
                  <c:v>64.131947999999994</c:v>
                </c:pt>
                <c:pt idx="17">
                  <c:v>-32.871259999999999</c:v>
                </c:pt>
                <c:pt idx="18">
                  <c:v>-35.987144000000001</c:v>
                </c:pt>
                <c:pt idx="19">
                  <c:v>14.6013564</c:v>
                </c:pt>
                <c:pt idx="20">
                  <c:v>63.396036799999997</c:v>
                </c:pt>
                <c:pt idx="21">
                  <c:v>25.2333836</c:v>
                </c:pt>
                <c:pt idx="22">
                  <c:v>-14.222028000000002</c:v>
                </c:pt>
                <c:pt idx="23">
                  <c:v>30.054850800000001</c:v>
                </c:pt>
                <c:pt idx="24">
                  <c:v>-71.318560000000005</c:v>
                </c:pt>
                <c:pt idx="25">
                  <c:v>2.4362320000000004</c:v>
                </c:pt>
                <c:pt idx="26">
                  <c:v>83.076892799999996</c:v>
                </c:pt>
                <c:pt idx="27">
                  <c:v>-16.003492000000001</c:v>
                </c:pt>
                <c:pt idx="28">
                  <c:v>50.395465599999994</c:v>
                </c:pt>
                <c:pt idx="29">
                  <c:v>-12.868843999999999</c:v>
                </c:pt>
                <c:pt idx="30">
                  <c:v>-12.763287999999999</c:v>
                </c:pt>
                <c:pt idx="31">
                  <c:v>107.1869564</c:v>
                </c:pt>
                <c:pt idx="32">
                  <c:v>27.610510399999999</c:v>
                </c:pt>
                <c:pt idx="33">
                  <c:v>13.442888399999999</c:v>
                </c:pt>
                <c:pt idx="34">
                  <c:v>25.783242000000001</c:v>
                </c:pt>
                <c:pt idx="35">
                  <c:v>24.9645516</c:v>
                </c:pt>
                <c:pt idx="36">
                  <c:v>-51.732416000000001</c:v>
                </c:pt>
                <c:pt idx="37">
                  <c:v>-16.342515999999996</c:v>
                </c:pt>
                <c:pt idx="38">
                  <c:v>-1.3105919999999998</c:v>
                </c:pt>
                <c:pt idx="39">
                  <c:v>-24.201024000000004</c:v>
                </c:pt>
                <c:pt idx="40">
                  <c:v>-45.753272000000003</c:v>
                </c:pt>
                <c:pt idx="41">
                  <c:v>47.162788800000001</c:v>
                </c:pt>
                <c:pt idx="42">
                  <c:v>55.382773600000007</c:v>
                </c:pt>
                <c:pt idx="43">
                  <c:v>-65.962367999999998</c:v>
                </c:pt>
                <c:pt idx="44">
                  <c:v>41.373788000000005</c:v>
                </c:pt>
                <c:pt idx="45">
                  <c:v>38.548747599999999</c:v>
                </c:pt>
                <c:pt idx="46">
                  <c:v>-78.393859999999989</c:v>
                </c:pt>
                <c:pt idx="47">
                  <c:v>45.3672276</c:v>
                </c:pt>
                <c:pt idx="48">
                  <c:v>20.285171599999998</c:v>
                </c:pt>
                <c:pt idx="49">
                  <c:v>-36.178987999999997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50-3348-ABFF-B0D1FC181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147231"/>
        <c:axId val="1304403583"/>
      </c:scatterChart>
      <c:valAx>
        <c:axId val="130414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403583"/>
        <c:crosses val="autoZero"/>
        <c:crossBetween val="midCat"/>
      </c:valAx>
      <c:valAx>
        <c:axId val="13044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14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'[1]Kernel Trick'!$A$3</c:f>
              <c:strCache>
                <c:ptCount val="1"/>
                <c:pt idx="0">
                  <c:v>EPS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3E-C747-81C9-35F8602E48F5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43E-C747-81C9-35F8602E48F5}"/>
              </c:ext>
            </c:extLst>
          </c:dPt>
          <c:xVal>
            <c:numRef>
              <c:f>'[1]Kernel Trick'!$A$4:$A$7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E43E-C747-81C9-35F8602E4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074896"/>
        <c:axId val="455072600"/>
      </c:scatterChart>
      <c:valAx>
        <c:axId val="45507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72600"/>
        <c:crosses val="autoZero"/>
        <c:crossBetween val="midCat"/>
      </c:valAx>
      <c:valAx>
        <c:axId val="45507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7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Kernel</a:t>
            </a:r>
            <a:r>
              <a:rPr lang="en-GB" baseline="0"/>
              <a:t>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AD2-D34F-9E42-1EDDC8A54421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AD2-D34F-9E42-1EDDC8A54421}"/>
              </c:ext>
            </c:extLst>
          </c:dPt>
          <c:xVal>
            <c:numRef>
              <c:f>'[1]Kernel Trick'!$A$4:$A$7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'[1]Kernel Trick'!$C$4:$C$7</c:f>
              <c:numCache>
                <c:formatCode>General</c:formatCode>
                <c:ptCount val="4"/>
                <c:pt idx="0">
                  <c:v>1.0954451150103321</c:v>
                </c:pt>
                <c:pt idx="1">
                  <c:v>0.63245553203367577</c:v>
                </c:pt>
                <c:pt idx="2">
                  <c:v>0.63245553203367577</c:v>
                </c:pt>
                <c:pt idx="3">
                  <c:v>1.0954451150103324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D2-D34F-9E42-1EDDC8A54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16336"/>
        <c:axId val="375018064"/>
      </c:scatterChart>
      <c:valAx>
        <c:axId val="37501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18064"/>
        <c:crosses val="autoZero"/>
        <c:crossBetween val="midCat"/>
      </c:valAx>
      <c:valAx>
        <c:axId val="3750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1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640839</xdr:colOff>
      <xdr:row>1</xdr:row>
      <xdr:rowOff>131962</xdr:rowOff>
    </xdr:from>
    <xdr:to>
      <xdr:col>11</xdr:col>
      <xdr:colOff>379540</xdr:colOff>
      <xdr:row>16</xdr:row>
      <xdr:rowOff>189769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38BFF8-259F-1547-88E2-659F4E061C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579235</xdr:colOff>
      <xdr:row>0</xdr:row>
      <xdr:rowOff>39121</xdr:rowOff>
    </xdr:from>
    <xdr:ext cx="163192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C49AE54-6630-6A47-98E5-349F650CC430}"/>
                </a:ext>
              </a:extLst>
            </xdr:cNvPr>
            <xdr:cNvSpPr txBox="1"/>
          </xdr:nvSpPr>
          <xdr:spPr>
            <a:xfrm>
              <a:off x="2783488" y="39121"/>
              <a:ext cx="16319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𝑓</m:t>
                  </m:r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𝑋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,</m:t>
                      </m:r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𝜃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sub>
                      </m:s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,</m:t>
                      </m:r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𝜃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=∑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𝑋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𝑡</m:t>
                      </m:r>
                    </m:sub>
                  </m:sSub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𝜃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+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𝜃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</m:oMath>
              </a14:m>
              <a:r>
                <a:rPr lang="en-GB" sz="1100"/>
                <a:t>)</a:t>
              </a: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C49AE54-6630-6A47-98E5-349F650CC430}"/>
                </a:ext>
              </a:extLst>
            </xdr:cNvPr>
            <xdr:cNvSpPr txBox="1"/>
          </xdr:nvSpPr>
          <xdr:spPr>
            <a:xfrm>
              <a:off x="2783488" y="39121"/>
              <a:ext cx="16319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𝑓(𝑋,𝜃_0,𝜃_1 )=∑〖(𝑋〗_𝑡 𝜃_1+𝜃_0</a:t>
              </a:r>
              <a:r>
                <a:rPr lang="en-GB" sz="1100"/>
                <a:t>)</a:t>
              </a:r>
            </a:p>
          </xdr:txBody>
        </xdr:sp>
      </mc:Fallback>
    </mc:AlternateContent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190500</xdr:colOff>
      <xdr:row>8</xdr:row>
      <xdr:rowOff>71912</xdr:rowOff>
    </xdr:from>
    <xdr:to>
      <xdr:col>14</xdr:col>
      <xdr:colOff>417640</xdr:colOff>
      <xdr:row>14</xdr:row>
      <xdr:rowOff>186459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8AD852-C183-4048-B6D0-DD7F62A6DA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7782" y="1699485"/>
          <a:ext cx="2705489" cy="1335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238125</xdr:colOff>
      <xdr:row>1</xdr:row>
      <xdr:rowOff>0</xdr:rowOff>
    </xdr:from>
    <xdr:to>
      <xdr:col>13</xdr:col>
      <xdr:colOff>312590</xdr:colOff>
      <xdr:row>8</xdr:row>
      <xdr:rowOff>44451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C097CB0-B176-714A-8CA4-F80B0F11D4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5407" y="203447"/>
          <a:ext cx="1726698" cy="14685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83355</xdr:colOff>
      <xdr:row>9</xdr:row>
      <xdr:rowOff>200727</xdr:rowOff>
    </xdr:from>
    <xdr:to>
      <xdr:col>21</xdr:col>
      <xdr:colOff>500721</xdr:colOff>
      <xdr:row>12</xdr:row>
      <xdr:rowOff>149020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AC04B23-FD9B-3042-BD51-C48F60CE1325}"/>
            </a:ext>
          </a:extLst>
        </xdr:cNvPr>
        <xdr:cNvSpPr txBox="1"/>
      </xdr:nvSpPr>
      <xdr:spPr>
        <a:xfrm>
          <a:off x="15779569" y="2031746"/>
          <a:ext cx="2069599" cy="5586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Considering</a:t>
          </a:r>
          <a:r>
            <a:rPr lang="en-IN" sz="1100" baseline="0"/>
            <a:t> only ratings and similarties</a:t>
          </a:r>
          <a:endParaRPr lang="en-IN" sz="1100"/>
        </a:p>
      </xdr:txBody>
    </xdr:sp>
    <xdr:clientData/>
  </xdr:twoCellAnchor>
  <xdr:twoCellAnchor>
    <xdr:from>
      <xdr:col>13</xdr:col>
      <xdr:colOff>607865</xdr:colOff>
      <xdr:row>3</xdr:row>
      <xdr:rowOff>114754</xdr:rowOff>
    </xdr:from>
    <xdr:to>
      <xdr:col>19</xdr:col>
      <xdr:colOff>388155</xdr:colOff>
      <xdr:row>5</xdr:row>
      <xdr:rowOff>161719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BFA7591-3564-7842-803E-BF4B4529B711}"/>
                </a:ext>
              </a:extLst>
            </xdr:cNvPr>
            <xdr:cNvSpPr txBox="1"/>
          </xdr:nvSpPr>
          <xdr:spPr>
            <a:xfrm>
              <a:off x="11347380" y="725094"/>
              <a:ext cx="4736989" cy="45385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latin typeface="Cambria Math" panose="02040503050406030204" pitchFamily="18" charset="0"/>
                      </a:rPr>
                      <m:t>𝐶𝑜𝑠𝑖𝑛𝑒</m:t>
                    </m:r>
                    <m:d>
                      <m:d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𝐴𝑙𝑖𝑐𝑒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𝑈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1</m:t>
                        </m:r>
                      </m:e>
                    </m:d>
                    <m:r>
                      <a:rPr lang="en-IN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5∗3+3∗1+4∗2+4∗3</m:t>
                        </m:r>
                      </m:num>
                      <m:den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√(</m:t>
                        </m:r>
                        <m:sSup>
                          <m:sSup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5</m:t>
                            </m:r>
                          </m:e>
                          <m:sup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e>
                          <m:sup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e>
                          <m:sup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e>
                          <m:sup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)∗√(</m:t>
                        </m:r>
                        <m:sSup>
                          <m:sSup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e>
                          <m:sup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sup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e>
                          <m:sup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BFA7591-3564-7842-803E-BF4B4529B711}"/>
                </a:ext>
              </a:extLst>
            </xdr:cNvPr>
            <xdr:cNvSpPr txBox="1"/>
          </xdr:nvSpPr>
          <xdr:spPr>
            <a:xfrm>
              <a:off x="11347380" y="725094"/>
              <a:ext cx="4736989" cy="45385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IN" sz="1100" b="0" i="0">
                  <a:latin typeface="Cambria Math" panose="02040503050406030204" pitchFamily="18" charset="0"/>
                </a:rPr>
                <a:t>𝐶𝑜𝑠𝑖𝑛𝑒(𝐴𝑙𝑖𝑐𝑒,𝑈1)=</a:t>
              </a:r>
              <a:r>
                <a:rPr lang="en-IN" sz="1100" i="0">
                  <a:latin typeface="Cambria Math" panose="02040503050406030204" pitchFamily="18" charset="0"/>
                </a:rPr>
                <a:t>(</a:t>
              </a:r>
              <a:r>
                <a:rPr lang="en-IN" sz="1100" b="0" i="0">
                  <a:latin typeface="Cambria Math" panose="02040503050406030204" pitchFamily="18" charset="0"/>
                </a:rPr>
                <a:t>5∗3+3∗1+4∗2+4∗3)/(√(5^2+3^2+4^2+4^2)∗√(3^2+1^2+2^2+3^2))</a:t>
              </a:r>
              <a:endParaRPr lang="en-IN" sz="1100"/>
            </a:p>
          </xdr:txBody>
        </xdr:sp>
      </mc:Fallback>
    </mc:AlternateContent>
    <xdr:clientData/>
  </xdr:twoCellAnchor>
  <xdr:twoCellAnchor>
    <xdr:from>
      <xdr:col>15</xdr:col>
      <xdr:colOff>577556</xdr:colOff>
      <xdr:row>10</xdr:row>
      <xdr:rowOff>16330</xdr:rowOff>
    </xdr:from>
    <xdr:to>
      <xdr:col>18</xdr:col>
      <xdr:colOff>738022</xdr:colOff>
      <xdr:row>12</xdr:row>
      <xdr:rowOff>101395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F04C1D82-72DF-1447-BFD5-5CB5DBF9650D}"/>
                </a:ext>
              </a:extLst>
            </xdr:cNvPr>
            <xdr:cNvSpPr txBox="1"/>
          </xdr:nvSpPr>
          <xdr:spPr>
            <a:xfrm>
              <a:off x="12969304" y="2050796"/>
              <a:ext cx="2638815" cy="49195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𝐴𝑙𝑖𝑐𝑒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r>
                      <a:rPr lang="en-IN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0.85∗3+0.71∗5</m:t>
                        </m:r>
                      </m:num>
                      <m:den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0.85+0.71</m:t>
                        </m:r>
                      </m:den>
                    </m:f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F04C1D82-72DF-1447-BFD5-5CB5DBF9650D}"/>
                </a:ext>
              </a:extLst>
            </xdr:cNvPr>
            <xdr:cNvSpPr txBox="1"/>
          </xdr:nvSpPr>
          <xdr:spPr>
            <a:xfrm>
              <a:off x="12969304" y="2050796"/>
              <a:ext cx="2638815" cy="49195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IN" sz="1100" b="0" i="0">
                  <a:latin typeface="Cambria Math" panose="02040503050406030204" pitchFamily="18" charset="0"/>
                </a:rPr>
                <a:t>𝑟_𝐴𝑙𝑖𝑐𝑒5=</a:t>
              </a:r>
              <a:r>
                <a:rPr lang="en-IN" sz="1100" i="0">
                  <a:latin typeface="Cambria Math" panose="02040503050406030204" pitchFamily="18" charset="0"/>
                </a:rPr>
                <a:t>(</a:t>
              </a:r>
              <a:r>
                <a:rPr lang="en-IN" sz="1100" b="0" i="0">
                  <a:latin typeface="Cambria Math" panose="02040503050406030204" pitchFamily="18" charset="0"/>
                </a:rPr>
                <a:t>0.85∗3+0.71∗5)/(0.85+0.71)</a:t>
              </a:r>
              <a:endParaRPr lang="en-IN" sz="1100"/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3</xdr:row>
      <xdr:rowOff>16933</xdr:rowOff>
    </xdr:from>
    <xdr:to>
      <xdr:col>0</xdr:col>
      <xdr:colOff>516467</xdr:colOff>
      <xdr:row>14</xdr:row>
      <xdr:rowOff>194733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AB19C56A-A839-E249-B765-4B1060BA6D9B}"/>
            </a:ext>
          </a:extLst>
        </xdr:cNvPr>
        <xdr:cNvCxnSpPr/>
      </xdr:nvCxnSpPr>
      <xdr:spPr>
        <a:xfrm flipH="1">
          <a:off x="508000" y="423333"/>
          <a:ext cx="8467" cy="24130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626534</xdr:colOff>
      <xdr:row>2</xdr:row>
      <xdr:rowOff>8466</xdr:rowOff>
    </xdr:from>
    <xdr:to>
      <xdr:col>5</xdr:col>
      <xdr:colOff>50800</xdr:colOff>
      <xdr:row>2</xdr:row>
      <xdr:rowOff>16933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C95E9770-0218-7941-96EB-AB711C8E5D6C}"/>
            </a:ext>
          </a:extLst>
        </xdr:cNvPr>
        <xdr:cNvCxnSpPr/>
      </xdr:nvCxnSpPr>
      <xdr:spPr>
        <a:xfrm>
          <a:off x="1456267" y="211666"/>
          <a:ext cx="2743200" cy="846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558800</xdr:colOff>
      <xdr:row>0</xdr:row>
      <xdr:rowOff>110067</xdr:rowOff>
    </xdr:from>
    <xdr:to>
      <xdr:col>3</xdr:col>
      <xdr:colOff>406400</xdr:colOff>
      <xdr:row>1</xdr:row>
      <xdr:rowOff>160867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C24FB74-AFF9-7B43-8F48-A45C515E86B2}"/>
            </a:ext>
          </a:extLst>
        </xdr:cNvPr>
        <xdr:cNvSpPr txBox="1"/>
      </xdr:nvSpPr>
      <xdr:spPr>
        <a:xfrm>
          <a:off x="2218267" y="110067"/>
          <a:ext cx="677333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m-items</a:t>
          </a:r>
        </a:p>
      </xdr:txBody>
    </xdr:sp>
    <xdr:clientData/>
  </xdr:twoCellAnchor>
  <xdr:twoCellAnchor>
    <xdr:from>
      <xdr:col>0</xdr:col>
      <xdr:colOff>211667</xdr:colOff>
      <xdr:row>6</xdr:row>
      <xdr:rowOff>84667</xdr:rowOff>
    </xdr:from>
    <xdr:to>
      <xdr:col>0</xdr:col>
      <xdr:colOff>465667</xdr:colOff>
      <xdr:row>9</xdr:row>
      <xdr:rowOff>152400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9DFEF13-7DAC-8441-BEC2-F6E210D89C6C}"/>
            </a:ext>
          </a:extLst>
        </xdr:cNvPr>
        <xdr:cNvSpPr txBox="1"/>
      </xdr:nvSpPr>
      <xdr:spPr>
        <a:xfrm rot="16200000">
          <a:off x="0" y="1515534"/>
          <a:ext cx="677333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n-users</a:t>
          </a:r>
        </a:p>
      </xdr:txBody>
    </xdr:sp>
    <xdr:clientData/>
  </xdr:twoCellAnchor>
  <xdr:twoCellAnchor>
    <xdr:from>
      <xdr:col>2</xdr:col>
      <xdr:colOff>584200</xdr:colOff>
      <xdr:row>15</xdr:row>
      <xdr:rowOff>177800</xdr:rowOff>
    </xdr:from>
    <xdr:to>
      <xdr:col>4</xdr:col>
      <xdr:colOff>0</xdr:colOff>
      <xdr:row>18</xdr:row>
      <xdr:rowOff>135467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DA8A702C-8B06-574E-AAB8-F21A627F83A8}"/>
            </a:ext>
          </a:extLst>
        </xdr:cNvPr>
        <xdr:cNvSpPr txBox="1"/>
      </xdr:nvSpPr>
      <xdr:spPr>
        <a:xfrm>
          <a:off x="2243667" y="3225800"/>
          <a:ext cx="1075266" cy="567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Y matrix, historical data</a:t>
          </a:r>
        </a:p>
      </xdr:txBody>
    </xdr:sp>
    <xdr:clientData/>
  </xdr:twoCellAnchor>
  <xdr:twoCellAnchor>
    <xdr:from>
      <xdr:col>7</xdr:col>
      <xdr:colOff>508019</xdr:colOff>
      <xdr:row>2</xdr:row>
      <xdr:rowOff>203194</xdr:rowOff>
    </xdr:from>
    <xdr:to>
      <xdr:col>7</xdr:col>
      <xdr:colOff>516486</xdr:colOff>
      <xdr:row>14</xdr:row>
      <xdr:rowOff>177794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938FAEA1-A4CC-7440-B577-DBADE58FD7A8}"/>
            </a:ext>
          </a:extLst>
        </xdr:cNvPr>
        <xdr:cNvCxnSpPr/>
      </xdr:nvCxnSpPr>
      <xdr:spPr>
        <a:xfrm flipH="1">
          <a:off x="6316152" y="609594"/>
          <a:ext cx="8467" cy="24130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626552</xdr:colOff>
      <xdr:row>1</xdr:row>
      <xdr:rowOff>194727</xdr:rowOff>
    </xdr:from>
    <xdr:to>
      <xdr:col>12</xdr:col>
      <xdr:colOff>50819</xdr:colOff>
      <xdr:row>1</xdr:row>
      <xdr:rowOff>203194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2A315CCD-0B56-054C-871F-86ECD8641C31}"/>
            </a:ext>
          </a:extLst>
        </xdr:cNvPr>
        <xdr:cNvCxnSpPr/>
      </xdr:nvCxnSpPr>
      <xdr:spPr>
        <a:xfrm>
          <a:off x="7264419" y="397927"/>
          <a:ext cx="2743200" cy="846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558819</xdr:colOff>
      <xdr:row>0</xdr:row>
      <xdr:rowOff>93128</xdr:rowOff>
    </xdr:from>
    <xdr:to>
      <xdr:col>10</xdr:col>
      <xdr:colOff>406419</xdr:colOff>
      <xdr:row>1</xdr:row>
      <xdr:rowOff>143928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DD586F4-40F8-8C4D-BC38-B47AC308D7D2}"/>
            </a:ext>
          </a:extLst>
        </xdr:cNvPr>
        <xdr:cNvSpPr txBox="1"/>
      </xdr:nvSpPr>
      <xdr:spPr>
        <a:xfrm>
          <a:off x="8026419" y="93128"/>
          <a:ext cx="677333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m-items</a:t>
          </a:r>
        </a:p>
      </xdr:txBody>
    </xdr:sp>
    <xdr:clientData/>
  </xdr:twoCellAnchor>
  <xdr:twoCellAnchor>
    <xdr:from>
      <xdr:col>7</xdr:col>
      <xdr:colOff>211686</xdr:colOff>
      <xdr:row>6</xdr:row>
      <xdr:rowOff>67728</xdr:rowOff>
    </xdr:from>
    <xdr:to>
      <xdr:col>7</xdr:col>
      <xdr:colOff>465686</xdr:colOff>
      <xdr:row>9</xdr:row>
      <xdr:rowOff>135461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86632D10-96B5-314B-964C-6BED93F63103}"/>
            </a:ext>
          </a:extLst>
        </xdr:cNvPr>
        <xdr:cNvSpPr txBox="1"/>
      </xdr:nvSpPr>
      <xdr:spPr>
        <a:xfrm rot="16200000">
          <a:off x="5808152" y="1498595"/>
          <a:ext cx="677333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n-users</a:t>
          </a:r>
        </a:p>
      </xdr:txBody>
    </xdr:sp>
    <xdr:clientData/>
  </xdr:twoCellAnchor>
  <xdr:twoCellAnchor>
    <xdr:from>
      <xdr:col>9</xdr:col>
      <xdr:colOff>584219</xdr:colOff>
      <xdr:row>15</xdr:row>
      <xdr:rowOff>160861</xdr:rowOff>
    </xdr:from>
    <xdr:to>
      <xdr:col>11</xdr:col>
      <xdr:colOff>18</xdr:colOff>
      <xdr:row>18</xdr:row>
      <xdr:rowOff>118528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969219CA-2550-B140-AA9B-EE86B5997B0A}"/>
            </a:ext>
          </a:extLst>
        </xdr:cNvPr>
        <xdr:cNvSpPr txBox="1"/>
      </xdr:nvSpPr>
      <xdr:spPr>
        <a:xfrm>
          <a:off x="8051819" y="3208861"/>
          <a:ext cx="1075266" cy="567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Y matrix, historical data</a:t>
          </a:r>
        </a:p>
      </xdr:txBody>
    </xdr:sp>
    <xdr:clientData/>
  </xdr:twoCellAnchor>
  <xdr:twoCellAnchor>
    <xdr:from>
      <xdr:col>0</xdr:col>
      <xdr:colOff>660400</xdr:colOff>
      <xdr:row>22</xdr:row>
      <xdr:rowOff>25411</xdr:rowOff>
    </xdr:from>
    <xdr:to>
      <xdr:col>0</xdr:col>
      <xdr:colOff>668867</xdr:colOff>
      <xdr:row>34</xdr:row>
      <xdr:rowOff>11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43B4B90D-8D71-8049-9A14-9666F7B84457}"/>
            </a:ext>
          </a:extLst>
        </xdr:cNvPr>
        <xdr:cNvCxnSpPr/>
      </xdr:nvCxnSpPr>
      <xdr:spPr>
        <a:xfrm flipH="1">
          <a:off x="660400" y="4495811"/>
          <a:ext cx="8467" cy="24130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778934</xdr:colOff>
      <xdr:row>21</xdr:row>
      <xdr:rowOff>16944</xdr:rowOff>
    </xdr:from>
    <xdr:to>
      <xdr:col>5</xdr:col>
      <xdr:colOff>203200</xdr:colOff>
      <xdr:row>21</xdr:row>
      <xdr:rowOff>25411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F8CDB24F-0C87-934F-B901-896828035E03}"/>
            </a:ext>
          </a:extLst>
        </xdr:cNvPr>
        <xdr:cNvCxnSpPr/>
      </xdr:nvCxnSpPr>
      <xdr:spPr>
        <a:xfrm>
          <a:off x="1608667" y="4284144"/>
          <a:ext cx="2743200" cy="846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711200</xdr:colOff>
      <xdr:row>19</xdr:row>
      <xdr:rowOff>118545</xdr:rowOff>
    </xdr:from>
    <xdr:to>
      <xdr:col>3</xdr:col>
      <xdr:colOff>558800</xdr:colOff>
      <xdr:row>20</xdr:row>
      <xdr:rowOff>169345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93FB2EB-2DEB-B64F-9147-7C82DE63D5C3}"/>
            </a:ext>
          </a:extLst>
        </xdr:cNvPr>
        <xdr:cNvSpPr txBox="1"/>
      </xdr:nvSpPr>
      <xdr:spPr>
        <a:xfrm>
          <a:off x="2370667" y="3979345"/>
          <a:ext cx="677333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m-items</a:t>
          </a:r>
        </a:p>
      </xdr:txBody>
    </xdr:sp>
    <xdr:clientData/>
  </xdr:twoCellAnchor>
  <xdr:twoCellAnchor>
    <xdr:from>
      <xdr:col>0</xdr:col>
      <xdr:colOff>364067</xdr:colOff>
      <xdr:row>25</xdr:row>
      <xdr:rowOff>93145</xdr:rowOff>
    </xdr:from>
    <xdr:to>
      <xdr:col>0</xdr:col>
      <xdr:colOff>618067</xdr:colOff>
      <xdr:row>28</xdr:row>
      <xdr:rowOff>160878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B0835113-5A4A-A240-870E-111DE661DEA9}"/>
            </a:ext>
          </a:extLst>
        </xdr:cNvPr>
        <xdr:cNvSpPr txBox="1"/>
      </xdr:nvSpPr>
      <xdr:spPr>
        <a:xfrm rot="16200000">
          <a:off x="152400" y="5384812"/>
          <a:ext cx="677333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n-users</a:t>
          </a:r>
        </a:p>
      </xdr:txBody>
    </xdr:sp>
    <xdr:clientData/>
  </xdr:twoCellAnchor>
  <xdr:twoCellAnchor>
    <xdr:from>
      <xdr:col>2</xdr:col>
      <xdr:colOff>736600</xdr:colOff>
      <xdr:row>34</xdr:row>
      <xdr:rowOff>186278</xdr:rowOff>
    </xdr:from>
    <xdr:to>
      <xdr:col>4</xdr:col>
      <xdr:colOff>152400</xdr:colOff>
      <xdr:row>37</xdr:row>
      <xdr:rowOff>143945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6C2F158-1BA2-C346-96F1-A14B9A3A8F2A}"/>
            </a:ext>
          </a:extLst>
        </xdr:cNvPr>
        <xdr:cNvSpPr txBox="1"/>
      </xdr:nvSpPr>
      <xdr:spPr>
        <a:xfrm>
          <a:off x="2396067" y="7095078"/>
          <a:ext cx="1075266" cy="567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X matrix, </a:t>
          </a:r>
          <a:r>
            <a:rPr lang="en-GB" sz="1100" baseline="0"/>
            <a:t> the output to be computed </a:t>
          </a:r>
          <a:endParaRPr lang="en-GB" sz="1100"/>
        </a:p>
      </xdr:txBody>
    </xdr:sp>
    <xdr:clientData/>
  </xdr:twoCellAnchor>
  <xdr:twoCellAnchor>
    <xdr:from>
      <xdr:col>13</xdr:col>
      <xdr:colOff>177800</xdr:colOff>
      <xdr:row>4</xdr:row>
      <xdr:rowOff>110067</xdr:rowOff>
    </xdr:from>
    <xdr:to>
      <xdr:col>14</xdr:col>
      <xdr:colOff>618066</xdr:colOff>
      <xdr:row>9</xdr:row>
      <xdr:rowOff>194733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13A151DB-198F-1240-8960-DB4CF5323F1A}"/>
                </a:ext>
              </a:extLst>
            </xdr:cNvPr>
            <xdr:cNvSpPr txBox="1"/>
          </xdr:nvSpPr>
          <xdr:spPr>
            <a:xfrm>
              <a:off x="10964333" y="922867"/>
              <a:ext cx="1270000" cy="110066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100"/>
                <a:t>All the pink colored cells will be refered to as set</a:t>
              </a:r>
              <a:r>
                <a:rPr lang="en-GB" sz="1100" baseline="0"/>
                <a:t> </a:t>
              </a:r>
              <a14:m>
                <m:oMath xmlns:m="http://schemas.openxmlformats.org/officeDocument/2006/math">
                  <m:r>
                    <a:rPr lang="en-US" sz="1100" b="1" i="1" baseline="0">
                      <a:latin typeface="Cambria Math" panose="02040503050406030204" pitchFamily="18" charset="0"/>
                    </a:rPr>
                    <m:t>𝑫</m:t>
                  </m:r>
                </m:oMath>
              </a14:m>
              <a:r>
                <a:rPr lang="en-GB" sz="1100"/>
                <a:t> where actual ratings are</a:t>
              </a:r>
              <a:r>
                <a:rPr lang="en-GB" sz="1100" baseline="0"/>
                <a:t> known</a:t>
              </a:r>
              <a:endParaRPr lang="en-GB" sz="11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13A151DB-198F-1240-8960-DB4CF5323F1A}"/>
                </a:ext>
              </a:extLst>
            </xdr:cNvPr>
            <xdr:cNvSpPr txBox="1"/>
          </xdr:nvSpPr>
          <xdr:spPr>
            <a:xfrm>
              <a:off x="10964333" y="922867"/>
              <a:ext cx="1270000" cy="110066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100"/>
                <a:t>All the pink colored cells will be refered to as set</a:t>
              </a:r>
              <a:r>
                <a:rPr lang="en-GB" sz="1100" baseline="0"/>
                <a:t> </a:t>
              </a:r>
              <a:r>
                <a:rPr lang="en-US" sz="1100" b="1" i="0" baseline="0">
                  <a:latin typeface="Cambria Math" panose="02040503050406030204" pitchFamily="18" charset="0"/>
                </a:rPr>
                <a:t>𝑫</a:t>
              </a:r>
              <a:r>
                <a:rPr lang="en-GB" sz="1100"/>
                <a:t> where actual ratings are</a:t>
              </a:r>
              <a:r>
                <a:rPr lang="en-GB" sz="1100" baseline="0"/>
                <a:t> known</a:t>
              </a:r>
              <a:endParaRPr lang="en-GB" sz="1100"/>
            </a:p>
          </xdr:txBody>
        </xdr:sp>
      </mc:Fallback>
    </mc:AlternateContent>
    <xdr:clientData/>
  </xdr:twoCellAnchor>
  <xdr:twoCellAnchor>
    <xdr:from>
      <xdr:col>11</xdr:col>
      <xdr:colOff>541902</xdr:colOff>
      <xdr:row>22</xdr:row>
      <xdr:rowOff>8475</xdr:rowOff>
    </xdr:from>
    <xdr:to>
      <xdr:col>11</xdr:col>
      <xdr:colOff>550369</xdr:colOff>
      <xdr:row>33</xdr:row>
      <xdr:rowOff>186275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EB5D10D-EFA7-7447-B2FC-4E2D7DD4B203}"/>
            </a:ext>
          </a:extLst>
        </xdr:cNvPr>
        <xdr:cNvCxnSpPr/>
      </xdr:nvCxnSpPr>
      <xdr:spPr>
        <a:xfrm flipH="1">
          <a:off x="9668969" y="4478875"/>
          <a:ext cx="8467" cy="24130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660436</xdr:colOff>
      <xdr:row>21</xdr:row>
      <xdr:rowOff>8</xdr:rowOff>
    </xdr:from>
    <xdr:to>
      <xdr:col>16</xdr:col>
      <xdr:colOff>84703</xdr:colOff>
      <xdr:row>21</xdr:row>
      <xdr:rowOff>8475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F6C6567D-A0D1-2045-A73F-1997516B3E65}"/>
            </a:ext>
          </a:extLst>
        </xdr:cNvPr>
        <xdr:cNvCxnSpPr/>
      </xdr:nvCxnSpPr>
      <xdr:spPr>
        <a:xfrm>
          <a:off x="10617236" y="4267208"/>
          <a:ext cx="2743200" cy="846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592703</xdr:colOff>
      <xdr:row>19</xdr:row>
      <xdr:rowOff>101609</xdr:rowOff>
    </xdr:from>
    <xdr:to>
      <xdr:col>14</xdr:col>
      <xdr:colOff>440302</xdr:colOff>
      <xdr:row>20</xdr:row>
      <xdr:rowOff>152409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BF5B310F-2897-CB4A-B12B-797C18F34BDA}"/>
            </a:ext>
          </a:extLst>
        </xdr:cNvPr>
        <xdr:cNvSpPr txBox="1"/>
      </xdr:nvSpPr>
      <xdr:spPr>
        <a:xfrm>
          <a:off x="11379236" y="3962409"/>
          <a:ext cx="677333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m-items</a:t>
          </a:r>
        </a:p>
      </xdr:txBody>
    </xdr:sp>
    <xdr:clientData/>
  </xdr:twoCellAnchor>
  <xdr:twoCellAnchor>
    <xdr:from>
      <xdr:col>11</xdr:col>
      <xdr:colOff>245569</xdr:colOff>
      <xdr:row>25</xdr:row>
      <xdr:rowOff>76209</xdr:rowOff>
    </xdr:from>
    <xdr:to>
      <xdr:col>11</xdr:col>
      <xdr:colOff>499569</xdr:colOff>
      <xdr:row>28</xdr:row>
      <xdr:rowOff>143942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1C8ACE40-C64B-DA43-874C-C2D7EC00C85F}"/>
            </a:ext>
          </a:extLst>
        </xdr:cNvPr>
        <xdr:cNvSpPr txBox="1"/>
      </xdr:nvSpPr>
      <xdr:spPr>
        <a:xfrm rot="16200000">
          <a:off x="9160969" y="5367876"/>
          <a:ext cx="677333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n-users</a:t>
          </a:r>
        </a:p>
      </xdr:txBody>
    </xdr:sp>
    <xdr:clientData/>
  </xdr:twoCellAnchor>
  <xdr:twoCellAnchor>
    <xdr:from>
      <xdr:col>13</xdr:col>
      <xdr:colOff>618103</xdr:colOff>
      <xdr:row>34</xdr:row>
      <xdr:rowOff>169342</xdr:rowOff>
    </xdr:from>
    <xdr:to>
      <xdr:col>15</xdr:col>
      <xdr:colOff>33902</xdr:colOff>
      <xdr:row>37</xdr:row>
      <xdr:rowOff>127009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BBE65D5E-A432-2545-ABA1-2DC138CAAC12}"/>
            </a:ext>
          </a:extLst>
        </xdr:cNvPr>
        <xdr:cNvSpPr txBox="1"/>
      </xdr:nvSpPr>
      <xdr:spPr>
        <a:xfrm>
          <a:off x="11404636" y="7078142"/>
          <a:ext cx="1075266" cy="567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X matrix, </a:t>
          </a:r>
          <a:r>
            <a:rPr lang="en-GB" sz="1100" baseline="0"/>
            <a:t> the output to be computed </a:t>
          </a:r>
          <a:endParaRPr lang="en-GB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63148</xdr:colOff>
      <xdr:row>0</xdr:row>
      <xdr:rowOff>23460</xdr:rowOff>
    </xdr:from>
    <xdr:ext cx="192616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933A7D9E-BD70-434E-AED9-9CACD346B5B7}"/>
                </a:ext>
              </a:extLst>
            </xdr:cNvPr>
            <xdr:cNvSpPr txBox="1"/>
          </xdr:nvSpPr>
          <xdr:spPr>
            <a:xfrm>
              <a:off x="63148" y="23460"/>
              <a:ext cx="192616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0">
                            <a:latin typeface="Cambria Math" panose="02040503050406030204" pitchFamily="18" charset="0"/>
                          </a:rPr>
                          <m:t>𝚯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𝟎</m:t>
                        </m:r>
                      </m:sub>
                    </m:sSub>
                  </m:oMath>
                </m:oMathPara>
              </a14:m>
              <a:endParaRPr lang="en-US" sz="1100" b="1"/>
            </a:p>
            <a:p>
              <a:endParaRPr lang="en-GB" sz="1100" b="1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933A7D9E-BD70-434E-AED9-9CACD346B5B7}"/>
                </a:ext>
              </a:extLst>
            </xdr:cNvPr>
            <xdr:cNvSpPr txBox="1"/>
          </xdr:nvSpPr>
          <xdr:spPr>
            <a:xfrm>
              <a:off x="63148" y="23460"/>
              <a:ext cx="192616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𝚯_𝟎</a:t>
              </a:r>
              <a:endParaRPr lang="en-US" sz="1100" b="1"/>
            </a:p>
            <a:p>
              <a:endParaRPr lang="en-GB" sz="1100" b="1"/>
            </a:p>
          </xdr:txBody>
        </xdr:sp>
      </mc:Fallback>
    </mc:AlternateContent>
    <xdr:clientData/>
  </xdr:oneCellAnchor>
  <xdr:oneCellAnchor>
    <xdr:from>
      <xdr:col>0</xdr:col>
      <xdr:colOff>771173</xdr:colOff>
      <xdr:row>0</xdr:row>
      <xdr:rowOff>26458</xdr:rowOff>
    </xdr:from>
    <xdr:ext cx="463549" cy="3533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0C0BCDF-369D-DE4E-838B-6F10C75CD49E}"/>
                </a:ext>
              </a:extLst>
            </xdr:cNvPr>
            <xdr:cNvSpPr txBox="1"/>
          </xdr:nvSpPr>
          <xdr:spPr>
            <a:xfrm>
              <a:off x="771173" y="26458"/>
              <a:ext cx="463549" cy="3533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0">
                            <a:latin typeface="Cambria Math" panose="02040503050406030204" pitchFamily="18" charset="0"/>
                          </a:rPr>
                          <m:t>𝚯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</m:oMath>
                </m:oMathPara>
              </a14:m>
              <a:endParaRPr lang="en-US" sz="1100" b="1"/>
            </a:p>
            <a:p>
              <a:endParaRPr lang="en-GB" sz="1100" b="1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0C0BCDF-369D-DE4E-838B-6F10C75CD49E}"/>
                </a:ext>
              </a:extLst>
            </xdr:cNvPr>
            <xdr:cNvSpPr txBox="1"/>
          </xdr:nvSpPr>
          <xdr:spPr>
            <a:xfrm>
              <a:off x="771173" y="26458"/>
              <a:ext cx="463549" cy="3533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𝚯_𝟏</a:t>
              </a:r>
              <a:endParaRPr lang="en-US" sz="1100" b="1"/>
            </a:p>
            <a:p>
              <a:endParaRPr lang="en-GB" sz="1100" b="1"/>
            </a:p>
          </xdr:txBody>
        </xdr:sp>
      </mc:Fallback>
    </mc:AlternateContent>
    <xdr:clientData/>
  </xdr:oneCellAnchor>
  <xdr:oneCellAnchor>
    <xdr:from>
      <xdr:col>1</xdr:col>
      <xdr:colOff>756004</xdr:colOff>
      <xdr:row>0</xdr:row>
      <xdr:rowOff>28927</xdr:rowOff>
    </xdr:from>
    <xdr:ext cx="463549" cy="3533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DC7A0DFD-17C7-5F4C-B55A-532FEAA8D914}"/>
                </a:ext>
              </a:extLst>
            </xdr:cNvPr>
            <xdr:cNvSpPr txBox="1"/>
          </xdr:nvSpPr>
          <xdr:spPr>
            <a:xfrm>
              <a:off x="1585032" y="28927"/>
              <a:ext cx="463549" cy="3533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0">
                            <a:latin typeface="Cambria Math" panose="02040503050406030204" pitchFamily="18" charset="0"/>
                          </a:rPr>
                          <m:t>𝚯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</m:sSub>
                  </m:oMath>
                </m:oMathPara>
              </a14:m>
              <a:endParaRPr lang="en-US" sz="1100" b="1"/>
            </a:p>
            <a:p>
              <a:endParaRPr lang="en-GB" sz="1100" b="1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DC7A0DFD-17C7-5F4C-B55A-532FEAA8D914}"/>
                </a:ext>
              </a:extLst>
            </xdr:cNvPr>
            <xdr:cNvSpPr txBox="1"/>
          </xdr:nvSpPr>
          <xdr:spPr>
            <a:xfrm>
              <a:off x="1585032" y="28927"/>
              <a:ext cx="463549" cy="3533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𝚯_𝟐</a:t>
              </a:r>
              <a:endParaRPr lang="en-US" sz="1100" b="1"/>
            </a:p>
            <a:p>
              <a:endParaRPr lang="en-GB" sz="1100" b="1"/>
            </a:p>
          </xdr:txBody>
        </xdr:sp>
      </mc:Fallback>
    </mc:AlternateContent>
    <xdr:clientData/>
  </xdr:oneCellAnchor>
  <xdr:oneCellAnchor>
    <xdr:from>
      <xdr:col>3</xdr:col>
      <xdr:colOff>239536</xdr:colOff>
      <xdr:row>10</xdr:row>
      <xdr:rowOff>146932</xdr:rowOff>
    </xdr:from>
    <xdr:ext cx="2097818" cy="4880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DEFA2C7E-B2A4-124E-B707-3B46DF80BF6E}"/>
                </a:ext>
              </a:extLst>
            </xdr:cNvPr>
            <xdr:cNvSpPr txBox="1"/>
          </xdr:nvSpPr>
          <xdr:spPr>
            <a:xfrm>
              <a:off x="2726619" y="2175404"/>
              <a:ext cx="2097818" cy="4880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𝑠𝑜𝑓𝑡𝑚𝑎𝑥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nary>
                          <m:naryPr>
                            <m:chr m:val="∑"/>
                            <m:sup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</m:sub>
                          <m:sup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</m:nary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𝜃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.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𝑋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m>
                      <m:mPr>
                        <m:mcs>
                          <m:mc>
                            <m:mcPr>
                              <m:count m:val="1"/>
                              <m:mcJc m:val="center"/>
                            </m:mcPr>
                          </m:mc>
                        </m:mcs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mPr>
                      <m:mr>
                        <m:e>
                          <m:sSup>
                            <m:sSup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m:rPr>
                                  <m:brk m:alnAt="7"/>
                                </m:rP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𝑒</m:t>
                              </m:r>
                            </m:e>
                            <m:sup>
                              <m:sSub>
                                <m:sSub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m:rPr>
                                      <m:brk m:alnAt="7"/>
                                    </m:r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𝜃</m:t>
                                  </m:r>
                                </m:e>
                                <m:sub>
                                  <m:r>
                                    <m:rPr>
                                      <m:brk m:alnAt="7"/>
                                    </m:r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0</m:t>
                                  </m:r>
                                </m:sub>
                              </m:sSub>
                              <m:r>
                                <m:rPr>
                                  <m:brk m:alnAt="7"/>
                                </m:rP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.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𝑋𝑖</m:t>
                              </m:r>
                            </m:sup>
                          </m:sSup>
                        </m:e>
                      </m:mr>
                      <m:mr>
                        <m:e>
                          <m:sSup>
                            <m:sSup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𝑒</m:t>
                              </m:r>
                            </m:e>
                            <m:sup>
                              <m:sSub>
                                <m:sSub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𝜃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1</m:t>
                                  </m:r>
                                </m:sub>
                              </m:s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.</m:t>
                              </m:r>
                              <m:sSub>
                                <m:sSub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𝑋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𝑖</m:t>
                                  </m:r>
                                </m:sub>
                              </m:sSub>
                            </m:sup>
                          </m:sSup>
                        </m:e>
                      </m:mr>
                      <m:mr>
                        <m:e>
                          <m:sSup>
                            <m:sSup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𝑒</m:t>
                              </m:r>
                            </m:e>
                            <m:sup>
                              <m:sSub>
                                <m:sSub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𝜃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𝑛</m:t>
                                  </m:r>
                                </m:sub>
                              </m:s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.</m:t>
                              </m:r>
                              <m:sSub>
                                <m:sSub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𝑋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𝑖</m:t>
                                  </m:r>
                                </m:sub>
                              </m:sSub>
                            </m:sup>
                          </m:sSup>
                        </m:e>
                      </m:mr>
                    </m:m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DEFA2C7E-B2A4-124E-B707-3B46DF80BF6E}"/>
                </a:ext>
              </a:extLst>
            </xdr:cNvPr>
            <xdr:cNvSpPr txBox="1"/>
          </xdr:nvSpPr>
          <xdr:spPr>
            <a:xfrm>
              <a:off x="2726619" y="2175404"/>
              <a:ext cx="2097818" cy="4880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𝑠𝑜𝑓𝑡𝑚𝑎𝑥(𝑋_𝑖 )=1/(∑8_𝑗▒ (𝑒^(𝜃_𝑗.𝑋_𝑖 ))) ■8(𝑒^(𝜃_0.𝑋𝑖)@𝑒^(𝜃_1.𝑋_𝑖 )@𝑒^(𝜃_𝑛.𝑋_𝑖 )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10</xdr:col>
      <xdr:colOff>160161</xdr:colOff>
      <xdr:row>5</xdr:row>
      <xdr:rowOff>41098</xdr:rowOff>
    </xdr:from>
    <xdr:ext cx="362343" cy="1806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8ACCCC54-E46C-4D4E-9294-887D485CC850}"/>
                </a:ext>
              </a:extLst>
            </xdr:cNvPr>
            <xdr:cNvSpPr txBox="1"/>
          </xdr:nvSpPr>
          <xdr:spPr>
            <a:xfrm>
              <a:off x="8450439" y="1055334"/>
              <a:ext cx="362343" cy="1806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𝒆</m:t>
                        </m:r>
                      </m:e>
                      <m:sup>
                        <m:sSub>
                          <m:sSub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𝜽</m:t>
                            </m:r>
                          </m:e>
                          <m:sub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𝟎</m:t>
                            </m:r>
                          </m:sub>
                        </m:s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.</m:t>
                        </m:r>
                        <m:sSub>
                          <m:sSub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  <m:sub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𝒊</m:t>
                            </m:r>
                          </m:sub>
                        </m:sSub>
                      </m:sup>
                    </m:sSup>
                  </m:oMath>
                </m:oMathPara>
              </a14:m>
              <a:endParaRPr lang="en-GB" sz="1100" b="1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8ACCCC54-E46C-4D4E-9294-887D485CC850}"/>
                </a:ext>
              </a:extLst>
            </xdr:cNvPr>
            <xdr:cNvSpPr txBox="1"/>
          </xdr:nvSpPr>
          <xdr:spPr>
            <a:xfrm>
              <a:off x="8450439" y="1055334"/>
              <a:ext cx="362343" cy="1806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𝒆^(𝜽_𝟎.𝑿_𝒊 )</a:t>
              </a:r>
              <a:endParaRPr lang="en-GB" sz="1100" b="1"/>
            </a:p>
          </xdr:txBody>
        </xdr:sp>
      </mc:Fallback>
    </mc:AlternateContent>
    <xdr:clientData/>
  </xdr:oneCellAnchor>
  <xdr:oneCellAnchor>
    <xdr:from>
      <xdr:col>11</xdr:col>
      <xdr:colOff>74436</xdr:colOff>
      <xdr:row>5</xdr:row>
      <xdr:rowOff>44097</xdr:rowOff>
    </xdr:from>
    <xdr:ext cx="357598" cy="1562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148928E8-7597-2840-9E82-5571573857D8}"/>
                </a:ext>
              </a:extLst>
            </xdr:cNvPr>
            <xdr:cNvSpPr txBox="1"/>
          </xdr:nvSpPr>
          <xdr:spPr>
            <a:xfrm>
              <a:off x="9193742" y="1058333"/>
              <a:ext cx="357598" cy="1562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𝒆</m:t>
                        </m:r>
                      </m:e>
                      <m:sup>
                        <m:sSub>
                          <m:sSub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𝜽</m:t>
                            </m:r>
                          </m:e>
                          <m:sub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𝟏</m:t>
                            </m:r>
                          </m:sub>
                        </m:s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.</m:t>
                        </m:r>
                        <m:sSub>
                          <m:sSub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  <m:sub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𝒊</m:t>
                            </m:r>
                          </m:sub>
                        </m:sSub>
                      </m:sup>
                    </m:sSup>
                  </m:oMath>
                </m:oMathPara>
              </a14:m>
              <a:endParaRPr lang="en-GB" sz="1100" b="1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148928E8-7597-2840-9E82-5571573857D8}"/>
                </a:ext>
              </a:extLst>
            </xdr:cNvPr>
            <xdr:cNvSpPr txBox="1"/>
          </xdr:nvSpPr>
          <xdr:spPr>
            <a:xfrm>
              <a:off x="9193742" y="1058333"/>
              <a:ext cx="357598" cy="1562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𝒆^(𝜽_𝟏.𝑿_𝒊 )</a:t>
              </a:r>
              <a:endParaRPr lang="en-GB" sz="1100" b="1"/>
            </a:p>
          </xdr:txBody>
        </xdr:sp>
      </mc:Fallback>
    </mc:AlternateContent>
    <xdr:clientData/>
  </xdr:oneCellAnchor>
  <xdr:oneCellAnchor>
    <xdr:from>
      <xdr:col>12</xdr:col>
      <xdr:colOff>85726</xdr:colOff>
      <xdr:row>5</xdr:row>
      <xdr:rowOff>37747</xdr:rowOff>
    </xdr:from>
    <xdr:ext cx="357598" cy="1562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58A8603A-C693-B74A-9842-9D903458CFAA}"/>
                </a:ext>
              </a:extLst>
            </xdr:cNvPr>
            <xdr:cNvSpPr txBox="1"/>
          </xdr:nvSpPr>
          <xdr:spPr>
            <a:xfrm>
              <a:off x="10034059" y="1051983"/>
              <a:ext cx="357598" cy="1562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𝒆</m:t>
                        </m:r>
                      </m:e>
                      <m:sup>
                        <m:sSub>
                          <m:sSub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𝜽</m:t>
                            </m:r>
                          </m:e>
                          <m:sub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𝟐</m:t>
                            </m:r>
                          </m:sub>
                        </m:s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.</m:t>
                        </m:r>
                        <m:sSub>
                          <m:sSub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  <m:sub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𝒊</m:t>
                            </m:r>
                          </m:sub>
                        </m:sSub>
                      </m:sup>
                    </m:sSup>
                  </m:oMath>
                </m:oMathPara>
              </a14:m>
              <a:endParaRPr lang="en-GB" sz="1100" b="1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58A8603A-C693-B74A-9842-9D903458CFAA}"/>
                </a:ext>
              </a:extLst>
            </xdr:cNvPr>
            <xdr:cNvSpPr txBox="1"/>
          </xdr:nvSpPr>
          <xdr:spPr>
            <a:xfrm>
              <a:off x="10034059" y="1051983"/>
              <a:ext cx="357598" cy="1562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𝒆^(𝜽_𝟐.𝑿_𝒊 )</a:t>
              </a:r>
              <a:endParaRPr lang="en-GB" sz="1100" b="1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456581</xdr:colOff>
      <xdr:row>2</xdr:row>
      <xdr:rowOff>178373</xdr:rowOff>
    </xdr:from>
    <xdr:to>
      <xdr:col>14</xdr:col>
      <xdr:colOff>101363</xdr:colOff>
      <xdr:row>16</xdr:row>
      <xdr:rowOff>114205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41C0D1-C57F-F64E-9695-3D08BADCA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267369</xdr:colOff>
      <xdr:row>12</xdr:row>
      <xdr:rowOff>19099</xdr:rowOff>
    </xdr:from>
    <xdr:ext cx="1377296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8222DDC-B725-2249-9438-34A3FB9F9382}"/>
            </a:ext>
          </a:extLst>
        </xdr:cNvPr>
        <xdr:cNvSpPr txBox="1"/>
      </xdr:nvSpPr>
      <xdr:spPr>
        <a:xfrm>
          <a:off x="4946316" y="2425415"/>
          <a:ext cx="137729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en-GB" sz="1100"/>
            <a:t> </a:t>
          </a:r>
        </a:p>
      </xdr:txBody>
    </xdr:sp>
    <xdr:clientData/>
  </xdr:oneCellAnchor>
  <xdr:oneCellAnchor>
    <xdr:from>
      <xdr:col>4</xdr:col>
      <xdr:colOff>303073</xdr:colOff>
      <xdr:row>4</xdr:row>
      <xdr:rowOff>70529</xdr:rowOff>
    </xdr:from>
    <xdr:ext cx="93051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B636EA6-60A6-BF41-B99C-A421417915A5}"/>
                </a:ext>
              </a:extLst>
            </xdr:cNvPr>
            <xdr:cNvSpPr txBox="1"/>
          </xdr:nvSpPr>
          <xdr:spPr>
            <a:xfrm>
              <a:off x="4163873" y="883329"/>
              <a:ext cx="9305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B636EA6-60A6-BF41-B99C-A421417915A5}"/>
                </a:ext>
              </a:extLst>
            </xdr:cNvPr>
            <xdr:cNvSpPr txBox="1"/>
          </xdr:nvSpPr>
          <xdr:spPr>
            <a:xfrm>
              <a:off x="4163873" y="883329"/>
              <a:ext cx="9305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(𝑦_𝑖 ) ̂=𝑥_𝑖 𝜃_1+𝜃_0  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640731</xdr:colOff>
      <xdr:row>2</xdr:row>
      <xdr:rowOff>127573</xdr:rowOff>
    </xdr:from>
    <xdr:to>
      <xdr:col>13</xdr:col>
      <xdr:colOff>285513</xdr:colOff>
      <xdr:row>16</xdr:row>
      <xdr:rowOff>63405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67AC02-B0FD-2F42-B766-DA4B8C9859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267369</xdr:colOff>
      <xdr:row>12</xdr:row>
      <xdr:rowOff>19099</xdr:rowOff>
    </xdr:from>
    <xdr:ext cx="1377296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5AB1B1-F155-E542-8A2C-6233F5633D96}"/>
            </a:ext>
          </a:extLst>
        </xdr:cNvPr>
        <xdr:cNvSpPr txBox="1"/>
      </xdr:nvSpPr>
      <xdr:spPr>
        <a:xfrm>
          <a:off x="4953669" y="2457499"/>
          <a:ext cx="137729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en-GB" sz="1100"/>
            <a:t> </a:t>
          </a:r>
        </a:p>
      </xdr:txBody>
    </xdr:sp>
    <xdr:clientData/>
  </xdr:oneCellAnchor>
  <xdr:oneCellAnchor>
    <xdr:from>
      <xdr:col>5</xdr:col>
      <xdr:colOff>303073</xdr:colOff>
      <xdr:row>4</xdr:row>
      <xdr:rowOff>70529</xdr:rowOff>
    </xdr:from>
    <xdr:ext cx="93051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6BBED2C-299C-3247-B613-8038F3E9BBA8}"/>
                </a:ext>
              </a:extLst>
            </xdr:cNvPr>
            <xdr:cNvSpPr txBox="1"/>
          </xdr:nvSpPr>
          <xdr:spPr>
            <a:xfrm>
              <a:off x="4163873" y="883329"/>
              <a:ext cx="9305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6BBED2C-299C-3247-B613-8038F3E9BBA8}"/>
                </a:ext>
              </a:extLst>
            </xdr:cNvPr>
            <xdr:cNvSpPr txBox="1"/>
          </xdr:nvSpPr>
          <xdr:spPr>
            <a:xfrm>
              <a:off x="4163873" y="883329"/>
              <a:ext cx="9305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(𝑦_𝑖 ) ̂=𝑥_𝑖 𝜃_1+𝜃_0  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3</xdr:col>
      <xdr:colOff>820056</xdr:colOff>
      <xdr:row>0</xdr:row>
      <xdr:rowOff>14515</xdr:rowOff>
    </xdr:from>
    <xdr:ext cx="628249" cy="2086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7" name="TextBox 216">
              <a:extLst>
                <a:ext uri="{FF2B5EF4-FFF2-40B4-BE49-F238E27FC236}">
                  <a16:creationId xmlns:a16="http://schemas.microsoft.com/office/drawing/2014/main" id="{D0E2B419-9552-1843-9040-DFE9A1F011CA}"/>
                </a:ext>
              </a:extLst>
            </xdr:cNvPr>
            <xdr:cNvSpPr txBox="1"/>
          </xdr:nvSpPr>
          <xdr:spPr>
            <a:xfrm>
              <a:off x="4513942" y="14515"/>
              <a:ext cx="628249" cy="2086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acc>
                              <m:accPr>
                                <m:chr m:val="̂"/>
                                <m:ctrlPr>
                                  <a:rPr lang="en-US" sz="1100" b="1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sSub>
                                  <m:sSubPr>
                                    <m:ctrlPr>
                                      <a:rPr lang="en-US" sz="1100" b="1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1" i="1">
                                        <a:latin typeface="Cambria Math" panose="02040503050406030204" pitchFamily="18" charset="0"/>
                                      </a:rPr>
                                      <m:t>𝒚</m:t>
                                    </m:r>
                                  </m:e>
                                  <m:sub>
                                    <m:r>
                                      <a:rPr lang="en-US" sz="1100" b="1" i="1">
                                        <a:latin typeface="Cambria Math" panose="02040503050406030204" pitchFamily="18" charset="0"/>
                                      </a:rPr>
                                      <m:t>𝒊</m:t>
                                    </m:r>
                                  </m:sub>
                                </m:sSub>
                              </m:e>
                            </m:acc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𝒚</m:t>
                            </m:r>
                          </m:e>
                        </m:d>
                      </m:e>
                      <m:sup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  <m:r>
                      <a:rPr lang="en-US" sz="1100" b="1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GB" sz="1100" b="1"/>
            </a:p>
          </xdr:txBody>
        </xdr:sp>
      </mc:Choice>
      <mc:Fallback xmlns="">
        <xdr:sp macro="" textlink="">
          <xdr:nvSpPr>
            <xdr:cNvPr id="217" name="TextBox 216">
              <a:extLst>
                <a:ext uri="{FF2B5EF4-FFF2-40B4-BE49-F238E27FC236}">
                  <a16:creationId xmlns:a16="http://schemas.microsoft.com/office/drawing/2014/main" id="{D0E2B419-9552-1843-9040-DFE9A1F011CA}"/>
                </a:ext>
              </a:extLst>
            </xdr:cNvPr>
            <xdr:cNvSpPr txBox="1"/>
          </xdr:nvSpPr>
          <xdr:spPr>
            <a:xfrm>
              <a:off x="4513942" y="14515"/>
              <a:ext cx="628249" cy="2086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((𝒚_𝒊 ) ̂−𝒚)^𝟐  </a:t>
              </a:r>
              <a:endParaRPr lang="en-GB" sz="1100" b="1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175040</xdr:colOff>
      <xdr:row>0</xdr:row>
      <xdr:rowOff>27609</xdr:rowOff>
    </xdr:from>
    <xdr:ext cx="120045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BE9C205-0F80-B941-980E-4E6FE40D4C02}"/>
                </a:ext>
              </a:extLst>
            </xdr:cNvPr>
            <xdr:cNvSpPr txBox="1"/>
          </xdr:nvSpPr>
          <xdr:spPr>
            <a:xfrm>
              <a:off x="1003301" y="27609"/>
              <a:ext cx="120045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𝑴𝒊𝒏𝒊𝒎𝒊𝒔𝒆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𝜃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BE9C205-0F80-B941-980E-4E6FE40D4C02}"/>
                </a:ext>
              </a:extLst>
            </xdr:cNvPr>
            <xdr:cNvSpPr txBox="1"/>
          </xdr:nvSpPr>
          <xdr:spPr>
            <a:xfrm>
              <a:off x="1003301" y="27609"/>
              <a:ext cx="120045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〖</a:t>
              </a:r>
              <a:r>
                <a:rPr lang="en-US" sz="1100" b="1" i="0">
                  <a:latin typeface="Cambria Math" panose="02040503050406030204" pitchFamily="18" charset="0"/>
                </a:rPr>
                <a:t>𝑴𝒊𝒏𝒊𝒎𝒊𝒔𝒆</a:t>
              </a:r>
              <a:r>
                <a:rPr lang="en-US" sz="1100" b="0" i="0">
                  <a:latin typeface="Cambria Math" panose="02040503050406030204" pitchFamily="18" charset="0"/>
                </a:rPr>
                <a:t> 𝜃〗^2−2𝜃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384866</xdr:colOff>
      <xdr:row>0</xdr:row>
      <xdr:rowOff>39756</xdr:rowOff>
    </xdr:from>
    <xdr:ext cx="11990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F8F207B-3644-4446-BE44-E763C651A206}"/>
                </a:ext>
              </a:extLst>
            </xdr:cNvPr>
            <xdr:cNvSpPr txBox="1"/>
          </xdr:nvSpPr>
          <xdr:spPr>
            <a:xfrm>
              <a:off x="384866" y="39756"/>
              <a:ext cx="119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1">
                        <a:latin typeface="Cambria Math" panose="02040503050406030204" pitchFamily="18" charset="0"/>
                      </a:rPr>
                      <m:t>𝜽</m:t>
                    </m:r>
                  </m:oMath>
                </m:oMathPara>
              </a14:m>
              <a:endParaRPr lang="en-GB" sz="1100" b="1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F8F207B-3644-4446-BE44-E763C651A206}"/>
                </a:ext>
              </a:extLst>
            </xdr:cNvPr>
            <xdr:cNvSpPr txBox="1"/>
          </xdr:nvSpPr>
          <xdr:spPr>
            <a:xfrm>
              <a:off x="384866" y="39756"/>
              <a:ext cx="119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𝜽</a:t>
              </a:r>
              <a:endParaRPr lang="en-GB" sz="1100" b="1"/>
            </a:p>
          </xdr:txBody>
        </xdr:sp>
      </mc:Fallback>
    </mc:AlternateContent>
    <xdr:clientData/>
  </xdr:oneCellAnchor>
  <xdr:oneCellAnchor>
    <xdr:from>
      <xdr:col>2</xdr:col>
      <xdr:colOff>101049</xdr:colOff>
      <xdr:row>12</xdr:row>
      <xdr:rowOff>19878</xdr:rowOff>
    </xdr:from>
    <xdr:ext cx="51321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73DB8B6D-815E-754C-B5D7-9E6F9890C5F4}"/>
                </a:ext>
              </a:extLst>
            </xdr:cNvPr>
            <xdr:cNvSpPr txBox="1"/>
          </xdr:nvSpPr>
          <xdr:spPr>
            <a:xfrm>
              <a:off x="2607919" y="2471530"/>
              <a:ext cx="51321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𝜃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73DB8B6D-815E-754C-B5D7-9E6F9890C5F4}"/>
                </a:ext>
              </a:extLst>
            </xdr:cNvPr>
            <xdr:cNvSpPr txBox="1"/>
          </xdr:nvSpPr>
          <xdr:spPr>
            <a:xfrm>
              <a:off x="2607919" y="2471530"/>
              <a:ext cx="51321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𝜃^2−2𝜃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25953</xdr:colOff>
      <xdr:row>13</xdr:row>
      <xdr:rowOff>1103</xdr:rowOff>
    </xdr:from>
    <xdr:ext cx="635559" cy="1976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67365743-2664-9B49-AC2A-732BF27E7041}"/>
                </a:ext>
              </a:extLst>
            </xdr:cNvPr>
            <xdr:cNvSpPr txBox="1"/>
          </xdr:nvSpPr>
          <xdr:spPr>
            <a:xfrm>
              <a:off x="2632214" y="2657060"/>
              <a:ext cx="635559" cy="1976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−2</m:t>
                    </m:r>
                  </m:oMath>
                </m:oMathPara>
              </a14:m>
              <a:endParaRPr lang="en-US" sz="1100" b="0"/>
            </a:p>
            <a:p>
              <a:endParaRPr lang="en-GB" sz="11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67365743-2664-9B49-AC2A-732BF27E7041}"/>
                </a:ext>
              </a:extLst>
            </xdr:cNvPr>
            <xdr:cNvSpPr txBox="1"/>
          </xdr:nvSpPr>
          <xdr:spPr>
            <a:xfrm>
              <a:off x="2632214" y="2657060"/>
              <a:ext cx="635559" cy="1976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2𝜃 −2</a:t>
              </a:r>
              <a:endParaRPr lang="en-US" sz="1100" b="0"/>
            </a:p>
            <a:p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1672534</xdr:colOff>
      <xdr:row>16</xdr:row>
      <xdr:rowOff>17669</xdr:rowOff>
    </xdr:from>
    <xdr:ext cx="15068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CD9F15B8-73BB-7B41-A92A-CA937E3CBD5D}"/>
                </a:ext>
              </a:extLst>
            </xdr:cNvPr>
            <xdr:cNvSpPr txBox="1"/>
          </xdr:nvSpPr>
          <xdr:spPr>
            <a:xfrm>
              <a:off x="2500795" y="3286539"/>
              <a:ext cx="1506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𝑛𝑒𝑤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≔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𝑜𝑙𝑑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𝑙𝑟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𝑔𝑟𝑎𝑑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CD9F15B8-73BB-7B41-A92A-CA937E3CBD5D}"/>
                </a:ext>
              </a:extLst>
            </xdr:cNvPr>
            <xdr:cNvSpPr txBox="1"/>
          </xdr:nvSpPr>
          <xdr:spPr>
            <a:xfrm>
              <a:off x="2500795" y="3286539"/>
              <a:ext cx="1506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𝜃_𝑛𝑒𝑤≔𝜃_𝑜𝑙𝑑−𝑙𝑟∗𝑔𝑟𝑎𝑑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101049</xdr:colOff>
      <xdr:row>18</xdr:row>
      <xdr:rowOff>19878</xdr:rowOff>
    </xdr:from>
    <xdr:ext cx="51321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7899BDB6-1D4C-4F4F-BF1F-F21D6AA4BFC5}"/>
                </a:ext>
              </a:extLst>
            </xdr:cNvPr>
            <xdr:cNvSpPr txBox="1"/>
          </xdr:nvSpPr>
          <xdr:spPr>
            <a:xfrm>
              <a:off x="2607919" y="2471530"/>
              <a:ext cx="51321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𝜃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7899BDB6-1D4C-4F4F-BF1F-F21D6AA4BFC5}"/>
                </a:ext>
              </a:extLst>
            </xdr:cNvPr>
            <xdr:cNvSpPr txBox="1"/>
          </xdr:nvSpPr>
          <xdr:spPr>
            <a:xfrm>
              <a:off x="2607919" y="2471530"/>
              <a:ext cx="51321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𝜃^2−2𝜃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25953</xdr:colOff>
      <xdr:row>19</xdr:row>
      <xdr:rowOff>1103</xdr:rowOff>
    </xdr:from>
    <xdr:ext cx="635559" cy="1976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E238F53D-95CD-E142-A7CE-EB388E9ED41A}"/>
                </a:ext>
              </a:extLst>
            </xdr:cNvPr>
            <xdr:cNvSpPr txBox="1"/>
          </xdr:nvSpPr>
          <xdr:spPr>
            <a:xfrm>
              <a:off x="2532823" y="2657060"/>
              <a:ext cx="635559" cy="1976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−2</m:t>
                    </m:r>
                  </m:oMath>
                </m:oMathPara>
              </a14:m>
              <a:endParaRPr lang="en-US" sz="1100" b="0"/>
            </a:p>
            <a:p>
              <a:endParaRPr lang="en-GB" sz="1100"/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E238F53D-95CD-E142-A7CE-EB388E9ED41A}"/>
                </a:ext>
              </a:extLst>
            </xdr:cNvPr>
            <xdr:cNvSpPr txBox="1"/>
          </xdr:nvSpPr>
          <xdr:spPr>
            <a:xfrm>
              <a:off x="2532823" y="2657060"/>
              <a:ext cx="635559" cy="1976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2𝜃 −2</a:t>
              </a:r>
              <a:endParaRPr lang="en-US" sz="1100" b="0"/>
            </a:p>
            <a:p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1672534</xdr:colOff>
      <xdr:row>22</xdr:row>
      <xdr:rowOff>17669</xdr:rowOff>
    </xdr:from>
    <xdr:ext cx="15068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90FFCE22-9222-1845-84CC-30F03F02BB53}"/>
                </a:ext>
              </a:extLst>
            </xdr:cNvPr>
            <xdr:cNvSpPr txBox="1"/>
          </xdr:nvSpPr>
          <xdr:spPr>
            <a:xfrm>
              <a:off x="2500795" y="4512365"/>
              <a:ext cx="1506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𝑛𝑒𝑤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≔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𝑜𝑙𝑑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𝑙𝑟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𝑔𝑟𝑎𝑑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90FFCE22-9222-1845-84CC-30F03F02BB53}"/>
                </a:ext>
              </a:extLst>
            </xdr:cNvPr>
            <xdr:cNvSpPr txBox="1"/>
          </xdr:nvSpPr>
          <xdr:spPr>
            <a:xfrm>
              <a:off x="2500795" y="4512365"/>
              <a:ext cx="1506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𝜃_𝑛𝑒𝑤≔𝜃_𝑜𝑙𝑑−𝑙𝑟∗𝑔𝑟𝑎𝑑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101049</xdr:colOff>
      <xdr:row>24</xdr:row>
      <xdr:rowOff>19878</xdr:rowOff>
    </xdr:from>
    <xdr:ext cx="51321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DA295EBD-51D6-2649-AFCF-C8793CFA7611}"/>
                </a:ext>
              </a:extLst>
            </xdr:cNvPr>
            <xdr:cNvSpPr txBox="1"/>
          </xdr:nvSpPr>
          <xdr:spPr>
            <a:xfrm>
              <a:off x="2607919" y="3697356"/>
              <a:ext cx="51321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𝜃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DA295EBD-51D6-2649-AFCF-C8793CFA7611}"/>
                </a:ext>
              </a:extLst>
            </xdr:cNvPr>
            <xdr:cNvSpPr txBox="1"/>
          </xdr:nvSpPr>
          <xdr:spPr>
            <a:xfrm>
              <a:off x="2607919" y="3697356"/>
              <a:ext cx="51321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𝜃^2−2𝜃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25953</xdr:colOff>
      <xdr:row>25</xdr:row>
      <xdr:rowOff>1103</xdr:rowOff>
    </xdr:from>
    <xdr:ext cx="635559" cy="1976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83ECC6B3-71BF-5F43-AB25-749244A6ACC0}"/>
                </a:ext>
              </a:extLst>
            </xdr:cNvPr>
            <xdr:cNvSpPr txBox="1"/>
          </xdr:nvSpPr>
          <xdr:spPr>
            <a:xfrm>
              <a:off x="2532823" y="3882886"/>
              <a:ext cx="635559" cy="1976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−2</m:t>
                    </m:r>
                  </m:oMath>
                </m:oMathPara>
              </a14:m>
              <a:endParaRPr lang="en-US" sz="1100" b="0"/>
            </a:p>
            <a:p>
              <a:endParaRPr lang="en-GB" sz="1100"/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83ECC6B3-71BF-5F43-AB25-749244A6ACC0}"/>
                </a:ext>
              </a:extLst>
            </xdr:cNvPr>
            <xdr:cNvSpPr txBox="1"/>
          </xdr:nvSpPr>
          <xdr:spPr>
            <a:xfrm>
              <a:off x="2532823" y="3882886"/>
              <a:ext cx="635559" cy="1976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2𝜃 −2</a:t>
              </a:r>
              <a:endParaRPr lang="en-US" sz="1100" b="0"/>
            </a:p>
            <a:p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1672534</xdr:colOff>
      <xdr:row>28</xdr:row>
      <xdr:rowOff>17669</xdr:rowOff>
    </xdr:from>
    <xdr:ext cx="15068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5058D064-DD39-564C-9D4D-05220A7F3147}"/>
                </a:ext>
              </a:extLst>
            </xdr:cNvPr>
            <xdr:cNvSpPr txBox="1"/>
          </xdr:nvSpPr>
          <xdr:spPr>
            <a:xfrm>
              <a:off x="2500795" y="5738191"/>
              <a:ext cx="1506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𝑛𝑒𝑤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≔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𝑜𝑙𝑑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𝑙𝑟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𝑔𝑟𝑎𝑑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5058D064-DD39-564C-9D4D-05220A7F3147}"/>
                </a:ext>
              </a:extLst>
            </xdr:cNvPr>
            <xdr:cNvSpPr txBox="1"/>
          </xdr:nvSpPr>
          <xdr:spPr>
            <a:xfrm>
              <a:off x="2500795" y="5738191"/>
              <a:ext cx="1506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𝜃_𝑛𝑒𝑤≔𝜃_𝑜𝑙𝑑−𝑙𝑟∗𝑔𝑟𝑎𝑑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277874</xdr:colOff>
      <xdr:row>1</xdr:row>
      <xdr:rowOff>47746</xdr:rowOff>
    </xdr:from>
    <xdr:to>
      <xdr:col>20</xdr:col>
      <xdr:colOff>749971</xdr:colOff>
      <xdr:row>14</xdr:row>
      <xdr:rowOff>186778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8C5915-F3A3-A948-9A43-DA739FC39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11</xdr:col>
      <xdr:colOff>267369</xdr:colOff>
      <xdr:row>12</xdr:row>
      <xdr:rowOff>19099</xdr:rowOff>
    </xdr:from>
    <xdr:ext cx="1377296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8E9599F-E383-AA45-B4CF-F9B06970709D}"/>
            </a:ext>
          </a:extLst>
        </xdr:cNvPr>
        <xdr:cNvSpPr txBox="1"/>
      </xdr:nvSpPr>
      <xdr:spPr>
        <a:xfrm>
          <a:off x="4953669" y="2457499"/>
          <a:ext cx="137729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en-GB" sz="1100"/>
            <a:t> </a:t>
          </a:r>
        </a:p>
      </xdr:txBody>
    </xdr:sp>
    <xdr:clientData/>
  </xdr:oneCellAnchor>
  <xdr:oneCellAnchor>
    <xdr:from>
      <xdr:col>12</xdr:col>
      <xdr:colOff>130627</xdr:colOff>
      <xdr:row>0</xdr:row>
      <xdr:rowOff>58057</xdr:rowOff>
    </xdr:from>
    <xdr:ext cx="827316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DAD5103-8A10-5A41-B575-DCE31C900417}"/>
                </a:ext>
              </a:extLst>
            </xdr:cNvPr>
            <xdr:cNvSpPr txBox="1"/>
          </xdr:nvSpPr>
          <xdr:spPr>
            <a:xfrm>
              <a:off x="7699827" y="58057"/>
              <a:ext cx="82731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∑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DAD5103-8A10-5A41-B575-DCE31C900417}"/>
                </a:ext>
              </a:extLst>
            </xdr:cNvPr>
            <xdr:cNvSpPr txBox="1"/>
          </xdr:nvSpPr>
          <xdr:spPr>
            <a:xfrm>
              <a:off x="7699827" y="58057"/>
              <a:ext cx="82731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−1/𝑛∑𝐸_𝑖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13</xdr:col>
      <xdr:colOff>36285</xdr:colOff>
      <xdr:row>0</xdr:row>
      <xdr:rowOff>50800</xdr:rowOff>
    </xdr:from>
    <xdr:ext cx="827316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2B4C2038-5477-CF48-B9A8-26AF1A2419F4}"/>
                </a:ext>
              </a:extLst>
            </xdr:cNvPr>
            <xdr:cNvSpPr txBox="1"/>
          </xdr:nvSpPr>
          <xdr:spPr>
            <a:xfrm>
              <a:off x="8839199" y="50800"/>
              <a:ext cx="82731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∑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2B4C2038-5477-CF48-B9A8-26AF1A2419F4}"/>
                </a:ext>
              </a:extLst>
            </xdr:cNvPr>
            <xdr:cNvSpPr txBox="1"/>
          </xdr:nvSpPr>
          <xdr:spPr>
            <a:xfrm>
              <a:off x="8839199" y="50800"/>
              <a:ext cx="82731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−1/𝑛∑𝐸_𝑖 𝑥_𝑖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12</xdr:col>
      <xdr:colOff>130627</xdr:colOff>
      <xdr:row>7</xdr:row>
      <xdr:rowOff>58057</xdr:rowOff>
    </xdr:from>
    <xdr:ext cx="827316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61B4A7B8-32A6-504D-BAC2-0261BEF9BBEB}"/>
                </a:ext>
              </a:extLst>
            </xdr:cNvPr>
            <xdr:cNvSpPr txBox="1"/>
          </xdr:nvSpPr>
          <xdr:spPr>
            <a:xfrm>
              <a:off x="11676741" y="58057"/>
              <a:ext cx="82731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∑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61B4A7B8-32A6-504D-BAC2-0261BEF9BBEB}"/>
                </a:ext>
              </a:extLst>
            </xdr:cNvPr>
            <xdr:cNvSpPr txBox="1"/>
          </xdr:nvSpPr>
          <xdr:spPr>
            <a:xfrm>
              <a:off x="11676741" y="58057"/>
              <a:ext cx="82731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−1/𝑛∑𝐸_𝑖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13</xdr:col>
      <xdr:colOff>36285</xdr:colOff>
      <xdr:row>7</xdr:row>
      <xdr:rowOff>50800</xdr:rowOff>
    </xdr:from>
    <xdr:ext cx="827316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182650D-5E25-144C-BF32-DE46CD5DD789}"/>
                </a:ext>
              </a:extLst>
            </xdr:cNvPr>
            <xdr:cNvSpPr txBox="1"/>
          </xdr:nvSpPr>
          <xdr:spPr>
            <a:xfrm>
              <a:off x="12816114" y="50800"/>
              <a:ext cx="82731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∑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182650D-5E25-144C-BF32-DE46CD5DD789}"/>
                </a:ext>
              </a:extLst>
            </xdr:cNvPr>
            <xdr:cNvSpPr txBox="1"/>
          </xdr:nvSpPr>
          <xdr:spPr>
            <a:xfrm>
              <a:off x="12816114" y="50800"/>
              <a:ext cx="82731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−1/𝑛∑𝐸_𝑖 𝑥_𝑖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1030515</xdr:colOff>
      <xdr:row>0</xdr:row>
      <xdr:rowOff>12095</xdr:rowOff>
    </xdr:from>
    <xdr:ext cx="19219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DCB280A-87AA-0D43-B461-60722B06F51F}"/>
                </a:ext>
              </a:extLst>
            </xdr:cNvPr>
            <xdr:cNvSpPr txBox="1"/>
          </xdr:nvSpPr>
          <xdr:spPr>
            <a:xfrm>
              <a:off x="4344610" y="12095"/>
              <a:ext cx="19219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0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DCB280A-87AA-0D43-B461-60722B06F51F}"/>
                </a:ext>
              </a:extLst>
            </xdr:cNvPr>
            <xdr:cNvSpPr txBox="1"/>
          </xdr:nvSpPr>
          <xdr:spPr>
            <a:xfrm>
              <a:off x="4344610" y="12095"/>
              <a:ext cx="19219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(𝑦_𝑖 ) ̂=𝜃_0+𝜃_1 𝑥_𝑖1+𝜃_2 𝑥_𝑖2+𝜃_3 𝑥_𝑖3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11</xdr:col>
      <xdr:colOff>598715</xdr:colOff>
      <xdr:row>2</xdr:row>
      <xdr:rowOff>133047</xdr:rowOff>
    </xdr:from>
    <xdr:to>
      <xdr:col>12</xdr:col>
      <xdr:colOff>768350</xdr:colOff>
      <xdr:row>2</xdr:row>
      <xdr:rowOff>133350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B9805736-90F0-0B4E-8FBB-3652284E0D27}"/>
            </a:ext>
          </a:extLst>
        </xdr:cNvPr>
        <xdr:cNvCxnSpPr/>
      </xdr:nvCxnSpPr>
      <xdr:spPr>
        <a:xfrm>
          <a:off x="10238015" y="539447"/>
          <a:ext cx="995135" cy="303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23284</xdr:colOff>
      <xdr:row>1</xdr:row>
      <xdr:rowOff>16934</xdr:rowOff>
    </xdr:from>
    <xdr:ext cx="570797" cy="6143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1A5A200-62CA-CA4E-9F43-5F5A7819BF2B}"/>
                </a:ext>
              </a:extLst>
            </xdr:cNvPr>
            <xdr:cNvSpPr txBox="1"/>
          </xdr:nvSpPr>
          <xdr:spPr>
            <a:xfrm>
              <a:off x="11313584" y="220134"/>
              <a:ext cx="570797" cy="6143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𝑿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  <m:r>
                      <a:rPr lang="en-US" sz="1100" b="1" i="1">
                        <a:latin typeface="Cambria Math" panose="02040503050406030204" pitchFamily="18" charset="0"/>
                      </a:rPr>
                      <m:t>=</m:t>
                    </m:r>
                    <m:m>
                      <m:mPr>
                        <m:mcs>
                          <m:mc>
                            <m:mcPr>
                              <m:count m:val="1"/>
                              <m:mcJc m:val="center"/>
                            </m:mcPr>
                          </m:mc>
                        </m:mcs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mPr>
                      <m:mr>
                        <m:e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eqArr>
                                <m:eqArr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eqArrPr>
                                <m:e>
                                  <m:r>
                                    <m:rPr>
                                      <m:brk m:alnAt="7"/>
                                    </m:r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1</m:t>
                                  </m:r>
                                </m:e>
                                <m:e>
                                  <m:r>
                                    <m:rPr>
                                      <m:brk m:alnAt="7"/>
                                    </m:r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eqArr>
                            </m:e>
                            <m:sub>
                              <m:r>
                                <m:rPr>
                                  <m:brk m:alnAt="7"/>
                                </m:rP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sub>
                          </m:sSub>
                        </m:e>
                      </m:mr>
                      <m:mr>
                        <m:e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b>
                          </m:sSub>
                        </m:e>
                      </m:mr>
                      <m:mr>
                        <m:e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3</m:t>
                              </m:r>
                            </m:sub>
                          </m:sSub>
                        </m:e>
                      </m:mr>
                    </m:m>
                  </m:oMath>
                </m:oMathPara>
              </a14:m>
              <a:endParaRPr lang="en-GB" sz="1100" b="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1A5A200-62CA-CA4E-9F43-5F5A7819BF2B}"/>
                </a:ext>
              </a:extLst>
            </xdr:cNvPr>
            <xdr:cNvSpPr txBox="1"/>
          </xdr:nvSpPr>
          <xdr:spPr>
            <a:xfrm>
              <a:off x="11313584" y="220134"/>
              <a:ext cx="570797" cy="6143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𝑿_𝟏=</a:t>
              </a:r>
              <a:r>
                <a:rPr lang="en-US" sz="1100" b="0" i="0">
                  <a:latin typeface="Cambria Math" panose="02040503050406030204" pitchFamily="18" charset="0"/>
                </a:rPr>
                <a:t>■8(█8(1@𝑥)_𝑖1@𝑥_𝑖2@𝑥_𝑖3 )</a:t>
              </a:r>
              <a:endParaRPr lang="en-GB" sz="1100" b="0"/>
            </a:p>
          </xdr:txBody>
        </xdr:sp>
      </mc:Fallback>
    </mc:AlternateContent>
    <xdr:clientData/>
  </xdr:oneCellAnchor>
  <xdr:oneCellAnchor>
    <xdr:from>
      <xdr:col>14</xdr:col>
      <xdr:colOff>37123</xdr:colOff>
      <xdr:row>0</xdr:row>
      <xdr:rowOff>202875</xdr:rowOff>
    </xdr:from>
    <xdr:ext cx="472694" cy="65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1840C5E-4116-4343-851C-B841FDE71764}"/>
                </a:ext>
              </a:extLst>
            </xdr:cNvPr>
            <xdr:cNvSpPr txBox="1"/>
          </xdr:nvSpPr>
          <xdr:spPr>
            <a:xfrm>
              <a:off x="12152923" y="202875"/>
              <a:ext cx="472694" cy="65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0">
                        <a:latin typeface="Cambria Math" panose="02040503050406030204" pitchFamily="18" charset="0"/>
                      </a:rPr>
                      <m:t>𝚯</m:t>
                    </m:r>
                    <m:r>
                      <a:rPr lang="en-US" sz="1100" b="1" i="1">
                        <a:latin typeface="Cambria Math" panose="02040503050406030204" pitchFamily="18" charset="0"/>
                      </a:rPr>
                      <m:t>=</m:t>
                    </m:r>
                    <m:m>
                      <m:mPr>
                        <m:mcs>
                          <m:mc>
                            <m:mcPr>
                              <m:count m:val="1"/>
                              <m:mcJc m:val="center"/>
                            </m:mcPr>
                          </m:mc>
                        </m:mcs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mPr>
                      <m:mr>
                        <m:e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𝜃</m:t>
                              </m:r>
                            </m:e>
                            <m: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sub>
                          </m:sSub>
                        </m:e>
                      </m:mr>
                      <m:mr>
                        <m:e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𝜃</m:t>
                              </m:r>
                            </m:e>
                            <m: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sub>
                          </m:sSub>
                        </m:e>
                      </m:mr>
                      <m:mr>
                        <m:e>
                          <m:eqArr>
                            <m:eqArr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eqArrPr>
                            <m:e>
                              <m:sSub>
                                <m:sSub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𝜃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2</m:t>
                                  </m:r>
                                </m:sub>
                              </m:sSub>
                            </m:e>
                            <m:e>
                              <m:sSub>
                                <m:sSub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𝜃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3</m:t>
                                  </m:r>
                                </m:sub>
                              </m:sSub>
                            </m:e>
                          </m:eqArr>
                        </m:e>
                      </m:mr>
                    </m:m>
                  </m:oMath>
                </m:oMathPara>
              </a14:m>
              <a:endParaRPr lang="en-GB" sz="1100" b="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1840C5E-4116-4343-851C-B841FDE71764}"/>
                </a:ext>
              </a:extLst>
            </xdr:cNvPr>
            <xdr:cNvSpPr txBox="1"/>
          </xdr:nvSpPr>
          <xdr:spPr>
            <a:xfrm>
              <a:off x="12152923" y="202875"/>
              <a:ext cx="472694" cy="65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𝚯=</a:t>
              </a:r>
              <a:r>
                <a:rPr lang="en-US" sz="1100" b="0" i="0">
                  <a:latin typeface="Cambria Math" panose="02040503050406030204" pitchFamily="18" charset="0"/>
                </a:rPr>
                <a:t>■8(𝜃_0@𝜃_1@█(𝜃_2@𝜃_3 ))</a:t>
              </a:r>
              <a:endParaRPr lang="en-GB" sz="1100" b="0"/>
            </a:p>
          </xdr:txBody>
        </xdr:sp>
      </mc:Fallback>
    </mc:AlternateContent>
    <xdr:clientData/>
  </xdr:oneCellAnchor>
  <xdr:oneCellAnchor>
    <xdr:from>
      <xdr:col>13</xdr:col>
      <xdr:colOff>76200</xdr:colOff>
      <xdr:row>5</xdr:row>
      <xdr:rowOff>15875</xdr:rowOff>
    </xdr:from>
    <xdr:ext cx="1604606" cy="1812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AA7B7A94-1F70-104B-B748-FADDE5346691}"/>
                </a:ext>
              </a:extLst>
            </xdr:cNvPr>
            <xdr:cNvSpPr txBox="1"/>
          </xdr:nvSpPr>
          <xdr:spPr>
            <a:xfrm>
              <a:off x="11366500" y="1031875"/>
              <a:ext cx="1604606" cy="1812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acc>
                    <m:accPr>
                      <m:chr m:val="̂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accPr>
                    <m:e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𝑦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</m:e>
                  </m:acc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𝑋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 . </m:t>
                  </m:r>
                  <m:r>
                    <m:rPr>
                      <m:sty m:val="p"/>
                    </m:rPr>
                    <a:rPr lang="en-US" sz="1100" b="0" i="0">
                      <a:latin typeface="Cambria Math" panose="02040503050406030204" pitchFamily="18" charset="0"/>
                    </a:rPr>
                    <m:t>Θ</m:t>
                  </m:r>
                  <m:r>
                    <a:rPr lang="en-US" sz="1100" b="0" i="0">
                      <a:latin typeface="Cambria Math" panose="02040503050406030204" pitchFamily="18" charset="0"/>
                    </a:rPr>
                    <m:t>=</m:t>
                  </m:r>
                  <m:sSubSup>
                    <m:sSubSup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X</m:t>
                      </m:r>
                    </m:e>
                    <m:sub>
                      <m:r>
                        <a:rPr lang="en-US" sz="1100" b="0" i="0"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T</m:t>
                      </m:r>
                    </m:sup>
                  </m:sSubSup>
                  <m:r>
                    <m:rPr>
                      <m:sty m:val="p"/>
                    </m:rPr>
                    <a:rPr lang="en-US" sz="1100" b="0" i="0">
                      <a:latin typeface="Cambria Math" panose="02040503050406030204" pitchFamily="18" charset="0"/>
                    </a:rPr>
                    <m:t>Θ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sSup>
                    <m:sSup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Θ</m:t>
                      </m:r>
                    </m:e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𝑇</m:t>
                      </m:r>
                    </m:sup>
                  </m:sSup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𝑋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</m:oMath>
              </a14:m>
              <a:r>
                <a:rPr lang="en-GB" sz="1100"/>
                <a:t> </a:t>
              </a:r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AA7B7A94-1F70-104B-B748-FADDE5346691}"/>
                </a:ext>
              </a:extLst>
            </xdr:cNvPr>
            <xdr:cNvSpPr txBox="1"/>
          </xdr:nvSpPr>
          <xdr:spPr>
            <a:xfrm>
              <a:off x="11366500" y="1031875"/>
              <a:ext cx="1604606" cy="1812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(𝑦_1 ) ̂=𝑋_1  . Θ=X_1^T Θ=Θ^𝑇 𝑋_1</a:t>
              </a:r>
              <a:r>
                <a:rPr lang="en-GB" sz="1100"/>
                <a:t> </a:t>
              </a:r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0</xdr:row>
      <xdr:rowOff>161925</xdr:rowOff>
    </xdr:from>
    <xdr:to>
      <xdr:col>11</xdr:col>
      <xdr:colOff>561975</xdr:colOff>
      <xdr:row>15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AD51E1-D836-BA41-B2B7-E9F01E701A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599440</xdr:colOff>
      <xdr:row>16</xdr:row>
      <xdr:rowOff>71120</xdr:rowOff>
    </xdr:from>
    <xdr:to>
      <xdr:col>11</xdr:col>
      <xdr:colOff>477520</xdr:colOff>
      <xdr:row>30</xdr:row>
      <xdr:rowOff>111760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14C19A-AA1B-A94A-84F2-449A60C72A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202068</xdr:colOff>
      <xdr:row>7</xdr:row>
      <xdr:rowOff>125220</xdr:rowOff>
    </xdr:from>
    <xdr:ext cx="1232773" cy="3269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8E93AC73-1B7D-6342-884A-6F9F4022E606}"/>
                </a:ext>
              </a:extLst>
            </xdr:cNvPr>
            <xdr:cNvSpPr txBox="1"/>
          </xdr:nvSpPr>
          <xdr:spPr>
            <a:xfrm>
              <a:off x="202068" y="1540825"/>
              <a:ext cx="1232773" cy="326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𝜙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m>
                      <m:mPr>
                        <m:mcs>
                          <m:mc>
                            <m:mcPr>
                              <m:count m:val="1"/>
                              <m:mcJc m:val="center"/>
                            </m:mcPr>
                          </m:mc>
                        </m:mcs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mPr>
                      <m:mr>
                        <m:e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𝜙</m:t>
                              </m:r>
                            </m:e>
                            <m: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sub>
                          </m:s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)</m:t>
                          </m:r>
                        </m:e>
                      </m:mr>
                      <m:mr>
                        <m:e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𝜙</m:t>
                              </m:r>
                            </m:e>
                            <m: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b>
                          </m:s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)</m:t>
                          </m:r>
                        </m:e>
                      </m:mr>
                    </m:m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m>
                      <m:mPr>
                        <m:mcs>
                          <m:mc>
                            <m:mcPr>
                              <m:count m:val="1"/>
                              <m:mcJc m:val="center"/>
                            </m:mcPr>
                          </m:mc>
                        </m:mcs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mPr>
                      <m:mr>
                        <m:e>
                          <m:r>
                            <m:rPr>
                              <m:brk m:alnAt="7"/>
                            </m:rPr>
                            <a:rPr lang="en-US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mr>
                      <m:mr>
                        <m:e>
                          <m:sSup>
                            <m:sSup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e>
                      </m:mr>
                    </m:m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8E93AC73-1B7D-6342-884A-6F9F4022E606}"/>
                </a:ext>
              </a:extLst>
            </xdr:cNvPr>
            <xdr:cNvSpPr txBox="1"/>
          </xdr:nvSpPr>
          <xdr:spPr>
            <a:xfrm>
              <a:off x="202068" y="1540825"/>
              <a:ext cx="1232773" cy="326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𝜙(𝑥)=■8(𝜙_1 (𝑥)@𝜙_2 (𝑥))= ■8(𝑥@𝑥^2 )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279400</xdr:colOff>
      <xdr:row>2</xdr:row>
      <xdr:rowOff>152400</xdr:rowOff>
    </xdr:from>
    <xdr:ext cx="670633" cy="2583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F35F25F-C647-6E49-A05F-68E3A462C924}"/>
                </a:ext>
              </a:extLst>
            </xdr:cNvPr>
            <xdr:cNvSpPr txBox="1"/>
          </xdr:nvSpPr>
          <xdr:spPr>
            <a:xfrm>
              <a:off x="2497667" y="558800"/>
              <a:ext cx="670633" cy="2583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/>
                <a:t> </a:t>
              </a:r>
              <a14:m>
                <m:oMath xmlns:m="http://schemas.openxmlformats.org/officeDocument/2006/math">
                  <m:r>
                    <a:rPr lang="en-US" sz="1100" b="1" i="1">
                      <a:latin typeface="Cambria Math" panose="02040503050406030204" pitchFamily="18" charset="0"/>
                    </a:rPr>
                    <m:t>𝝓</m:t>
                  </m:r>
                  <m:d>
                    <m:d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1" i="1">
                          <a:latin typeface="Cambria Math" panose="02040503050406030204" pitchFamily="18" charset="0"/>
                        </a:rPr>
                        <m:t>𝒙</m:t>
                      </m:r>
                    </m:e>
                  </m:d>
                  <m:r>
                    <a:rPr lang="en-US" sz="1100" b="1" i="1">
                      <a:latin typeface="Cambria Math" panose="02040503050406030204" pitchFamily="18" charset="0"/>
                    </a:rPr>
                    <m:t>=</m:t>
                  </m:r>
                  <m:m>
                    <m:mPr>
                      <m:mcs>
                        <m:mc>
                          <m:mcPr>
                            <m:count m:val="1"/>
                            <m:mcJc m:val="center"/>
                          </m:mcPr>
                        </m:mc>
                      </m:mcs>
                      <m:ctrlPr>
                        <a:rPr lang="en-GB" sz="1100" b="1" i="1">
                          <a:latin typeface="Cambria Math" panose="02040503050406030204" pitchFamily="18" charset="0"/>
                        </a:rPr>
                      </m:ctrlPr>
                    </m:mPr>
                    <m:mr>
                      <m:e>
                        <m:r>
                          <m:rPr>
                            <m:brk m:alnAt="7"/>
                          </m:rPr>
                          <a:rPr lang="en-US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mr>
                    <m:mr>
                      <m:e>
                        <m:sSup>
                          <m:sSup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𝒙</m:t>
                            </m:r>
                          </m:e>
                          <m:sup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𝟐</m:t>
                            </m:r>
                          </m:sup>
                        </m:sSup>
                      </m:e>
                    </m:mr>
                  </m:m>
                </m:oMath>
              </a14:m>
              <a:endParaRPr lang="en-GB" sz="1100" b="1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F35F25F-C647-6E49-A05F-68E3A462C924}"/>
                </a:ext>
              </a:extLst>
            </xdr:cNvPr>
            <xdr:cNvSpPr txBox="1"/>
          </xdr:nvSpPr>
          <xdr:spPr>
            <a:xfrm>
              <a:off x="2497667" y="558800"/>
              <a:ext cx="670633" cy="2583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/>
                <a:t> </a:t>
              </a:r>
              <a:r>
                <a:rPr lang="en-US" sz="1100" b="1" i="0">
                  <a:latin typeface="Cambria Math" panose="02040503050406030204" pitchFamily="18" charset="0"/>
                </a:rPr>
                <a:t>𝝓(𝒙)=</a:t>
              </a:r>
              <a:r>
                <a:rPr lang="en-GB" sz="1100" b="1" i="0">
                  <a:latin typeface="Cambria Math" panose="02040503050406030204" pitchFamily="18" charset="0"/>
                </a:rPr>
                <a:t>■8(</a:t>
              </a:r>
              <a:r>
                <a:rPr lang="en-US" sz="1100" b="1" i="0">
                  <a:latin typeface="Cambria Math" panose="02040503050406030204" pitchFamily="18" charset="0"/>
                </a:rPr>
                <a:t>𝒙</a:t>
              </a:r>
              <a:r>
                <a:rPr lang="en-GB" sz="1100" b="1" i="0">
                  <a:latin typeface="Cambria Math" panose="02040503050406030204" pitchFamily="18" charset="0"/>
                </a:rPr>
                <a:t>@</a:t>
              </a:r>
              <a:r>
                <a:rPr lang="en-US" sz="1100" b="1" i="0">
                  <a:latin typeface="Cambria Math" panose="02040503050406030204" pitchFamily="18" charset="0"/>
                </a:rPr>
                <a:t>𝒙^𝟐</a:t>
              </a:r>
              <a:r>
                <a:rPr lang="en-GB" sz="1100" b="1" i="0">
                  <a:latin typeface="Cambria Math" panose="02040503050406030204" pitchFamily="18" charset="0"/>
                </a:rPr>
                <a:t> )</a:t>
              </a:r>
              <a:endParaRPr lang="en-GB" sz="1100" b="1"/>
            </a:p>
          </xdr:txBody>
        </xdr:sp>
      </mc:Fallback>
    </mc:AlternateContent>
    <xdr:clientData/>
  </xdr:oneCellAnchor>
  <xdr:twoCellAnchor>
    <xdr:from>
      <xdr:col>2</xdr:col>
      <xdr:colOff>0</xdr:colOff>
      <xdr:row>4</xdr:row>
      <xdr:rowOff>25401</xdr:rowOff>
    </xdr:from>
    <xdr:to>
      <xdr:col>4</xdr:col>
      <xdr:colOff>508000</xdr:colOff>
      <xdr:row>4</xdr:row>
      <xdr:rowOff>42334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254C2037-440F-104B-BE8A-D8F7E1191AF1}"/>
            </a:ext>
          </a:extLst>
        </xdr:cNvPr>
        <xdr:cNvCxnSpPr/>
      </xdr:nvCxnSpPr>
      <xdr:spPr>
        <a:xfrm>
          <a:off x="2218267" y="838201"/>
          <a:ext cx="2167466" cy="16933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67734</xdr:colOff>
      <xdr:row>0</xdr:row>
      <xdr:rowOff>84667</xdr:rowOff>
    </xdr:from>
    <xdr:ext cx="670633" cy="2583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1570F12-0207-254C-B4E0-3C650DD946A2}"/>
                </a:ext>
              </a:extLst>
            </xdr:cNvPr>
            <xdr:cNvSpPr txBox="1"/>
          </xdr:nvSpPr>
          <xdr:spPr>
            <a:xfrm>
              <a:off x="67734" y="84667"/>
              <a:ext cx="670633" cy="2583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/>
                <a:t> </a:t>
              </a:r>
              <a14:m>
                <m:oMath xmlns:m="http://schemas.openxmlformats.org/officeDocument/2006/math">
                  <m:r>
                    <a:rPr lang="en-US" sz="1100" b="1" i="1">
                      <a:latin typeface="Cambria Math" panose="02040503050406030204" pitchFamily="18" charset="0"/>
                    </a:rPr>
                    <m:t>𝝓</m:t>
                  </m:r>
                  <m:d>
                    <m:d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1" i="1">
                          <a:latin typeface="Cambria Math" panose="02040503050406030204" pitchFamily="18" charset="0"/>
                        </a:rPr>
                        <m:t>𝒙</m:t>
                      </m:r>
                    </m:e>
                  </m:d>
                  <m:r>
                    <a:rPr lang="en-US" sz="1100" b="1" i="1">
                      <a:latin typeface="Cambria Math" panose="02040503050406030204" pitchFamily="18" charset="0"/>
                    </a:rPr>
                    <m:t>=</m:t>
                  </m:r>
                  <m:m>
                    <m:mPr>
                      <m:mcs>
                        <m:mc>
                          <m:mcPr>
                            <m:count m:val="1"/>
                            <m:mcJc m:val="center"/>
                          </m:mcPr>
                        </m:mc>
                      </m:mcs>
                      <m:ctrlPr>
                        <a:rPr lang="en-GB" sz="1100" b="1" i="1">
                          <a:latin typeface="Cambria Math" panose="02040503050406030204" pitchFamily="18" charset="0"/>
                        </a:rPr>
                      </m:ctrlPr>
                    </m:mPr>
                    <m:mr>
                      <m:e>
                        <m:r>
                          <m:rPr>
                            <m:brk m:alnAt="7"/>
                          </m:rPr>
                          <a:rPr lang="en-US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mr>
                    <m:mr>
                      <m:e>
                        <m:sSup>
                          <m:sSup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𝒙</m:t>
                            </m:r>
                          </m:e>
                          <m:sup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𝟐</m:t>
                            </m:r>
                          </m:sup>
                        </m:sSup>
                      </m:e>
                    </m:mr>
                  </m:m>
                </m:oMath>
              </a14:m>
              <a:endParaRPr lang="en-GB" sz="1100" b="1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1570F12-0207-254C-B4E0-3C650DD946A2}"/>
                </a:ext>
              </a:extLst>
            </xdr:cNvPr>
            <xdr:cNvSpPr txBox="1"/>
          </xdr:nvSpPr>
          <xdr:spPr>
            <a:xfrm>
              <a:off x="67734" y="84667"/>
              <a:ext cx="670633" cy="2583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/>
                <a:t> </a:t>
              </a:r>
              <a:r>
                <a:rPr lang="en-US" sz="1100" b="1" i="0">
                  <a:latin typeface="Cambria Math" panose="02040503050406030204" pitchFamily="18" charset="0"/>
                </a:rPr>
                <a:t>𝝓(𝒙)=</a:t>
              </a:r>
              <a:r>
                <a:rPr lang="en-GB" sz="1100" b="1" i="0">
                  <a:latin typeface="Cambria Math" panose="02040503050406030204" pitchFamily="18" charset="0"/>
                </a:rPr>
                <a:t>■8(</a:t>
              </a:r>
              <a:r>
                <a:rPr lang="en-US" sz="1100" b="1" i="0">
                  <a:latin typeface="Cambria Math" panose="02040503050406030204" pitchFamily="18" charset="0"/>
                </a:rPr>
                <a:t>𝒙</a:t>
              </a:r>
              <a:r>
                <a:rPr lang="en-GB" sz="1100" b="1" i="0">
                  <a:latin typeface="Cambria Math" panose="02040503050406030204" pitchFamily="18" charset="0"/>
                </a:rPr>
                <a:t>@</a:t>
              </a:r>
              <a:r>
                <a:rPr lang="en-US" sz="1100" b="1" i="0">
                  <a:latin typeface="Cambria Math" panose="02040503050406030204" pitchFamily="18" charset="0"/>
                </a:rPr>
                <a:t>𝒙^𝟐</a:t>
              </a:r>
              <a:r>
                <a:rPr lang="en-GB" sz="1100" b="1" i="0">
                  <a:latin typeface="Cambria Math" panose="02040503050406030204" pitchFamily="18" charset="0"/>
                </a:rPr>
                <a:t> )</a:t>
              </a:r>
              <a:endParaRPr lang="en-GB" sz="1100" b="1"/>
            </a:p>
          </xdr:txBody>
        </xdr:sp>
      </mc:Fallback>
    </mc:AlternateContent>
    <xdr:clientData/>
  </xdr:oneCellAnchor>
  <xdr:oneCellAnchor>
    <xdr:from>
      <xdr:col>0</xdr:col>
      <xdr:colOff>0</xdr:colOff>
      <xdr:row>25</xdr:row>
      <xdr:rowOff>0</xdr:rowOff>
    </xdr:from>
    <xdr:ext cx="670633" cy="4255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ED94B27-6999-1146-B0E3-6FBEA9AEEC82}"/>
                </a:ext>
              </a:extLst>
            </xdr:cNvPr>
            <xdr:cNvSpPr txBox="1"/>
          </xdr:nvSpPr>
          <xdr:spPr>
            <a:xfrm>
              <a:off x="0" y="5080000"/>
              <a:ext cx="670633" cy="425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/>
                <a:t> </a:t>
              </a:r>
              <a14:m>
                <m:oMath xmlns:m="http://schemas.openxmlformats.org/officeDocument/2006/math">
                  <m:r>
                    <a:rPr lang="en-US" sz="1100" b="1" i="1">
                      <a:latin typeface="Cambria Math" panose="02040503050406030204" pitchFamily="18" charset="0"/>
                    </a:rPr>
                    <m:t>𝝓</m:t>
                  </m:r>
                  <m:d>
                    <m:d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1" i="1">
                          <a:latin typeface="Cambria Math" panose="02040503050406030204" pitchFamily="18" charset="0"/>
                        </a:rPr>
                        <m:t>𝒙</m:t>
                      </m:r>
                    </m:e>
                  </m:d>
                  <m:r>
                    <a:rPr lang="en-US" sz="1100" b="1" i="1">
                      <a:latin typeface="Cambria Math" panose="02040503050406030204" pitchFamily="18" charset="0"/>
                    </a:rPr>
                    <m:t>=</m:t>
                  </m:r>
                  <m:m>
                    <m:mPr>
                      <m:mcs>
                        <m:mc>
                          <m:mcPr>
                            <m:count m:val="1"/>
                            <m:mcJc m:val="center"/>
                          </m:mcPr>
                        </m:mc>
                      </m:mcs>
                      <m:ctrlPr>
                        <a:rPr lang="en-GB" sz="1100" b="1" i="1">
                          <a:latin typeface="Cambria Math" panose="02040503050406030204" pitchFamily="18" charset="0"/>
                        </a:rPr>
                      </m:ctrlPr>
                    </m:mPr>
                    <m:mr>
                      <m:e>
                        <m:r>
                          <m:rPr>
                            <m:brk m:alnAt="7"/>
                          </m:rPr>
                          <a:rPr lang="en-US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mr>
                    <m:mr>
                      <m:e>
                        <m:eqArr>
                          <m:eqArr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sSup>
                              <m:sSupPr>
                                <m:ctrlPr>
                                  <a:rPr lang="en-US" sz="1100" b="1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1" i="1">
                                    <a:latin typeface="Cambria Math" panose="02040503050406030204" pitchFamily="18" charset="0"/>
                                  </a:rPr>
                                  <m:t>𝒙</m:t>
                                </m:r>
                              </m:e>
                              <m:sup>
                                <m:r>
                                  <a:rPr lang="en-US" sz="1100" b="1" i="1">
                                    <a:latin typeface="Cambria Math" panose="02040503050406030204" pitchFamily="18" charset="0"/>
                                  </a:rPr>
                                  <m:t>𝟐</m:t>
                                </m:r>
                              </m:sup>
                            </m:sSup>
                          </m:e>
                          <m:e>
                            <m:sSup>
                              <m:sSupPr>
                                <m:ctrlPr>
                                  <a:rPr lang="en-US" sz="1100" b="1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1" i="1">
                                    <a:latin typeface="Cambria Math" panose="02040503050406030204" pitchFamily="18" charset="0"/>
                                  </a:rPr>
                                  <m:t>𝒙</m:t>
                                </m:r>
                              </m:e>
                              <m:sup>
                                <m:r>
                                  <a:rPr lang="en-US" sz="1100" b="1" i="1">
                                    <a:latin typeface="Cambria Math" panose="02040503050406030204" pitchFamily="18" charset="0"/>
                                  </a:rPr>
                                  <m:t>𝟑</m:t>
                                </m:r>
                              </m:sup>
                            </m:sSup>
                          </m:e>
                        </m:eqArr>
                      </m:e>
                    </m:mr>
                  </m:m>
                </m:oMath>
              </a14:m>
              <a:endParaRPr lang="en-GB" sz="1100" b="1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ED94B27-6999-1146-B0E3-6FBEA9AEEC82}"/>
                </a:ext>
              </a:extLst>
            </xdr:cNvPr>
            <xdr:cNvSpPr txBox="1"/>
          </xdr:nvSpPr>
          <xdr:spPr>
            <a:xfrm>
              <a:off x="0" y="5080000"/>
              <a:ext cx="670633" cy="425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/>
                <a:t> </a:t>
              </a:r>
              <a:r>
                <a:rPr lang="en-US" sz="1100" b="1" i="0">
                  <a:latin typeface="Cambria Math" panose="02040503050406030204" pitchFamily="18" charset="0"/>
                </a:rPr>
                <a:t>𝝓(𝒙)=</a:t>
              </a:r>
              <a:r>
                <a:rPr lang="en-GB" sz="1100" b="1" i="0">
                  <a:latin typeface="Cambria Math" panose="02040503050406030204" pitchFamily="18" charset="0"/>
                </a:rPr>
                <a:t>■8(</a:t>
              </a:r>
              <a:r>
                <a:rPr lang="en-US" sz="1100" b="1" i="0">
                  <a:latin typeface="Cambria Math" panose="02040503050406030204" pitchFamily="18" charset="0"/>
                </a:rPr>
                <a:t>𝒙</a:t>
              </a:r>
              <a:r>
                <a:rPr lang="en-GB" sz="1100" b="1" i="0">
                  <a:latin typeface="Cambria Math" panose="02040503050406030204" pitchFamily="18" charset="0"/>
                </a:rPr>
                <a:t>@</a:t>
              </a:r>
              <a:r>
                <a:rPr lang="en-US" sz="1100" b="1" i="0">
                  <a:latin typeface="Cambria Math" panose="02040503050406030204" pitchFamily="18" charset="0"/>
                </a:rPr>
                <a:t>█(𝒙^𝟐@𝒙^𝟑 )</a:t>
              </a:r>
              <a:r>
                <a:rPr lang="en-GB" sz="1100" b="1" i="0">
                  <a:latin typeface="Cambria Math" panose="02040503050406030204" pitchFamily="18" charset="0"/>
                </a:rPr>
                <a:t>)</a:t>
              </a:r>
              <a:endParaRPr lang="en-GB" sz="1100" b="1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unnvantsaini/Documents/Work/Machine%20Learning%20Course/Python/SVM/SV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d Margin SVM"/>
      <sheetName val="Kernel Trick"/>
    </sheetNames>
    <sheetDataSet>
      <sheetData sheetId="0"/>
      <sheetData sheetId="1">
        <row r="3">
          <cell r="A3" t="str">
            <v>EPS</v>
          </cell>
        </row>
        <row r="4">
          <cell r="A4">
            <v>0.2</v>
          </cell>
          <cell r="C4">
            <v>1.0954451150103321</v>
          </cell>
        </row>
        <row r="5">
          <cell r="A5">
            <v>0.4</v>
          </cell>
          <cell r="C5">
            <v>0.63245553203367577</v>
          </cell>
        </row>
        <row r="6">
          <cell r="A6">
            <v>0.6</v>
          </cell>
          <cell r="C6">
            <v>0.63245553203367577</v>
          </cell>
        </row>
        <row r="7">
          <cell r="A7">
            <v>0.8</v>
          </cell>
          <cell r="C7">
            <v>1.0954451150103324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AED4E-A516-C449-AC80-EC93879FD305}">
  <dimension ref="A1:B51"/>
  <sheetViews>
    <sheetView zoomScale="174" workbookViewId="0">
      <selection sqref="A1:B1048576"/>
    </sheetView>
  </sheetViews>
  <sheetFormatPr baseColWidth="10" defaultRowHeight="16" x14ac:dyDescent="0.2"/>
  <cols>
    <col min="1" max="2" width="14.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>
        <v>-0.16562750000000001</v>
      </c>
      <c r="B2" s="2">
        <v>-10.823492</v>
      </c>
    </row>
    <row r="3" spans="1:2" x14ac:dyDescent="0.2">
      <c r="A3" s="2">
        <v>-0.24069299999999999</v>
      </c>
      <c r="B3" s="2">
        <v>-14.141714</v>
      </c>
    </row>
    <row r="4" spans="1:2" x14ac:dyDescent="0.2">
      <c r="A4" s="2">
        <v>-0.48590919999999999</v>
      </c>
      <c r="B4" s="2">
        <v>-32.409433999999997</v>
      </c>
    </row>
    <row r="5" spans="1:2" x14ac:dyDescent="0.2">
      <c r="A5" s="2">
        <v>-0.1076836</v>
      </c>
      <c r="B5" s="2">
        <v>-9.0656832999999999</v>
      </c>
    </row>
    <row r="6" spans="1:2" x14ac:dyDescent="0.2">
      <c r="A6" s="2">
        <v>-1.6807323999999999</v>
      </c>
      <c r="B6" s="2">
        <v>-116.62475999999999</v>
      </c>
    </row>
    <row r="7" spans="1:2" x14ac:dyDescent="0.2">
      <c r="A7" s="2">
        <v>-1.0922114999999999</v>
      </c>
      <c r="B7" s="2">
        <v>-78.386308999999997</v>
      </c>
    </row>
    <row r="8" spans="1:2" x14ac:dyDescent="0.2">
      <c r="A8" s="2">
        <v>0.57477922999999997</v>
      </c>
      <c r="B8" s="2">
        <v>39.086097000000002</v>
      </c>
    </row>
    <row r="9" spans="1:2" x14ac:dyDescent="0.2">
      <c r="A9" s="2">
        <v>-0.55071340000000002</v>
      </c>
      <c r="B9" s="2">
        <v>-41.595868000000003</v>
      </c>
    </row>
    <row r="10" spans="1:2" x14ac:dyDescent="0.2">
      <c r="A10" s="2">
        <v>0.40179025000000002</v>
      </c>
      <c r="B10" s="2">
        <v>23.983129999999999</v>
      </c>
    </row>
    <row r="11" spans="1:2" x14ac:dyDescent="0.2">
      <c r="A11" s="2">
        <v>-0.50024550000000001</v>
      </c>
      <c r="B11" s="2">
        <v>-33.641916999999999</v>
      </c>
    </row>
    <row r="12" spans="1:2" x14ac:dyDescent="0.2">
      <c r="A12" s="2">
        <v>0.62950771000000005</v>
      </c>
      <c r="B12" s="2">
        <v>43.808776299999998</v>
      </c>
    </row>
    <row r="13" spans="1:2" x14ac:dyDescent="0.2">
      <c r="A13" s="2">
        <v>1.8261192500000001</v>
      </c>
      <c r="B13" s="2">
        <v>131.71287699999999</v>
      </c>
    </row>
    <row r="14" spans="1:2" x14ac:dyDescent="0.2">
      <c r="A14" s="2">
        <v>0.30039895</v>
      </c>
      <c r="B14" s="2">
        <v>16.181805300000001</v>
      </c>
    </row>
    <row r="15" spans="1:2" x14ac:dyDescent="0.2">
      <c r="A15" s="2">
        <v>-1.0550704</v>
      </c>
      <c r="B15" s="2">
        <v>-72.612886000000003</v>
      </c>
    </row>
    <row r="16" spans="1:2" x14ac:dyDescent="0.2">
      <c r="A16" s="2">
        <v>-1.3722749000000001</v>
      </c>
      <c r="B16" s="2">
        <v>-91.941316999999998</v>
      </c>
    </row>
    <row r="17" spans="1:2" x14ac:dyDescent="0.2">
      <c r="A17" s="2">
        <v>-0.185638</v>
      </c>
      <c r="B17" s="2">
        <v>-4.3803729999999996</v>
      </c>
    </row>
    <row r="18" spans="1:2" x14ac:dyDescent="0.2">
      <c r="A18" s="2">
        <v>1.3532987000000001</v>
      </c>
      <c r="B18" s="2">
        <v>97.5186128</v>
      </c>
    </row>
    <row r="19" spans="1:2" x14ac:dyDescent="0.2">
      <c r="A19" s="2">
        <v>-1.0717814999999999</v>
      </c>
      <c r="B19" s="2">
        <v>-73.404396000000006</v>
      </c>
    </row>
    <row r="20" spans="1:2" x14ac:dyDescent="0.2">
      <c r="A20" s="2">
        <v>-1.1496786000000001</v>
      </c>
      <c r="B20" s="2">
        <v>-81.747405000000001</v>
      </c>
    </row>
    <row r="21" spans="1:2" x14ac:dyDescent="0.2">
      <c r="A21" s="2">
        <v>0.11503391</v>
      </c>
      <c r="B21" s="2">
        <v>8.1673715199999997</v>
      </c>
    </row>
    <row r="22" spans="1:2" x14ac:dyDescent="0.2">
      <c r="A22" s="2">
        <v>1.3349009199999999</v>
      </c>
      <c r="B22" s="2">
        <v>96.837374499999996</v>
      </c>
    </row>
    <row r="23" spans="1:2" x14ac:dyDescent="0.2">
      <c r="A23" s="2">
        <v>0.38083458999999997</v>
      </c>
      <c r="B23" s="2">
        <v>29.670939600000001</v>
      </c>
    </row>
    <row r="24" spans="1:2" x14ac:dyDescent="0.2">
      <c r="A24" s="2">
        <v>-0.6055507</v>
      </c>
      <c r="B24" s="2">
        <v>-42.007531</v>
      </c>
    </row>
    <row r="25" spans="1:2" x14ac:dyDescent="0.2">
      <c r="A25" s="2">
        <v>0.50137127000000004</v>
      </c>
      <c r="B25" s="2">
        <v>34.777051700000001</v>
      </c>
    </row>
    <row r="26" spans="1:2" x14ac:dyDescent="0.2">
      <c r="A26" s="2">
        <v>-2.0329640000000002</v>
      </c>
      <c r="B26" s="2">
        <v>-145.41972000000001</v>
      </c>
    </row>
    <row r="27" spans="1:2" x14ac:dyDescent="0.2">
      <c r="A27" s="2">
        <v>-0.18909419999999999</v>
      </c>
      <c r="B27" s="2">
        <v>-18.087733</v>
      </c>
    </row>
    <row r="28" spans="1:2" x14ac:dyDescent="0.2">
      <c r="A28" s="2">
        <v>1.82692232</v>
      </c>
      <c r="B28" s="2">
        <v>127.391198</v>
      </c>
    </row>
    <row r="29" spans="1:2" x14ac:dyDescent="0.2">
      <c r="A29" s="2">
        <v>-0.65008730000000003</v>
      </c>
      <c r="B29" s="2">
        <v>-41.385581000000002</v>
      </c>
    </row>
    <row r="30" spans="1:2" x14ac:dyDescent="0.2">
      <c r="A30" s="2">
        <v>1.0098866399999999</v>
      </c>
      <c r="B30" s="2">
        <v>71.018280000000004</v>
      </c>
    </row>
    <row r="31" spans="1:2" x14ac:dyDescent="0.2">
      <c r="A31" s="2">
        <v>-0.57172109999999998</v>
      </c>
      <c r="B31" s="2">
        <v>-35.661014999999999</v>
      </c>
    </row>
    <row r="32" spans="1:2" x14ac:dyDescent="0.2">
      <c r="A32" s="2">
        <v>-0.56908219999999998</v>
      </c>
      <c r="B32" s="2">
        <v>-43.996808999999999</v>
      </c>
    </row>
    <row r="33" spans="1:2" x14ac:dyDescent="0.2">
      <c r="A33" s="2">
        <v>2.42967391</v>
      </c>
      <c r="B33" s="2">
        <v>168.82271399999999</v>
      </c>
    </row>
    <row r="34" spans="1:2" x14ac:dyDescent="0.2">
      <c r="A34" s="2">
        <v>0.44026275999999998</v>
      </c>
      <c r="B34" s="2">
        <v>32.6311909</v>
      </c>
    </row>
    <row r="35" spans="1:2" x14ac:dyDescent="0.2">
      <c r="A35" s="2">
        <v>8.6072209999999996E-2</v>
      </c>
      <c r="B35" s="2">
        <v>6.44692183</v>
      </c>
    </row>
    <row r="36" spans="1:2" x14ac:dyDescent="0.2">
      <c r="A36" s="2">
        <v>0.39458104999999999</v>
      </c>
      <c r="B36" s="2">
        <v>27.549579699999999</v>
      </c>
    </row>
    <row r="37" spans="1:2" x14ac:dyDescent="0.2">
      <c r="A37" s="2">
        <v>0.37411379</v>
      </c>
      <c r="B37" s="2">
        <v>29.690543999999999</v>
      </c>
    </row>
    <row r="38" spans="1:2" x14ac:dyDescent="0.2">
      <c r="A38" s="2">
        <v>-1.5433104</v>
      </c>
      <c r="B38" s="2">
        <v>-105.89570999999999</v>
      </c>
    </row>
    <row r="39" spans="1:2" x14ac:dyDescent="0.2">
      <c r="A39" s="2">
        <v>-0.65856289999999995</v>
      </c>
      <c r="B39" s="2">
        <v>-47.546590999999999</v>
      </c>
    </row>
    <row r="40" spans="1:2" x14ac:dyDescent="0.2">
      <c r="A40" s="2">
        <v>-0.28276479999999998</v>
      </c>
      <c r="B40" s="2">
        <v>-19.639564</v>
      </c>
    </row>
    <row r="41" spans="1:2" x14ac:dyDescent="0.2">
      <c r="A41" s="2">
        <v>-0.85502560000000005</v>
      </c>
      <c r="B41" s="2">
        <v>-63.159528000000002</v>
      </c>
    </row>
    <row r="42" spans="1:2" x14ac:dyDescent="0.2">
      <c r="A42" s="2">
        <v>-1.3938318000000001</v>
      </c>
      <c r="B42" s="2">
        <v>-95.754503</v>
      </c>
    </row>
    <row r="43" spans="1:2" x14ac:dyDescent="0.2">
      <c r="A43" s="2">
        <v>0.92906971999999999</v>
      </c>
      <c r="B43" s="2">
        <v>66.078068599999995</v>
      </c>
    </row>
    <row r="44" spans="1:2" x14ac:dyDescent="0.2">
      <c r="A44" s="2">
        <v>1.1345693400000001</v>
      </c>
      <c r="B44" s="2">
        <v>76.1064255</v>
      </c>
    </row>
    <row r="45" spans="1:2" x14ac:dyDescent="0.2">
      <c r="A45" s="2">
        <v>-1.8990591999999999</v>
      </c>
      <c r="B45" s="2">
        <v>-132.1301</v>
      </c>
    </row>
    <row r="46" spans="1:2" x14ac:dyDescent="0.2">
      <c r="A46" s="2">
        <v>0.78434470000000001</v>
      </c>
      <c r="B46" s="2">
        <v>59.155936599999997</v>
      </c>
    </row>
    <row r="47" spans="1:2" x14ac:dyDescent="0.2">
      <c r="A47" s="2">
        <v>0.71371868999999999</v>
      </c>
      <c r="B47" s="2">
        <v>48.505242099999997</v>
      </c>
    </row>
    <row r="48" spans="1:2" x14ac:dyDescent="0.2">
      <c r="A48" s="2">
        <v>-2.2098464999999998</v>
      </c>
      <c r="B48" s="2">
        <v>-150.61857000000001</v>
      </c>
    </row>
    <row r="49" spans="1:2" x14ac:dyDescent="0.2">
      <c r="A49" s="2">
        <v>0.88418068999999999</v>
      </c>
      <c r="B49" s="2">
        <v>63.104398799999998</v>
      </c>
    </row>
    <row r="50" spans="1:2" x14ac:dyDescent="0.2">
      <c r="A50" s="2">
        <v>0.25712929000000001</v>
      </c>
      <c r="B50" s="2">
        <v>11.190668499999999</v>
      </c>
    </row>
    <row r="51" spans="1:2" x14ac:dyDescent="0.2">
      <c r="A51" s="2">
        <v>-1.1544747</v>
      </c>
      <c r="B51" s="2">
        <v>-77.997404000000003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5B51A-ED4A-F644-84E4-E003B0989939}">
  <dimension ref="A1:J15"/>
  <sheetViews>
    <sheetView zoomScale="206" workbookViewId="0">
      <selection activeCell="H3" sqref="H3"/>
    </sheetView>
  </sheetViews>
  <sheetFormatPr baseColWidth="10" defaultRowHeight="16" x14ac:dyDescent="0.2"/>
  <sheetData>
    <row r="1" spans="1:10" x14ac:dyDescent="0.2">
      <c r="H1" s="41"/>
    </row>
    <row r="3" spans="1:10" x14ac:dyDescent="0.2">
      <c r="A3" s="67" t="s">
        <v>101</v>
      </c>
      <c r="B3" s="67"/>
      <c r="C3" s="67"/>
      <c r="D3" s="67"/>
      <c r="E3" s="67"/>
      <c r="F3" s="67"/>
      <c r="H3" s="47" t="s">
        <v>67</v>
      </c>
    </row>
    <row r="5" spans="1:10" x14ac:dyDescent="0.2">
      <c r="A5" s="44"/>
      <c r="B5" s="45" t="s">
        <v>56</v>
      </c>
      <c r="C5" s="45" t="s">
        <v>57</v>
      </c>
      <c r="D5" s="45" t="s">
        <v>58</v>
      </c>
      <c r="E5" s="45" t="s">
        <v>59</v>
      </c>
      <c r="F5" s="45" t="s">
        <v>60</v>
      </c>
      <c r="G5" s="61"/>
    </row>
    <row r="6" spans="1:10" x14ac:dyDescent="0.2">
      <c r="A6" s="5" t="s">
        <v>61</v>
      </c>
      <c r="B6" s="5">
        <v>5</v>
      </c>
      <c r="C6" s="5">
        <v>3</v>
      </c>
      <c r="D6" s="5">
        <v>4</v>
      </c>
      <c r="E6" s="5">
        <v>4</v>
      </c>
      <c r="F6" s="46" t="s">
        <v>62</v>
      </c>
      <c r="G6" s="3"/>
      <c r="H6" s="5" t="s">
        <v>68</v>
      </c>
      <c r="I6" s="5" t="s">
        <v>69</v>
      </c>
      <c r="J6" s="5" t="s">
        <v>70</v>
      </c>
    </row>
    <row r="7" spans="1:10" x14ac:dyDescent="0.2">
      <c r="A7" s="5" t="s">
        <v>63</v>
      </c>
      <c r="B7" s="5">
        <v>3</v>
      </c>
      <c r="C7" s="5">
        <v>1</v>
      </c>
      <c r="D7" s="5">
        <v>2</v>
      </c>
      <c r="E7" s="5">
        <v>3</v>
      </c>
      <c r="F7" s="5">
        <v>3</v>
      </c>
      <c r="G7" s="3"/>
      <c r="H7" s="5" t="s">
        <v>71</v>
      </c>
      <c r="I7" s="48">
        <f>CORREL(B$6:E$6,B7:E7)</f>
        <v>0.85280286542244166</v>
      </c>
      <c r="J7" s="5">
        <f>SUMPRODUCT(B$6:E$6,B7:E7)/(SQRT(B$6^2+C$6^2+D$6^2+E$44)*SQRT(B7^2+C7^2+D7^2+E7^2))</f>
        <v>1.1205588667772182</v>
      </c>
    </row>
    <row r="8" spans="1:10" x14ac:dyDescent="0.2">
      <c r="A8" s="5" t="s">
        <v>64</v>
      </c>
      <c r="B8" s="5">
        <v>4</v>
      </c>
      <c r="C8" s="5">
        <v>3</v>
      </c>
      <c r="D8" s="5">
        <v>4</v>
      </c>
      <c r="E8" s="5">
        <v>3</v>
      </c>
      <c r="F8" s="5">
        <v>5</v>
      </c>
      <c r="G8" s="3"/>
      <c r="H8" s="5" t="s">
        <v>72</v>
      </c>
      <c r="I8" s="48">
        <f t="shared" ref="I8:I10" si="0">CORREL(B$6:E$6,B8:E8)</f>
        <v>0.70710678118654746</v>
      </c>
      <c r="J8" s="5">
        <f t="shared" ref="J8:J10" si="1">SUMPRODUCT(B$6:E$6,B8:E8)/(SQRT(B$6^2+C$6^2+D$6^2+E$44)*SQRT(B8^2+C8^2+D8^2+E8^2))</f>
        <v>1.1399999999999999</v>
      </c>
    </row>
    <row r="9" spans="1:10" x14ac:dyDescent="0.2">
      <c r="A9" s="5" t="s">
        <v>65</v>
      </c>
      <c r="B9" s="5">
        <v>3</v>
      </c>
      <c r="C9" s="5">
        <v>3</v>
      </c>
      <c r="D9" s="5">
        <v>1</v>
      </c>
      <c r="E9" s="5">
        <v>5</v>
      </c>
      <c r="F9" s="5">
        <v>4</v>
      </c>
      <c r="G9" s="3"/>
      <c r="H9" s="5" t="s">
        <v>73</v>
      </c>
      <c r="I9" s="48">
        <f t="shared" si="0"/>
        <v>0</v>
      </c>
      <c r="J9" s="5">
        <f t="shared" si="1"/>
        <v>1.0233634385069299</v>
      </c>
    </row>
    <row r="10" spans="1:10" x14ac:dyDescent="0.2">
      <c r="A10" s="5" t="s">
        <v>66</v>
      </c>
      <c r="B10" s="5">
        <v>1</v>
      </c>
      <c r="C10" s="5">
        <v>5</v>
      </c>
      <c r="D10" s="5">
        <v>5</v>
      </c>
      <c r="E10" s="5">
        <v>2</v>
      </c>
      <c r="F10" s="5">
        <v>1</v>
      </c>
      <c r="G10" s="3"/>
      <c r="H10" s="5" t="s">
        <v>74</v>
      </c>
      <c r="I10" s="48">
        <f t="shared" si="0"/>
        <v>-0.79211803438133932</v>
      </c>
      <c r="J10" s="5">
        <f t="shared" si="1"/>
        <v>0.91532408567576862</v>
      </c>
    </row>
    <row r="12" spans="1:10" x14ac:dyDescent="0.2">
      <c r="H12" s="49" t="s">
        <v>75</v>
      </c>
      <c r="I12" s="50">
        <f>(F7*I7+F8*I8)/SUM(I7:I8)</f>
        <v>3.9065996645686396</v>
      </c>
      <c r="J12" s="51">
        <f>(F7*J7+F8*J8)/SUM(J7:J8)</f>
        <v>4.0086001446405595</v>
      </c>
    </row>
    <row r="13" spans="1:10" x14ac:dyDescent="0.2">
      <c r="C13" s="12"/>
      <c r="D13" s="3"/>
      <c r="H13" s="49" t="s">
        <v>75</v>
      </c>
      <c r="I13" s="52">
        <f>AVERAGE(B6:E6)+(I7*(F7-AVERAGE(B7:F7))+(I8*(F8-AVERAGE(B8:F8))))/SUM(I7:I8)</f>
        <v>4.8719798993705918</v>
      </c>
      <c r="J13" s="53">
        <f>AVERAGE(B6:E6)+(J7*(F7-AVERAGE(B7:F7))+(J8*(F8-AVERAGE(B8:F8))))/SUM(J7:J8)</f>
        <v>4.9025800433921676</v>
      </c>
    </row>
    <row r="14" spans="1:10" x14ac:dyDescent="0.2">
      <c r="A14" s="60"/>
      <c r="B14" s="60"/>
      <c r="C14" s="60"/>
      <c r="D14" s="60"/>
      <c r="E14" s="60"/>
      <c r="F14" s="60"/>
      <c r="G14" s="60"/>
      <c r="H14" s="60"/>
      <c r="I14" s="60"/>
      <c r="J14" s="60"/>
    </row>
    <row r="15" spans="1:10" x14ac:dyDescent="0.2">
      <c r="A15" s="10"/>
      <c r="B15" s="10"/>
      <c r="C15" s="10"/>
      <c r="D15" s="10"/>
      <c r="E15" s="10"/>
      <c r="F15" s="10"/>
      <c r="G15" s="10"/>
      <c r="H15" s="10"/>
      <c r="I15" s="10"/>
      <c r="J15" s="10"/>
    </row>
  </sheetData>
  <mergeCells count="1">
    <mergeCell ref="A3:F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F763C-C298-5541-BB88-0C28F95F00D9}">
  <dimension ref="B4:Q34"/>
  <sheetViews>
    <sheetView topLeftCell="H1" zoomScale="179" workbookViewId="0">
      <selection activeCell="L5" sqref="L5"/>
    </sheetView>
  </sheetViews>
  <sheetFormatPr baseColWidth="10" defaultRowHeight="16" x14ac:dyDescent="0.2"/>
  <sheetData>
    <row r="4" spans="2:13" x14ac:dyDescent="0.2">
      <c r="B4" s="54">
        <v>1</v>
      </c>
      <c r="C4" s="54" t="s">
        <v>62</v>
      </c>
      <c r="D4" s="54" t="s">
        <v>62</v>
      </c>
      <c r="E4" s="54" t="s">
        <v>62</v>
      </c>
      <c r="F4" s="54">
        <v>3</v>
      </c>
      <c r="I4" s="54">
        <v>1</v>
      </c>
      <c r="J4" s="54" t="s">
        <v>62</v>
      </c>
      <c r="K4" s="54" t="s">
        <v>62</v>
      </c>
      <c r="L4" s="54" t="s">
        <v>62</v>
      </c>
      <c r="M4" s="54">
        <v>3</v>
      </c>
    </row>
    <row r="5" spans="2:13" x14ac:dyDescent="0.2">
      <c r="B5" s="54" t="s">
        <v>62</v>
      </c>
      <c r="C5" s="54">
        <v>3</v>
      </c>
      <c r="D5" s="54">
        <v>5</v>
      </c>
      <c r="E5" s="54" t="s">
        <v>62</v>
      </c>
      <c r="F5" s="54">
        <v>1</v>
      </c>
      <c r="I5" s="54" t="s">
        <v>62</v>
      </c>
      <c r="J5" s="54">
        <v>3</v>
      </c>
      <c r="K5" s="54">
        <v>5</v>
      </c>
      <c r="L5" s="54" t="s">
        <v>62</v>
      </c>
      <c r="M5" s="54">
        <v>1</v>
      </c>
    </row>
    <row r="6" spans="2:13" x14ac:dyDescent="0.2">
      <c r="B6" s="54">
        <v>6</v>
      </c>
      <c r="C6" s="54">
        <v>6</v>
      </c>
      <c r="D6" s="54" t="s">
        <v>62</v>
      </c>
      <c r="E6" s="54">
        <v>7</v>
      </c>
      <c r="F6" s="54" t="s">
        <v>62</v>
      </c>
      <c r="I6" s="54">
        <v>6</v>
      </c>
      <c r="J6" s="54">
        <v>6</v>
      </c>
      <c r="K6" s="54" t="s">
        <v>62</v>
      </c>
      <c r="L6" s="54">
        <v>7</v>
      </c>
      <c r="M6" s="54" t="s">
        <v>62</v>
      </c>
    </row>
    <row r="7" spans="2:13" x14ac:dyDescent="0.2">
      <c r="B7" s="54" t="s">
        <v>62</v>
      </c>
      <c r="C7" s="54" t="s">
        <v>62</v>
      </c>
      <c r="D7" s="54">
        <v>7</v>
      </c>
      <c r="E7" s="54" t="s">
        <v>62</v>
      </c>
      <c r="F7" s="54">
        <v>6</v>
      </c>
      <c r="I7" s="54" t="s">
        <v>62</v>
      </c>
      <c r="J7" s="54" t="s">
        <v>62</v>
      </c>
      <c r="K7" s="54">
        <v>7</v>
      </c>
      <c r="L7" s="54" t="s">
        <v>62</v>
      </c>
      <c r="M7" s="54">
        <v>6</v>
      </c>
    </row>
    <row r="8" spans="2:13" x14ac:dyDescent="0.2">
      <c r="B8" s="54">
        <v>3</v>
      </c>
      <c r="C8" s="54">
        <v>1</v>
      </c>
      <c r="D8" s="54" t="s">
        <v>62</v>
      </c>
      <c r="E8" s="54">
        <v>6</v>
      </c>
      <c r="F8" s="54" t="s">
        <v>62</v>
      </c>
      <c r="I8" s="54">
        <v>3</v>
      </c>
      <c r="J8" s="54">
        <v>1</v>
      </c>
      <c r="K8" s="54" t="s">
        <v>62</v>
      </c>
      <c r="L8" s="54">
        <v>6</v>
      </c>
      <c r="M8" s="54" t="s">
        <v>62</v>
      </c>
    </row>
    <row r="9" spans="2:13" x14ac:dyDescent="0.2">
      <c r="B9" s="54" t="s">
        <v>62</v>
      </c>
      <c r="C9" s="54" t="s">
        <v>62</v>
      </c>
      <c r="D9" s="54" t="s">
        <v>62</v>
      </c>
      <c r="E9" s="54">
        <v>7</v>
      </c>
      <c r="F9" s="54">
        <v>3</v>
      </c>
      <c r="I9" s="54" t="s">
        <v>62</v>
      </c>
      <c r="J9" s="54" t="s">
        <v>62</v>
      </c>
      <c r="K9" s="54" t="s">
        <v>62</v>
      </c>
      <c r="L9" s="54">
        <v>7</v>
      </c>
      <c r="M9" s="54">
        <v>3</v>
      </c>
    </row>
    <row r="10" spans="2:13" x14ac:dyDescent="0.2">
      <c r="B10" s="54">
        <v>4</v>
      </c>
      <c r="C10" s="54">
        <v>5</v>
      </c>
      <c r="D10" s="54" t="s">
        <v>62</v>
      </c>
      <c r="E10" s="54" t="s">
        <v>62</v>
      </c>
      <c r="F10" s="54">
        <v>3</v>
      </c>
      <c r="I10" s="54">
        <v>4</v>
      </c>
      <c r="J10" s="54">
        <v>5</v>
      </c>
      <c r="K10" s="54" t="s">
        <v>62</v>
      </c>
      <c r="L10" s="54" t="s">
        <v>62</v>
      </c>
      <c r="M10" s="54">
        <v>3</v>
      </c>
    </row>
    <row r="11" spans="2:13" x14ac:dyDescent="0.2">
      <c r="B11" s="54" t="s">
        <v>62</v>
      </c>
      <c r="C11" s="54" t="s">
        <v>62</v>
      </c>
      <c r="D11" s="54">
        <v>6</v>
      </c>
      <c r="E11" s="54">
        <v>7</v>
      </c>
      <c r="F11" s="54">
        <v>3</v>
      </c>
      <c r="I11" s="54" t="s">
        <v>62</v>
      </c>
      <c r="J11" s="54" t="s">
        <v>62</v>
      </c>
      <c r="K11" s="54">
        <v>6</v>
      </c>
      <c r="L11" s="54">
        <v>7</v>
      </c>
      <c r="M11" s="54">
        <v>3</v>
      </c>
    </row>
    <row r="12" spans="2:13" x14ac:dyDescent="0.2">
      <c r="B12" s="54">
        <v>1</v>
      </c>
      <c r="C12" s="54" t="s">
        <v>62</v>
      </c>
      <c r="D12" s="54">
        <v>5</v>
      </c>
      <c r="E12" s="54" t="s">
        <v>62</v>
      </c>
      <c r="F12" s="54">
        <v>3</v>
      </c>
      <c r="I12" s="54">
        <v>1</v>
      </c>
      <c r="J12" s="54" t="s">
        <v>62</v>
      </c>
      <c r="K12" s="54">
        <v>5</v>
      </c>
      <c r="L12" s="54" t="s">
        <v>62</v>
      </c>
      <c r="M12" s="54">
        <v>3</v>
      </c>
    </row>
    <row r="13" spans="2:13" x14ac:dyDescent="0.2">
      <c r="B13" s="54" t="s">
        <v>62</v>
      </c>
      <c r="C13" s="54" t="s">
        <v>62</v>
      </c>
      <c r="D13" s="54" t="s">
        <v>62</v>
      </c>
      <c r="E13" s="54">
        <v>4</v>
      </c>
      <c r="F13" s="54">
        <v>7</v>
      </c>
      <c r="I13" s="54" t="s">
        <v>62</v>
      </c>
      <c r="J13" s="54" t="s">
        <v>62</v>
      </c>
      <c r="K13" s="54" t="s">
        <v>62</v>
      </c>
      <c r="L13" s="54">
        <v>4</v>
      </c>
      <c r="M13" s="54">
        <v>7</v>
      </c>
    </row>
    <row r="14" spans="2:13" x14ac:dyDescent="0.2">
      <c r="B14" s="54">
        <v>7</v>
      </c>
      <c r="C14" s="54">
        <v>8</v>
      </c>
      <c r="D14" s="54">
        <v>3</v>
      </c>
      <c r="E14" s="54" t="s">
        <v>62</v>
      </c>
      <c r="F14" s="54" t="s">
        <v>62</v>
      </c>
      <c r="I14" s="54">
        <v>7</v>
      </c>
      <c r="J14" s="54">
        <v>8</v>
      </c>
      <c r="K14" s="54">
        <v>3</v>
      </c>
      <c r="L14" s="54" t="s">
        <v>62</v>
      </c>
      <c r="M14" s="54" t="s">
        <v>62</v>
      </c>
    </row>
    <row r="15" spans="2:13" x14ac:dyDescent="0.2">
      <c r="B15" s="54" t="s">
        <v>62</v>
      </c>
      <c r="C15" s="54">
        <v>1</v>
      </c>
      <c r="D15" s="54" t="s">
        <v>62</v>
      </c>
      <c r="E15" s="54">
        <v>3</v>
      </c>
      <c r="F15" s="54" t="s">
        <v>62</v>
      </c>
      <c r="I15" s="54" t="s">
        <v>62</v>
      </c>
      <c r="J15" s="54">
        <v>1</v>
      </c>
      <c r="K15" s="54" t="s">
        <v>62</v>
      </c>
      <c r="L15" s="54">
        <v>3</v>
      </c>
      <c r="M15" s="54" t="s">
        <v>62</v>
      </c>
    </row>
    <row r="20" spans="2:17" x14ac:dyDescent="0.2">
      <c r="P20" s="35" t="s">
        <v>78</v>
      </c>
      <c r="Q20" s="55">
        <v>2</v>
      </c>
    </row>
    <row r="23" spans="2:17" x14ac:dyDescent="0.2">
      <c r="B23" s="54"/>
      <c r="C23" s="54"/>
      <c r="D23" s="54"/>
      <c r="E23" s="54"/>
      <c r="F23" s="54"/>
      <c r="M23" s="54">
        <f>I4/(1+$Q20)</f>
        <v>0.33333333333333331</v>
      </c>
      <c r="N23" s="54">
        <v>0</v>
      </c>
      <c r="O23" s="54">
        <v>0</v>
      </c>
      <c r="P23" s="54">
        <v>0</v>
      </c>
      <c r="Q23" s="54">
        <f t="shared" ref="Q23" si="0">M4/(1+$Q20)</f>
        <v>1</v>
      </c>
    </row>
    <row r="24" spans="2:17" x14ac:dyDescent="0.2">
      <c r="B24" s="54"/>
      <c r="C24" s="54"/>
      <c r="D24" s="54"/>
      <c r="E24" s="54"/>
      <c r="F24" s="54"/>
      <c r="M24" s="54">
        <v>0</v>
      </c>
      <c r="N24" s="54">
        <f t="shared" ref="N24:N34" si="1">J5/(1+$Q21)</f>
        <v>3</v>
      </c>
      <c r="O24" s="54">
        <f t="shared" ref="O24:O33" si="2">K5/(1+$Q21)</f>
        <v>5</v>
      </c>
      <c r="P24" s="54">
        <v>0</v>
      </c>
      <c r="Q24" s="54">
        <f t="shared" ref="Q24:Q32" si="3">M5/(1+$Q21)</f>
        <v>1</v>
      </c>
    </row>
    <row r="25" spans="2:17" x14ac:dyDescent="0.2">
      <c r="B25" s="54"/>
      <c r="C25" s="54"/>
      <c r="D25" s="54"/>
      <c r="E25" s="54"/>
      <c r="F25" s="54"/>
      <c r="M25" s="54">
        <f t="shared" ref="M25:M33" si="4">I6/(1+$Q22)</f>
        <v>6</v>
      </c>
      <c r="N25" s="54">
        <f t="shared" si="1"/>
        <v>6</v>
      </c>
      <c r="O25" s="54">
        <v>0</v>
      </c>
      <c r="P25" s="54">
        <f t="shared" ref="P25:P34" si="5">L6/(1+$Q22)</f>
        <v>7</v>
      </c>
      <c r="Q25" s="54">
        <v>0</v>
      </c>
    </row>
    <row r="26" spans="2:17" x14ac:dyDescent="0.2">
      <c r="B26" s="54"/>
      <c r="C26" s="54"/>
      <c r="D26" s="54"/>
      <c r="E26" s="54"/>
      <c r="F26" s="54"/>
      <c r="M26" s="54">
        <v>0</v>
      </c>
      <c r="N26" s="54">
        <v>0</v>
      </c>
      <c r="O26" s="54">
        <f t="shared" si="2"/>
        <v>3.5</v>
      </c>
      <c r="P26" s="54">
        <v>0</v>
      </c>
      <c r="Q26" s="54">
        <f t="shared" si="3"/>
        <v>3</v>
      </c>
    </row>
    <row r="27" spans="2:17" x14ac:dyDescent="0.2">
      <c r="B27" s="54"/>
      <c r="C27" s="54"/>
      <c r="D27" s="54"/>
      <c r="E27" s="54"/>
      <c r="F27" s="54"/>
      <c r="M27" s="54">
        <f t="shared" si="4"/>
        <v>1.5</v>
      </c>
      <c r="N27" s="54">
        <f t="shared" si="1"/>
        <v>0.5</v>
      </c>
      <c r="O27" s="54">
        <v>0</v>
      </c>
      <c r="P27" s="54">
        <f t="shared" si="5"/>
        <v>3</v>
      </c>
      <c r="Q27" s="54">
        <v>0</v>
      </c>
    </row>
    <row r="28" spans="2:17" x14ac:dyDescent="0.2">
      <c r="B28" s="54"/>
      <c r="C28" s="54"/>
      <c r="D28" s="54"/>
      <c r="E28" s="54"/>
      <c r="F28" s="54"/>
      <c r="G28" t="s">
        <v>76</v>
      </c>
      <c r="H28" t="s">
        <v>77</v>
      </c>
      <c r="M28" s="54">
        <v>0</v>
      </c>
      <c r="N28" s="54">
        <v>0</v>
      </c>
      <c r="O28" s="54">
        <v>0</v>
      </c>
      <c r="P28" s="54">
        <f t="shared" si="5"/>
        <v>7</v>
      </c>
      <c r="Q28" s="54">
        <f>M9/(1+$Q25)</f>
        <v>3</v>
      </c>
    </row>
    <row r="29" spans="2:17" x14ac:dyDescent="0.2">
      <c r="B29" s="54"/>
      <c r="C29" s="54"/>
      <c r="D29" s="54"/>
      <c r="E29" s="54"/>
      <c r="F29" s="54"/>
      <c r="M29" s="54">
        <f t="shared" si="4"/>
        <v>1</v>
      </c>
      <c r="N29" s="54">
        <f t="shared" si="1"/>
        <v>1.25</v>
      </c>
      <c r="O29" s="54">
        <v>0</v>
      </c>
      <c r="P29" s="54">
        <v>0</v>
      </c>
      <c r="Q29" s="54">
        <f>M10/(1+$Q26)</f>
        <v>0.75</v>
      </c>
    </row>
    <row r="30" spans="2:17" x14ac:dyDescent="0.2">
      <c r="B30" s="54"/>
      <c r="C30" s="54"/>
      <c r="D30" s="54"/>
      <c r="E30" s="54"/>
      <c r="F30" s="54"/>
      <c r="M30" s="54">
        <v>0</v>
      </c>
      <c r="N30" s="54">
        <v>0</v>
      </c>
      <c r="O30" s="54">
        <f t="shared" si="2"/>
        <v>6</v>
      </c>
      <c r="P30" s="54">
        <f t="shared" si="5"/>
        <v>7</v>
      </c>
      <c r="Q30" s="54">
        <f t="shared" si="3"/>
        <v>3</v>
      </c>
    </row>
    <row r="31" spans="2:17" x14ac:dyDescent="0.2">
      <c r="B31" s="54"/>
      <c r="C31" s="54"/>
      <c r="D31" s="54"/>
      <c r="E31" s="54"/>
      <c r="F31" s="54"/>
      <c r="M31" s="54">
        <f t="shared" si="4"/>
        <v>0.25</v>
      </c>
      <c r="N31" s="54">
        <v>0</v>
      </c>
      <c r="O31" s="54">
        <f t="shared" si="2"/>
        <v>1.25</v>
      </c>
      <c r="P31" s="54">
        <v>0</v>
      </c>
      <c r="Q31" s="54">
        <f t="shared" si="3"/>
        <v>0.75</v>
      </c>
    </row>
    <row r="32" spans="2:17" x14ac:dyDescent="0.2">
      <c r="B32" s="54"/>
      <c r="C32" s="54"/>
      <c r="D32" s="54"/>
      <c r="E32" s="54"/>
      <c r="F32" s="54"/>
      <c r="M32" s="54">
        <v>0</v>
      </c>
      <c r="N32" s="54">
        <v>0</v>
      </c>
      <c r="O32" s="54">
        <v>0</v>
      </c>
      <c r="P32" s="54">
        <f t="shared" si="5"/>
        <v>2.2857142857142856</v>
      </c>
      <c r="Q32" s="54">
        <f t="shared" si="3"/>
        <v>4</v>
      </c>
    </row>
    <row r="33" spans="2:17" x14ac:dyDescent="0.2">
      <c r="B33" s="54"/>
      <c r="C33" s="54"/>
      <c r="D33" s="54"/>
      <c r="E33" s="54"/>
      <c r="F33" s="54"/>
      <c r="M33" s="54">
        <f t="shared" si="4"/>
        <v>1.75</v>
      </c>
      <c r="N33" s="54">
        <f t="shared" si="1"/>
        <v>2</v>
      </c>
      <c r="O33" s="54">
        <f t="shared" si="2"/>
        <v>0.75</v>
      </c>
      <c r="P33" s="54">
        <v>0</v>
      </c>
      <c r="Q33" s="54">
        <v>0</v>
      </c>
    </row>
    <row r="34" spans="2:17" x14ac:dyDescent="0.2">
      <c r="B34" s="54"/>
      <c r="C34" s="54"/>
      <c r="D34" s="54"/>
      <c r="E34" s="54"/>
      <c r="F34" s="54"/>
      <c r="M34" s="54">
        <v>0</v>
      </c>
      <c r="N34" s="54">
        <f t="shared" si="1"/>
        <v>0.5714285714285714</v>
      </c>
      <c r="O34" s="54">
        <v>0</v>
      </c>
      <c r="P34" s="54">
        <f t="shared" si="5"/>
        <v>1.7142857142857142</v>
      </c>
      <c r="Q34" s="54">
        <v>0</v>
      </c>
    </row>
  </sheetData>
  <conditionalFormatting sqref="I4:M15">
    <cfRule type="cellIs" dxfId="0" priority="1" operator="between">
      <formula>0</formula>
      <formula>9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9B655-2B22-DF49-915B-BB07AA5416D8}">
  <dimension ref="A1:P23"/>
  <sheetViews>
    <sheetView zoomScale="200" workbookViewId="0">
      <selection activeCell="C6" sqref="C6"/>
    </sheetView>
  </sheetViews>
  <sheetFormatPr baseColWidth="10" defaultRowHeight="16" x14ac:dyDescent="0.2"/>
  <cols>
    <col min="11" max="11" width="11.33203125" bestFit="1" customWidth="1"/>
    <col min="14" max="14" width="11.33203125" bestFit="1" customWidth="1"/>
    <col min="15" max="15" width="12.33203125" bestFit="1" customWidth="1"/>
  </cols>
  <sheetData>
    <row r="1" spans="1:16" x14ac:dyDescent="0.2">
      <c r="A1" s="36"/>
      <c r="B1" s="36"/>
      <c r="C1" s="36"/>
    </row>
    <row r="2" spans="1:16" x14ac:dyDescent="0.2">
      <c r="A2" s="36">
        <v>1E-3</v>
      </c>
      <c r="B2" s="36">
        <v>0.1</v>
      </c>
      <c r="C2" s="36">
        <v>0.01</v>
      </c>
    </row>
    <row r="3" spans="1:16" x14ac:dyDescent="0.2">
      <c r="A3" s="36">
        <v>2.0000000000000002E-5</v>
      </c>
      <c r="B3" s="36">
        <v>0.2</v>
      </c>
      <c r="C3" s="36">
        <v>0.02</v>
      </c>
    </row>
    <row r="4" spans="1:16" x14ac:dyDescent="0.2">
      <c r="A4" s="36">
        <v>3.0000000000000001E-5</v>
      </c>
      <c r="B4" s="36">
        <v>0.3</v>
      </c>
      <c r="C4" s="36">
        <v>0.03</v>
      </c>
    </row>
    <row r="5" spans="1:16" x14ac:dyDescent="0.2">
      <c r="A5" s="36">
        <v>5.0000000000000003E-10</v>
      </c>
      <c r="B5" s="36">
        <v>0.4</v>
      </c>
      <c r="C5" s="36">
        <v>0.04</v>
      </c>
    </row>
    <row r="6" spans="1:16" x14ac:dyDescent="0.2">
      <c r="E6" s="56" t="s">
        <v>79</v>
      </c>
      <c r="F6" s="56" t="s">
        <v>80</v>
      </c>
      <c r="G6" s="56" t="s">
        <v>81</v>
      </c>
      <c r="H6" s="56" t="s">
        <v>82</v>
      </c>
      <c r="I6" s="56" t="s">
        <v>1</v>
      </c>
      <c r="K6" s="55"/>
      <c r="L6" s="55"/>
      <c r="M6" s="55"/>
    </row>
    <row r="7" spans="1:16" x14ac:dyDescent="0.2">
      <c r="D7" s="57" t="s">
        <v>31</v>
      </c>
      <c r="E7" s="36">
        <v>0.1</v>
      </c>
      <c r="F7" s="36">
        <v>1</v>
      </c>
      <c r="G7" s="36">
        <v>4</v>
      </c>
      <c r="H7" s="36">
        <v>7</v>
      </c>
      <c r="I7" s="36">
        <v>0</v>
      </c>
      <c r="K7" s="55">
        <f>EXP(A2*E7+A3*F7+A4*G7+A5*H7)</f>
        <v>1.0002400323031442</v>
      </c>
      <c r="L7" s="55">
        <f>EXP(B2*E7+B3*F7+B4*G7+B5*H7)</f>
        <v>67.356539810116573</v>
      </c>
      <c r="M7" s="55">
        <f>EXP(C2*E7+C3*F7+C4*G7+C5+H7)</f>
        <v>1314.2218231769091</v>
      </c>
      <c r="N7" s="47">
        <f>SUM(K7:M7)</f>
        <v>1382.5786030193287</v>
      </c>
    </row>
    <row r="8" spans="1:16" x14ac:dyDescent="0.2">
      <c r="D8" s="57" t="s">
        <v>32</v>
      </c>
      <c r="E8" s="36">
        <v>0.2</v>
      </c>
      <c r="F8" s="36">
        <v>2</v>
      </c>
      <c r="G8" s="36">
        <v>5</v>
      </c>
      <c r="H8" s="36">
        <v>8</v>
      </c>
      <c r="I8" s="36">
        <v>1</v>
      </c>
      <c r="O8" s="35" t="s">
        <v>84</v>
      </c>
      <c r="P8" s="56" t="s">
        <v>1</v>
      </c>
    </row>
    <row r="9" spans="1:16" x14ac:dyDescent="0.2">
      <c r="D9" s="57" t="s">
        <v>33</v>
      </c>
      <c r="E9" s="36">
        <v>0.3</v>
      </c>
      <c r="F9" s="36">
        <v>3</v>
      </c>
      <c r="G9" s="36">
        <v>6</v>
      </c>
      <c r="H9" s="36">
        <v>9</v>
      </c>
      <c r="I9" s="36">
        <v>2</v>
      </c>
      <c r="N9" t="s">
        <v>83</v>
      </c>
      <c r="O9" s="55">
        <f>K7/N7</f>
        <v>7.2345979470446106E-4</v>
      </c>
      <c r="P9" s="36">
        <v>0</v>
      </c>
    </row>
    <row r="10" spans="1:16" x14ac:dyDescent="0.2">
      <c r="O10" s="55">
        <f>L7/N7</f>
        <v>4.8718054556189973E-2</v>
      </c>
      <c r="P10" s="36">
        <v>1</v>
      </c>
    </row>
    <row r="11" spans="1:16" x14ac:dyDescent="0.2">
      <c r="O11" s="55">
        <f>M7/N7</f>
        <v>0.95055848564910561</v>
      </c>
      <c r="P11" s="36">
        <v>2</v>
      </c>
    </row>
    <row r="17" spans="3:6" x14ac:dyDescent="0.2">
      <c r="C17" t="s">
        <v>93</v>
      </c>
      <c r="D17" t="s">
        <v>102</v>
      </c>
    </row>
    <row r="18" spans="3:6" x14ac:dyDescent="0.2">
      <c r="D18" t="s">
        <v>103</v>
      </c>
    </row>
    <row r="19" spans="3:6" x14ac:dyDescent="0.2">
      <c r="D19" t="s">
        <v>104</v>
      </c>
    </row>
    <row r="20" spans="3:6" x14ac:dyDescent="0.2">
      <c r="D20" t="s">
        <v>105</v>
      </c>
      <c r="F20" t="s">
        <v>106</v>
      </c>
    </row>
    <row r="21" spans="3:6" x14ac:dyDescent="0.2">
      <c r="F21" t="s">
        <v>107</v>
      </c>
    </row>
    <row r="22" spans="3:6" x14ac:dyDescent="0.2">
      <c r="F22" t="s">
        <v>108</v>
      </c>
    </row>
    <row r="23" spans="3:6" x14ac:dyDescent="0.2">
      <c r="F23" t="s">
        <v>109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373D4-DC66-DA4B-B986-4288610D8640}">
  <dimension ref="B3:H12"/>
  <sheetViews>
    <sheetView tabSelected="1" zoomScale="166" workbookViewId="0">
      <selection activeCell="H13" sqref="H13"/>
    </sheetView>
  </sheetViews>
  <sheetFormatPr baseColWidth="10" defaultRowHeight="16" x14ac:dyDescent="0.2"/>
  <cols>
    <col min="2" max="2" width="16.33203125" customWidth="1"/>
    <col min="5" max="5" width="13.1640625" customWidth="1"/>
    <col min="7" max="7" width="13" customWidth="1"/>
  </cols>
  <sheetData>
    <row r="3" spans="2:8" x14ac:dyDescent="0.2">
      <c r="B3" s="12" t="s">
        <v>85</v>
      </c>
      <c r="D3" s="35" t="s">
        <v>89</v>
      </c>
      <c r="E3" s="35" t="s">
        <v>90</v>
      </c>
      <c r="F3" s="35" t="s">
        <v>91</v>
      </c>
      <c r="G3" s="58" t="s">
        <v>92</v>
      </c>
    </row>
    <row r="4" spans="2:8" x14ac:dyDescent="0.2">
      <c r="B4" t="s">
        <v>86</v>
      </c>
      <c r="D4" s="55">
        <v>0.4</v>
      </c>
      <c r="E4" s="55">
        <v>0.2</v>
      </c>
      <c r="F4" s="55">
        <v>0.4</v>
      </c>
      <c r="G4" s="55">
        <f>-LOG(D4)</f>
        <v>0.3979400086720376</v>
      </c>
    </row>
    <row r="5" spans="2:8" x14ac:dyDescent="0.2">
      <c r="B5" t="s">
        <v>87</v>
      </c>
      <c r="D5" s="55">
        <v>0.4</v>
      </c>
      <c r="E5" s="55">
        <v>0.2</v>
      </c>
      <c r="F5" s="55">
        <v>0.4</v>
      </c>
      <c r="G5" s="55">
        <f>-LOG(E5)</f>
        <v>0.69897000433601875</v>
      </c>
    </row>
    <row r="6" spans="2:8" x14ac:dyDescent="0.2">
      <c r="B6" t="s">
        <v>88</v>
      </c>
      <c r="D6" s="55">
        <v>0.2</v>
      </c>
      <c r="E6" s="55">
        <v>0.05</v>
      </c>
      <c r="F6" s="55">
        <v>0.75</v>
      </c>
      <c r="G6" s="55">
        <f>-LOG(F6)</f>
        <v>0.12493873660829995</v>
      </c>
    </row>
    <row r="12" spans="2:8" x14ac:dyDescent="0.2">
      <c r="H12">
        <f>EXP(15)/(EXP(15)+1)</f>
        <v>0.99999969409777312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33604-689D-7B42-8E70-DA4CDC185D3B}">
  <dimension ref="A1:F51"/>
  <sheetViews>
    <sheetView zoomScale="200" workbookViewId="0">
      <selection activeCell="D3" sqref="D3"/>
    </sheetView>
  </sheetViews>
  <sheetFormatPr baseColWidth="10" defaultRowHeight="16" x14ac:dyDescent="0.2"/>
  <cols>
    <col min="1" max="2" width="14.5" customWidth="1"/>
    <col min="3" max="4" width="10.83203125" style="3"/>
  </cols>
  <sheetData>
    <row r="1" spans="1:6" x14ac:dyDescent="0.2">
      <c r="A1" s="1" t="s">
        <v>0</v>
      </c>
      <c r="B1" s="1" t="s">
        <v>1</v>
      </c>
      <c r="C1" s="4" t="s">
        <v>4</v>
      </c>
      <c r="D1" s="30"/>
    </row>
    <row r="2" spans="1:6" x14ac:dyDescent="0.2">
      <c r="A2" s="2">
        <v>-0.16562750000000001</v>
      </c>
      <c r="B2" s="2">
        <v>-10.823492</v>
      </c>
      <c r="C2" s="5">
        <f t="shared" ref="C2:C33" si="0">E$4+F$4*A2</f>
        <v>-6.235100000000001</v>
      </c>
      <c r="D2" s="25"/>
    </row>
    <row r="3" spans="1:6" x14ac:dyDescent="0.2">
      <c r="A3" s="2">
        <v>-0.24069299999999999</v>
      </c>
      <c r="B3" s="2">
        <v>-14.141714</v>
      </c>
      <c r="C3" s="5">
        <f t="shared" si="0"/>
        <v>-9.2377199999999995</v>
      </c>
      <c r="D3" s="5"/>
      <c r="E3" s="4" t="s">
        <v>3</v>
      </c>
      <c r="F3" s="4" t="s">
        <v>2</v>
      </c>
    </row>
    <row r="4" spans="1:6" x14ac:dyDescent="0.2">
      <c r="A4" s="2">
        <v>-0.48590919999999999</v>
      </c>
      <c r="B4" s="2">
        <v>-32.409433999999997</v>
      </c>
      <c r="C4" s="5">
        <f t="shared" si="0"/>
        <v>-19.046367999999998</v>
      </c>
      <c r="D4" s="5"/>
      <c r="E4" s="5">
        <v>0.39</v>
      </c>
      <c r="F4" s="5">
        <v>40</v>
      </c>
    </row>
    <row r="5" spans="1:6" x14ac:dyDescent="0.2">
      <c r="A5" s="2">
        <v>-0.1076836</v>
      </c>
      <c r="B5" s="2">
        <v>-9.0656832999999999</v>
      </c>
      <c r="C5" s="5">
        <f t="shared" si="0"/>
        <v>-3.9173440000000004</v>
      </c>
      <c r="D5" s="25"/>
    </row>
    <row r="6" spans="1:6" x14ac:dyDescent="0.2">
      <c r="A6" s="2">
        <v>-1.6807323999999999</v>
      </c>
      <c r="B6" s="2">
        <v>-116.62475999999999</v>
      </c>
      <c r="C6" s="5">
        <f t="shared" si="0"/>
        <v>-66.83929599999999</v>
      </c>
      <c r="D6" s="25"/>
    </row>
    <row r="7" spans="1:6" x14ac:dyDescent="0.2">
      <c r="A7" s="2">
        <v>-1.0922114999999999</v>
      </c>
      <c r="B7" s="2">
        <v>-78.386308999999997</v>
      </c>
      <c r="C7" s="5">
        <f t="shared" si="0"/>
        <v>-43.298459999999992</v>
      </c>
      <c r="D7" s="25"/>
    </row>
    <row r="8" spans="1:6" x14ac:dyDescent="0.2">
      <c r="A8" s="2">
        <v>0.57477922999999997</v>
      </c>
      <c r="B8" s="2">
        <v>39.086097000000002</v>
      </c>
      <c r="C8" s="5">
        <f t="shared" si="0"/>
        <v>23.381169199999999</v>
      </c>
      <c r="D8" s="25"/>
    </row>
    <row r="9" spans="1:6" x14ac:dyDescent="0.2">
      <c r="A9" s="2">
        <v>-0.55071340000000002</v>
      </c>
      <c r="B9" s="2">
        <v>-41.595868000000003</v>
      </c>
      <c r="C9" s="5">
        <f t="shared" si="0"/>
        <v>-21.638536000000002</v>
      </c>
      <c r="D9" s="25"/>
      <c r="E9" t="s">
        <v>43</v>
      </c>
    </row>
    <row r="10" spans="1:6" x14ac:dyDescent="0.2">
      <c r="A10" s="2">
        <v>0.40179025000000002</v>
      </c>
      <c r="B10" s="2">
        <v>23.983129999999999</v>
      </c>
      <c r="C10" s="5">
        <f t="shared" si="0"/>
        <v>16.46161</v>
      </c>
      <c r="D10" s="25"/>
      <c r="E10" t="s">
        <v>44</v>
      </c>
    </row>
    <row r="11" spans="1:6" x14ac:dyDescent="0.2">
      <c r="A11" s="2">
        <v>-0.50024550000000001</v>
      </c>
      <c r="B11" s="2">
        <v>-33.641916999999999</v>
      </c>
      <c r="C11" s="5">
        <f t="shared" si="0"/>
        <v>-19.619820000000001</v>
      </c>
      <c r="D11" s="25"/>
    </row>
    <row r="12" spans="1:6" x14ac:dyDescent="0.2">
      <c r="A12" s="2">
        <v>0.62950771000000005</v>
      </c>
      <c r="B12" s="2">
        <v>43.808776299999998</v>
      </c>
      <c r="C12" s="5">
        <f t="shared" si="0"/>
        <v>25.570308400000002</v>
      </c>
      <c r="D12" s="25"/>
    </row>
    <row r="13" spans="1:6" x14ac:dyDescent="0.2">
      <c r="A13" s="2">
        <v>1.8261192500000001</v>
      </c>
      <c r="B13" s="2">
        <v>131.71287699999999</v>
      </c>
      <c r="C13" s="5">
        <f t="shared" si="0"/>
        <v>73.43477</v>
      </c>
      <c r="D13" s="25"/>
    </row>
    <row r="14" spans="1:6" x14ac:dyDescent="0.2">
      <c r="A14" s="2">
        <v>0.30039895</v>
      </c>
      <c r="B14" s="2">
        <v>16.181805300000001</v>
      </c>
      <c r="C14" s="5">
        <f t="shared" si="0"/>
        <v>12.405958</v>
      </c>
      <c r="D14" s="25"/>
    </row>
    <row r="15" spans="1:6" x14ac:dyDescent="0.2">
      <c r="A15" s="2">
        <v>-1.0550704</v>
      </c>
      <c r="B15" s="2">
        <v>-72.612886000000003</v>
      </c>
      <c r="C15" s="5">
        <f t="shared" si="0"/>
        <v>-41.812815999999998</v>
      </c>
      <c r="D15" s="25"/>
    </row>
    <row r="16" spans="1:6" x14ac:dyDescent="0.2">
      <c r="A16" s="2">
        <v>-1.3722749000000001</v>
      </c>
      <c r="B16" s="2">
        <v>-91.941316999999998</v>
      </c>
      <c r="C16" s="5">
        <f t="shared" si="0"/>
        <v>-54.500996000000001</v>
      </c>
      <c r="D16" s="25"/>
    </row>
    <row r="17" spans="1:4" x14ac:dyDescent="0.2">
      <c r="A17" s="2">
        <v>-0.185638</v>
      </c>
      <c r="B17" s="2">
        <v>-4.3803729999999996</v>
      </c>
      <c r="C17" s="5">
        <f t="shared" si="0"/>
        <v>-7.03552</v>
      </c>
      <c r="D17" s="25"/>
    </row>
    <row r="18" spans="1:4" x14ac:dyDescent="0.2">
      <c r="A18" s="2">
        <v>1.3532987000000001</v>
      </c>
      <c r="B18" s="2">
        <v>97.5186128</v>
      </c>
      <c r="C18" s="5">
        <f t="shared" si="0"/>
        <v>54.521948000000002</v>
      </c>
      <c r="D18" s="25"/>
    </row>
    <row r="19" spans="1:4" x14ac:dyDescent="0.2">
      <c r="A19" s="2">
        <v>-1.0717814999999999</v>
      </c>
      <c r="B19" s="2">
        <v>-73.404396000000006</v>
      </c>
      <c r="C19" s="5">
        <f t="shared" si="0"/>
        <v>-42.481259999999999</v>
      </c>
      <c r="D19" s="25"/>
    </row>
    <row r="20" spans="1:4" x14ac:dyDescent="0.2">
      <c r="A20" s="2">
        <v>-1.1496786000000001</v>
      </c>
      <c r="B20" s="2">
        <v>-81.747405000000001</v>
      </c>
      <c r="C20" s="5">
        <f t="shared" si="0"/>
        <v>-45.597144</v>
      </c>
      <c r="D20" s="25"/>
    </row>
    <row r="21" spans="1:4" x14ac:dyDescent="0.2">
      <c r="A21" s="2">
        <v>0.11503391</v>
      </c>
      <c r="B21" s="2">
        <v>8.1673715199999997</v>
      </c>
      <c r="C21" s="5">
        <f t="shared" si="0"/>
        <v>4.9913563999999999</v>
      </c>
      <c r="D21" s="25"/>
    </row>
    <row r="22" spans="1:4" x14ac:dyDescent="0.2">
      <c r="A22" s="2">
        <v>1.3349009199999999</v>
      </c>
      <c r="B22" s="2">
        <v>96.837374499999996</v>
      </c>
      <c r="C22" s="5">
        <f t="shared" si="0"/>
        <v>53.786036799999998</v>
      </c>
      <c r="D22" s="25"/>
    </row>
    <row r="23" spans="1:4" x14ac:dyDescent="0.2">
      <c r="A23" s="2">
        <v>0.38083458999999997</v>
      </c>
      <c r="B23" s="2">
        <v>29.670939600000001</v>
      </c>
      <c r="C23" s="5">
        <f t="shared" si="0"/>
        <v>15.6233836</v>
      </c>
      <c r="D23" s="25"/>
    </row>
    <row r="24" spans="1:4" x14ac:dyDescent="0.2">
      <c r="A24" s="2">
        <v>-0.6055507</v>
      </c>
      <c r="B24" s="2">
        <v>-42.007531</v>
      </c>
      <c r="C24" s="5">
        <f t="shared" si="0"/>
        <v>-23.832028000000001</v>
      </c>
      <c r="D24" s="25"/>
    </row>
    <row r="25" spans="1:4" x14ac:dyDescent="0.2">
      <c r="A25" s="2">
        <v>0.50137127000000004</v>
      </c>
      <c r="B25" s="2">
        <v>34.777051700000001</v>
      </c>
      <c r="C25" s="5">
        <f t="shared" si="0"/>
        <v>20.444850800000001</v>
      </c>
      <c r="D25" s="25"/>
    </row>
    <row r="26" spans="1:4" x14ac:dyDescent="0.2">
      <c r="A26" s="2">
        <v>-2.0329640000000002</v>
      </c>
      <c r="B26" s="2">
        <v>-145.41972000000001</v>
      </c>
      <c r="C26" s="5">
        <f t="shared" si="0"/>
        <v>-80.928560000000004</v>
      </c>
      <c r="D26" s="25"/>
    </row>
    <row r="27" spans="1:4" x14ac:dyDescent="0.2">
      <c r="A27" s="2">
        <v>-0.18909419999999999</v>
      </c>
      <c r="B27" s="2">
        <v>-18.087733</v>
      </c>
      <c r="C27" s="5">
        <f t="shared" si="0"/>
        <v>-7.1737679999999999</v>
      </c>
      <c r="D27" s="25"/>
    </row>
    <row r="28" spans="1:4" x14ac:dyDescent="0.2">
      <c r="A28" s="2">
        <v>1.82692232</v>
      </c>
      <c r="B28" s="2">
        <v>127.391198</v>
      </c>
      <c r="C28" s="5">
        <f t="shared" si="0"/>
        <v>73.466892799999997</v>
      </c>
      <c r="D28" s="25"/>
    </row>
    <row r="29" spans="1:4" x14ac:dyDescent="0.2">
      <c r="A29" s="2">
        <v>-0.65008730000000003</v>
      </c>
      <c r="B29" s="2">
        <v>-41.385581000000002</v>
      </c>
      <c r="C29" s="5">
        <f t="shared" si="0"/>
        <v>-25.613492000000001</v>
      </c>
      <c r="D29" s="25"/>
    </row>
    <row r="30" spans="1:4" x14ac:dyDescent="0.2">
      <c r="A30" s="2">
        <v>1.0098866399999999</v>
      </c>
      <c r="B30" s="2">
        <v>71.018280000000004</v>
      </c>
      <c r="C30" s="5">
        <f t="shared" si="0"/>
        <v>40.785465599999995</v>
      </c>
      <c r="D30" s="25"/>
    </row>
    <row r="31" spans="1:4" x14ac:dyDescent="0.2">
      <c r="A31" s="2">
        <v>-0.57172109999999998</v>
      </c>
      <c r="B31" s="2">
        <v>-35.661014999999999</v>
      </c>
      <c r="C31" s="5">
        <f t="shared" si="0"/>
        <v>-22.478843999999999</v>
      </c>
      <c r="D31" s="25"/>
    </row>
    <row r="32" spans="1:4" x14ac:dyDescent="0.2">
      <c r="A32" s="2">
        <v>-0.56908219999999998</v>
      </c>
      <c r="B32" s="2">
        <v>-43.996808999999999</v>
      </c>
      <c r="C32" s="5">
        <f t="shared" si="0"/>
        <v>-22.373287999999999</v>
      </c>
      <c r="D32" s="25"/>
    </row>
    <row r="33" spans="1:4" x14ac:dyDescent="0.2">
      <c r="A33" s="2">
        <v>2.42967391</v>
      </c>
      <c r="B33" s="2">
        <v>168.82271399999999</v>
      </c>
      <c r="C33" s="5">
        <f t="shared" si="0"/>
        <v>97.5769564</v>
      </c>
      <c r="D33" s="25"/>
    </row>
    <row r="34" spans="1:4" x14ac:dyDescent="0.2">
      <c r="A34" s="2">
        <v>0.44026275999999998</v>
      </c>
      <c r="B34" s="2">
        <v>32.6311909</v>
      </c>
      <c r="C34" s="5">
        <f t="shared" ref="C34:C51" si="1">E$4+F$4*A34</f>
        <v>18.0005104</v>
      </c>
      <c r="D34" s="25"/>
    </row>
    <row r="35" spans="1:4" x14ac:dyDescent="0.2">
      <c r="A35" s="2">
        <v>8.6072209999999996E-2</v>
      </c>
      <c r="B35" s="2">
        <v>6.44692183</v>
      </c>
      <c r="C35" s="5">
        <f t="shared" si="1"/>
        <v>3.8328883999999999</v>
      </c>
      <c r="D35" s="25"/>
    </row>
    <row r="36" spans="1:4" x14ac:dyDescent="0.2">
      <c r="A36" s="2">
        <v>0.39458104999999999</v>
      </c>
      <c r="B36" s="2">
        <v>27.549579699999999</v>
      </c>
      <c r="C36" s="5">
        <f t="shared" si="1"/>
        <v>16.173241999999998</v>
      </c>
      <c r="D36" s="25"/>
    </row>
    <row r="37" spans="1:4" x14ac:dyDescent="0.2">
      <c r="A37" s="2">
        <v>0.37411379</v>
      </c>
      <c r="B37" s="2">
        <v>29.690543999999999</v>
      </c>
      <c r="C37" s="5">
        <f t="shared" si="1"/>
        <v>15.354551600000001</v>
      </c>
      <c r="D37" s="25"/>
    </row>
    <row r="38" spans="1:4" x14ac:dyDescent="0.2">
      <c r="A38" s="2">
        <v>-1.5433104</v>
      </c>
      <c r="B38" s="2">
        <v>-105.89570999999999</v>
      </c>
      <c r="C38" s="5">
        <f t="shared" si="1"/>
        <v>-61.342416</v>
      </c>
      <c r="D38" s="25"/>
    </row>
    <row r="39" spans="1:4" x14ac:dyDescent="0.2">
      <c r="A39" s="2">
        <v>-0.65856289999999995</v>
      </c>
      <c r="B39" s="2">
        <v>-47.546590999999999</v>
      </c>
      <c r="C39" s="5">
        <f t="shared" si="1"/>
        <v>-25.952515999999996</v>
      </c>
      <c r="D39" s="25"/>
    </row>
    <row r="40" spans="1:4" x14ac:dyDescent="0.2">
      <c r="A40" s="2">
        <v>-0.28276479999999998</v>
      </c>
      <c r="B40" s="2">
        <v>-19.639564</v>
      </c>
      <c r="C40" s="5">
        <f t="shared" si="1"/>
        <v>-10.920591999999999</v>
      </c>
      <c r="D40" s="25"/>
    </row>
    <row r="41" spans="1:4" x14ac:dyDescent="0.2">
      <c r="A41" s="2">
        <v>-0.85502560000000005</v>
      </c>
      <c r="B41" s="2">
        <v>-63.159528000000002</v>
      </c>
      <c r="C41" s="5">
        <f t="shared" si="1"/>
        <v>-33.811024000000003</v>
      </c>
      <c r="D41" s="25"/>
    </row>
    <row r="42" spans="1:4" x14ac:dyDescent="0.2">
      <c r="A42" s="2">
        <v>-1.3938318000000001</v>
      </c>
      <c r="B42" s="2">
        <v>-95.754503</v>
      </c>
      <c r="C42" s="5">
        <f t="shared" si="1"/>
        <v>-55.363272000000002</v>
      </c>
      <c r="D42" s="25"/>
    </row>
    <row r="43" spans="1:4" x14ac:dyDescent="0.2">
      <c r="A43" s="2">
        <v>0.92906971999999999</v>
      </c>
      <c r="B43" s="2">
        <v>66.078068599999995</v>
      </c>
      <c r="C43" s="5">
        <f t="shared" si="1"/>
        <v>37.552788800000002</v>
      </c>
      <c r="D43" s="25"/>
    </row>
    <row r="44" spans="1:4" x14ac:dyDescent="0.2">
      <c r="A44" s="2">
        <v>1.1345693400000001</v>
      </c>
      <c r="B44" s="2">
        <v>76.1064255</v>
      </c>
      <c r="C44" s="5">
        <f t="shared" si="1"/>
        <v>45.772773600000008</v>
      </c>
      <c r="D44" s="25"/>
    </row>
    <row r="45" spans="1:4" x14ac:dyDescent="0.2">
      <c r="A45" s="2">
        <v>-1.8990591999999999</v>
      </c>
      <c r="B45" s="2">
        <v>-132.1301</v>
      </c>
      <c r="C45" s="5">
        <f t="shared" si="1"/>
        <v>-75.572367999999997</v>
      </c>
      <c r="D45" s="25"/>
    </row>
    <row r="46" spans="1:4" x14ac:dyDescent="0.2">
      <c r="A46" s="2">
        <v>0.78434470000000001</v>
      </c>
      <c r="B46" s="2">
        <v>59.155936599999997</v>
      </c>
      <c r="C46" s="5">
        <f t="shared" si="1"/>
        <v>31.763788000000002</v>
      </c>
      <c r="D46" s="25"/>
    </row>
    <row r="47" spans="1:4" x14ac:dyDescent="0.2">
      <c r="A47" s="2">
        <v>0.71371868999999999</v>
      </c>
      <c r="B47" s="2">
        <v>48.505242099999997</v>
      </c>
      <c r="C47" s="5">
        <f t="shared" si="1"/>
        <v>28.938747599999999</v>
      </c>
      <c r="D47" s="25"/>
    </row>
    <row r="48" spans="1:4" x14ac:dyDescent="0.2">
      <c r="A48" s="2">
        <v>-2.2098464999999998</v>
      </c>
      <c r="B48" s="2">
        <v>-150.61857000000001</v>
      </c>
      <c r="C48" s="5">
        <f t="shared" si="1"/>
        <v>-88.003859999999989</v>
      </c>
      <c r="D48" s="25"/>
    </row>
    <row r="49" spans="1:4" x14ac:dyDescent="0.2">
      <c r="A49" s="2">
        <v>0.88418068999999999</v>
      </c>
      <c r="B49" s="2">
        <v>63.104398799999998</v>
      </c>
      <c r="C49" s="5">
        <f t="shared" si="1"/>
        <v>35.7572276</v>
      </c>
      <c r="D49" s="25"/>
    </row>
    <row r="50" spans="1:4" x14ac:dyDescent="0.2">
      <c r="A50" s="2">
        <v>0.25712929000000001</v>
      </c>
      <c r="B50" s="2">
        <v>11.190668499999999</v>
      </c>
      <c r="C50" s="5">
        <f t="shared" si="1"/>
        <v>10.675171600000001</v>
      </c>
      <c r="D50" s="25"/>
    </row>
    <row r="51" spans="1:4" x14ac:dyDescent="0.2">
      <c r="A51" s="2">
        <v>-1.1544747</v>
      </c>
      <c r="B51" s="2">
        <v>-77.997404000000003</v>
      </c>
      <c r="C51" s="5">
        <f t="shared" si="1"/>
        <v>-45.788987999999996</v>
      </c>
      <c r="D51" s="2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B49F0-C5C4-6D42-90FB-4C69F37C9BAC}">
  <dimension ref="A1:G51"/>
  <sheetViews>
    <sheetView zoomScale="175" workbookViewId="0">
      <selection activeCell="A9" sqref="A9"/>
    </sheetView>
  </sheetViews>
  <sheetFormatPr baseColWidth="10" defaultRowHeight="16" x14ac:dyDescent="0.2"/>
  <cols>
    <col min="1" max="2" width="14.5" customWidth="1"/>
    <col min="3" max="3" width="19.5" style="3" customWidth="1"/>
    <col min="4" max="4" width="20.6640625" customWidth="1"/>
  </cols>
  <sheetData>
    <row r="1" spans="1:7" x14ac:dyDescent="0.2">
      <c r="A1" s="1" t="s">
        <v>0</v>
      </c>
      <c r="B1" s="1" t="s">
        <v>1</v>
      </c>
      <c r="C1" s="4" t="s">
        <v>4</v>
      </c>
      <c r="D1" s="8" t="s">
        <v>5</v>
      </c>
      <c r="E1" s="11" t="s">
        <v>6</v>
      </c>
    </row>
    <row r="2" spans="1:7" x14ac:dyDescent="0.2">
      <c r="A2" s="2">
        <v>-0.16562750000000001</v>
      </c>
      <c r="B2" s="2">
        <v>-10.823492</v>
      </c>
      <c r="C2" s="5">
        <f>F$4+G$4*A2</f>
        <v>-11.038297500000001</v>
      </c>
      <c r="D2" s="9">
        <f>(C2-B2)^2</f>
        <v>4.6141402830250276E-2</v>
      </c>
      <c r="E2" s="6">
        <f>(SUM(D2:D51))/2*50</f>
        <v>11768.819125306965</v>
      </c>
    </row>
    <row r="3" spans="1:7" x14ac:dyDescent="0.2">
      <c r="A3" s="2">
        <v>-0.24069299999999999</v>
      </c>
      <c r="B3" s="2">
        <v>-14.141714</v>
      </c>
      <c r="C3" s="5">
        <f t="shared" ref="C3:C51" si="0">F$4+G$4*A3</f>
        <v>-16.217817</v>
      </c>
      <c r="D3" s="9">
        <f t="shared" ref="D3:D51" si="1">(C3-B3)^2</f>
        <v>4.3102036666089996</v>
      </c>
      <c r="E3" s="10"/>
      <c r="F3" s="4" t="s">
        <v>3</v>
      </c>
      <c r="G3" s="4" t="s">
        <v>2</v>
      </c>
    </row>
    <row r="4" spans="1:7" x14ac:dyDescent="0.2">
      <c r="A4" s="2">
        <v>-0.48590919999999999</v>
      </c>
      <c r="B4" s="2">
        <v>-32.409433999999997</v>
      </c>
      <c r="C4" s="5">
        <f t="shared" si="0"/>
        <v>-33.137734799999997</v>
      </c>
      <c r="D4" s="9">
        <f t="shared" si="1"/>
        <v>0.53042205528063935</v>
      </c>
      <c r="E4" s="10"/>
      <c r="F4" s="5">
        <v>0.39</v>
      </c>
      <c r="G4" s="5">
        <v>69</v>
      </c>
    </row>
    <row r="5" spans="1:7" x14ac:dyDescent="0.2">
      <c r="A5" s="2">
        <v>-0.1076836</v>
      </c>
      <c r="B5" s="2">
        <v>-9.0656832999999999</v>
      </c>
      <c r="C5" s="5">
        <f t="shared" si="0"/>
        <v>-7.0401684000000007</v>
      </c>
      <c r="D5" s="9">
        <f t="shared" si="1"/>
        <v>4.1027106101220072</v>
      </c>
      <c r="E5" s="10"/>
    </row>
    <row r="6" spans="1:7" x14ac:dyDescent="0.2">
      <c r="A6" s="2">
        <v>-1.6807323999999999</v>
      </c>
      <c r="B6" s="2">
        <v>-116.62475999999999</v>
      </c>
      <c r="C6" s="5">
        <f t="shared" si="0"/>
        <v>-115.58053559999999</v>
      </c>
      <c r="D6" s="9">
        <f t="shared" si="1"/>
        <v>1.0904045975553693</v>
      </c>
      <c r="E6" s="10"/>
    </row>
    <row r="7" spans="1:7" x14ac:dyDescent="0.2">
      <c r="A7" s="2">
        <v>-1.0922114999999999</v>
      </c>
      <c r="B7" s="2">
        <v>-78.386308999999997</v>
      </c>
      <c r="C7" s="5">
        <f t="shared" si="0"/>
        <v>-74.972593499999988</v>
      </c>
      <c r="D7" s="9">
        <f t="shared" si="1"/>
        <v>11.653453514940313</v>
      </c>
      <c r="E7" s="10"/>
    </row>
    <row r="8" spans="1:7" x14ac:dyDescent="0.2">
      <c r="A8" s="2">
        <v>0.57477922999999997</v>
      </c>
      <c r="B8" s="2">
        <v>39.086097000000002</v>
      </c>
      <c r="C8" s="5">
        <f t="shared" si="0"/>
        <v>40.049766869999999</v>
      </c>
      <c r="D8" s="9">
        <f t="shared" si="1"/>
        <v>0.92865961834581079</v>
      </c>
      <c r="E8" s="10"/>
    </row>
    <row r="9" spans="1:7" x14ac:dyDescent="0.2">
      <c r="A9" s="2">
        <v>-0.55071340000000002</v>
      </c>
      <c r="B9" s="2">
        <v>-41.595868000000003</v>
      </c>
      <c r="C9" s="5">
        <f t="shared" si="0"/>
        <v>-37.609224599999997</v>
      </c>
      <c r="D9" s="9">
        <f t="shared" si="1"/>
        <v>15.893325598763603</v>
      </c>
      <c r="E9" s="10"/>
    </row>
    <row r="10" spans="1:7" x14ac:dyDescent="0.2">
      <c r="A10" s="2">
        <v>0.40179025000000002</v>
      </c>
      <c r="B10" s="2">
        <v>23.983129999999999</v>
      </c>
      <c r="C10" s="5">
        <f t="shared" si="0"/>
        <v>28.113527250000001</v>
      </c>
      <c r="D10" s="9">
        <f t="shared" si="1"/>
        <v>17.060181442807576</v>
      </c>
      <c r="E10" s="10"/>
    </row>
    <row r="11" spans="1:7" x14ac:dyDescent="0.2">
      <c r="A11" s="2">
        <v>-0.50024550000000001</v>
      </c>
      <c r="B11" s="2">
        <v>-33.641916999999999</v>
      </c>
      <c r="C11" s="5">
        <f t="shared" si="0"/>
        <v>-34.126939499999999</v>
      </c>
      <c r="D11" s="9">
        <f t="shared" si="1"/>
        <v>0.23524682550624948</v>
      </c>
      <c r="E11" s="10"/>
    </row>
    <row r="12" spans="1:7" x14ac:dyDescent="0.2">
      <c r="A12" s="2">
        <v>0.62950771000000005</v>
      </c>
      <c r="B12" s="2">
        <v>43.808776299999998</v>
      </c>
      <c r="C12" s="5">
        <f t="shared" si="0"/>
        <v>43.826031990000004</v>
      </c>
      <c r="D12" s="9">
        <f t="shared" si="1"/>
        <v>2.977588373763085E-4</v>
      </c>
      <c r="E12" s="10"/>
    </row>
    <row r="13" spans="1:7" x14ac:dyDescent="0.2">
      <c r="A13" s="2">
        <v>1.8261192500000001</v>
      </c>
      <c r="B13" s="2">
        <v>131.71287699999999</v>
      </c>
      <c r="C13" s="5">
        <f t="shared" si="0"/>
        <v>126.39222825</v>
      </c>
      <c r="D13" s="9">
        <f t="shared" si="1"/>
        <v>28.30930312087645</v>
      </c>
      <c r="E13" s="10"/>
    </row>
    <row r="14" spans="1:7" x14ac:dyDescent="0.2">
      <c r="A14" s="2">
        <v>0.30039895</v>
      </c>
      <c r="B14" s="2">
        <v>16.181805300000001</v>
      </c>
      <c r="C14" s="5">
        <f t="shared" si="0"/>
        <v>21.117527550000002</v>
      </c>
      <c r="D14" s="9">
        <f t="shared" si="1"/>
        <v>24.361354129145074</v>
      </c>
      <c r="E14" s="10"/>
    </row>
    <row r="15" spans="1:7" x14ac:dyDescent="0.2">
      <c r="A15" s="2">
        <v>-1.0550704</v>
      </c>
      <c r="B15" s="2">
        <v>-72.612886000000003</v>
      </c>
      <c r="C15" s="5">
        <f t="shared" si="0"/>
        <v>-72.409857599999995</v>
      </c>
      <c r="D15" s="9">
        <f t="shared" si="1"/>
        <v>4.1220531206563243E-2</v>
      </c>
      <c r="E15" s="10"/>
    </row>
    <row r="16" spans="1:7" x14ac:dyDescent="0.2">
      <c r="A16" s="2">
        <v>-1.3722749000000001</v>
      </c>
      <c r="B16" s="2">
        <v>-91.941316999999998</v>
      </c>
      <c r="C16" s="5">
        <f t="shared" si="0"/>
        <v>-94.296968100000001</v>
      </c>
      <c r="D16" s="9">
        <f t="shared" si="1"/>
        <v>5.5490921049312236</v>
      </c>
      <c r="E16" s="10"/>
    </row>
    <row r="17" spans="1:5" x14ac:dyDescent="0.2">
      <c r="A17" s="2">
        <v>-0.185638</v>
      </c>
      <c r="B17" s="2">
        <v>-4.3803729999999996</v>
      </c>
      <c r="C17" s="5">
        <f t="shared" si="0"/>
        <v>-12.419022</v>
      </c>
      <c r="D17" s="9">
        <f t="shared" si="1"/>
        <v>64.619877745200995</v>
      </c>
      <c r="E17" s="10"/>
    </row>
    <row r="18" spans="1:5" x14ac:dyDescent="0.2">
      <c r="A18" s="2">
        <v>1.3532987000000001</v>
      </c>
      <c r="B18" s="2">
        <v>97.5186128</v>
      </c>
      <c r="C18" s="5">
        <f t="shared" si="0"/>
        <v>93.767610300000001</v>
      </c>
      <c r="D18" s="9">
        <f t="shared" si="1"/>
        <v>14.070019755006239</v>
      </c>
      <c r="E18" s="10"/>
    </row>
    <row r="19" spans="1:5" x14ac:dyDescent="0.2">
      <c r="A19" s="2">
        <v>-1.0717814999999999</v>
      </c>
      <c r="B19" s="2">
        <v>-73.404396000000006</v>
      </c>
      <c r="C19" s="5">
        <f t="shared" si="0"/>
        <v>-73.562923499999997</v>
      </c>
      <c r="D19" s="9">
        <f t="shared" si="1"/>
        <v>2.5130968256247162E-2</v>
      </c>
      <c r="E19" s="10"/>
    </row>
    <row r="20" spans="1:5" x14ac:dyDescent="0.2">
      <c r="A20" s="2">
        <v>-1.1496786000000001</v>
      </c>
      <c r="B20" s="2">
        <v>-81.747405000000001</v>
      </c>
      <c r="C20" s="5">
        <f t="shared" si="0"/>
        <v>-78.937823400000013</v>
      </c>
      <c r="D20" s="9">
        <f t="shared" si="1"/>
        <v>7.8937487670584874</v>
      </c>
      <c r="E20" s="10"/>
    </row>
    <row r="21" spans="1:5" x14ac:dyDescent="0.2">
      <c r="A21" s="2">
        <v>0.11503391</v>
      </c>
      <c r="B21" s="2">
        <v>8.1673715199999997</v>
      </c>
      <c r="C21" s="5">
        <f t="shared" si="0"/>
        <v>8.3273397899999999</v>
      </c>
      <c r="D21" s="9">
        <f t="shared" si="1"/>
        <v>2.558984740679298E-2</v>
      </c>
      <c r="E21" s="10"/>
    </row>
    <row r="22" spans="1:5" x14ac:dyDescent="0.2">
      <c r="A22" s="2">
        <v>1.3349009199999999</v>
      </c>
      <c r="B22" s="2">
        <v>96.837374499999996</v>
      </c>
      <c r="C22" s="5">
        <f t="shared" si="0"/>
        <v>92.498163480000002</v>
      </c>
      <c r="D22" s="9">
        <f t="shared" si="1"/>
        <v>18.828752276089382</v>
      </c>
      <c r="E22" s="10"/>
    </row>
    <row r="23" spans="1:5" x14ac:dyDescent="0.2">
      <c r="A23" s="2">
        <v>0.38083458999999997</v>
      </c>
      <c r="B23" s="2">
        <v>29.670939600000001</v>
      </c>
      <c r="C23" s="5">
        <f t="shared" si="0"/>
        <v>26.667586709999998</v>
      </c>
      <c r="D23" s="9">
        <f t="shared" si="1"/>
        <v>9.020128581871365</v>
      </c>
      <c r="E23" s="10"/>
    </row>
    <row r="24" spans="1:5" x14ac:dyDescent="0.2">
      <c r="A24" s="2">
        <v>-0.6055507</v>
      </c>
      <c r="B24" s="2">
        <v>-42.007531</v>
      </c>
      <c r="C24" s="5">
        <f t="shared" si="0"/>
        <v>-41.392998300000002</v>
      </c>
      <c r="D24" s="9">
        <f t="shared" si="1"/>
        <v>0.3776504393692876</v>
      </c>
      <c r="E24" s="10"/>
    </row>
    <row r="25" spans="1:5" x14ac:dyDescent="0.2">
      <c r="A25" s="2">
        <v>0.50137127000000004</v>
      </c>
      <c r="B25" s="2">
        <v>34.777051700000001</v>
      </c>
      <c r="C25" s="5">
        <f t="shared" si="0"/>
        <v>34.984617630000002</v>
      </c>
      <c r="D25" s="9">
        <f t="shared" si="1"/>
        <v>4.308361529676541E-2</v>
      </c>
      <c r="E25" s="10"/>
    </row>
    <row r="26" spans="1:5" x14ac:dyDescent="0.2">
      <c r="A26" s="2">
        <v>-2.0329640000000002</v>
      </c>
      <c r="B26" s="2">
        <v>-145.41972000000001</v>
      </c>
      <c r="C26" s="5">
        <f t="shared" si="0"/>
        <v>-139.88451600000002</v>
      </c>
      <c r="D26" s="9">
        <f t="shared" si="1"/>
        <v>30.638483321615922</v>
      </c>
      <c r="E26" s="10"/>
    </row>
    <row r="27" spans="1:5" x14ac:dyDescent="0.2">
      <c r="A27" s="2">
        <v>-0.18909419999999999</v>
      </c>
      <c r="B27" s="2">
        <v>-18.087733</v>
      </c>
      <c r="C27" s="5">
        <f t="shared" si="0"/>
        <v>-12.657499799999998</v>
      </c>
      <c r="D27" s="9">
        <f t="shared" si="1"/>
        <v>29.48743260638226</v>
      </c>
      <c r="E27" s="10"/>
    </row>
    <row r="28" spans="1:5" x14ac:dyDescent="0.2">
      <c r="A28" s="2">
        <v>1.82692232</v>
      </c>
      <c r="B28" s="2">
        <v>127.391198</v>
      </c>
      <c r="C28" s="5">
        <f t="shared" si="0"/>
        <v>126.44764008</v>
      </c>
      <c r="D28" s="9">
        <f t="shared" si="1"/>
        <v>0.89030154839473297</v>
      </c>
      <c r="E28" s="10"/>
    </row>
    <row r="29" spans="1:5" x14ac:dyDescent="0.2">
      <c r="A29" s="2">
        <v>-0.65008730000000003</v>
      </c>
      <c r="B29" s="2">
        <v>-41.385581000000002</v>
      </c>
      <c r="C29" s="5">
        <f t="shared" si="0"/>
        <v>-44.466023700000001</v>
      </c>
      <c r="D29" s="9">
        <f t="shared" si="1"/>
        <v>9.4891272279832837</v>
      </c>
      <c r="E29" s="10"/>
    </row>
    <row r="30" spans="1:5" x14ac:dyDescent="0.2">
      <c r="A30" s="2">
        <v>1.0098866399999999</v>
      </c>
      <c r="B30" s="2">
        <v>71.018280000000004</v>
      </c>
      <c r="C30" s="5">
        <f t="shared" si="0"/>
        <v>70.072178159999993</v>
      </c>
      <c r="D30" s="9">
        <f t="shared" si="1"/>
        <v>0.89510869165140716</v>
      </c>
      <c r="E30" s="10"/>
    </row>
    <row r="31" spans="1:5" x14ac:dyDescent="0.2">
      <c r="A31" s="2">
        <v>-0.57172109999999998</v>
      </c>
      <c r="B31" s="2">
        <v>-35.661014999999999</v>
      </c>
      <c r="C31" s="5">
        <f t="shared" si="0"/>
        <v>-39.058755900000001</v>
      </c>
      <c r="D31" s="9">
        <f t="shared" si="1"/>
        <v>11.544643223532825</v>
      </c>
      <c r="E31" s="10"/>
    </row>
    <row r="32" spans="1:5" x14ac:dyDescent="0.2">
      <c r="A32" s="2">
        <v>-0.56908219999999998</v>
      </c>
      <c r="B32" s="2">
        <v>-43.996808999999999</v>
      </c>
      <c r="C32" s="5">
        <f t="shared" si="0"/>
        <v>-38.876671799999997</v>
      </c>
      <c r="D32" s="9">
        <f t="shared" si="1"/>
        <v>26.215804946823862</v>
      </c>
      <c r="E32" s="10"/>
    </row>
    <row r="33" spans="1:5" x14ac:dyDescent="0.2">
      <c r="A33" s="2">
        <v>2.42967391</v>
      </c>
      <c r="B33" s="2">
        <v>168.82271399999999</v>
      </c>
      <c r="C33" s="5">
        <f t="shared" si="0"/>
        <v>168.03749979</v>
      </c>
      <c r="D33" s="9">
        <f t="shared" si="1"/>
        <v>0.61656135558591207</v>
      </c>
      <c r="E33" s="10"/>
    </row>
    <row r="34" spans="1:5" x14ac:dyDescent="0.2">
      <c r="A34" s="2">
        <v>0.44026275999999998</v>
      </c>
      <c r="B34" s="2">
        <v>32.6311909</v>
      </c>
      <c r="C34" s="5">
        <f t="shared" si="0"/>
        <v>30.76813044</v>
      </c>
      <c r="D34" s="9">
        <f t="shared" si="1"/>
        <v>3.4709942776154108</v>
      </c>
      <c r="E34" s="10"/>
    </row>
    <row r="35" spans="1:5" x14ac:dyDescent="0.2">
      <c r="A35" s="2">
        <v>8.6072209999999996E-2</v>
      </c>
      <c r="B35" s="2">
        <v>6.44692183</v>
      </c>
      <c r="C35" s="5">
        <f t="shared" si="0"/>
        <v>6.3289824899999996</v>
      </c>
      <c r="D35" s="9">
        <f t="shared" si="1"/>
        <v>1.3909687919635693E-2</v>
      </c>
      <c r="E35" s="10"/>
    </row>
    <row r="36" spans="1:5" x14ac:dyDescent="0.2">
      <c r="A36" s="2">
        <v>0.39458104999999999</v>
      </c>
      <c r="B36" s="2">
        <v>27.549579699999999</v>
      </c>
      <c r="C36" s="5">
        <f t="shared" si="0"/>
        <v>27.61609245</v>
      </c>
      <c r="D36" s="9">
        <f t="shared" si="1"/>
        <v>4.423945912562649E-3</v>
      </c>
      <c r="E36" s="10"/>
    </row>
    <row r="37" spans="1:5" x14ac:dyDescent="0.2">
      <c r="A37" s="2">
        <v>0.37411379</v>
      </c>
      <c r="B37" s="2">
        <v>29.690543999999999</v>
      </c>
      <c r="C37" s="5">
        <f t="shared" si="0"/>
        <v>26.20385151</v>
      </c>
      <c r="D37" s="9">
        <f t="shared" si="1"/>
        <v>12.157024519822397</v>
      </c>
      <c r="E37" s="10"/>
    </row>
    <row r="38" spans="1:5" x14ac:dyDescent="0.2">
      <c r="A38" s="2">
        <v>-1.5433104</v>
      </c>
      <c r="B38" s="2">
        <v>-105.89570999999999</v>
      </c>
      <c r="C38" s="5">
        <f t="shared" si="0"/>
        <v>-106.09841759999999</v>
      </c>
      <c r="D38" s="9">
        <f t="shared" si="1"/>
        <v>4.10903710977586E-2</v>
      </c>
      <c r="E38" s="10"/>
    </row>
    <row r="39" spans="1:5" x14ac:dyDescent="0.2">
      <c r="A39" s="2">
        <v>-0.65856289999999995</v>
      </c>
      <c r="B39" s="2">
        <v>-47.546590999999999</v>
      </c>
      <c r="C39" s="5">
        <f t="shared" si="0"/>
        <v>-45.050840099999995</v>
      </c>
      <c r="D39" s="9">
        <f t="shared" si="1"/>
        <v>6.2287725548508321</v>
      </c>
      <c r="E39" s="10"/>
    </row>
    <row r="40" spans="1:5" x14ac:dyDescent="0.2">
      <c r="A40" s="2">
        <v>-0.28276479999999998</v>
      </c>
      <c r="B40" s="2">
        <v>-19.639564</v>
      </c>
      <c r="C40" s="5">
        <f t="shared" si="0"/>
        <v>-19.120771199999997</v>
      </c>
      <c r="D40" s="9">
        <f t="shared" si="1"/>
        <v>0.26914596933184365</v>
      </c>
      <c r="E40" s="10"/>
    </row>
    <row r="41" spans="1:5" x14ac:dyDescent="0.2">
      <c r="A41" s="2">
        <v>-0.85502560000000005</v>
      </c>
      <c r="B41" s="2">
        <v>-63.159528000000002</v>
      </c>
      <c r="C41" s="5">
        <f t="shared" si="0"/>
        <v>-58.606766400000005</v>
      </c>
      <c r="D41" s="9">
        <f t="shared" si="1"/>
        <v>20.727638186434529</v>
      </c>
      <c r="E41" s="10"/>
    </row>
    <row r="42" spans="1:5" x14ac:dyDescent="0.2">
      <c r="A42" s="2">
        <v>-1.3938318000000001</v>
      </c>
      <c r="B42" s="2">
        <v>-95.754503</v>
      </c>
      <c r="C42" s="5">
        <f t="shared" si="0"/>
        <v>-95.784394200000008</v>
      </c>
      <c r="D42" s="9">
        <f t="shared" si="1"/>
        <v>8.9348383744051812E-4</v>
      </c>
      <c r="E42" s="10"/>
    </row>
    <row r="43" spans="1:5" x14ac:dyDescent="0.2">
      <c r="A43" s="2">
        <v>0.92906971999999999</v>
      </c>
      <c r="B43" s="2">
        <v>66.078068599999995</v>
      </c>
      <c r="C43" s="5">
        <f t="shared" si="0"/>
        <v>64.495810680000005</v>
      </c>
      <c r="D43" s="9">
        <f t="shared" si="1"/>
        <v>2.5035401254026928</v>
      </c>
      <c r="E43" s="10"/>
    </row>
    <row r="44" spans="1:5" x14ac:dyDescent="0.2">
      <c r="A44" s="2">
        <v>1.1345693400000001</v>
      </c>
      <c r="B44" s="2">
        <v>76.1064255</v>
      </c>
      <c r="C44" s="5">
        <f t="shared" si="0"/>
        <v>78.67528446</v>
      </c>
      <c r="D44" s="9">
        <f t="shared" si="1"/>
        <v>6.5990363563722818</v>
      </c>
      <c r="E44" s="10"/>
    </row>
    <row r="45" spans="1:5" x14ac:dyDescent="0.2">
      <c r="A45" s="2">
        <v>-1.8990591999999999</v>
      </c>
      <c r="B45" s="2">
        <v>-132.1301</v>
      </c>
      <c r="C45" s="5">
        <f t="shared" si="0"/>
        <v>-130.64508480000001</v>
      </c>
      <c r="D45" s="9">
        <f t="shared" si="1"/>
        <v>2.205270144231017</v>
      </c>
      <c r="E45" s="10"/>
    </row>
    <row r="46" spans="1:5" x14ac:dyDescent="0.2">
      <c r="A46" s="2">
        <v>0.78434470000000001</v>
      </c>
      <c r="B46" s="2">
        <v>59.155936599999997</v>
      </c>
      <c r="C46" s="5">
        <f t="shared" si="0"/>
        <v>54.5097843</v>
      </c>
      <c r="D46" s="9">
        <f t="shared" si="1"/>
        <v>21.586731194795263</v>
      </c>
      <c r="E46" s="10"/>
    </row>
    <row r="47" spans="1:5" x14ac:dyDescent="0.2">
      <c r="A47" s="2">
        <v>0.71371868999999999</v>
      </c>
      <c r="B47" s="2">
        <v>48.505242099999997</v>
      </c>
      <c r="C47" s="5">
        <f t="shared" si="0"/>
        <v>49.636589610000001</v>
      </c>
      <c r="D47" s="9">
        <f t="shared" si="1"/>
        <v>1.279947188383211</v>
      </c>
      <c r="E47" s="10"/>
    </row>
    <row r="48" spans="1:5" x14ac:dyDescent="0.2">
      <c r="A48" s="2">
        <v>-2.2098464999999998</v>
      </c>
      <c r="B48" s="2">
        <v>-150.61857000000001</v>
      </c>
      <c r="C48" s="5">
        <f t="shared" si="0"/>
        <v>-152.08940849999999</v>
      </c>
      <c r="D48" s="9">
        <f t="shared" si="1"/>
        <v>2.1633658930822062</v>
      </c>
      <c r="E48" s="10"/>
    </row>
    <row r="49" spans="1:5" x14ac:dyDescent="0.2">
      <c r="A49" s="2">
        <v>0.88418068999999999</v>
      </c>
      <c r="B49" s="2">
        <v>63.104398799999998</v>
      </c>
      <c r="C49" s="5">
        <f t="shared" si="0"/>
        <v>61.398467609999997</v>
      </c>
      <c r="D49" s="9">
        <f t="shared" si="1"/>
        <v>2.9102012250148199</v>
      </c>
      <c r="E49" s="10"/>
    </row>
    <row r="50" spans="1:5" x14ac:dyDescent="0.2">
      <c r="A50" s="2">
        <v>0.25712929000000001</v>
      </c>
      <c r="B50" s="2">
        <v>11.190668499999999</v>
      </c>
      <c r="C50" s="5">
        <f t="shared" si="0"/>
        <v>18.131921010000003</v>
      </c>
      <c r="D50" s="9">
        <f t="shared" si="1"/>
        <v>48.180986407581351</v>
      </c>
      <c r="E50" s="10"/>
    </row>
    <row r="51" spans="1:5" x14ac:dyDescent="0.2">
      <c r="A51" s="2">
        <v>-1.1544747</v>
      </c>
      <c r="B51" s="2">
        <v>-77.997404000000003</v>
      </c>
      <c r="C51" s="5">
        <f t="shared" si="0"/>
        <v>-79.268754299999998</v>
      </c>
      <c r="D51" s="9">
        <f t="shared" si="1"/>
        <v>1.6163315853100764</v>
      </c>
      <c r="E51" s="1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97DC8-9222-6347-8A82-495C460530DE}">
  <dimension ref="A1:D29"/>
  <sheetViews>
    <sheetView topLeftCell="A15" zoomScale="230" workbookViewId="0">
      <selection activeCell="D23" sqref="D23"/>
    </sheetView>
  </sheetViews>
  <sheetFormatPr baseColWidth="10" defaultRowHeight="16" x14ac:dyDescent="0.2"/>
  <cols>
    <col min="2" max="2" width="22" customWidth="1"/>
    <col min="3" max="3" width="25.5" customWidth="1"/>
  </cols>
  <sheetData>
    <row r="1" spans="1:4" x14ac:dyDescent="0.2">
      <c r="A1" s="13"/>
      <c r="B1" s="6"/>
    </row>
    <row r="2" spans="1:4" x14ac:dyDescent="0.2">
      <c r="A2" s="5">
        <v>-2</v>
      </c>
      <c r="B2" s="5">
        <f>A2^2 -2*A2</f>
        <v>8</v>
      </c>
    </row>
    <row r="3" spans="1:4" x14ac:dyDescent="0.2">
      <c r="A3" s="5">
        <v>-1</v>
      </c>
      <c r="B3" s="5">
        <f t="shared" ref="B3:B10" si="0">A3^2 -2*A3</f>
        <v>3</v>
      </c>
    </row>
    <row r="4" spans="1:4" x14ac:dyDescent="0.2">
      <c r="A4" s="5">
        <v>0</v>
      </c>
      <c r="B4" s="5">
        <f t="shared" si="0"/>
        <v>0</v>
      </c>
    </row>
    <row r="5" spans="1:4" x14ac:dyDescent="0.2">
      <c r="A5" s="4">
        <v>1</v>
      </c>
      <c r="B5" s="4">
        <f t="shared" si="0"/>
        <v>-1</v>
      </c>
      <c r="C5" s="12" t="s">
        <v>7</v>
      </c>
    </row>
    <row r="6" spans="1:4" x14ac:dyDescent="0.2">
      <c r="A6" s="5">
        <v>2</v>
      </c>
      <c r="B6" s="5">
        <f t="shared" si="0"/>
        <v>0</v>
      </c>
    </row>
    <row r="7" spans="1:4" x14ac:dyDescent="0.2">
      <c r="A7" s="5">
        <v>3</v>
      </c>
      <c r="B7" s="5">
        <f t="shared" si="0"/>
        <v>3</v>
      </c>
    </row>
    <row r="8" spans="1:4" x14ac:dyDescent="0.2">
      <c r="A8" s="5">
        <v>4</v>
      </c>
      <c r="B8" s="5">
        <f t="shared" si="0"/>
        <v>8</v>
      </c>
    </row>
    <row r="9" spans="1:4" x14ac:dyDescent="0.2">
      <c r="A9" s="5">
        <v>5</v>
      </c>
      <c r="B9" s="5">
        <f t="shared" si="0"/>
        <v>15</v>
      </c>
    </row>
    <row r="10" spans="1:4" x14ac:dyDescent="0.2">
      <c r="A10" s="5">
        <v>6</v>
      </c>
      <c r="B10" s="5">
        <f t="shared" si="0"/>
        <v>24</v>
      </c>
    </row>
    <row r="12" spans="1:4" x14ac:dyDescent="0.2">
      <c r="B12" s="12" t="s">
        <v>8</v>
      </c>
      <c r="C12" s="12" t="s">
        <v>15</v>
      </c>
      <c r="D12" s="12" t="s">
        <v>16</v>
      </c>
    </row>
    <row r="13" spans="1:4" x14ac:dyDescent="0.2">
      <c r="A13" s="6" t="s">
        <v>11</v>
      </c>
      <c r="B13" s="6" t="s">
        <v>9</v>
      </c>
      <c r="C13" s="6"/>
      <c r="D13" s="6">
        <f>C16^2-2*C16</f>
        <v>3</v>
      </c>
    </row>
    <row r="14" spans="1:4" x14ac:dyDescent="0.2">
      <c r="A14" s="6"/>
      <c r="B14" s="6" t="s">
        <v>12</v>
      </c>
      <c r="C14" s="6"/>
      <c r="D14" s="6">
        <f>2*C16-2</f>
        <v>-4</v>
      </c>
    </row>
    <row r="15" spans="1:4" x14ac:dyDescent="0.2">
      <c r="A15" s="6"/>
      <c r="B15" s="6" t="s">
        <v>45</v>
      </c>
      <c r="C15" s="14">
        <v>0.01</v>
      </c>
      <c r="D15" s="6">
        <v>0.01</v>
      </c>
    </row>
    <row r="16" spans="1:4" x14ac:dyDescent="0.2">
      <c r="A16" s="6"/>
      <c r="B16" s="6" t="s">
        <v>10</v>
      </c>
      <c r="C16" s="14">
        <v>-1</v>
      </c>
      <c r="D16" s="6">
        <v>-1</v>
      </c>
    </row>
    <row r="17" spans="1:4" x14ac:dyDescent="0.2">
      <c r="A17" s="6"/>
      <c r="B17" s="6" t="s">
        <v>13</v>
      </c>
      <c r="C17" s="6"/>
      <c r="D17" s="6">
        <f>D16-D15*D14</f>
        <v>-0.96</v>
      </c>
    </row>
    <row r="18" spans="1:4" x14ac:dyDescent="0.2">
      <c r="A18" s="6"/>
      <c r="B18" s="6"/>
      <c r="C18" s="6"/>
      <c r="D18" s="6"/>
    </row>
    <row r="19" spans="1:4" x14ac:dyDescent="0.2">
      <c r="A19" s="6" t="s">
        <v>18</v>
      </c>
      <c r="B19" s="6" t="s">
        <v>9</v>
      </c>
      <c r="C19" s="6"/>
      <c r="D19" s="6">
        <f>C22^2-2*C22</f>
        <v>2.8415999999999997</v>
      </c>
    </row>
    <row r="20" spans="1:4" x14ac:dyDescent="0.2">
      <c r="A20" s="6"/>
      <c r="B20" s="6" t="s">
        <v>12</v>
      </c>
      <c r="C20" s="6"/>
      <c r="D20" s="6">
        <f>2*C22-2</f>
        <v>-3.92</v>
      </c>
    </row>
    <row r="21" spans="1:4" x14ac:dyDescent="0.2">
      <c r="A21" s="6"/>
      <c r="B21" s="6" t="s">
        <v>14</v>
      </c>
      <c r="C21" s="14">
        <v>0.01</v>
      </c>
      <c r="D21" s="6">
        <f>0.01</f>
        <v>0.01</v>
      </c>
    </row>
    <row r="22" spans="1:4" x14ac:dyDescent="0.2">
      <c r="A22" s="6"/>
      <c r="B22" s="6" t="s">
        <v>17</v>
      </c>
      <c r="C22" s="14">
        <f>D17</f>
        <v>-0.96</v>
      </c>
      <c r="D22" s="6">
        <f>C22</f>
        <v>-0.96</v>
      </c>
    </row>
    <row r="23" spans="1:4" x14ac:dyDescent="0.2">
      <c r="A23" s="6"/>
      <c r="B23" s="6" t="s">
        <v>13</v>
      </c>
      <c r="C23" s="6"/>
      <c r="D23" s="6">
        <f>D22-D21*D20</f>
        <v>-0.92079999999999995</v>
      </c>
    </row>
    <row r="24" spans="1:4" x14ac:dyDescent="0.2">
      <c r="A24" s="6"/>
      <c r="B24" s="6"/>
      <c r="C24" s="6"/>
      <c r="D24" s="6"/>
    </row>
    <row r="25" spans="1:4" x14ac:dyDescent="0.2">
      <c r="A25" s="6" t="s">
        <v>19</v>
      </c>
      <c r="B25" s="6" t="s">
        <v>9</v>
      </c>
      <c r="C25" s="6"/>
      <c r="D25" s="6">
        <f>C28^2-2*C28</f>
        <v>2.68947264</v>
      </c>
    </row>
    <row r="26" spans="1:4" x14ac:dyDescent="0.2">
      <c r="A26" s="6"/>
      <c r="B26" s="6" t="s">
        <v>12</v>
      </c>
      <c r="C26" s="6"/>
      <c r="D26" s="6">
        <f>2*C28-2</f>
        <v>-3.8415999999999997</v>
      </c>
    </row>
    <row r="27" spans="1:4" x14ac:dyDescent="0.2">
      <c r="A27" s="6"/>
      <c r="B27" s="6" t="s">
        <v>14</v>
      </c>
      <c r="C27" s="14">
        <v>0.01</v>
      </c>
      <c r="D27" s="6">
        <f>C27</f>
        <v>0.01</v>
      </c>
    </row>
    <row r="28" spans="1:4" x14ac:dyDescent="0.2">
      <c r="A28" s="6"/>
      <c r="B28" s="6" t="s">
        <v>17</v>
      </c>
      <c r="C28" s="14">
        <f>D23</f>
        <v>-0.92079999999999995</v>
      </c>
      <c r="D28" s="6">
        <f>C28</f>
        <v>-0.92079999999999995</v>
      </c>
    </row>
    <row r="29" spans="1:4" x14ac:dyDescent="0.2">
      <c r="A29" s="6"/>
      <c r="B29" s="6" t="s">
        <v>13</v>
      </c>
      <c r="C29" s="6"/>
      <c r="D29" s="6">
        <f>C28-D27*D26</f>
        <v>-0.88238399999999995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1F05E-D121-5C4D-A1BD-87C2EF6209C1}">
  <dimension ref="A1:O51"/>
  <sheetViews>
    <sheetView topLeftCell="B1" zoomScale="175" workbookViewId="0">
      <selection activeCell="M4" sqref="M4"/>
    </sheetView>
  </sheetViews>
  <sheetFormatPr baseColWidth="10" defaultRowHeight="16" x14ac:dyDescent="0.2"/>
  <cols>
    <col min="1" max="2" width="14.5" customWidth="1"/>
    <col min="3" max="3" width="12.5" style="3" customWidth="1"/>
    <col min="4" max="4" width="14.5" customWidth="1"/>
    <col min="6" max="6" width="12.5" customWidth="1"/>
    <col min="11" max="11" width="15" customWidth="1"/>
    <col min="12" max="12" width="13.83203125" customWidth="1"/>
    <col min="13" max="13" width="16.1640625" customWidth="1"/>
    <col min="14" max="14" width="12.5" customWidth="1"/>
  </cols>
  <sheetData>
    <row r="1" spans="1:15" x14ac:dyDescent="0.2">
      <c r="A1" s="1" t="s">
        <v>0</v>
      </c>
      <c r="B1" s="1" t="s">
        <v>1</v>
      </c>
      <c r="C1" s="4" t="s">
        <v>22</v>
      </c>
      <c r="D1" s="7" t="s">
        <v>20</v>
      </c>
      <c r="E1" s="7" t="s">
        <v>25</v>
      </c>
      <c r="F1" s="7" t="s">
        <v>26</v>
      </c>
      <c r="G1" s="7" t="s">
        <v>27</v>
      </c>
      <c r="H1" s="7" t="s">
        <v>25</v>
      </c>
      <c r="I1" s="15"/>
      <c r="J1" s="15"/>
    </row>
    <row r="2" spans="1:15" x14ac:dyDescent="0.2">
      <c r="A2" s="2">
        <v>-0.16562750000000001</v>
      </c>
      <c r="B2" s="2">
        <v>-10.823492</v>
      </c>
      <c r="C2" s="5">
        <f t="shared" ref="C2:C33" si="0">K$4+L$4*A2</f>
        <v>3.3748999999999993</v>
      </c>
      <c r="D2" s="6">
        <f>B2-C2</f>
        <v>-14.198391999999998</v>
      </c>
      <c r="E2" s="6">
        <f>D2*A2</f>
        <v>2.3516441709799998</v>
      </c>
      <c r="F2" s="6">
        <f>K$7+A2*L$7</f>
        <v>3.1897212927424601</v>
      </c>
      <c r="G2" s="6">
        <f>B2-F2</f>
        <v>-14.01321329274246</v>
      </c>
      <c r="H2" s="6">
        <f>G2*A2</f>
        <v>2.320973484643702</v>
      </c>
      <c r="I2" s="10"/>
      <c r="J2" s="16" t="s">
        <v>21</v>
      </c>
    </row>
    <row r="3" spans="1:15" x14ac:dyDescent="0.2">
      <c r="A3" s="2">
        <v>-0.24069299999999999</v>
      </c>
      <c r="B3" s="2">
        <v>-14.141714</v>
      </c>
      <c r="C3" s="5">
        <f t="shared" si="0"/>
        <v>0.37227999999999994</v>
      </c>
      <c r="D3" s="6">
        <f t="shared" ref="D3:D51" si="1">B3-C3</f>
        <v>-14.513994</v>
      </c>
      <c r="E3" s="6">
        <f t="shared" ref="E3:E51" si="2">D3*A3</f>
        <v>3.4934167578420001</v>
      </c>
      <c r="F3" s="6">
        <f t="shared" ref="F3:F51" si="3">K$7+A3*L$7</f>
        <v>0.16182112519837766</v>
      </c>
      <c r="G3" s="6">
        <f t="shared" ref="G3:G51" si="4">B3-F3</f>
        <v>-14.303535125198378</v>
      </c>
      <c r="H3" s="6">
        <f t="shared" ref="H3:H51" si="5">G3*A3</f>
        <v>3.4427607798893729</v>
      </c>
      <c r="I3" s="10"/>
      <c r="J3" s="10"/>
      <c r="K3" s="4" t="s">
        <v>3</v>
      </c>
      <c r="L3" s="4" t="s">
        <v>2</v>
      </c>
      <c r="M3" s="13" t="s">
        <v>23</v>
      </c>
      <c r="N3" s="13" t="s">
        <v>24</v>
      </c>
      <c r="O3" s="13" t="s">
        <v>14</v>
      </c>
    </row>
    <row r="4" spans="1:15" x14ac:dyDescent="0.2">
      <c r="A4" s="2">
        <v>-0.48590919999999999</v>
      </c>
      <c r="B4" s="2">
        <v>-32.409433999999997</v>
      </c>
      <c r="C4" s="5">
        <f t="shared" si="0"/>
        <v>-9.4363679999999981</v>
      </c>
      <c r="D4" s="6">
        <f t="shared" si="1"/>
        <v>-22.973065999999999</v>
      </c>
      <c r="E4" s="6">
        <f t="shared" si="2"/>
        <v>11.1628241216072</v>
      </c>
      <c r="F4" s="6">
        <f t="shared" si="3"/>
        <v>-9.7294095075759746</v>
      </c>
      <c r="G4" s="6">
        <f t="shared" si="4"/>
        <v>-22.680024492424025</v>
      </c>
      <c r="H4" s="6">
        <f t="shared" si="5"/>
        <v>11.020432557094164</v>
      </c>
      <c r="I4" s="10"/>
      <c r="J4" s="10"/>
      <c r="K4" s="5">
        <v>10</v>
      </c>
      <c r="L4" s="5">
        <v>40</v>
      </c>
      <c r="M4" s="6">
        <f>-1/50*SUM(D2:D51)</f>
        <v>12.939954172999999</v>
      </c>
      <c r="N4" s="6">
        <f>-1/50*SUM(E2:E51)</f>
        <v>-33.677478394312281</v>
      </c>
      <c r="O4" s="6">
        <v>0.01</v>
      </c>
    </row>
    <row r="5" spans="1:15" x14ac:dyDescent="0.2">
      <c r="A5" s="2">
        <v>-0.1076836</v>
      </c>
      <c r="B5" s="2">
        <v>-9.0656832999999999</v>
      </c>
      <c r="C5" s="5">
        <f t="shared" si="0"/>
        <v>5.6926559999999995</v>
      </c>
      <c r="D5" s="6">
        <f t="shared" si="1"/>
        <v>-14.758339299999999</v>
      </c>
      <c r="E5" s="6">
        <f t="shared" si="2"/>
        <v>1.58923110584548</v>
      </c>
      <c r="F5" s="6">
        <f t="shared" si="3"/>
        <v>5.5269913371457822</v>
      </c>
      <c r="G5" s="6">
        <f t="shared" si="4"/>
        <v>-14.592674637145782</v>
      </c>
      <c r="H5" s="6">
        <f t="shared" si="5"/>
        <v>1.5713917385565517</v>
      </c>
      <c r="I5" s="10"/>
      <c r="J5" s="10"/>
    </row>
    <row r="6" spans="1:15" x14ac:dyDescent="0.2">
      <c r="A6" s="2">
        <v>-1.6807323999999999</v>
      </c>
      <c r="B6" s="2">
        <v>-116.62475999999999</v>
      </c>
      <c r="C6" s="5">
        <f t="shared" si="0"/>
        <v>-57.229295999999991</v>
      </c>
      <c r="D6" s="6">
        <f t="shared" si="1"/>
        <v>-59.395464000000004</v>
      </c>
      <c r="E6" s="6">
        <f t="shared" si="2"/>
        <v>99.827880757833597</v>
      </c>
      <c r="F6" s="6">
        <f t="shared" si="3"/>
        <v>-57.924723832606198</v>
      </c>
      <c r="G6" s="6">
        <f t="shared" si="4"/>
        <v>-58.700036167393797</v>
      </c>
      <c r="H6" s="6">
        <f t="shared" si="5"/>
        <v>98.659052667710569</v>
      </c>
      <c r="I6" s="10"/>
      <c r="J6" s="10"/>
      <c r="K6" s="13" t="s">
        <v>28</v>
      </c>
      <c r="L6" s="13" t="s">
        <v>29</v>
      </c>
    </row>
    <row r="7" spans="1:15" x14ac:dyDescent="0.2">
      <c r="A7" s="2">
        <v>-1.0922114999999999</v>
      </c>
      <c r="B7" s="2">
        <v>-78.386308999999997</v>
      </c>
      <c r="C7" s="5">
        <f t="shared" si="0"/>
        <v>-33.688459999999992</v>
      </c>
      <c r="D7" s="6">
        <f t="shared" si="1"/>
        <v>-44.697849000000005</v>
      </c>
      <c r="E7" s="6">
        <f t="shared" si="2"/>
        <v>48.819504703063501</v>
      </c>
      <c r="F7" s="6">
        <f t="shared" si="3"/>
        <v>-34.185688833662688</v>
      </c>
      <c r="G7" s="6">
        <f t="shared" si="4"/>
        <v>-44.200620166337309</v>
      </c>
      <c r="H7" s="6">
        <f t="shared" si="5"/>
        <v>48.276425652805514</v>
      </c>
      <c r="I7" s="10"/>
      <c r="J7" s="10"/>
      <c r="K7" s="6">
        <f>K4-O4*M4</f>
        <v>9.8706004582699993</v>
      </c>
      <c r="L7" s="6">
        <f>L4-O4*N4</f>
        <v>40.33677478394312</v>
      </c>
    </row>
    <row r="8" spans="1:15" x14ac:dyDescent="0.2">
      <c r="A8" s="2">
        <v>0.57477922999999997</v>
      </c>
      <c r="B8" s="2">
        <v>39.086097000000002</v>
      </c>
      <c r="C8" s="5">
        <f t="shared" si="0"/>
        <v>32.991169200000002</v>
      </c>
      <c r="D8" s="6">
        <f t="shared" si="1"/>
        <v>6.0949278000000007</v>
      </c>
      <c r="E8" s="6">
        <f t="shared" si="2"/>
        <v>3.5032379077895941</v>
      </c>
      <c r="F8" s="6">
        <f t="shared" si="3"/>
        <v>33.055340809268245</v>
      </c>
      <c r="G8" s="6">
        <f t="shared" si="4"/>
        <v>6.0307561907317577</v>
      </c>
      <c r="H8" s="6">
        <f t="shared" si="5"/>
        <v>3.4663533996265325</v>
      </c>
      <c r="I8" s="10"/>
      <c r="J8" s="10"/>
    </row>
    <row r="9" spans="1:15" x14ac:dyDescent="0.2">
      <c r="A9" s="2">
        <v>-0.55071340000000002</v>
      </c>
      <c r="B9" s="2">
        <v>-41.595868000000003</v>
      </c>
      <c r="C9" s="5">
        <f t="shared" si="0"/>
        <v>-12.028536000000003</v>
      </c>
      <c r="D9" s="6">
        <f t="shared" si="1"/>
        <v>-29.567332</v>
      </c>
      <c r="E9" s="6">
        <f t="shared" si="2"/>
        <v>16.283125934648801</v>
      </c>
      <c r="F9" s="6">
        <f t="shared" si="3"/>
        <v>-12.343401928029584</v>
      </c>
      <c r="G9" s="6">
        <f t="shared" si="4"/>
        <v>-29.252466071970417</v>
      </c>
      <c r="H9" s="6">
        <f t="shared" si="5"/>
        <v>16.109725048879472</v>
      </c>
      <c r="I9" s="10"/>
      <c r="J9" s="16" t="s">
        <v>30</v>
      </c>
    </row>
    <row r="10" spans="1:15" x14ac:dyDescent="0.2">
      <c r="A10" s="2">
        <v>0.40179025000000002</v>
      </c>
      <c r="B10" s="2">
        <v>23.983129999999999</v>
      </c>
      <c r="C10" s="5">
        <f t="shared" si="0"/>
        <v>26.07161</v>
      </c>
      <c r="D10" s="6">
        <f t="shared" si="1"/>
        <v>-2.0884800000000006</v>
      </c>
      <c r="E10" s="6">
        <f t="shared" si="2"/>
        <v>-0.83913090132000023</v>
      </c>
      <c r="F10" s="6">
        <f t="shared" si="3"/>
        <v>26.077523282904203</v>
      </c>
      <c r="G10" s="6">
        <f t="shared" si="4"/>
        <v>-2.0943932829042033</v>
      </c>
      <c r="H10" s="6">
        <f t="shared" si="5"/>
        <v>-0.84150680073640061</v>
      </c>
      <c r="I10" s="10"/>
      <c r="J10" s="10"/>
      <c r="K10" s="4" t="s">
        <v>3</v>
      </c>
      <c r="L10" s="4" t="s">
        <v>2</v>
      </c>
      <c r="M10" s="13" t="s">
        <v>23</v>
      </c>
      <c r="N10" s="13" t="s">
        <v>24</v>
      </c>
      <c r="O10" s="13" t="s">
        <v>14</v>
      </c>
    </row>
    <row r="11" spans="1:15" x14ac:dyDescent="0.2">
      <c r="A11" s="2">
        <v>-0.50024550000000001</v>
      </c>
      <c r="B11" s="2">
        <v>-33.641916999999999</v>
      </c>
      <c r="C11" s="5">
        <f t="shared" si="0"/>
        <v>-10.009820000000001</v>
      </c>
      <c r="D11" s="6">
        <f t="shared" si="1"/>
        <v>-23.632096999999998</v>
      </c>
      <c r="E11" s="6">
        <f t="shared" si="2"/>
        <v>11.821850179813499</v>
      </c>
      <c r="F11" s="6">
        <f t="shared" si="3"/>
        <v>-10.307689611911018</v>
      </c>
      <c r="G11" s="6">
        <f t="shared" si="4"/>
        <v>-23.334227388088983</v>
      </c>
      <c r="H11" s="6">
        <f t="shared" si="5"/>
        <v>11.672842246868267</v>
      </c>
      <c r="I11" s="10"/>
      <c r="J11" s="10"/>
      <c r="K11" s="6">
        <f>K7</f>
        <v>9.8706004582699993</v>
      </c>
      <c r="L11" s="6">
        <f>L7</f>
        <v>40.33677478394312</v>
      </c>
      <c r="M11" s="6">
        <f>-1/50*SUM(G2:G51)</f>
        <v>12.772895969699952</v>
      </c>
      <c r="N11" s="6">
        <f>-1/50*SUM(H2:H51)</f>
        <v>-33.295095714541176</v>
      </c>
      <c r="O11" s="6">
        <v>0.01</v>
      </c>
    </row>
    <row r="12" spans="1:15" x14ac:dyDescent="0.2">
      <c r="A12" s="2">
        <v>0.62950771000000005</v>
      </c>
      <c r="B12" s="2">
        <v>43.808776299999998</v>
      </c>
      <c r="C12" s="5">
        <f t="shared" si="0"/>
        <v>35.180308400000001</v>
      </c>
      <c r="D12" s="6">
        <f t="shared" si="1"/>
        <v>8.6284678999999969</v>
      </c>
      <c r="E12" s="6">
        <f t="shared" si="2"/>
        <v>5.4316870685375074</v>
      </c>
      <c r="F12" s="6">
        <f t="shared" si="3"/>
        <v>35.262911181295777</v>
      </c>
      <c r="G12" s="6">
        <f t="shared" si="4"/>
        <v>8.5458651187042207</v>
      </c>
      <c r="H12" s="6">
        <f t="shared" si="5"/>
        <v>5.3796879808443725</v>
      </c>
      <c r="I12" s="10"/>
      <c r="J12" s="10"/>
    </row>
    <row r="13" spans="1:15" x14ac:dyDescent="0.2">
      <c r="A13" s="2">
        <v>1.8261192500000001</v>
      </c>
      <c r="B13" s="2">
        <v>131.71287699999999</v>
      </c>
      <c r="C13" s="5">
        <f t="shared" si="0"/>
        <v>83.04477</v>
      </c>
      <c r="D13" s="6">
        <f t="shared" si="1"/>
        <v>48.668106999999992</v>
      </c>
      <c r="E13" s="6">
        <f t="shared" si="2"/>
        <v>88.873767053759735</v>
      </c>
      <c r="F13" s="6">
        <f t="shared" si="3"/>
        <v>83.530361374143126</v>
      </c>
      <c r="G13" s="6">
        <f t="shared" si="4"/>
        <v>48.182515625856865</v>
      </c>
      <c r="H13" s="6">
        <f t="shared" si="5"/>
        <v>87.98701929780303</v>
      </c>
      <c r="I13" s="10"/>
      <c r="J13" s="10"/>
      <c r="K13" s="13" t="s">
        <v>28</v>
      </c>
      <c r="L13" s="13" t="s">
        <v>29</v>
      </c>
    </row>
    <row r="14" spans="1:15" x14ac:dyDescent="0.2">
      <c r="A14" s="2">
        <v>0.30039895</v>
      </c>
      <c r="B14" s="2">
        <v>16.181805300000001</v>
      </c>
      <c r="C14" s="5">
        <f t="shared" si="0"/>
        <v>22.015957999999998</v>
      </c>
      <c r="D14" s="6">
        <f t="shared" si="1"/>
        <v>-5.8341526999999971</v>
      </c>
      <c r="E14" s="6">
        <f t="shared" si="2"/>
        <v>-1.7525733452196641</v>
      </c>
      <c r="F14" s="6">
        <f t="shared" si="3"/>
        <v>21.987725249752991</v>
      </c>
      <c r="G14" s="6">
        <f t="shared" si="4"/>
        <v>-5.8059199497529903</v>
      </c>
      <c r="H14" s="6">
        <f t="shared" si="5"/>
        <v>-1.7440922566898511</v>
      </c>
      <c r="I14" s="10"/>
      <c r="J14" s="10"/>
      <c r="K14" s="6">
        <f>K11-O11*M11</f>
        <v>9.7428714985729989</v>
      </c>
      <c r="L14" s="6">
        <f>L11-O11*N11</f>
        <v>40.669725741088534</v>
      </c>
    </row>
    <row r="15" spans="1:15" x14ac:dyDescent="0.2">
      <c r="A15" s="2">
        <v>-1.0550704</v>
      </c>
      <c r="B15" s="2">
        <v>-72.612886000000003</v>
      </c>
      <c r="C15" s="5">
        <f t="shared" si="0"/>
        <v>-32.202815999999999</v>
      </c>
      <c r="D15" s="6">
        <f t="shared" si="1"/>
        <v>-40.410070000000005</v>
      </c>
      <c r="E15" s="6">
        <f t="shared" si="2"/>
        <v>42.635468718928003</v>
      </c>
      <c r="F15" s="6">
        <f t="shared" si="3"/>
        <v>-32.687536647734781</v>
      </c>
      <c r="G15" s="6">
        <f t="shared" si="4"/>
        <v>-39.925349352265222</v>
      </c>
      <c r="H15" s="6">
        <f t="shared" si="5"/>
        <v>42.124054311234204</v>
      </c>
      <c r="I15" s="10"/>
      <c r="J15" s="10"/>
    </row>
    <row r="16" spans="1:15" x14ac:dyDescent="0.2">
      <c r="A16" s="2">
        <v>-1.3722749000000001</v>
      </c>
      <c r="B16" s="2">
        <v>-91.941316999999998</v>
      </c>
      <c r="C16" s="5">
        <f t="shared" si="0"/>
        <v>-44.890996000000001</v>
      </c>
      <c r="D16" s="6">
        <f t="shared" si="1"/>
        <v>-47.050320999999997</v>
      </c>
      <c r="E16" s="6">
        <f t="shared" si="2"/>
        <v>64.565974545242895</v>
      </c>
      <c r="F16" s="6">
        <f t="shared" si="3"/>
        <v>-45.482543124688071</v>
      </c>
      <c r="G16" s="6">
        <f t="shared" si="4"/>
        <v>-46.458773875311927</v>
      </c>
      <c r="H16" s="6">
        <f t="shared" si="5"/>
        <v>63.754209273866287</v>
      </c>
      <c r="I16" s="10"/>
      <c r="J16" s="10"/>
    </row>
    <row r="17" spans="1:10" x14ac:dyDescent="0.2">
      <c r="A17" s="2">
        <v>-0.185638</v>
      </c>
      <c r="B17" s="2">
        <v>-4.3803729999999996</v>
      </c>
      <c r="C17" s="5">
        <f t="shared" si="0"/>
        <v>2.5744800000000003</v>
      </c>
      <c r="D17" s="6">
        <f t="shared" si="1"/>
        <v>-6.954853</v>
      </c>
      <c r="E17" s="6">
        <f t="shared" si="2"/>
        <v>1.291085001214</v>
      </c>
      <c r="F17" s="6">
        <f t="shared" si="3"/>
        <v>2.3825622609283661</v>
      </c>
      <c r="G17" s="6">
        <f t="shared" si="4"/>
        <v>-6.7629352609283657</v>
      </c>
      <c r="H17" s="6">
        <f t="shared" si="5"/>
        <v>1.2554577759682199</v>
      </c>
      <c r="I17" s="10"/>
      <c r="J17" s="10"/>
    </row>
    <row r="18" spans="1:10" x14ac:dyDescent="0.2">
      <c r="A18" s="2">
        <v>1.3532987000000001</v>
      </c>
      <c r="B18" s="2">
        <v>97.5186128</v>
      </c>
      <c r="C18" s="5">
        <f t="shared" si="0"/>
        <v>64.131947999999994</v>
      </c>
      <c r="D18" s="6">
        <f t="shared" si="1"/>
        <v>33.386664800000005</v>
      </c>
      <c r="E18" s="6">
        <f t="shared" si="2"/>
        <v>45.18213007117577</v>
      </c>
      <c r="F18" s="6">
        <f t="shared" si="3"/>
        <v>64.458305335573016</v>
      </c>
      <c r="G18" s="6">
        <f t="shared" si="4"/>
        <v>33.060307464426984</v>
      </c>
      <c r="H18" s="6">
        <f t="shared" si="5"/>
        <v>44.740471113209338</v>
      </c>
      <c r="I18" s="10"/>
      <c r="J18" s="10"/>
    </row>
    <row r="19" spans="1:10" x14ac:dyDescent="0.2">
      <c r="A19" s="2">
        <v>-1.0717814999999999</v>
      </c>
      <c r="B19" s="2">
        <v>-73.404396000000006</v>
      </c>
      <c r="C19" s="5">
        <f t="shared" si="0"/>
        <v>-32.871259999999999</v>
      </c>
      <c r="D19" s="6">
        <f t="shared" si="1"/>
        <v>-40.533136000000006</v>
      </c>
      <c r="E19" s="6">
        <f t="shared" si="2"/>
        <v>43.442665301784004</v>
      </c>
      <c r="F19" s="6">
        <f t="shared" si="3"/>
        <v>-33.361608524826735</v>
      </c>
      <c r="G19" s="6">
        <f t="shared" si="4"/>
        <v>-40.04278747517327</v>
      </c>
      <c r="H19" s="6">
        <f t="shared" si="5"/>
        <v>42.917118824322415</v>
      </c>
      <c r="I19" s="10"/>
      <c r="J19" s="10"/>
    </row>
    <row r="20" spans="1:10" x14ac:dyDescent="0.2">
      <c r="A20" s="2">
        <v>-1.1496786000000001</v>
      </c>
      <c r="B20" s="2">
        <v>-81.747405000000001</v>
      </c>
      <c r="C20" s="5">
        <f t="shared" si="0"/>
        <v>-35.987144000000001</v>
      </c>
      <c r="D20" s="6">
        <f t="shared" si="1"/>
        <v>-45.760261</v>
      </c>
      <c r="E20" s="6">
        <f t="shared" si="2"/>
        <v>52.609592802114605</v>
      </c>
      <c r="F20" s="6">
        <f t="shared" si="3"/>
        <v>-36.503726303849035</v>
      </c>
      <c r="G20" s="6">
        <f t="shared" si="4"/>
        <v>-45.243678696150965</v>
      </c>
      <c r="H20" s="6">
        <f t="shared" si="5"/>
        <v>52.015689182240671</v>
      </c>
      <c r="I20" s="10"/>
      <c r="J20" s="10"/>
    </row>
    <row r="21" spans="1:10" x14ac:dyDescent="0.2">
      <c r="A21" s="2">
        <v>0.11503391</v>
      </c>
      <c r="B21" s="2">
        <v>8.1673715199999997</v>
      </c>
      <c r="C21" s="5">
        <f t="shared" si="0"/>
        <v>14.6013564</v>
      </c>
      <c r="D21" s="6">
        <f t="shared" si="1"/>
        <v>-6.4339848800000006</v>
      </c>
      <c r="E21" s="6">
        <f t="shared" si="2"/>
        <v>-0.74012643762728092</v>
      </c>
      <c r="F21" s="6">
        <f t="shared" si="3"/>
        <v>14.510697378456381</v>
      </c>
      <c r="G21" s="6">
        <f t="shared" si="4"/>
        <v>-6.3433258584563816</v>
      </c>
      <c r="H21" s="6">
        <f t="shared" si="5"/>
        <v>-0.72969757590234419</v>
      </c>
      <c r="I21" s="10"/>
      <c r="J21" s="10"/>
    </row>
    <row r="22" spans="1:10" x14ac:dyDescent="0.2">
      <c r="A22" s="2">
        <v>1.3349009199999999</v>
      </c>
      <c r="B22" s="2">
        <v>96.837374499999996</v>
      </c>
      <c r="C22" s="5">
        <f t="shared" si="0"/>
        <v>63.396036799999997</v>
      </c>
      <c r="D22" s="6">
        <f t="shared" si="1"/>
        <v>33.441337699999998</v>
      </c>
      <c r="E22" s="6">
        <f t="shared" si="2"/>
        <v>44.640872461760679</v>
      </c>
      <c r="F22" s="6">
        <f t="shared" si="3"/>
        <v>63.716198227188471</v>
      </c>
      <c r="G22" s="6">
        <f t="shared" si="4"/>
        <v>33.121176272811525</v>
      </c>
      <c r="H22" s="6">
        <f t="shared" si="5"/>
        <v>44.213488678058276</v>
      </c>
      <c r="I22" s="10"/>
      <c r="J22" s="10"/>
    </row>
    <row r="23" spans="1:10" x14ac:dyDescent="0.2">
      <c r="A23" s="2">
        <v>0.38083458999999997</v>
      </c>
      <c r="B23" s="2">
        <v>29.670939600000001</v>
      </c>
      <c r="C23" s="5">
        <f t="shared" si="0"/>
        <v>25.2333836</v>
      </c>
      <c r="D23" s="6">
        <f t="shared" si="1"/>
        <v>4.4375560000000007</v>
      </c>
      <c r="E23" s="6">
        <f t="shared" si="2"/>
        <v>1.6899748198620401</v>
      </c>
      <c r="F23" s="6">
        <f t="shared" si="3"/>
        <v>25.232239545035313</v>
      </c>
      <c r="G23" s="6">
        <f t="shared" si="4"/>
        <v>4.4387000549646878</v>
      </c>
      <c r="H23" s="6">
        <f t="shared" si="5"/>
        <v>1.6904105155654543</v>
      </c>
      <c r="I23" s="10"/>
      <c r="J23" s="10"/>
    </row>
    <row r="24" spans="1:10" x14ac:dyDescent="0.2">
      <c r="A24" s="2">
        <v>-0.6055507</v>
      </c>
      <c r="B24" s="2">
        <v>-42.007531</v>
      </c>
      <c r="C24" s="5">
        <f t="shared" si="0"/>
        <v>-14.222028000000002</v>
      </c>
      <c r="D24" s="6">
        <f t="shared" si="1"/>
        <v>-27.785502999999999</v>
      </c>
      <c r="E24" s="6">
        <f t="shared" si="2"/>
        <v>16.8255307915021</v>
      </c>
      <c r="F24" s="6">
        <f t="shared" si="3"/>
        <v>-14.555361747889107</v>
      </c>
      <c r="G24" s="6">
        <f t="shared" si="4"/>
        <v>-27.452169252110892</v>
      </c>
      <c r="H24" s="6">
        <f t="shared" si="5"/>
        <v>16.623680307134226</v>
      </c>
      <c r="I24" s="10"/>
      <c r="J24" s="10"/>
    </row>
    <row r="25" spans="1:10" x14ac:dyDescent="0.2">
      <c r="A25" s="2">
        <v>0.50137127000000004</v>
      </c>
      <c r="B25" s="2">
        <v>34.777051700000001</v>
      </c>
      <c r="C25" s="5">
        <f t="shared" si="0"/>
        <v>30.054850800000001</v>
      </c>
      <c r="D25" s="6">
        <f t="shared" si="1"/>
        <v>4.7222009000000007</v>
      </c>
      <c r="E25" s="6">
        <f t="shared" si="2"/>
        <v>2.3675758624281436</v>
      </c>
      <c r="F25" s="6">
        <f t="shared" si="3"/>
        <v>30.094300459399541</v>
      </c>
      <c r="G25" s="6">
        <f t="shared" si="4"/>
        <v>4.6827512406004601</v>
      </c>
      <c r="H25" s="6">
        <f t="shared" si="5"/>
        <v>2.3477969365939284</v>
      </c>
      <c r="I25" s="10"/>
      <c r="J25" s="10"/>
    </row>
    <row r="26" spans="1:10" x14ac:dyDescent="0.2">
      <c r="A26" s="2">
        <v>-2.0329640000000002</v>
      </c>
      <c r="B26" s="2">
        <v>-145.41972000000001</v>
      </c>
      <c r="C26" s="5">
        <f t="shared" si="0"/>
        <v>-71.318560000000005</v>
      </c>
      <c r="D26" s="6">
        <f t="shared" si="1"/>
        <v>-74.101160000000007</v>
      </c>
      <c r="E26" s="6">
        <f t="shared" si="2"/>
        <v>150.64499063824002</v>
      </c>
      <c r="F26" s="6">
        <f t="shared" si="3"/>
        <v>-72.132610553594148</v>
      </c>
      <c r="G26" s="6">
        <f t="shared" si="4"/>
        <v>-73.287109446405864</v>
      </c>
      <c r="H26" s="6">
        <f t="shared" si="5"/>
        <v>148.99005516860308</v>
      </c>
      <c r="I26" s="10"/>
      <c r="J26" s="10"/>
    </row>
    <row r="27" spans="1:10" x14ac:dyDescent="0.2">
      <c r="A27" s="2">
        <v>-0.18909419999999999</v>
      </c>
      <c r="B27" s="2">
        <v>-18.087733</v>
      </c>
      <c r="C27" s="5">
        <f t="shared" si="0"/>
        <v>2.4362320000000004</v>
      </c>
      <c r="D27" s="6">
        <f t="shared" si="1"/>
        <v>-20.523965</v>
      </c>
      <c r="E27" s="6">
        <f t="shared" si="2"/>
        <v>3.8809627425029998</v>
      </c>
      <c r="F27" s="6">
        <f t="shared" si="3"/>
        <v>2.243150299920103</v>
      </c>
      <c r="G27" s="6">
        <f t="shared" si="4"/>
        <v>-20.330883299920103</v>
      </c>
      <c r="H27" s="6">
        <f t="shared" si="5"/>
        <v>3.8444521128917519</v>
      </c>
      <c r="I27" s="10"/>
      <c r="J27" s="10"/>
    </row>
    <row r="28" spans="1:10" x14ac:dyDescent="0.2">
      <c r="A28" s="2">
        <v>1.82692232</v>
      </c>
      <c r="B28" s="2">
        <v>127.391198</v>
      </c>
      <c r="C28" s="5">
        <f t="shared" si="0"/>
        <v>83.076892799999996</v>
      </c>
      <c r="D28" s="6">
        <f t="shared" si="1"/>
        <v>44.314305200000007</v>
      </c>
      <c r="E28" s="6">
        <f t="shared" si="2"/>
        <v>80.958793265172076</v>
      </c>
      <c r="F28" s="6">
        <f t="shared" si="3"/>
        <v>83.56275462786887</v>
      </c>
      <c r="G28" s="6">
        <f t="shared" si="4"/>
        <v>43.828443372131133</v>
      </c>
      <c r="H28" s="6">
        <f t="shared" si="5"/>
        <v>80.071161447402432</v>
      </c>
      <c r="I28" s="10"/>
      <c r="J28" s="10"/>
    </row>
    <row r="29" spans="1:10" x14ac:dyDescent="0.2">
      <c r="A29" s="2">
        <v>-0.65008730000000003</v>
      </c>
      <c r="B29" s="2">
        <v>-41.385581000000002</v>
      </c>
      <c r="C29" s="5">
        <f t="shared" si="0"/>
        <v>-16.003492000000001</v>
      </c>
      <c r="D29" s="6">
        <f t="shared" si="1"/>
        <v>-25.382089000000001</v>
      </c>
      <c r="E29" s="6">
        <f t="shared" si="2"/>
        <v>16.5005737063697</v>
      </c>
      <c r="F29" s="6">
        <f t="shared" si="3"/>
        <v>-16.351824551731667</v>
      </c>
      <c r="G29" s="6">
        <f t="shared" si="4"/>
        <v>-25.033756448268335</v>
      </c>
      <c r="H29" s="6">
        <f t="shared" si="5"/>
        <v>16.274127138312352</v>
      </c>
      <c r="I29" s="10"/>
      <c r="J29" s="10"/>
    </row>
    <row r="30" spans="1:10" x14ac:dyDescent="0.2">
      <c r="A30" s="2">
        <v>1.0098866399999999</v>
      </c>
      <c r="B30" s="2">
        <v>71.018280000000004</v>
      </c>
      <c r="C30" s="5">
        <f t="shared" si="0"/>
        <v>50.395465599999994</v>
      </c>
      <c r="D30" s="6">
        <f t="shared" si="1"/>
        <v>20.62281440000001</v>
      </c>
      <c r="E30" s="6">
        <f t="shared" si="2"/>
        <v>20.826704741759624</v>
      </c>
      <c r="F30" s="6">
        <f t="shared" si="3"/>
        <v>50.606170413263037</v>
      </c>
      <c r="G30" s="6">
        <f t="shared" si="4"/>
        <v>20.412109586736968</v>
      </c>
      <c r="H30" s="6">
        <f t="shared" si="5"/>
        <v>20.613916765861582</v>
      </c>
      <c r="I30" s="10"/>
      <c r="J30" s="10"/>
    </row>
    <row r="31" spans="1:10" x14ac:dyDescent="0.2">
      <c r="A31" s="2">
        <v>-0.57172109999999998</v>
      </c>
      <c r="B31" s="2">
        <v>-35.661014999999999</v>
      </c>
      <c r="C31" s="5">
        <f t="shared" si="0"/>
        <v>-12.868843999999999</v>
      </c>
      <c r="D31" s="6">
        <f t="shared" si="1"/>
        <v>-22.792171</v>
      </c>
      <c r="E31" s="6">
        <f t="shared" si="2"/>
        <v>13.0307650755081</v>
      </c>
      <c r="F31" s="6">
        <f t="shared" si="3"/>
        <v>-13.190784791658222</v>
      </c>
      <c r="G31" s="6">
        <f t="shared" si="4"/>
        <v>-22.470230208341775</v>
      </c>
      <c r="H31" s="6">
        <f t="shared" si="5"/>
        <v>12.846704731966389</v>
      </c>
      <c r="I31" s="10"/>
      <c r="J31" s="10"/>
    </row>
    <row r="32" spans="1:10" x14ac:dyDescent="0.2">
      <c r="A32" s="2">
        <v>-0.56908219999999998</v>
      </c>
      <c r="B32" s="2">
        <v>-43.996808999999999</v>
      </c>
      <c r="C32" s="5">
        <f t="shared" si="0"/>
        <v>-12.763287999999999</v>
      </c>
      <c r="D32" s="6">
        <f t="shared" si="1"/>
        <v>-31.233521</v>
      </c>
      <c r="E32" s="6">
        <f t="shared" si="2"/>
        <v>17.774440844426199</v>
      </c>
      <c r="F32" s="6">
        <f t="shared" si="3"/>
        <v>-13.084340076680876</v>
      </c>
      <c r="G32" s="6">
        <f t="shared" si="4"/>
        <v>-30.912468923319125</v>
      </c>
      <c r="H32" s="6">
        <f t="shared" si="5"/>
        <v>17.591735822314078</v>
      </c>
      <c r="I32" s="10"/>
      <c r="J32" s="10"/>
    </row>
    <row r="33" spans="1:10" x14ac:dyDescent="0.2">
      <c r="A33" s="2">
        <v>2.42967391</v>
      </c>
      <c r="B33" s="2">
        <v>168.82271399999999</v>
      </c>
      <c r="C33" s="5">
        <f t="shared" si="0"/>
        <v>107.1869564</v>
      </c>
      <c r="D33" s="6">
        <f t="shared" si="1"/>
        <v>61.635757599999991</v>
      </c>
      <c r="E33" s="6">
        <f t="shared" si="2"/>
        <v>149.75479216380418</v>
      </c>
      <c r="F33" s="6">
        <f t="shared" si="3"/>
        <v>107.87580976436249</v>
      </c>
      <c r="G33" s="6">
        <f t="shared" si="4"/>
        <v>60.946904235637504</v>
      </c>
      <c r="H33" s="6">
        <f t="shared" si="5"/>
        <v>148.08110311659695</v>
      </c>
      <c r="I33" s="10"/>
      <c r="J33" s="10"/>
    </row>
    <row r="34" spans="1:10" x14ac:dyDescent="0.2">
      <c r="A34" s="2">
        <v>0.44026275999999998</v>
      </c>
      <c r="B34" s="2">
        <v>32.6311909</v>
      </c>
      <c r="C34" s="5">
        <f t="shared" ref="C34:C51" si="6">K$4+L$4*A34</f>
        <v>27.610510399999999</v>
      </c>
      <c r="D34" s="6">
        <f t="shared" si="1"/>
        <v>5.020680500000001</v>
      </c>
      <c r="E34" s="6">
        <f t="shared" si="2"/>
        <v>2.2104186540081803</v>
      </c>
      <c r="F34" s="6">
        <f t="shared" si="3"/>
        <v>27.6293802541472</v>
      </c>
      <c r="G34" s="6">
        <f t="shared" si="4"/>
        <v>5.0018106458527996</v>
      </c>
      <c r="H34" s="6">
        <f t="shared" si="5"/>
        <v>2.2021109599405357</v>
      </c>
      <c r="I34" s="10"/>
      <c r="J34" s="10"/>
    </row>
    <row r="35" spans="1:10" x14ac:dyDescent="0.2">
      <c r="A35" s="2">
        <v>8.6072209999999996E-2</v>
      </c>
      <c r="B35" s="2">
        <v>6.44692183</v>
      </c>
      <c r="C35" s="5">
        <f t="shared" si="6"/>
        <v>13.442888399999999</v>
      </c>
      <c r="D35" s="6">
        <f t="shared" si="1"/>
        <v>-6.9959665699999993</v>
      </c>
      <c r="E35" s="6">
        <f t="shared" si="2"/>
        <v>-0.60215830376601964</v>
      </c>
      <c r="F35" s="6">
        <f t="shared" si="3"/>
        <v>13.342475808196255</v>
      </c>
      <c r="G35" s="6">
        <f t="shared" si="4"/>
        <v>-6.8955539781962552</v>
      </c>
      <c r="H35" s="6">
        <f t="shared" si="5"/>
        <v>-0.59351557007764344</v>
      </c>
      <c r="I35" s="10"/>
      <c r="J35" s="10"/>
    </row>
    <row r="36" spans="1:10" x14ac:dyDescent="0.2">
      <c r="A36" s="2">
        <v>0.39458104999999999</v>
      </c>
      <c r="B36" s="2">
        <v>27.549579699999999</v>
      </c>
      <c r="C36" s="5">
        <f t="shared" si="6"/>
        <v>25.783242000000001</v>
      </c>
      <c r="D36" s="6">
        <f t="shared" si="1"/>
        <v>1.7663376999999976</v>
      </c>
      <c r="E36" s="6">
        <f t="shared" si="2"/>
        <v>0.69696338432058402</v>
      </c>
      <c r="F36" s="6">
        <f t="shared" si="3"/>
        <v>25.786727406131799</v>
      </c>
      <c r="G36" s="6">
        <f t="shared" si="4"/>
        <v>1.7628522938681996</v>
      </c>
      <c r="H36" s="6">
        <f t="shared" si="5"/>
        <v>0.6955881091094227</v>
      </c>
      <c r="I36" s="10"/>
      <c r="J36" s="10"/>
    </row>
    <row r="37" spans="1:10" x14ac:dyDescent="0.2">
      <c r="A37" s="2">
        <v>0.37411379</v>
      </c>
      <c r="B37" s="2">
        <v>29.690543999999999</v>
      </c>
      <c r="C37" s="5">
        <f t="shared" si="6"/>
        <v>24.9645516</v>
      </c>
      <c r="D37" s="6">
        <f t="shared" si="1"/>
        <v>4.7259923999999991</v>
      </c>
      <c r="E37" s="6">
        <f t="shared" si="2"/>
        <v>1.7680589282751957</v>
      </c>
      <c r="F37" s="6">
        <f t="shared" si="3"/>
        <v>24.96114414906739</v>
      </c>
      <c r="G37" s="6">
        <f t="shared" si="4"/>
        <v>4.7293998509326087</v>
      </c>
      <c r="H37" s="6">
        <f t="shared" si="5"/>
        <v>1.7693337026578333</v>
      </c>
      <c r="I37" s="10"/>
      <c r="J37" s="10"/>
    </row>
    <row r="38" spans="1:10" x14ac:dyDescent="0.2">
      <c r="A38" s="2">
        <v>-1.5433104</v>
      </c>
      <c r="B38" s="2">
        <v>-105.89570999999999</v>
      </c>
      <c r="C38" s="5">
        <f t="shared" si="6"/>
        <v>-51.732416000000001</v>
      </c>
      <c r="D38" s="6">
        <f t="shared" si="1"/>
        <v>-54.163293999999993</v>
      </c>
      <c r="E38" s="6">
        <f t="shared" si="2"/>
        <v>83.590774928457591</v>
      </c>
      <c r="F38" s="6">
        <f t="shared" si="3"/>
        <v>-52.381563568247174</v>
      </c>
      <c r="G38" s="6">
        <f t="shared" si="4"/>
        <v>-53.51414643175282</v>
      </c>
      <c r="H38" s="6">
        <f t="shared" si="5"/>
        <v>82.588938735247012</v>
      </c>
      <c r="I38" s="10"/>
      <c r="J38" s="10"/>
    </row>
    <row r="39" spans="1:10" x14ac:dyDescent="0.2">
      <c r="A39" s="2">
        <v>-0.65856289999999995</v>
      </c>
      <c r="B39" s="2">
        <v>-47.546590999999999</v>
      </c>
      <c r="C39" s="5">
        <f t="shared" si="6"/>
        <v>-16.342515999999996</v>
      </c>
      <c r="D39" s="6">
        <f t="shared" si="1"/>
        <v>-31.204075000000003</v>
      </c>
      <c r="E39" s="6">
        <f t="shared" si="2"/>
        <v>20.549846123817499</v>
      </c>
      <c r="F39" s="6">
        <f t="shared" si="3"/>
        <v>-16.693702920090452</v>
      </c>
      <c r="G39" s="6">
        <f t="shared" si="4"/>
        <v>-30.852888079909548</v>
      </c>
      <c r="H39" s="6">
        <f t="shared" si="5"/>
        <v>20.31856744728066</v>
      </c>
      <c r="I39" s="10"/>
      <c r="J39" s="10"/>
    </row>
    <row r="40" spans="1:10" x14ac:dyDescent="0.2">
      <c r="A40" s="2">
        <v>-0.28276479999999998</v>
      </c>
      <c r="B40" s="2">
        <v>-19.639564</v>
      </c>
      <c r="C40" s="5">
        <f t="shared" si="6"/>
        <v>-1.3105919999999998</v>
      </c>
      <c r="D40" s="6">
        <f t="shared" si="1"/>
        <v>-18.328972</v>
      </c>
      <c r="E40" s="6">
        <f t="shared" si="2"/>
        <v>5.1827881017855999</v>
      </c>
      <c r="F40" s="6">
        <f t="shared" si="3"/>
        <v>-1.5352195961567201</v>
      </c>
      <c r="G40" s="6">
        <f t="shared" si="4"/>
        <v>-18.104344403843278</v>
      </c>
      <c r="H40" s="6">
        <f t="shared" si="5"/>
        <v>5.1192713244838632</v>
      </c>
      <c r="I40" s="10"/>
      <c r="J40" s="10"/>
    </row>
    <row r="41" spans="1:10" x14ac:dyDescent="0.2">
      <c r="A41" s="2">
        <v>-0.85502560000000005</v>
      </c>
      <c r="B41" s="2">
        <v>-63.159528000000002</v>
      </c>
      <c r="C41" s="5">
        <f t="shared" si="6"/>
        <v>-24.201024000000004</v>
      </c>
      <c r="D41" s="6">
        <f t="shared" si="1"/>
        <v>-38.958503999999998</v>
      </c>
      <c r="E41" s="6">
        <f t="shared" si="2"/>
        <v>33.310518257702398</v>
      </c>
      <c r="F41" s="6">
        <f t="shared" si="3"/>
        <v>-24.618374603435839</v>
      </c>
      <c r="G41" s="6">
        <f t="shared" si="4"/>
        <v>-38.541153396564162</v>
      </c>
      <c r="H41" s="6">
        <f t="shared" si="5"/>
        <v>32.953672807589314</v>
      </c>
      <c r="I41" s="10"/>
      <c r="J41" s="10"/>
    </row>
    <row r="42" spans="1:10" x14ac:dyDescent="0.2">
      <c r="A42" s="2">
        <v>-1.3938318000000001</v>
      </c>
      <c r="B42" s="2">
        <v>-95.754503</v>
      </c>
      <c r="C42" s="5">
        <f t="shared" si="6"/>
        <v>-45.753272000000003</v>
      </c>
      <c r="D42" s="6">
        <f t="shared" si="1"/>
        <v>-50.001230999999997</v>
      </c>
      <c r="E42" s="6">
        <f t="shared" si="2"/>
        <v>69.693305806945801</v>
      </c>
      <c r="F42" s="6">
        <f t="shared" si="3"/>
        <v>-46.352078945028055</v>
      </c>
      <c r="G42" s="6">
        <f t="shared" si="4"/>
        <v>-49.402424054971945</v>
      </c>
      <c r="H42" s="6">
        <f t="shared" si="5"/>
        <v>68.85866964490485</v>
      </c>
      <c r="I42" s="10"/>
      <c r="J42" s="10"/>
    </row>
    <row r="43" spans="1:10" x14ac:dyDescent="0.2">
      <c r="A43" s="2">
        <v>0.92906971999999999</v>
      </c>
      <c r="B43" s="2">
        <v>66.078068599999995</v>
      </c>
      <c r="C43" s="5">
        <f t="shared" si="6"/>
        <v>47.162788800000001</v>
      </c>
      <c r="D43" s="6">
        <f t="shared" si="1"/>
        <v>18.915279799999993</v>
      </c>
      <c r="E43" s="6">
        <f t="shared" si="2"/>
        <v>17.573613707507651</v>
      </c>
      <c r="F43" s="6">
        <f t="shared" si="3"/>
        <v>47.346276512491094</v>
      </c>
      <c r="G43" s="6">
        <f t="shared" si="4"/>
        <v>18.7317920875089</v>
      </c>
      <c r="H43" s="6">
        <f t="shared" si="5"/>
        <v>17.403140829840108</v>
      </c>
      <c r="I43" s="10"/>
      <c r="J43" s="10"/>
    </row>
    <row r="44" spans="1:10" x14ac:dyDescent="0.2">
      <c r="A44" s="2">
        <v>1.1345693400000001</v>
      </c>
      <c r="B44" s="2">
        <v>76.1064255</v>
      </c>
      <c r="C44" s="5">
        <f t="shared" si="6"/>
        <v>55.382773600000007</v>
      </c>
      <c r="D44" s="6">
        <f t="shared" si="1"/>
        <v>20.723651899999993</v>
      </c>
      <c r="E44" s="6">
        <f t="shared" si="2"/>
        <v>23.51242005857274</v>
      </c>
      <c r="F44" s="6">
        <f t="shared" si="3"/>
        <v>55.635468402616993</v>
      </c>
      <c r="G44" s="6">
        <f t="shared" si="4"/>
        <v>20.470957097383007</v>
      </c>
      <c r="H44" s="6">
        <f t="shared" si="5"/>
        <v>23.225720283146156</v>
      </c>
      <c r="I44" s="10"/>
      <c r="J44" s="10"/>
    </row>
    <row r="45" spans="1:10" x14ac:dyDescent="0.2">
      <c r="A45" s="2">
        <v>-1.8990591999999999</v>
      </c>
      <c r="B45" s="2">
        <v>-132.1301</v>
      </c>
      <c r="C45" s="5">
        <f t="shared" si="6"/>
        <v>-65.962367999999998</v>
      </c>
      <c r="D45" s="6">
        <f t="shared" si="1"/>
        <v>-66.167732000000001</v>
      </c>
      <c r="E45" s="6">
        <f t="shared" si="2"/>
        <v>125.6564401977344</v>
      </c>
      <c r="F45" s="6">
        <f t="shared" si="3"/>
        <v>-66.731322793505186</v>
      </c>
      <c r="G45" s="6">
        <f t="shared" si="4"/>
        <v>-65.398777206494813</v>
      </c>
      <c r="H45" s="6">
        <f t="shared" si="5"/>
        <v>124.19614952274428</v>
      </c>
      <c r="I45" s="10"/>
      <c r="J45" s="10"/>
    </row>
    <row r="46" spans="1:10" x14ac:dyDescent="0.2">
      <c r="A46" s="2">
        <v>0.78434470000000001</v>
      </c>
      <c r="B46" s="2">
        <v>59.155936599999997</v>
      </c>
      <c r="C46" s="5">
        <f t="shared" si="6"/>
        <v>41.373788000000005</v>
      </c>
      <c r="D46" s="6">
        <f t="shared" si="1"/>
        <v>17.782148599999992</v>
      </c>
      <c r="E46" s="6">
        <f t="shared" si="2"/>
        <v>13.947334009022414</v>
      </c>
      <c r="F46" s="6">
        <f t="shared" si="3"/>
        <v>41.508535975149428</v>
      </c>
      <c r="G46" s="6">
        <f t="shared" si="4"/>
        <v>17.647400624850569</v>
      </c>
      <c r="H46" s="6">
        <f t="shared" si="5"/>
        <v>13.841645148878232</v>
      </c>
      <c r="I46" s="10"/>
      <c r="J46" s="10"/>
    </row>
    <row r="47" spans="1:10" x14ac:dyDescent="0.2">
      <c r="A47" s="2">
        <v>0.71371868999999999</v>
      </c>
      <c r="B47" s="2">
        <v>48.505242099999997</v>
      </c>
      <c r="C47" s="5">
        <f t="shared" si="6"/>
        <v>38.548747599999999</v>
      </c>
      <c r="D47" s="6">
        <f t="shared" si="1"/>
        <v>9.956494499999998</v>
      </c>
      <c r="E47" s="6">
        <f t="shared" si="2"/>
        <v>7.1061362115322035</v>
      </c>
      <c r="F47" s="6">
        <f t="shared" si="3"/>
        <v>38.659710515890914</v>
      </c>
      <c r="G47" s="6">
        <f t="shared" si="4"/>
        <v>9.8455315841090822</v>
      </c>
      <c r="H47" s="6">
        <f t="shared" si="5"/>
        <v>7.0269399045639585</v>
      </c>
      <c r="I47" s="10"/>
      <c r="J47" s="10"/>
    </row>
    <row r="48" spans="1:10" x14ac:dyDescent="0.2">
      <c r="A48" s="2">
        <v>-2.2098464999999998</v>
      </c>
      <c r="B48" s="2">
        <v>-150.61857000000001</v>
      </c>
      <c r="C48" s="5">
        <f t="shared" si="6"/>
        <v>-78.393859999999989</v>
      </c>
      <c r="D48" s="6">
        <f t="shared" si="1"/>
        <v>-72.224710000000016</v>
      </c>
      <c r="E48" s="6">
        <f t="shared" si="2"/>
        <v>159.60552260701502</v>
      </c>
      <c r="F48" s="6">
        <f t="shared" si="3"/>
        <v>-79.267480119314953</v>
      </c>
      <c r="G48" s="6">
        <f t="shared" si="4"/>
        <v>-71.351089880685052</v>
      </c>
      <c r="H48" s="6">
        <f t="shared" si="5"/>
        <v>157.67495624401727</v>
      </c>
      <c r="I48" s="10"/>
      <c r="J48" s="10"/>
    </row>
    <row r="49" spans="1:10" x14ac:dyDescent="0.2">
      <c r="A49" s="2">
        <v>0.88418068999999999</v>
      </c>
      <c r="B49" s="2">
        <v>63.104398799999998</v>
      </c>
      <c r="C49" s="5">
        <f t="shared" si="6"/>
        <v>45.3672276</v>
      </c>
      <c r="D49" s="6">
        <f t="shared" si="1"/>
        <v>17.737171199999999</v>
      </c>
      <c r="E49" s="6">
        <f t="shared" si="2"/>
        <v>15.682864270264126</v>
      </c>
      <c r="F49" s="6">
        <f t="shared" si="3"/>
        <v>45.535597819111423</v>
      </c>
      <c r="G49" s="6">
        <f t="shared" si="4"/>
        <v>17.568800980888575</v>
      </c>
      <c r="H49" s="6">
        <f t="shared" si="5"/>
        <v>15.533994573754738</v>
      </c>
      <c r="I49" s="10"/>
      <c r="J49" s="10"/>
    </row>
    <row r="50" spans="1:10" x14ac:dyDescent="0.2">
      <c r="A50" s="2">
        <v>0.25712929000000001</v>
      </c>
      <c r="B50" s="2">
        <v>11.190668499999999</v>
      </c>
      <c r="C50" s="5">
        <f t="shared" si="6"/>
        <v>20.285171599999998</v>
      </c>
      <c r="D50" s="6">
        <f t="shared" si="1"/>
        <v>-9.094503099999999</v>
      </c>
      <c r="E50" s="6">
        <f t="shared" si="2"/>
        <v>-2.338463125005799</v>
      </c>
      <c r="F50" s="6">
        <f t="shared" si="3"/>
        <v>20.242366719355196</v>
      </c>
      <c r="G50" s="6">
        <f t="shared" si="4"/>
        <v>-9.0516982193551971</v>
      </c>
      <c r="H50" s="6">
        <f t="shared" si="5"/>
        <v>-2.3274567364370662</v>
      </c>
      <c r="I50" s="10"/>
      <c r="J50" s="10"/>
    </row>
    <row r="51" spans="1:10" x14ac:dyDescent="0.2">
      <c r="A51" s="2">
        <v>-1.1544747</v>
      </c>
      <c r="B51" s="2">
        <v>-77.997404000000003</v>
      </c>
      <c r="C51" s="5">
        <f t="shared" si="6"/>
        <v>-36.178987999999997</v>
      </c>
      <c r="D51" s="6">
        <f t="shared" si="1"/>
        <v>-41.818416000000006</v>
      </c>
      <c r="E51" s="6">
        <f t="shared" si="2"/>
        <v>48.278303266075206</v>
      </c>
      <c r="F51" s="6">
        <f t="shared" si="3"/>
        <v>-36.697185509390302</v>
      </c>
      <c r="G51" s="6">
        <f t="shared" si="4"/>
        <v>-41.300218490609701</v>
      </c>
      <c r="H51" s="6">
        <f t="shared" si="5"/>
        <v>47.680057351881089</v>
      </c>
      <c r="I51" s="10"/>
      <c r="J51" s="1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E5049-30EC-4A40-AFBE-945907B1D82E}">
  <dimension ref="A1:M14"/>
  <sheetViews>
    <sheetView topLeftCell="F11" zoomScale="200" zoomScaleNormal="210" workbookViewId="0">
      <selection activeCell="L2" sqref="L2"/>
    </sheetView>
  </sheetViews>
  <sheetFormatPr baseColWidth="10" defaultRowHeight="16" x14ac:dyDescent="0.2"/>
  <cols>
    <col min="5" max="5" width="15.6640625" customWidth="1"/>
    <col min="6" max="6" width="13.33203125" customWidth="1"/>
  </cols>
  <sheetData>
    <row r="1" spans="1:13" x14ac:dyDescent="0.2">
      <c r="A1" s="5" t="s">
        <v>31</v>
      </c>
      <c r="B1" s="5" t="s">
        <v>32</v>
      </c>
      <c r="C1" s="5" t="s">
        <v>33</v>
      </c>
      <c r="D1" s="17" t="s">
        <v>34</v>
      </c>
      <c r="E1" t="s">
        <v>35</v>
      </c>
      <c r="I1" s="19">
        <v>1</v>
      </c>
      <c r="J1" s="19" t="s">
        <v>46</v>
      </c>
      <c r="K1" s="19" t="s">
        <v>47</v>
      </c>
      <c r="L1" s="19" t="s">
        <v>48</v>
      </c>
      <c r="M1" s="21" t="s">
        <v>34</v>
      </c>
    </row>
    <row r="2" spans="1:13" x14ac:dyDescent="0.2">
      <c r="A2" s="5">
        <v>0.76792566937763085</v>
      </c>
      <c r="B2" s="5">
        <v>0.66021457121243765</v>
      </c>
      <c r="C2" s="5">
        <v>0.96102541900279759</v>
      </c>
      <c r="D2" s="5">
        <v>60</v>
      </c>
      <c r="H2" s="23"/>
      <c r="I2" s="22">
        <v>1</v>
      </c>
      <c r="J2" s="20">
        <v>0.76792566937763085</v>
      </c>
      <c r="K2" s="20">
        <v>0.66021457121243765</v>
      </c>
      <c r="L2" s="20">
        <v>0.96102541900279759</v>
      </c>
      <c r="M2" s="24">
        <v>60</v>
      </c>
    </row>
    <row r="3" spans="1:13" x14ac:dyDescent="0.2">
      <c r="A3" s="27" t="s">
        <v>36</v>
      </c>
      <c r="B3" s="27" t="s">
        <v>37</v>
      </c>
      <c r="C3" s="27" t="s">
        <v>38</v>
      </c>
      <c r="D3" s="5"/>
      <c r="H3" s="26"/>
      <c r="I3" s="27">
        <v>1</v>
      </c>
      <c r="J3" s="27" t="s">
        <v>36</v>
      </c>
      <c r="K3" s="27" t="s">
        <v>37</v>
      </c>
      <c r="L3" s="27" t="s">
        <v>38</v>
      </c>
      <c r="M3" s="25"/>
    </row>
    <row r="4" spans="1:13" x14ac:dyDescent="0.2">
      <c r="A4" s="5">
        <v>0.9153794996825998</v>
      </c>
      <c r="B4" s="5">
        <v>6.4118583795976902E-2</v>
      </c>
      <c r="C4" s="5">
        <v>8.7130819491680112E-2</v>
      </c>
      <c r="D4" s="5">
        <v>41</v>
      </c>
      <c r="I4" s="18">
        <v>1</v>
      </c>
      <c r="J4" s="18">
        <v>0.9153794996825998</v>
      </c>
      <c r="K4" s="18">
        <v>6.4118583795976902E-2</v>
      </c>
      <c r="L4" s="18">
        <v>8.7130819491680112E-2</v>
      </c>
      <c r="M4" s="18">
        <v>41</v>
      </c>
    </row>
    <row r="5" spans="1:13" x14ac:dyDescent="0.2">
      <c r="A5" s="5">
        <v>7.7772435373765658E-2</v>
      </c>
      <c r="B5" s="5">
        <v>1.4226862188988942E-2</v>
      </c>
      <c r="C5" s="5">
        <v>0.93338483778005144</v>
      </c>
      <c r="D5" s="5">
        <v>59</v>
      </c>
      <c r="I5" s="5">
        <v>1</v>
      </c>
      <c r="J5" s="5">
        <v>7.7772435373765658E-2</v>
      </c>
      <c r="K5" s="5">
        <v>1.4226862188988942E-2</v>
      </c>
      <c r="L5" s="5">
        <v>0.93338483778005144</v>
      </c>
      <c r="M5" s="5">
        <v>59</v>
      </c>
    </row>
    <row r="6" spans="1:13" x14ac:dyDescent="0.2">
      <c r="A6" s="5">
        <v>0.33694685746714903</v>
      </c>
      <c r="B6" s="5">
        <v>0.35806132081202635</v>
      </c>
      <c r="C6" s="5">
        <v>0.55726850465084909</v>
      </c>
      <c r="D6" s="5">
        <v>64</v>
      </c>
      <c r="I6" s="5">
        <v>1</v>
      </c>
      <c r="J6" s="5">
        <v>0.33694685746714903</v>
      </c>
      <c r="K6" s="5">
        <v>0.35806132081202635</v>
      </c>
      <c r="L6" s="5">
        <v>0.55726850465084909</v>
      </c>
      <c r="M6" s="5">
        <v>64</v>
      </c>
    </row>
    <row r="7" spans="1:13" x14ac:dyDescent="0.2">
      <c r="A7" s="5">
        <v>0.61170445621481229</v>
      </c>
      <c r="B7" s="5">
        <v>0.80219663068602831</v>
      </c>
      <c r="C7" s="5">
        <v>0.35540748544439738</v>
      </c>
      <c r="D7" s="5">
        <v>84</v>
      </c>
      <c r="I7" s="5">
        <v>1</v>
      </c>
      <c r="J7" s="5">
        <v>0.61170445621481229</v>
      </c>
      <c r="K7" s="5">
        <v>0.80219663068602831</v>
      </c>
      <c r="L7" s="5">
        <v>0.35540748544439738</v>
      </c>
      <c r="M7" s="5">
        <v>84</v>
      </c>
    </row>
    <row r="8" spans="1:13" x14ac:dyDescent="0.2">
      <c r="A8" s="5">
        <v>0.36365252376774859</v>
      </c>
      <c r="B8" s="5">
        <v>0.31514800892780404</v>
      </c>
      <c r="C8" s="5">
        <v>0.4571856019548779</v>
      </c>
      <c r="D8" s="5">
        <v>46</v>
      </c>
      <c r="I8" s="5">
        <v>1</v>
      </c>
      <c r="J8" s="5">
        <v>0.36365252376774859</v>
      </c>
      <c r="K8" s="5">
        <v>0.31514800892780404</v>
      </c>
      <c r="L8" s="5">
        <v>0.4571856019548779</v>
      </c>
      <c r="M8" s="5">
        <v>46</v>
      </c>
    </row>
    <row r="9" spans="1:13" x14ac:dyDescent="0.2">
      <c r="A9" s="5">
        <v>0.62279546772920857</v>
      </c>
      <c r="B9" s="5">
        <v>0.32221859263522956</v>
      </c>
      <c r="C9" s="5">
        <v>0.47317083509908575</v>
      </c>
      <c r="D9" s="5">
        <v>15</v>
      </c>
      <c r="I9" s="5">
        <v>1</v>
      </c>
      <c r="J9" s="5">
        <v>0.62279546772920857</v>
      </c>
      <c r="K9" s="5">
        <v>0.32221859263522956</v>
      </c>
      <c r="L9" s="5">
        <v>0.47317083509908575</v>
      </c>
      <c r="M9" s="5">
        <v>15</v>
      </c>
    </row>
    <row r="10" spans="1:13" x14ac:dyDescent="0.2">
      <c r="A10" s="5">
        <v>0.64052153407657675</v>
      </c>
      <c r="B10" s="5">
        <v>0.24224030667530771</v>
      </c>
      <c r="C10" s="5">
        <v>0.26596547504268075</v>
      </c>
      <c r="D10" s="5">
        <v>50</v>
      </c>
      <c r="I10" s="5">
        <v>1</v>
      </c>
      <c r="J10" s="5">
        <v>0.64052153407657675</v>
      </c>
      <c r="K10" s="5">
        <v>0.24224030667530771</v>
      </c>
      <c r="L10" s="5">
        <v>0.26596547504268075</v>
      </c>
      <c r="M10" s="5">
        <v>50</v>
      </c>
    </row>
    <row r="11" spans="1:13" x14ac:dyDescent="0.2">
      <c r="A11" s="5">
        <v>2.8134147024384326E-2</v>
      </c>
      <c r="B11" s="5">
        <v>0.97820077175652709</v>
      </c>
      <c r="C11" s="5">
        <v>0.32515269627805365</v>
      </c>
      <c r="D11" s="5">
        <v>34</v>
      </c>
      <c r="I11" s="5">
        <v>1</v>
      </c>
      <c r="J11" s="5">
        <v>2.8134147024384326E-2</v>
      </c>
      <c r="K11" s="5">
        <v>0.97820077175652709</v>
      </c>
      <c r="L11" s="5">
        <v>0.32515269627805365</v>
      </c>
      <c r="M11" s="5">
        <v>34</v>
      </c>
    </row>
    <row r="12" spans="1:13" x14ac:dyDescent="0.2">
      <c r="A12" s="5">
        <v>0.77261916534805131</v>
      </c>
      <c r="B12" s="5">
        <v>0.24543282148022039</v>
      </c>
      <c r="C12" s="5">
        <v>0.83820602010485989</v>
      </c>
      <c r="D12" s="5">
        <v>36</v>
      </c>
      <c r="I12" s="5">
        <v>1</v>
      </c>
      <c r="J12" s="5">
        <v>0.77261916534805131</v>
      </c>
      <c r="K12" s="5">
        <v>0.24543282148022039</v>
      </c>
      <c r="L12" s="5">
        <v>0.83820602010485989</v>
      </c>
      <c r="M12" s="5">
        <v>36</v>
      </c>
    </row>
    <row r="13" spans="1:13" x14ac:dyDescent="0.2">
      <c r="A13" s="5">
        <v>0.22945889203071812</v>
      </c>
      <c r="B13" s="5">
        <v>0.53197525954760072</v>
      </c>
      <c r="C13" s="5">
        <v>0.55523239164486149</v>
      </c>
      <c r="D13" s="5">
        <v>96</v>
      </c>
      <c r="I13" s="5">
        <v>1</v>
      </c>
      <c r="J13" s="5">
        <v>0.22945889203071812</v>
      </c>
      <c r="K13" s="5">
        <v>0.53197525954760072</v>
      </c>
      <c r="L13" s="5">
        <v>0.55523239164486149</v>
      </c>
      <c r="M13" s="5">
        <v>96</v>
      </c>
    </row>
    <row r="14" spans="1:13" x14ac:dyDescent="0.2">
      <c r="A14" s="5">
        <v>0.86600964341011433</v>
      </c>
      <c r="B14" s="5">
        <v>0.93421466276619891</v>
      </c>
      <c r="C14" s="5">
        <v>0.35899709327601503</v>
      </c>
      <c r="D14" s="5">
        <v>24</v>
      </c>
      <c r="I14" s="5">
        <v>1</v>
      </c>
      <c r="J14" s="5">
        <v>0.86600964341011433</v>
      </c>
      <c r="K14" s="5">
        <v>0.93421466276619891</v>
      </c>
      <c r="L14" s="5">
        <v>0.35899709327601503</v>
      </c>
      <c r="M14" s="5">
        <v>24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46A95-0158-0F4D-B669-7A3265AEC378}">
  <dimension ref="A2:H37"/>
  <sheetViews>
    <sheetView zoomScale="166" workbookViewId="0">
      <selection activeCell="A12" sqref="A12"/>
    </sheetView>
  </sheetViews>
  <sheetFormatPr baseColWidth="10" defaultColWidth="8.83203125" defaultRowHeight="16" x14ac:dyDescent="0.2"/>
  <cols>
    <col min="3" max="3" width="13.1640625" customWidth="1"/>
    <col min="16" max="16" width="15.6640625" customWidth="1"/>
  </cols>
  <sheetData>
    <row r="2" spans="1:3" x14ac:dyDescent="0.2">
      <c r="A2" t="s">
        <v>0</v>
      </c>
      <c r="C2" t="s">
        <v>42</v>
      </c>
    </row>
    <row r="3" spans="1:3" x14ac:dyDescent="0.2">
      <c r="A3" s="28" t="s">
        <v>39</v>
      </c>
      <c r="B3" s="28" t="s">
        <v>40</v>
      </c>
      <c r="C3" s="29" t="s">
        <v>41</v>
      </c>
    </row>
    <row r="4" spans="1:3" x14ac:dyDescent="0.2">
      <c r="A4" s="46">
        <v>0.2</v>
      </c>
      <c r="B4" s="5">
        <v>-1</v>
      </c>
      <c r="C4" s="59">
        <f>A4^2</f>
        <v>4.0000000000000008E-2</v>
      </c>
    </row>
    <row r="5" spans="1:3" x14ac:dyDescent="0.2">
      <c r="A5" s="5">
        <v>0.4</v>
      </c>
      <c r="B5" s="5">
        <v>1</v>
      </c>
      <c r="C5" s="6">
        <f t="shared" ref="C5:C7" si="0">A5^2</f>
        <v>0.16000000000000003</v>
      </c>
    </row>
    <row r="6" spans="1:3" x14ac:dyDescent="0.2">
      <c r="A6" s="5">
        <v>0.6</v>
      </c>
      <c r="B6" s="5">
        <v>1</v>
      </c>
      <c r="C6" s="6">
        <f t="shared" si="0"/>
        <v>0.36</v>
      </c>
    </row>
    <row r="7" spans="1:3" x14ac:dyDescent="0.2">
      <c r="A7" s="5">
        <v>0.8</v>
      </c>
      <c r="B7" s="5">
        <v>-1</v>
      </c>
      <c r="C7" s="6">
        <f t="shared" si="0"/>
        <v>0.64000000000000012</v>
      </c>
    </row>
    <row r="11" spans="1:3" x14ac:dyDescent="0.2">
      <c r="C11" s="12"/>
    </row>
    <row r="12" spans="1:3" x14ac:dyDescent="0.2">
      <c r="A12" t="s">
        <v>99</v>
      </c>
    </row>
    <row r="13" spans="1:3" x14ac:dyDescent="0.2">
      <c r="A13" t="s">
        <v>100</v>
      </c>
    </row>
    <row r="34" spans="4:8" x14ac:dyDescent="0.2">
      <c r="E34" t="s">
        <v>93</v>
      </c>
      <c r="F34" t="s">
        <v>34</v>
      </c>
      <c r="G34" t="s">
        <v>97</v>
      </c>
      <c r="H34" t="s">
        <v>98</v>
      </c>
    </row>
    <row r="35" spans="4:8" x14ac:dyDescent="0.2">
      <c r="D35" t="s">
        <v>94</v>
      </c>
    </row>
    <row r="36" spans="4:8" x14ac:dyDescent="0.2">
      <c r="D36" t="s">
        <v>95</v>
      </c>
    </row>
    <row r="37" spans="4:8" x14ac:dyDescent="0.2">
      <c r="D37" t="s">
        <v>96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8DCFF-79FC-B342-8B0B-C0C632378951}">
  <dimension ref="A1:M51"/>
  <sheetViews>
    <sheetView topLeftCell="D1" zoomScale="150" workbookViewId="0">
      <selection activeCell="A21" sqref="A21:B21"/>
    </sheetView>
  </sheetViews>
  <sheetFormatPr baseColWidth="10" defaultRowHeight="16" x14ac:dyDescent="0.2"/>
  <cols>
    <col min="1" max="2" width="14.5" customWidth="1"/>
    <col min="6" max="9" width="14.5" customWidth="1"/>
  </cols>
  <sheetData>
    <row r="1" spans="1:13" x14ac:dyDescent="0.2">
      <c r="A1" s="1" t="s">
        <v>0</v>
      </c>
      <c r="B1" s="1" t="s">
        <v>1</v>
      </c>
      <c r="F1" s="1" t="s">
        <v>0</v>
      </c>
      <c r="G1" s="1" t="s">
        <v>49</v>
      </c>
      <c r="H1" s="31" t="s">
        <v>1</v>
      </c>
      <c r="I1" s="33" t="s">
        <v>4</v>
      </c>
    </row>
    <row r="2" spans="1:13" x14ac:dyDescent="0.2">
      <c r="A2" s="2">
        <v>-0.16562750000000001</v>
      </c>
      <c r="B2" s="2">
        <v>-10.823492</v>
      </c>
      <c r="F2" s="2">
        <v>-0.16562750000000001</v>
      </c>
      <c r="G2" s="2">
        <f>F2^2</f>
        <v>2.7432468756250005E-2</v>
      </c>
      <c r="H2" s="32">
        <v>-10.823492</v>
      </c>
      <c r="I2" s="34">
        <f>K$5+L$5*F2+M$5*H2</f>
        <v>-31.801730999999997</v>
      </c>
    </row>
    <row r="3" spans="1:13" x14ac:dyDescent="0.2">
      <c r="A3" s="2">
        <v>-0.24069299999999999</v>
      </c>
      <c r="B3" s="2">
        <v>-14.141714</v>
      </c>
      <c r="F3" s="2">
        <v>-0.24069299999999999</v>
      </c>
      <c r="G3" s="2">
        <f t="shared" ref="G3:G51" si="0">F3^2</f>
        <v>5.7933120248999992E-2</v>
      </c>
      <c r="H3" s="32">
        <v>-14.141714</v>
      </c>
      <c r="I3" s="34">
        <f t="shared" ref="I3:I51" si="1">K$5+L$5*F3+M$5*H3</f>
        <v>-41.906528000000002</v>
      </c>
    </row>
    <row r="4" spans="1:13" x14ac:dyDescent="0.2">
      <c r="A4" s="2">
        <v>-0.48590919999999999</v>
      </c>
      <c r="B4" s="2">
        <v>-32.409433999999997</v>
      </c>
      <c r="F4" s="2">
        <v>-0.48590919999999999</v>
      </c>
      <c r="G4" s="2">
        <f t="shared" si="0"/>
        <v>0.23610775064463999</v>
      </c>
      <c r="H4" s="32">
        <v>-32.409433999999997</v>
      </c>
      <c r="I4" s="34">
        <f t="shared" si="1"/>
        <v>-97.200120399999989</v>
      </c>
      <c r="K4" s="35" t="s">
        <v>3</v>
      </c>
      <c r="L4" s="35" t="s">
        <v>2</v>
      </c>
      <c r="M4" s="35" t="s">
        <v>50</v>
      </c>
    </row>
    <row r="5" spans="1:13" x14ac:dyDescent="0.2">
      <c r="A5" s="2">
        <v>-0.1076836</v>
      </c>
      <c r="B5" s="2">
        <v>-9.0656832999999999</v>
      </c>
      <c r="F5" s="2">
        <v>-0.1076836</v>
      </c>
      <c r="G5" s="2">
        <f t="shared" si="0"/>
        <v>1.1595757708960002E-2</v>
      </c>
      <c r="H5" s="32">
        <v>-9.0656832999999999</v>
      </c>
      <c r="I5" s="34">
        <f t="shared" si="1"/>
        <v>-26.412417099999999</v>
      </c>
      <c r="K5" s="36">
        <v>1</v>
      </c>
      <c r="L5" s="36">
        <v>2</v>
      </c>
      <c r="M5" s="36">
        <v>3</v>
      </c>
    </row>
    <row r="6" spans="1:13" x14ac:dyDescent="0.2">
      <c r="A6" s="2">
        <v>-1.6807323999999999</v>
      </c>
      <c r="B6" s="2">
        <v>-116.62475999999999</v>
      </c>
      <c r="F6" s="2">
        <v>-1.6807323999999999</v>
      </c>
      <c r="G6" s="2">
        <f t="shared" si="0"/>
        <v>2.8248614004097599</v>
      </c>
      <c r="H6" s="32">
        <v>-116.62475999999999</v>
      </c>
      <c r="I6" s="34">
        <f t="shared" si="1"/>
        <v>-352.23574480000002</v>
      </c>
    </row>
    <row r="7" spans="1:13" x14ac:dyDescent="0.2">
      <c r="A7" s="2">
        <v>-1.0922114999999999</v>
      </c>
      <c r="B7" s="2">
        <v>-78.386308999999997</v>
      </c>
      <c r="F7" s="2">
        <v>-1.0922114999999999</v>
      </c>
      <c r="G7" s="2">
        <f t="shared" si="0"/>
        <v>1.1929259607322498</v>
      </c>
      <c r="H7" s="32">
        <v>-78.386308999999997</v>
      </c>
      <c r="I7" s="34">
        <f t="shared" si="1"/>
        <v>-236.34335000000002</v>
      </c>
    </row>
    <row r="8" spans="1:13" x14ac:dyDescent="0.2">
      <c r="A8" s="2">
        <v>0.57477922999999997</v>
      </c>
      <c r="B8" s="2">
        <v>39.086097000000002</v>
      </c>
      <c r="F8" s="2">
        <v>0.57477922999999997</v>
      </c>
      <c r="G8" s="2">
        <f t="shared" si="0"/>
        <v>0.33037116323939286</v>
      </c>
      <c r="H8" s="32">
        <v>39.086097000000002</v>
      </c>
      <c r="I8" s="34">
        <f t="shared" si="1"/>
        <v>119.40784946000001</v>
      </c>
    </row>
    <row r="9" spans="1:13" x14ac:dyDescent="0.2">
      <c r="A9" s="2">
        <v>-0.55071340000000002</v>
      </c>
      <c r="B9" s="2">
        <v>-41.595868000000003</v>
      </c>
      <c r="F9" s="2">
        <v>-0.55071340000000002</v>
      </c>
      <c r="G9" s="2">
        <f t="shared" si="0"/>
        <v>0.30328524893956005</v>
      </c>
      <c r="H9" s="32">
        <v>-41.595868000000003</v>
      </c>
      <c r="I9" s="34">
        <f t="shared" si="1"/>
        <v>-124.88903080000001</v>
      </c>
    </row>
    <row r="10" spans="1:13" x14ac:dyDescent="0.2">
      <c r="A10" s="2">
        <v>0.40179025000000002</v>
      </c>
      <c r="B10" s="2">
        <v>23.983129999999999</v>
      </c>
      <c r="F10" s="2">
        <v>0.40179025000000002</v>
      </c>
      <c r="G10" s="2">
        <f t="shared" si="0"/>
        <v>0.16143540499506251</v>
      </c>
      <c r="H10" s="32">
        <v>23.983129999999999</v>
      </c>
      <c r="I10" s="34">
        <f t="shared" si="1"/>
        <v>73.752970499999989</v>
      </c>
    </row>
    <row r="11" spans="1:13" x14ac:dyDescent="0.2">
      <c r="A11" s="2">
        <v>-0.50024550000000001</v>
      </c>
      <c r="B11" s="2">
        <v>-33.641916999999999</v>
      </c>
      <c r="F11" s="2">
        <v>-0.50024550000000001</v>
      </c>
      <c r="G11" s="2">
        <f t="shared" si="0"/>
        <v>0.25024556027025002</v>
      </c>
      <c r="H11" s="32">
        <v>-33.641916999999999</v>
      </c>
      <c r="I11" s="34">
        <f t="shared" si="1"/>
        <v>-100.92624199999999</v>
      </c>
    </row>
    <row r="12" spans="1:13" x14ac:dyDescent="0.2">
      <c r="A12" s="2">
        <v>0.62950771000000005</v>
      </c>
      <c r="B12" s="2">
        <v>43.808776299999998</v>
      </c>
      <c r="F12" s="2">
        <v>0.62950771000000005</v>
      </c>
      <c r="G12" s="2">
        <f t="shared" si="0"/>
        <v>0.39627995694944418</v>
      </c>
      <c r="H12" s="32">
        <v>43.808776299999998</v>
      </c>
      <c r="I12" s="34">
        <f t="shared" si="1"/>
        <v>133.68534431999998</v>
      </c>
    </row>
    <row r="13" spans="1:13" x14ac:dyDescent="0.2">
      <c r="A13" s="2">
        <v>1.8261192500000001</v>
      </c>
      <c r="B13" s="2">
        <v>131.71287699999999</v>
      </c>
      <c r="F13" s="2">
        <v>1.8261192500000001</v>
      </c>
      <c r="G13" s="2">
        <f t="shared" si="0"/>
        <v>3.3347115152205626</v>
      </c>
      <c r="H13" s="32">
        <v>131.71287699999999</v>
      </c>
      <c r="I13" s="34">
        <f t="shared" si="1"/>
        <v>399.79086949999999</v>
      </c>
    </row>
    <row r="14" spans="1:13" x14ac:dyDescent="0.2">
      <c r="A14" s="2">
        <v>0.30039895</v>
      </c>
      <c r="B14" s="2">
        <v>16.181805300000001</v>
      </c>
      <c r="F14" s="2">
        <v>0.30039895</v>
      </c>
      <c r="G14" s="2">
        <f t="shared" si="0"/>
        <v>9.0239529161102505E-2</v>
      </c>
      <c r="H14" s="32">
        <v>16.181805300000001</v>
      </c>
      <c r="I14" s="34">
        <f t="shared" si="1"/>
        <v>50.146213799999998</v>
      </c>
    </row>
    <row r="15" spans="1:13" x14ac:dyDescent="0.2">
      <c r="A15" s="2">
        <v>-1.0550704</v>
      </c>
      <c r="B15" s="2">
        <v>-72.612886000000003</v>
      </c>
      <c r="F15" s="2">
        <v>-1.0550704</v>
      </c>
      <c r="G15" s="2">
        <f t="shared" si="0"/>
        <v>1.1131735489561598</v>
      </c>
      <c r="H15" s="32">
        <v>-72.612886000000003</v>
      </c>
      <c r="I15" s="34">
        <f t="shared" si="1"/>
        <v>-218.94879880000002</v>
      </c>
    </row>
    <row r="16" spans="1:13" x14ac:dyDescent="0.2">
      <c r="A16" s="2">
        <v>-1.3722749000000001</v>
      </c>
      <c r="B16" s="2">
        <v>-91.941316999999998</v>
      </c>
      <c r="F16" s="2">
        <v>-1.3722749000000001</v>
      </c>
      <c r="G16" s="2">
        <f t="shared" si="0"/>
        <v>1.8831384011700103</v>
      </c>
      <c r="H16" s="32">
        <v>-91.941316999999998</v>
      </c>
      <c r="I16" s="34">
        <f t="shared" si="1"/>
        <v>-277.56850079999998</v>
      </c>
    </row>
    <row r="17" spans="1:9" x14ac:dyDescent="0.2">
      <c r="A17" s="2">
        <v>-0.185638</v>
      </c>
      <c r="B17" s="2">
        <v>-4.3803729999999996</v>
      </c>
      <c r="F17" s="2">
        <v>-0.185638</v>
      </c>
      <c r="G17" s="2">
        <f t="shared" si="0"/>
        <v>3.4461467044000001E-2</v>
      </c>
      <c r="H17" s="32">
        <v>-4.3803729999999996</v>
      </c>
      <c r="I17" s="34">
        <f t="shared" si="1"/>
        <v>-12.512395</v>
      </c>
    </row>
    <row r="18" spans="1:9" x14ac:dyDescent="0.2">
      <c r="A18" s="2">
        <v>1.3532987000000001</v>
      </c>
      <c r="B18" s="2">
        <v>97.5186128</v>
      </c>
      <c r="F18" s="2">
        <v>1.3532987000000001</v>
      </c>
      <c r="G18" s="2">
        <f t="shared" si="0"/>
        <v>1.8314173714216901</v>
      </c>
      <c r="H18" s="32">
        <v>97.5186128</v>
      </c>
      <c r="I18" s="34">
        <f t="shared" si="1"/>
        <v>296.26243579999999</v>
      </c>
    </row>
    <row r="19" spans="1:9" x14ac:dyDescent="0.2">
      <c r="A19" s="2">
        <v>-1.0717814999999999</v>
      </c>
      <c r="B19" s="2">
        <v>-73.404396000000006</v>
      </c>
      <c r="F19" s="2">
        <v>-1.0717814999999999</v>
      </c>
      <c r="G19" s="2">
        <f t="shared" si="0"/>
        <v>1.1487155837422498</v>
      </c>
      <c r="H19" s="32">
        <v>-73.404396000000006</v>
      </c>
      <c r="I19" s="34">
        <f t="shared" si="1"/>
        <v>-221.356751</v>
      </c>
    </row>
    <row r="20" spans="1:9" x14ac:dyDescent="0.2">
      <c r="A20" s="2">
        <v>-1.1496786000000001</v>
      </c>
      <c r="B20" s="2">
        <v>-81.747405000000001</v>
      </c>
      <c r="F20" s="2">
        <v>-1.1496786000000001</v>
      </c>
      <c r="G20" s="2">
        <f t="shared" si="0"/>
        <v>1.3217608832979602</v>
      </c>
      <c r="H20" s="32">
        <v>-81.747405000000001</v>
      </c>
      <c r="I20" s="34">
        <f t="shared" si="1"/>
        <v>-246.54157219999999</v>
      </c>
    </row>
    <row r="21" spans="1:9" x14ac:dyDescent="0.2">
      <c r="A21" s="2">
        <v>0.11503391</v>
      </c>
      <c r="B21" s="2">
        <v>8.1673715199999997</v>
      </c>
      <c r="F21" s="2">
        <v>0.11503391</v>
      </c>
      <c r="G21" s="2">
        <f t="shared" si="0"/>
        <v>1.32328004498881E-2</v>
      </c>
      <c r="H21" s="32">
        <v>8.1673715199999997</v>
      </c>
      <c r="I21" s="34">
        <f t="shared" si="1"/>
        <v>25.732182379999998</v>
      </c>
    </row>
    <row r="22" spans="1:9" x14ac:dyDescent="0.2">
      <c r="A22" s="2">
        <v>1.3349009199999999</v>
      </c>
      <c r="B22" s="2">
        <v>96.837374499999996</v>
      </c>
      <c r="F22" s="2">
        <v>1.3349009199999999</v>
      </c>
      <c r="G22" s="2">
        <f t="shared" si="0"/>
        <v>1.7819604662168462</v>
      </c>
      <c r="H22" s="32">
        <v>96.837374499999996</v>
      </c>
      <c r="I22" s="34">
        <f t="shared" si="1"/>
        <v>294.18192533999996</v>
      </c>
    </row>
    <row r="23" spans="1:9" x14ac:dyDescent="0.2">
      <c r="A23" s="2">
        <v>0.38083458999999997</v>
      </c>
      <c r="B23" s="2">
        <v>29.670939600000001</v>
      </c>
      <c r="F23" s="2">
        <v>0.38083458999999997</v>
      </c>
      <c r="G23" s="2">
        <f t="shared" si="0"/>
        <v>0.14503498494046807</v>
      </c>
      <c r="H23" s="32">
        <v>29.670939600000001</v>
      </c>
      <c r="I23" s="34">
        <f t="shared" si="1"/>
        <v>90.774487980000004</v>
      </c>
    </row>
    <row r="24" spans="1:9" x14ac:dyDescent="0.2">
      <c r="A24" s="2">
        <v>-0.6055507</v>
      </c>
      <c r="B24" s="2">
        <v>-42.007531</v>
      </c>
      <c r="F24" s="2">
        <v>-0.6055507</v>
      </c>
      <c r="G24" s="2">
        <f t="shared" si="0"/>
        <v>0.36669165027049</v>
      </c>
      <c r="H24" s="32">
        <v>-42.007531</v>
      </c>
      <c r="I24" s="34">
        <f t="shared" si="1"/>
        <v>-126.2336944</v>
      </c>
    </row>
    <row r="25" spans="1:9" x14ac:dyDescent="0.2">
      <c r="A25" s="2">
        <v>0.50137127000000004</v>
      </c>
      <c r="B25" s="2">
        <v>34.777051700000001</v>
      </c>
      <c r="F25" s="2">
        <v>0.50137127000000004</v>
      </c>
      <c r="G25" s="2">
        <f t="shared" si="0"/>
        <v>0.25137315038141295</v>
      </c>
      <c r="H25" s="32">
        <v>34.777051700000001</v>
      </c>
      <c r="I25" s="34">
        <f t="shared" si="1"/>
        <v>106.33389764</v>
      </c>
    </row>
    <row r="26" spans="1:9" x14ac:dyDescent="0.2">
      <c r="A26" s="2">
        <v>-2.0329640000000002</v>
      </c>
      <c r="B26" s="2">
        <v>-145.41972000000001</v>
      </c>
      <c r="F26" s="2">
        <v>-2.0329640000000002</v>
      </c>
      <c r="G26" s="2">
        <f t="shared" si="0"/>
        <v>4.1329426252960006</v>
      </c>
      <c r="H26" s="32">
        <v>-145.41972000000001</v>
      </c>
      <c r="I26" s="34">
        <f t="shared" si="1"/>
        <v>-439.32508800000005</v>
      </c>
    </row>
    <row r="27" spans="1:9" x14ac:dyDescent="0.2">
      <c r="A27" s="2">
        <v>-0.18909419999999999</v>
      </c>
      <c r="B27" s="2">
        <v>-18.087733</v>
      </c>
      <c r="F27" s="2">
        <v>-0.18909419999999999</v>
      </c>
      <c r="G27" s="2">
        <f t="shared" si="0"/>
        <v>3.5756616473639993E-2</v>
      </c>
      <c r="H27" s="32">
        <v>-18.087733</v>
      </c>
      <c r="I27" s="34">
        <f t="shared" si="1"/>
        <v>-53.641387399999999</v>
      </c>
    </row>
    <row r="28" spans="1:9" x14ac:dyDescent="0.2">
      <c r="A28" s="2">
        <v>1.82692232</v>
      </c>
      <c r="B28" s="2">
        <v>127.391198</v>
      </c>
      <c r="F28" s="2">
        <v>1.82692232</v>
      </c>
      <c r="G28" s="2">
        <f t="shared" si="0"/>
        <v>3.3376451633141824</v>
      </c>
      <c r="H28" s="32">
        <v>127.391198</v>
      </c>
      <c r="I28" s="34">
        <f t="shared" si="1"/>
        <v>386.82743863999997</v>
      </c>
    </row>
    <row r="29" spans="1:9" x14ac:dyDescent="0.2">
      <c r="A29" s="2">
        <v>-0.65008730000000003</v>
      </c>
      <c r="B29" s="2">
        <v>-41.385581000000002</v>
      </c>
      <c r="F29" s="2">
        <v>-0.65008730000000003</v>
      </c>
      <c r="G29" s="2">
        <f t="shared" si="0"/>
        <v>0.42261349762129002</v>
      </c>
      <c r="H29" s="32">
        <v>-41.385581000000002</v>
      </c>
      <c r="I29" s="34">
        <f t="shared" si="1"/>
        <v>-124.45691760000001</v>
      </c>
    </row>
    <row r="30" spans="1:9" x14ac:dyDescent="0.2">
      <c r="A30" s="2">
        <v>1.0098866399999999</v>
      </c>
      <c r="B30" s="2">
        <v>71.018280000000004</v>
      </c>
      <c r="F30" s="2">
        <v>1.0098866399999999</v>
      </c>
      <c r="G30" s="2">
        <f t="shared" si="0"/>
        <v>1.0198710256504895</v>
      </c>
      <c r="H30" s="32">
        <v>71.018280000000004</v>
      </c>
      <c r="I30" s="34">
        <f t="shared" si="1"/>
        <v>216.07461328000002</v>
      </c>
    </row>
    <row r="31" spans="1:9" x14ac:dyDescent="0.2">
      <c r="A31" s="2">
        <v>-0.57172109999999998</v>
      </c>
      <c r="B31" s="2">
        <v>-35.661014999999999</v>
      </c>
      <c r="F31" s="2">
        <v>-0.57172109999999998</v>
      </c>
      <c r="G31" s="2">
        <f t="shared" si="0"/>
        <v>0.32686501618520997</v>
      </c>
      <c r="H31" s="32">
        <v>-35.661014999999999</v>
      </c>
      <c r="I31" s="34">
        <f t="shared" si="1"/>
        <v>-107.1264872</v>
      </c>
    </row>
    <row r="32" spans="1:9" x14ac:dyDescent="0.2">
      <c r="A32" s="2">
        <v>-0.56908219999999998</v>
      </c>
      <c r="B32" s="2">
        <v>-43.996808999999999</v>
      </c>
      <c r="F32" s="2">
        <v>-0.56908219999999998</v>
      </c>
      <c r="G32" s="2">
        <f t="shared" si="0"/>
        <v>0.32385455035683997</v>
      </c>
      <c r="H32" s="32">
        <v>-43.996808999999999</v>
      </c>
      <c r="I32" s="34">
        <f t="shared" si="1"/>
        <v>-132.1285914</v>
      </c>
    </row>
    <row r="33" spans="1:9" x14ac:dyDescent="0.2">
      <c r="A33" s="2">
        <v>2.42967391</v>
      </c>
      <c r="B33" s="2">
        <v>168.82271399999999</v>
      </c>
      <c r="F33" s="2">
        <v>2.42967391</v>
      </c>
      <c r="G33" s="2">
        <f t="shared" si="0"/>
        <v>5.9033153089346877</v>
      </c>
      <c r="H33" s="32">
        <v>168.82271399999999</v>
      </c>
      <c r="I33" s="34">
        <f t="shared" si="1"/>
        <v>512.32748981999998</v>
      </c>
    </row>
    <row r="34" spans="1:9" x14ac:dyDescent="0.2">
      <c r="A34" s="2">
        <v>0.44026275999999998</v>
      </c>
      <c r="B34" s="2">
        <v>32.6311909</v>
      </c>
      <c r="F34" s="2">
        <v>0.44026275999999998</v>
      </c>
      <c r="G34" s="2">
        <f t="shared" si="0"/>
        <v>0.19383129784281758</v>
      </c>
      <c r="H34" s="32">
        <v>32.6311909</v>
      </c>
      <c r="I34" s="34">
        <f t="shared" si="1"/>
        <v>99.774098219999999</v>
      </c>
    </row>
    <row r="35" spans="1:9" x14ac:dyDescent="0.2">
      <c r="A35" s="2">
        <v>8.6072209999999996E-2</v>
      </c>
      <c r="B35" s="2">
        <v>6.44692183</v>
      </c>
      <c r="F35" s="2">
        <v>8.6072209999999996E-2</v>
      </c>
      <c r="G35" s="2">
        <f t="shared" si="0"/>
        <v>7.4084253342840993E-3</v>
      </c>
      <c r="H35" s="32">
        <v>6.44692183</v>
      </c>
      <c r="I35" s="34">
        <f t="shared" si="1"/>
        <v>20.512909909999998</v>
      </c>
    </row>
    <row r="36" spans="1:9" x14ac:dyDescent="0.2">
      <c r="A36" s="2">
        <v>0.39458104999999999</v>
      </c>
      <c r="B36" s="2">
        <v>27.549579699999999</v>
      </c>
      <c r="F36" s="2">
        <v>0.39458104999999999</v>
      </c>
      <c r="G36" s="2">
        <f t="shared" si="0"/>
        <v>0.1556942050191025</v>
      </c>
      <c r="H36" s="32">
        <v>27.549579699999999</v>
      </c>
      <c r="I36" s="34">
        <f t="shared" si="1"/>
        <v>84.437901199999999</v>
      </c>
    </row>
    <row r="37" spans="1:9" x14ac:dyDescent="0.2">
      <c r="A37" s="2">
        <v>0.37411379</v>
      </c>
      <c r="B37" s="2">
        <v>29.690543999999999</v>
      </c>
      <c r="F37" s="2">
        <v>0.37411379</v>
      </c>
      <c r="G37" s="2">
        <f t="shared" si="0"/>
        <v>0.13996112786816411</v>
      </c>
      <c r="H37" s="32">
        <v>29.690543999999999</v>
      </c>
      <c r="I37" s="34">
        <f t="shared" si="1"/>
        <v>90.819859579999999</v>
      </c>
    </row>
    <row r="38" spans="1:9" x14ac:dyDescent="0.2">
      <c r="A38" s="2">
        <v>-1.5433104</v>
      </c>
      <c r="B38" s="2">
        <v>-105.89570999999999</v>
      </c>
      <c r="F38" s="2">
        <v>-1.5433104</v>
      </c>
      <c r="G38" s="2">
        <f t="shared" si="0"/>
        <v>2.38180699074816</v>
      </c>
      <c r="H38" s="32">
        <v>-105.89570999999999</v>
      </c>
      <c r="I38" s="34">
        <f t="shared" si="1"/>
        <v>-319.77375079999996</v>
      </c>
    </row>
    <row r="39" spans="1:9" x14ac:dyDescent="0.2">
      <c r="A39" s="2">
        <v>-0.65856289999999995</v>
      </c>
      <c r="B39" s="2">
        <v>-47.546590999999999</v>
      </c>
      <c r="F39" s="2">
        <v>-0.65856289999999995</v>
      </c>
      <c r="G39" s="2">
        <f t="shared" si="0"/>
        <v>0.43370509325640993</v>
      </c>
      <c r="H39" s="32">
        <v>-47.546590999999999</v>
      </c>
      <c r="I39" s="34">
        <f t="shared" si="1"/>
        <v>-142.9568988</v>
      </c>
    </row>
    <row r="40" spans="1:9" x14ac:dyDescent="0.2">
      <c r="A40" s="2">
        <v>-0.28276479999999998</v>
      </c>
      <c r="B40" s="2">
        <v>-19.639564</v>
      </c>
      <c r="F40" s="2">
        <v>-0.28276479999999998</v>
      </c>
      <c r="G40" s="2">
        <f t="shared" si="0"/>
        <v>7.9955932119039994E-2</v>
      </c>
      <c r="H40" s="32">
        <v>-19.639564</v>
      </c>
      <c r="I40" s="34">
        <f t="shared" si="1"/>
        <v>-58.484221599999998</v>
      </c>
    </row>
    <row r="41" spans="1:9" x14ac:dyDescent="0.2">
      <c r="A41" s="2">
        <v>-0.85502560000000005</v>
      </c>
      <c r="B41" s="2">
        <v>-63.159528000000002</v>
      </c>
      <c r="F41" s="2">
        <v>-0.85502560000000005</v>
      </c>
      <c r="G41" s="2">
        <f t="shared" si="0"/>
        <v>0.73106877665536008</v>
      </c>
      <c r="H41" s="32">
        <v>-63.159528000000002</v>
      </c>
      <c r="I41" s="34">
        <f t="shared" si="1"/>
        <v>-190.18863520000002</v>
      </c>
    </row>
    <row r="42" spans="1:9" x14ac:dyDescent="0.2">
      <c r="A42" s="2">
        <v>-1.3938318000000001</v>
      </c>
      <c r="B42" s="2">
        <v>-95.754503</v>
      </c>
      <c r="F42" s="2">
        <v>-1.3938318000000001</v>
      </c>
      <c r="G42" s="2">
        <f t="shared" si="0"/>
        <v>1.9427670866912401</v>
      </c>
      <c r="H42" s="32">
        <v>-95.754503</v>
      </c>
      <c r="I42" s="34">
        <f t="shared" si="1"/>
        <v>-289.05117259999997</v>
      </c>
    </row>
    <row r="43" spans="1:9" x14ac:dyDescent="0.2">
      <c r="A43" s="2">
        <v>0.92906971999999999</v>
      </c>
      <c r="B43" s="2">
        <v>66.078068599999995</v>
      </c>
      <c r="F43" s="2">
        <v>0.92906971999999999</v>
      </c>
      <c r="G43" s="2">
        <f t="shared" si="0"/>
        <v>0.86317054462087839</v>
      </c>
      <c r="H43" s="32">
        <v>66.078068599999995</v>
      </c>
      <c r="I43" s="34">
        <f t="shared" si="1"/>
        <v>201.09234523999999</v>
      </c>
    </row>
    <row r="44" spans="1:9" x14ac:dyDescent="0.2">
      <c r="A44" s="2">
        <v>1.1345693400000001</v>
      </c>
      <c r="B44" s="2">
        <v>76.1064255</v>
      </c>
      <c r="F44" s="2">
        <v>1.1345693400000001</v>
      </c>
      <c r="G44" s="2">
        <f t="shared" si="0"/>
        <v>1.2872475872680358</v>
      </c>
      <c r="H44" s="32">
        <v>76.1064255</v>
      </c>
      <c r="I44" s="34">
        <f t="shared" si="1"/>
        <v>231.58841518</v>
      </c>
    </row>
    <row r="45" spans="1:9" x14ac:dyDescent="0.2">
      <c r="A45" s="2">
        <v>-1.8990591999999999</v>
      </c>
      <c r="B45" s="2">
        <v>-132.1301</v>
      </c>
      <c r="F45" s="2">
        <v>-1.8990591999999999</v>
      </c>
      <c r="G45" s="2">
        <f t="shared" si="0"/>
        <v>3.6064258451046398</v>
      </c>
      <c r="H45" s="32">
        <v>-132.1301</v>
      </c>
      <c r="I45" s="34">
        <f t="shared" si="1"/>
        <v>-399.18841840000005</v>
      </c>
    </row>
    <row r="46" spans="1:9" x14ac:dyDescent="0.2">
      <c r="A46" s="2">
        <v>0.78434470000000001</v>
      </c>
      <c r="B46" s="2">
        <v>59.155936599999997</v>
      </c>
      <c r="F46" s="2">
        <v>0.78434470000000001</v>
      </c>
      <c r="G46" s="2">
        <f t="shared" si="0"/>
        <v>0.61519660841808999</v>
      </c>
      <c r="H46" s="32">
        <v>59.155936599999997</v>
      </c>
      <c r="I46" s="34">
        <f t="shared" si="1"/>
        <v>180.03649920000001</v>
      </c>
    </row>
    <row r="47" spans="1:9" x14ac:dyDescent="0.2">
      <c r="A47" s="2">
        <v>0.71371868999999999</v>
      </c>
      <c r="B47" s="2">
        <v>48.505242099999997</v>
      </c>
      <c r="F47" s="2">
        <v>0.71371868999999999</v>
      </c>
      <c r="G47" s="2">
        <f t="shared" si="0"/>
        <v>0.50939436845531605</v>
      </c>
      <c r="H47" s="32">
        <v>48.505242099999997</v>
      </c>
      <c r="I47" s="34">
        <f t="shared" si="1"/>
        <v>147.94316367999997</v>
      </c>
    </row>
    <row r="48" spans="1:9" x14ac:dyDescent="0.2">
      <c r="A48" s="2">
        <v>-2.2098464999999998</v>
      </c>
      <c r="B48" s="2">
        <v>-150.61857000000001</v>
      </c>
      <c r="F48" s="2">
        <v>-2.2098464999999998</v>
      </c>
      <c r="G48" s="2">
        <f t="shared" si="0"/>
        <v>4.8834215535622496</v>
      </c>
      <c r="H48" s="32">
        <v>-150.61857000000001</v>
      </c>
      <c r="I48" s="34">
        <f t="shared" si="1"/>
        <v>-455.27540300000004</v>
      </c>
    </row>
    <row r="49" spans="1:9" x14ac:dyDescent="0.2">
      <c r="A49" s="2">
        <v>0.88418068999999999</v>
      </c>
      <c r="B49" s="2">
        <v>63.104398799999998</v>
      </c>
      <c r="F49" s="2">
        <v>0.88418068999999999</v>
      </c>
      <c r="G49" s="2">
        <f t="shared" si="0"/>
        <v>0.78177549256887613</v>
      </c>
      <c r="H49" s="32">
        <v>63.104398799999998</v>
      </c>
      <c r="I49" s="34">
        <f t="shared" si="1"/>
        <v>192.08155777999997</v>
      </c>
    </row>
    <row r="50" spans="1:9" x14ac:dyDescent="0.2">
      <c r="A50" s="2">
        <v>0.25712929000000001</v>
      </c>
      <c r="B50" s="2">
        <v>11.190668499999999</v>
      </c>
      <c r="F50" s="2">
        <v>0.25712929000000001</v>
      </c>
      <c r="G50" s="2">
        <f t="shared" si="0"/>
        <v>6.61154717759041E-2</v>
      </c>
      <c r="H50" s="32">
        <v>11.190668499999999</v>
      </c>
      <c r="I50" s="34">
        <f t="shared" si="1"/>
        <v>35.086264079999992</v>
      </c>
    </row>
    <row r="51" spans="1:9" x14ac:dyDescent="0.2">
      <c r="A51" s="2">
        <v>-1.1544747</v>
      </c>
      <c r="B51" s="2">
        <v>-77.997404000000003</v>
      </c>
      <c r="F51" s="2">
        <v>-1.1544747</v>
      </c>
      <c r="G51" s="2">
        <f t="shared" si="0"/>
        <v>1.33281183294009</v>
      </c>
      <c r="H51" s="32">
        <v>-77.997404000000003</v>
      </c>
      <c r="I51" s="34">
        <f t="shared" si="1"/>
        <v>-235.30116139999998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CAAF5-2EAF-994E-B477-41FFEFAE18B7}">
  <dimension ref="A3:Q49"/>
  <sheetViews>
    <sheetView topLeftCell="D1" zoomScale="150" workbookViewId="0">
      <selection activeCell="K14" sqref="K14:K18"/>
    </sheetView>
  </sheetViews>
  <sheetFormatPr baseColWidth="10" defaultRowHeight="16" x14ac:dyDescent="0.2"/>
  <cols>
    <col min="4" max="4" width="10.83203125" style="41"/>
    <col min="8" max="8" width="10.83203125" style="41"/>
  </cols>
  <sheetData>
    <row r="3" spans="1:14" x14ac:dyDescent="0.2">
      <c r="A3" s="1" t="s">
        <v>0</v>
      </c>
      <c r="B3" s="1" t="s">
        <v>1</v>
      </c>
      <c r="E3" s="1" t="s">
        <v>0</v>
      </c>
      <c r="F3" s="1" t="s">
        <v>1</v>
      </c>
      <c r="I3" s="1" t="s">
        <v>0</v>
      </c>
      <c r="J3" s="1" t="s">
        <v>1</v>
      </c>
      <c r="M3" s="1" t="s">
        <v>0</v>
      </c>
      <c r="N3" s="1" t="s">
        <v>1</v>
      </c>
    </row>
    <row r="4" spans="1:14" x14ac:dyDescent="0.2">
      <c r="A4" s="37">
        <v>-0.16562750000000001</v>
      </c>
      <c r="B4" s="37">
        <v>-10.823492</v>
      </c>
      <c r="C4" s="66" t="s">
        <v>51</v>
      </c>
      <c r="D4" s="42"/>
      <c r="E4" s="38">
        <v>-0.16562750000000001</v>
      </c>
      <c r="F4" s="38">
        <v>-10.823492</v>
      </c>
      <c r="I4" s="38">
        <v>-0.16562750000000001</v>
      </c>
      <c r="J4" s="38">
        <v>-10.823492</v>
      </c>
      <c r="M4" s="38">
        <v>-0.16562750000000001</v>
      </c>
      <c r="N4" s="38">
        <v>-10.823492</v>
      </c>
    </row>
    <row r="5" spans="1:14" x14ac:dyDescent="0.2">
      <c r="A5" s="37">
        <v>-0.24069299999999999</v>
      </c>
      <c r="B5" s="37">
        <v>-14.141714</v>
      </c>
      <c r="C5" s="66"/>
      <c r="D5" s="42"/>
      <c r="E5" s="38">
        <v>-0.24069299999999999</v>
      </c>
      <c r="F5" s="38">
        <v>-14.141714</v>
      </c>
      <c r="I5" s="38">
        <v>-0.24069299999999999</v>
      </c>
      <c r="J5" s="38">
        <v>-14.141714</v>
      </c>
      <c r="M5" s="38">
        <v>-0.24069299999999999</v>
      </c>
      <c r="N5" s="38">
        <v>-14.141714</v>
      </c>
    </row>
    <row r="6" spans="1:14" x14ac:dyDescent="0.2">
      <c r="A6" s="37">
        <v>-0.48590919999999999</v>
      </c>
      <c r="B6" s="37">
        <v>-32.409433999999997</v>
      </c>
      <c r="C6" s="66"/>
      <c r="D6" s="42"/>
      <c r="E6" s="38">
        <v>-0.48590919999999999</v>
      </c>
      <c r="F6" s="38">
        <v>-32.409433999999997</v>
      </c>
      <c r="I6" s="38">
        <v>-0.48590919999999999</v>
      </c>
      <c r="J6" s="38">
        <v>-32.409433999999997</v>
      </c>
      <c r="M6" s="38">
        <v>-0.48590919999999999</v>
      </c>
      <c r="N6" s="38">
        <v>-32.409433999999997</v>
      </c>
    </row>
    <row r="7" spans="1:14" x14ac:dyDescent="0.2">
      <c r="A7" s="37">
        <v>-0.1076836</v>
      </c>
      <c r="B7" s="37">
        <v>-9.0656832999999999</v>
      </c>
      <c r="C7" s="66"/>
      <c r="D7" s="42"/>
      <c r="E7" s="38">
        <v>-0.1076836</v>
      </c>
      <c r="F7" s="38">
        <v>-9.0656832999999999</v>
      </c>
      <c r="I7" s="38">
        <v>-0.1076836</v>
      </c>
      <c r="J7" s="38">
        <v>-9.0656832999999999</v>
      </c>
      <c r="M7" s="38">
        <v>-0.1076836</v>
      </c>
      <c r="N7" s="38">
        <v>-9.0656832999999999</v>
      </c>
    </row>
    <row r="8" spans="1:14" x14ac:dyDescent="0.2">
      <c r="A8" s="37">
        <v>-1.6807323999999999</v>
      </c>
      <c r="B8" s="37">
        <v>-116.62475999999999</v>
      </c>
      <c r="C8" s="66"/>
      <c r="D8" s="42"/>
      <c r="E8" s="38">
        <v>-1.6807323999999999</v>
      </c>
      <c r="F8" s="38">
        <v>-116.62475999999999</v>
      </c>
      <c r="I8" s="38">
        <v>-1.6807323999999999</v>
      </c>
      <c r="J8" s="38">
        <v>-116.62475999999999</v>
      </c>
      <c r="M8" s="38">
        <v>-1.6807323999999999</v>
      </c>
      <c r="N8" s="38">
        <v>-116.62475999999999</v>
      </c>
    </row>
    <row r="9" spans="1:14" x14ac:dyDescent="0.2">
      <c r="A9" s="38">
        <v>-1.0922114999999999</v>
      </c>
      <c r="B9" s="38">
        <v>-78.386308999999997</v>
      </c>
      <c r="E9" s="37">
        <v>-1.0922114999999999</v>
      </c>
      <c r="F9" s="37">
        <v>-78.386308999999997</v>
      </c>
      <c r="G9" s="66" t="s">
        <v>52</v>
      </c>
      <c r="H9" s="42"/>
      <c r="I9" s="38">
        <v>-1.0922114999999999</v>
      </c>
      <c r="J9" s="38">
        <v>-78.386308999999997</v>
      </c>
      <c r="M9" s="38">
        <v>-1.0922114999999999</v>
      </c>
      <c r="N9" s="38">
        <v>-78.386308999999997</v>
      </c>
    </row>
    <row r="10" spans="1:14" x14ac:dyDescent="0.2">
      <c r="A10" s="2">
        <v>0.57477922999999997</v>
      </c>
      <c r="B10" s="2">
        <v>39.086097000000002</v>
      </c>
      <c r="E10" s="37">
        <v>0.57477922999999997</v>
      </c>
      <c r="F10" s="37">
        <v>39.086097000000002</v>
      </c>
      <c r="G10" s="66"/>
      <c r="H10" s="42"/>
      <c r="I10" s="38">
        <v>0.57477922999999997</v>
      </c>
      <c r="J10" s="38">
        <v>39.086097000000002</v>
      </c>
      <c r="M10" s="38">
        <v>0.57477922999999997</v>
      </c>
      <c r="N10" s="38">
        <v>39.086097000000002</v>
      </c>
    </row>
    <row r="11" spans="1:14" x14ac:dyDescent="0.2">
      <c r="A11" s="2">
        <v>-0.55071340000000002</v>
      </c>
      <c r="B11" s="2">
        <v>-41.595868000000003</v>
      </c>
      <c r="E11" s="37">
        <v>-0.55071340000000002</v>
      </c>
      <c r="F11" s="37">
        <v>-41.595868000000003</v>
      </c>
      <c r="G11" s="66"/>
      <c r="H11" s="42"/>
      <c r="I11" s="38">
        <v>-0.55071340000000002</v>
      </c>
      <c r="J11" s="38">
        <v>-41.595868000000003</v>
      </c>
      <c r="M11" s="38">
        <v>-0.55071340000000002</v>
      </c>
      <c r="N11" s="38">
        <v>-41.595868000000003</v>
      </c>
    </row>
    <row r="12" spans="1:14" x14ac:dyDescent="0.2">
      <c r="A12" s="2">
        <v>0.40179025000000002</v>
      </c>
      <c r="B12" s="2">
        <v>23.983129999999999</v>
      </c>
      <c r="E12" s="37">
        <v>0.40179025000000002</v>
      </c>
      <c r="F12" s="37">
        <v>23.983129999999999</v>
      </c>
      <c r="G12" s="66"/>
      <c r="H12" s="42"/>
      <c r="I12" s="38">
        <v>0.40179025000000002</v>
      </c>
      <c r="J12" s="38">
        <v>23.983129999999999</v>
      </c>
      <c r="M12" s="38">
        <v>0.40179025000000002</v>
      </c>
      <c r="N12" s="38">
        <v>23.983129999999999</v>
      </c>
    </row>
    <row r="13" spans="1:14" x14ac:dyDescent="0.2">
      <c r="A13" s="2">
        <v>-0.50024550000000001</v>
      </c>
      <c r="B13" s="2">
        <v>-33.641916999999999</v>
      </c>
      <c r="E13" s="37">
        <v>-0.50024550000000001</v>
      </c>
      <c r="F13" s="37">
        <v>-33.641916999999999</v>
      </c>
      <c r="G13" s="66"/>
      <c r="H13" s="42"/>
      <c r="I13" s="38">
        <v>-0.50024550000000001</v>
      </c>
      <c r="J13" s="38">
        <v>-33.641916999999999</v>
      </c>
      <c r="M13" s="38">
        <v>-0.50024550000000001</v>
      </c>
      <c r="N13" s="38">
        <v>-33.641916999999999</v>
      </c>
    </row>
    <row r="14" spans="1:14" x14ac:dyDescent="0.2">
      <c r="A14" s="2">
        <v>0.62950771000000005</v>
      </c>
      <c r="B14" s="2">
        <v>43.808776299999998</v>
      </c>
      <c r="E14" s="38">
        <v>0.62950771000000005</v>
      </c>
      <c r="F14" s="38">
        <v>43.808776299999998</v>
      </c>
      <c r="I14" s="37">
        <v>0.62950771000000005</v>
      </c>
      <c r="J14" s="39">
        <v>43.808776299999998</v>
      </c>
      <c r="K14" s="62" t="s">
        <v>53</v>
      </c>
      <c r="L14" s="43"/>
      <c r="M14" s="40">
        <v>0.62950771000000005</v>
      </c>
      <c r="N14" s="38">
        <v>43.808776299999998</v>
      </c>
    </row>
    <row r="15" spans="1:14" x14ac:dyDescent="0.2">
      <c r="A15" s="2">
        <v>1.8261192500000001</v>
      </c>
      <c r="B15" s="2">
        <v>131.71287699999999</v>
      </c>
      <c r="E15" s="2">
        <v>1.8261192500000001</v>
      </c>
      <c r="F15" s="2">
        <v>131.71287699999999</v>
      </c>
      <c r="I15" s="37">
        <v>1.8261192500000001</v>
      </c>
      <c r="J15" s="39">
        <v>131.71287699999999</v>
      </c>
      <c r="K15" s="63"/>
      <c r="L15" s="43"/>
      <c r="M15" s="40">
        <v>1.8261192500000001</v>
      </c>
      <c r="N15" s="38">
        <v>131.71287699999999</v>
      </c>
    </row>
    <row r="16" spans="1:14" x14ac:dyDescent="0.2">
      <c r="A16" s="2">
        <v>0.30039895</v>
      </c>
      <c r="B16" s="2">
        <v>16.181805300000001</v>
      </c>
      <c r="E16" s="2">
        <v>0.30039895</v>
      </c>
      <c r="F16" s="2">
        <v>16.181805300000001</v>
      </c>
      <c r="I16" s="37">
        <v>0.30039895</v>
      </c>
      <c r="J16" s="39">
        <v>16.181805300000001</v>
      </c>
      <c r="K16" s="63"/>
      <c r="L16" s="43"/>
      <c r="M16" s="40">
        <v>0.30039895</v>
      </c>
      <c r="N16" s="38">
        <v>16.181805300000001</v>
      </c>
    </row>
    <row r="17" spans="1:17" x14ac:dyDescent="0.2">
      <c r="A17" s="2">
        <v>-1.0550704</v>
      </c>
      <c r="B17" s="2">
        <v>-72.612886000000003</v>
      </c>
      <c r="E17" s="2">
        <v>-1.0550704</v>
      </c>
      <c r="F17" s="2">
        <v>-72.612886000000003</v>
      </c>
      <c r="I17" s="37">
        <v>-1.0550704</v>
      </c>
      <c r="J17" s="39">
        <v>-72.612886000000003</v>
      </c>
      <c r="K17" s="63"/>
      <c r="L17" s="43"/>
      <c r="M17" s="40">
        <v>-1.0550704</v>
      </c>
      <c r="N17" s="38">
        <v>-72.612886000000003</v>
      </c>
    </row>
    <row r="18" spans="1:17" x14ac:dyDescent="0.2">
      <c r="A18" s="2">
        <v>-1.3722749000000001</v>
      </c>
      <c r="B18" s="2">
        <v>-91.941316999999998</v>
      </c>
      <c r="E18" s="2">
        <v>-1.3722749000000001</v>
      </c>
      <c r="F18" s="2">
        <v>-91.941316999999998</v>
      </c>
      <c r="I18" s="37">
        <v>-1.3722749000000001</v>
      </c>
      <c r="J18" s="39">
        <v>-91.941316999999998</v>
      </c>
      <c r="K18" s="64"/>
      <c r="L18" s="43"/>
      <c r="M18" s="40">
        <v>-1.3722749000000001</v>
      </c>
      <c r="N18" s="38">
        <v>-91.941316999999998</v>
      </c>
    </row>
    <row r="19" spans="1:17" x14ac:dyDescent="0.2">
      <c r="A19" s="2">
        <v>-0.185638</v>
      </c>
      <c r="B19" s="2">
        <v>-4.3803729999999996</v>
      </c>
      <c r="E19" s="2">
        <v>-0.185638</v>
      </c>
      <c r="F19" s="2">
        <v>-4.3803729999999996</v>
      </c>
      <c r="I19" s="2">
        <v>-0.185638</v>
      </c>
      <c r="J19" s="2">
        <v>-4.3803729999999996</v>
      </c>
      <c r="M19" s="37">
        <v>-0.185638</v>
      </c>
      <c r="N19" s="37">
        <v>-4.3803729999999996</v>
      </c>
      <c r="O19" s="65" t="s">
        <v>54</v>
      </c>
    </row>
    <row r="20" spans="1:17" x14ac:dyDescent="0.2">
      <c r="A20" s="2">
        <v>1.3532987000000001</v>
      </c>
      <c r="B20" s="2">
        <v>97.5186128</v>
      </c>
      <c r="E20" s="2">
        <v>1.3532987000000001</v>
      </c>
      <c r="F20" s="2">
        <v>97.5186128</v>
      </c>
      <c r="I20" s="2">
        <v>1.3532987000000001</v>
      </c>
      <c r="J20" s="2">
        <v>97.5186128</v>
      </c>
      <c r="M20" s="37">
        <v>1.3532987000000001</v>
      </c>
      <c r="N20" s="37">
        <v>97.5186128</v>
      </c>
      <c r="O20" s="65"/>
    </row>
    <row r="21" spans="1:17" x14ac:dyDescent="0.2">
      <c r="A21" s="2">
        <v>-1.0717814999999999</v>
      </c>
      <c r="B21" s="2">
        <v>-73.404396000000006</v>
      </c>
      <c r="E21" s="2">
        <v>-1.0717814999999999</v>
      </c>
      <c r="F21" s="2">
        <v>-73.404396000000006</v>
      </c>
      <c r="I21" s="2">
        <v>-1.0717814999999999</v>
      </c>
      <c r="J21" s="2">
        <v>-73.404396000000006</v>
      </c>
      <c r="M21" s="37">
        <v>-1.0717814999999999</v>
      </c>
      <c r="N21" s="37">
        <v>-73.404396000000006</v>
      </c>
      <c r="O21" s="65"/>
    </row>
    <row r="22" spans="1:17" x14ac:dyDescent="0.2">
      <c r="A22" s="2">
        <v>-1.1496786000000001</v>
      </c>
      <c r="B22" s="2">
        <v>-81.747405000000001</v>
      </c>
      <c r="E22" s="2">
        <v>-1.1496786000000001</v>
      </c>
      <c r="F22" s="2">
        <v>-81.747405000000001</v>
      </c>
      <c r="I22" s="2">
        <v>-1.1496786000000001</v>
      </c>
      <c r="J22" s="2">
        <v>-81.747405000000001</v>
      </c>
      <c r="M22" s="37">
        <v>-1.1496786000000001</v>
      </c>
      <c r="N22" s="37">
        <v>-81.747405000000001</v>
      </c>
      <c r="O22" s="65"/>
      <c r="Q22" t="s">
        <v>55</v>
      </c>
    </row>
    <row r="23" spans="1:17" x14ac:dyDescent="0.2">
      <c r="A23" s="2">
        <v>0.11503391</v>
      </c>
      <c r="B23" s="2">
        <v>8.1673715199999997</v>
      </c>
      <c r="E23" s="2">
        <v>0.11503391</v>
      </c>
      <c r="F23" s="2">
        <v>8.1673715199999997</v>
      </c>
      <c r="I23" s="2">
        <v>0.11503391</v>
      </c>
      <c r="J23" s="2">
        <v>8.1673715199999997</v>
      </c>
      <c r="M23" s="37">
        <v>0.11503391</v>
      </c>
      <c r="N23" s="37">
        <v>8.1673715199999997</v>
      </c>
      <c r="O23" s="65"/>
    </row>
    <row r="29" spans="1:17" x14ac:dyDescent="0.2">
      <c r="A29" s="1" t="s">
        <v>0</v>
      </c>
      <c r="B29" s="1" t="s">
        <v>1</v>
      </c>
      <c r="E29" s="1" t="s">
        <v>0</v>
      </c>
      <c r="F29" s="1" t="s">
        <v>1</v>
      </c>
      <c r="I29" s="1" t="s">
        <v>0</v>
      </c>
      <c r="J29" s="1" t="s">
        <v>1</v>
      </c>
      <c r="M29" s="1" t="s">
        <v>0</v>
      </c>
      <c r="N29" s="1" t="s">
        <v>1</v>
      </c>
    </row>
    <row r="30" spans="1:17" x14ac:dyDescent="0.2">
      <c r="A30" s="37">
        <v>-0.16562750000000001</v>
      </c>
      <c r="B30" s="37">
        <v>-10.823492</v>
      </c>
      <c r="C30" s="66" t="s">
        <v>51</v>
      </c>
      <c r="D30" s="42"/>
      <c r="E30" s="38">
        <v>-0.16562750000000001</v>
      </c>
      <c r="F30" s="38">
        <v>-10.823492</v>
      </c>
      <c r="I30" s="38">
        <v>-0.16562750000000001</v>
      </c>
      <c r="J30" s="38">
        <v>-10.823492</v>
      </c>
      <c r="M30" s="38">
        <v>-0.16562750000000001</v>
      </c>
      <c r="N30" s="38">
        <v>-10.823492</v>
      </c>
    </row>
    <row r="31" spans="1:17" x14ac:dyDescent="0.2">
      <c r="A31" s="37">
        <v>-0.24069299999999999</v>
      </c>
      <c r="B31" s="37">
        <v>-14.141714</v>
      </c>
      <c r="C31" s="66"/>
      <c r="D31" s="42"/>
      <c r="E31" s="38">
        <v>-0.24069299999999999</v>
      </c>
      <c r="F31" s="38">
        <v>-14.141714</v>
      </c>
      <c r="I31" s="38">
        <v>-0.24069299999999999</v>
      </c>
      <c r="J31" s="38">
        <v>-14.141714</v>
      </c>
      <c r="M31" s="38">
        <v>-0.24069299999999999</v>
      </c>
      <c r="N31" s="38">
        <v>-14.141714</v>
      </c>
    </row>
    <row r="32" spans="1:17" x14ac:dyDescent="0.2">
      <c r="A32" s="37">
        <v>-0.48590919999999999</v>
      </c>
      <c r="B32" s="37">
        <v>-32.409433999999997</v>
      </c>
      <c r="C32" s="66"/>
      <c r="D32" s="42"/>
      <c r="E32" s="38">
        <v>-0.48590919999999999</v>
      </c>
      <c r="F32" s="38">
        <v>-32.409433999999997</v>
      </c>
      <c r="I32" s="38">
        <v>-0.48590919999999999</v>
      </c>
      <c r="J32" s="38">
        <v>-32.409433999999997</v>
      </c>
      <c r="M32" s="38">
        <v>-0.48590919999999999</v>
      </c>
      <c r="N32" s="38">
        <v>-32.409433999999997</v>
      </c>
    </row>
    <row r="33" spans="1:17" x14ac:dyDescent="0.2">
      <c r="A33" s="37">
        <v>-0.1076836</v>
      </c>
      <c r="B33" s="37">
        <v>-9.0656832999999999</v>
      </c>
      <c r="C33" s="66"/>
      <c r="D33" s="42"/>
      <c r="E33" s="38">
        <v>-0.1076836</v>
      </c>
      <c r="F33" s="38">
        <v>-9.0656832999999999</v>
      </c>
      <c r="I33" s="38">
        <v>-0.1076836</v>
      </c>
      <c r="J33" s="38">
        <v>-9.0656832999999999</v>
      </c>
      <c r="M33" s="38">
        <v>-0.1076836</v>
      </c>
      <c r="N33" s="38">
        <v>-9.0656832999999999</v>
      </c>
    </row>
    <row r="34" spans="1:17" x14ac:dyDescent="0.2">
      <c r="A34" s="37">
        <v>-1.6807323999999999</v>
      </c>
      <c r="B34" s="37">
        <v>-116.62475999999999</v>
      </c>
      <c r="C34" s="66"/>
      <c r="D34" s="42"/>
      <c r="E34" s="38">
        <v>-1.6807323999999999</v>
      </c>
      <c r="F34" s="38">
        <v>-116.62475999999999</v>
      </c>
      <c r="I34" s="38">
        <v>-1.6807323999999999</v>
      </c>
      <c r="J34" s="38">
        <v>-116.62475999999999</v>
      </c>
      <c r="M34" s="38">
        <v>-1.6807323999999999</v>
      </c>
      <c r="N34" s="38">
        <v>-116.62475999999999</v>
      </c>
    </row>
    <row r="35" spans="1:17" x14ac:dyDescent="0.2">
      <c r="A35" s="38">
        <v>-1.0922114999999999</v>
      </c>
      <c r="B35" s="38">
        <v>-78.386308999999997</v>
      </c>
      <c r="E35" s="37">
        <v>-1.0922114999999999</v>
      </c>
      <c r="F35" s="37">
        <v>-78.386308999999997</v>
      </c>
      <c r="G35" s="66" t="s">
        <v>52</v>
      </c>
      <c r="H35" s="42"/>
      <c r="I35" s="38">
        <v>-1.0922114999999999</v>
      </c>
      <c r="J35" s="38">
        <v>-78.386308999999997</v>
      </c>
      <c r="M35" s="38">
        <v>-1.0922114999999999</v>
      </c>
      <c r="N35" s="38">
        <v>-78.386308999999997</v>
      </c>
    </row>
    <row r="36" spans="1:17" x14ac:dyDescent="0.2">
      <c r="A36" s="2">
        <v>0.57477922999999997</v>
      </c>
      <c r="B36" s="2">
        <v>39.086097000000002</v>
      </c>
      <c r="E36" s="37">
        <v>0.57477922999999997</v>
      </c>
      <c r="F36" s="37">
        <v>39.086097000000002</v>
      </c>
      <c r="G36" s="66"/>
      <c r="H36" s="42"/>
      <c r="I36" s="38">
        <v>0.57477922999999997</v>
      </c>
      <c r="J36" s="38">
        <v>39.086097000000002</v>
      </c>
      <c r="M36" s="38">
        <v>0.57477922999999997</v>
      </c>
      <c r="N36" s="38">
        <v>39.086097000000002</v>
      </c>
    </row>
    <row r="37" spans="1:17" x14ac:dyDescent="0.2">
      <c r="A37" s="2">
        <v>-0.55071340000000002</v>
      </c>
      <c r="B37" s="2">
        <v>-41.595868000000003</v>
      </c>
      <c r="E37" s="37">
        <v>-0.55071340000000002</v>
      </c>
      <c r="F37" s="37">
        <v>-41.595868000000003</v>
      </c>
      <c r="G37" s="66"/>
      <c r="H37" s="42"/>
      <c r="I37" s="38">
        <v>-0.55071340000000002</v>
      </c>
      <c r="J37" s="38">
        <v>-41.595868000000003</v>
      </c>
      <c r="M37" s="38">
        <v>-0.55071340000000002</v>
      </c>
      <c r="N37" s="38">
        <v>-41.595868000000003</v>
      </c>
    </row>
    <row r="38" spans="1:17" x14ac:dyDescent="0.2">
      <c r="A38" s="2">
        <v>0.40179025000000002</v>
      </c>
      <c r="B38" s="2">
        <v>23.983129999999999</v>
      </c>
      <c r="E38" s="37">
        <v>0.40179025000000002</v>
      </c>
      <c r="F38" s="37">
        <v>23.983129999999999</v>
      </c>
      <c r="G38" s="66"/>
      <c r="H38" s="42"/>
      <c r="I38" s="38">
        <v>0.40179025000000002</v>
      </c>
      <c r="J38" s="38">
        <v>23.983129999999999</v>
      </c>
      <c r="M38" s="38">
        <v>0.40179025000000002</v>
      </c>
      <c r="N38" s="38">
        <v>23.983129999999999</v>
      </c>
    </row>
    <row r="39" spans="1:17" x14ac:dyDescent="0.2">
      <c r="A39" s="2">
        <v>-0.50024550000000001</v>
      </c>
      <c r="B39" s="2">
        <v>-33.641916999999999</v>
      </c>
      <c r="E39" s="37">
        <v>-0.50024550000000001</v>
      </c>
      <c r="F39" s="37">
        <v>-33.641916999999999</v>
      </c>
      <c r="G39" s="66"/>
      <c r="H39" s="42"/>
      <c r="I39" s="38">
        <v>-0.50024550000000001</v>
      </c>
      <c r="J39" s="38">
        <v>-33.641916999999999</v>
      </c>
      <c r="M39" s="38">
        <v>-0.50024550000000001</v>
      </c>
      <c r="N39" s="38">
        <v>-33.641916999999999</v>
      </c>
    </row>
    <row r="40" spans="1:17" x14ac:dyDescent="0.2">
      <c r="A40" s="2">
        <v>0.62950771000000005</v>
      </c>
      <c r="B40" s="2">
        <v>43.808776299999998</v>
      </c>
      <c r="E40" s="38">
        <v>0.62950771000000005</v>
      </c>
      <c r="F40" s="38">
        <v>43.808776299999998</v>
      </c>
      <c r="I40" s="37">
        <v>0.62950771000000005</v>
      </c>
      <c r="J40" s="39">
        <v>43.808776299999998</v>
      </c>
      <c r="K40" s="62" t="s">
        <v>53</v>
      </c>
      <c r="L40" s="43"/>
      <c r="M40" s="40">
        <v>0.62950771000000005</v>
      </c>
      <c r="N40" s="38">
        <v>43.808776299999998</v>
      </c>
    </row>
    <row r="41" spans="1:17" x14ac:dyDescent="0.2">
      <c r="A41" s="2">
        <v>1.8261192500000001</v>
      </c>
      <c r="B41" s="2">
        <v>131.71287699999999</v>
      </c>
      <c r="E41" s="2">
        <v>1.8261192500000001</v>
      </c>
      <c r="F41" s="2">
        <v>131.71287699999999</v>
      </c>
      <c r="I41" s="37">
        <v>1.8261192500000001</v>
      </c>
      <c r="J41" s="39">
        <v>131.71287699999999</v>
      </c>
      <c r="K41" s="63"/>
      <c r="L41" s="43"/>
      <c r="M41" s="40">
        <v>1.8261192500000001</v>
      </c>
      <c r="N41" s="38">
        <v>131.71287699999999</v>
      </c>
    </row>
    <row r="42" spans="1:17" x14ac:dyDescent="0.2">
      <c r="A42" s="2">
        <v>0.30039895</v>
      </c>
      <c r="B42" s="2">
        <v>16.181805300000001</v>
      </c>
      <c r="E42" s="2">
        <v>0.30039895</v>
      </c>
      <c r="F42" s="2">
        <v>16.181805300000001</v>
      </c>
      <c r="I42" s="37">
        <v>0.30039895</v>
      </c>
      <c r="J42" s="39">
        <v>16.181805300000001</v>
      </c>
      <c r="K42" s="63"/>
      <c r="L42" s="43"/>
      <c r="M42" s="40">
        <v>0.30039895</v>
      </c>
      <c r="N42" s="38">
        <v>16.181805300000001</v>
      </c>
    </row>
    <row r="43" spans="1:17" x14ac:dyDescent="0.2">
      <c r="A43" s="2">
        <v>-1.0550704</v>
      </c>
      <c r="B43" s="2">
        <v>-72.612886000000003</v>
      </c>
      <c r="E43" s="2">
        <v>-1.0550704</v>
      </c>
      <c r="F43" s="2">
        <v>-72.612886000000003</v>
      </c>
      <c r="I43" s="37">
        <v>-1.0550704</v>
      </c>
      <c r="J43" s="39">
        <v>-72.612886000000003</v>
      </c>
      <c r="K43" s="63"/>
      <c r="L43" s="43"/>
      <c r="M43" s="40">
        <v>-1.0550704</v>
      </c>
      <c r="N43" s="38">
        <v>-72.612886000000003</v>
      </c>
    </row>
    <row r="44" spans="1:17" x14ac:dyDescent="0.2">
      <c r="A44" s="2">
        <v>-1.3722749000000001</v>
      </c>
      <c r="B44" s="2">
        <v>-91.941316999999998</v>
      </c>
      <c r="E44" s="2">
        <v>-1.3722749000000001</v>
      </c>
      <c r="F44" s="2">
        <v>-91.941316999999998</v>
      </c>
      <c r="I44" s="37">
        <v>-1.3722749000000001</v>
      </c>
      <c r="J44" s="39">
        <v>-91.941316999999998</v>
      </c>
      <c r="K44" s="64"/>
      <c r="L44" s="43"/>
      <c r="M44" s="40">
        <v>-1.3722749000000001</v>
      </c>
      <c r="N44" s="38">
        <v>-91.941316999999998</v>
      </c>
    </row>
    <row r="45" spans="1:17" x14ac:dyDescent="0.2">
      <c r="A45" s="2">
        <v>-0.185638</v>
      </c>
      <c r="B45" s="2">
        <v>-4.3803729999999996</v>
      </c>
      <c r="E45" s="2">
        <v>-0.185638</v>
      </c>
      <c r="F45" s="2">
        <v>-4.3803729999999996</v>
      </c>
      <c r="I45" s="2">
        <v>-0.185638</v>
      </c>
      <c r="J45" s="2">
        <v>-4.3803729999999996</v>
      </c>
      <c r="M45" s="37">
        <v>-0.185638</v>
      </c>
      <c r="N45" s="37">
        <v>-4.3803729999999996</v>
      </c>
      <c r="O45" s="65" t="s">
        <v>54</v>
      </c>
    </row>
    <row r="46" spans="1:17" x14ac:dyDescent="0.2">
      <c r="A46" s="2">
        <v>1.3532987000000001</v>
      </c>
      <c r="B46" s="2">
        <v>97.5186128</v>
      </c>
      <c r="E46" s="2">
        <v>1.3532987000000001</v>
      </c>
      <c r="F46" s="2">
        <v>97.5186128</v>
      </c>
      <c r="I46" s="2">
        <v>1.3532987000000001</v>
      </c>
      <c r="J46" s="2">
        <v>97.5186128</v>
      </c>
      <c r="M46" s="37">
        <v>1.3532987000000001</v>
      </c>
      <c r="N46" s="37">
        <v>97.5186128</v>
      </c>
      <c r="O46" s="65"/>
    </row>
    <row r="47" spans="1:17" x14ac:dyDescent="0.2">
      <c r="A47" s="2">
        <v>-1.0717814999999999</v>
      </c>
      <c r="B47" s="2">
        <v>-73.404396000000006</v>
      </c>
      <c r="E47" s="2">
        <v>-1.0717814999999999</v>
      </c>
      <c r="F47" s="2">
        <v>-73.404396000000006</v>
      </c>
      <c r="I47" s="2">
        <v>-1.0717814999999999</v>
      </c>
      <c r="J47" s="2">
        <v>-73.404396000000006</v>
      </c>
      <c r="M47" s="37">
        <v>-1.0717814999999999</v>
      </c>
      <c r="N47" s="37">
        <v>-73.404396000000006</v>
      </c>
      <c r="O47" s="65"/>
    </row>
    <row r="48" spans="1:17" x14ac:dyDescent="0.2">
      <c r="A48" s="2">
        <v>-1.1496786000000001</v>
      </c>
      <c r="B48" s="2">
        <v>-81.747405000000001</v>
      </c>
      <c r="E48" s="2">
        <v>-1.1496786000000001</v>
      </c>
      <c r="F48" s="2">
        <v>-81.747405000000001</v>
      </c>
      <c r="I48" s="2">
        <v>-1.1496786000000001</v>
      </c>
      <c r="J48" s="2">
        <v>-81.747405000000001</v>
      </c>
      <c r="M48" s="37">
        <v>-1.1496786000000001</v>
      </c>
      <c r="N48" s="37">
        <v>-81.747405000000001</v>
      </c>
      <c r="O48" s="65"/>
      <c r="Q48" t="s">
        <v>55</v>
      </c>
    </row>
    <row r="49" spans="1:15" x14ac:dyDescent="0.2">
      <c r="A49" s="2">
        <v>0.11503391</v>
      </c>
      <c r="B49" s="2">
        <v>8.1673715199999997</v>
      </c>
      <c r="E49" s="2">
        <v>0.11503391</v>
      </c>
      <c r="F49" s="2">
        <v>8.1673715199999997</v>
      </c>
      <c r="I49" s="2">
        <v>0.11503391</v>
      </c>
      <c r="J49" s="2">
        <v>8.1673715199999997</v>
      </c>
      <c r="M49" s="37">
        <v>0.11503391</v>
      </c>
      <c r="N49" s="37">
        <v>8.1673715199999997</v>
      </c>
      <c r="O49" s="65"/>
    </row>
  </sheetData>
  <mergeCells count="8">
    <mergeCell ref="K40:K44"/>
    <mergeCell ref="O45:O49"/>
    <mergeCell ref="C4:C8"/>
    <mergeCell ref="G9:G13"/>
    <mergeCell ref="K14:K18"/>
    <mergeCell ref="O19:O23"/>
    <mergeCell ref="C30:C34"/>
    <mergeCell ref="G35:G3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One Feature</vt:lpstr>
      <vt:lpstr>Model Meaning</vt:lpstr>
      <vt:lpstr>Cost Function</vt:lpstr>
      <vt:lpstr>Gradient Descent Recall</vt:lpstr>
      <vt:lpstr>Grad Descent Linear Regression</vt:lpstr>
      <vt:lpstr>Vector Notation</vt:lpstr>
      <vt:lpstr>Non Linear Seprability</vt:lpstr>
      <vt:lpstr>Non Linear Regression</vt:lpstr>
      <vt:lpstr>Cross Validation</vt:lpstr>
      <vt:lpstr>User Item Rating Matrix</vt:lpstr>
      <vt:lpstr>Collaborative Filtering 1</vt:lpstr>
      <vt:lpstr>Softmax Function</vt:lpstr>
      <vt:lpstr>Log Loss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Gunnvant Saini</cp:lastModifiedBy>
  <dcterms:created xsi:type="dcterms:W3CDTF">2021-09-27T07:55:01Z</dcterms:created>
  <dcterms:modified xsi:type="dcterms:W3CDTF">2021-10-13T11:30:00Z</dcterms:modified>
</cp:coreProperties>
</file>