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consulting/dono/idma_pt_public/ML_Unit4/excel/"/>
    </mc:Choice>
  </mc:AlternateContent>
  <xr:revisionPtr revIDLastSave="488" documentId="8_{F1D6EBA1-8E1B-194D-96A4-BAC16A1FB37A}" xr6:coauthVersionLast="47" xr6:coauthVersionMax="47" xr10:uidLastSave="{BCFCF799-6525-D541-860E-4A76E9AE05F7}"/>
  <bookViews>
    <workbookView xWindow="380" yWindow="500" windowWidth="28040" windowHeight="15700" activeTab="2" xr2:uid="{9B9E1C1F-324F-B14F-9EF7-2314F08EEAD2}"/>
  </bookViews>
  <sheets>
    <sheet name="Multinomial  Model" sheetId="1" r:id="rId1"/>
    <sheet name="Univariate Gaussian" sheetId="2" r:id="rId2"/>
    <sheet name="EM Exam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3" l="1"/>
  <c r="B34" i="3"/>
  <c r="B18" i="3"/>
  <c r="G18" i="3"/>
  <c r="G23" i="3" s="1"/>
  <c r="B28" i="3" s="1"/>
  <c r="G19" i="3"/>
  <c r="G20" i="3"/>
  <c r="G21" i="3"/>
  <c r="G22" i="3"/>
  <c r="C19" i="3"/>
  <c r="C20" i="3"/>
  <c r="C21" i="3"/>
  <c r="C22" i="3"/>
  <c r="F19" i="3"/>
  <c r="F20" i="3"/>
  <c r="F21" i="3"/>
  <c r="F22" i="3"/>
  <c r="F18" i="3"/>
  <c r="B19" i="3"/>
  <c r="B20" i="3"/>
  <c r="B21" i="3"/>
  <c r="B22" i="3"/>
  <c r="F20" i="2"/>
  <c r="F19" i="2"/>
  <c r="F18" i="2"/>
  <c r="E6" i="2"/>
  <c r="E19" i="2" s="1"/>
  <c r="D6" i="2"/>
  <c r="D20" i="2" s="1"/>
  <c r="D19" i="2"/>
  <c r="D18" i="2"/>
  <c r="E3" i="2"/>
  <c r="D3" i="2"/>
  <c r="I11" i="1"/>
  <c r="I14" i="1"/>
  <c r="I19" i="1"/>
  <c r="I18" i="1"/>
  <c r="E5" i="1" s="1"/>
  <c r="I17" i="1"/>
  <c r="I16" i="1"/>
  <c r="I15" i="1"/>
  <c r="I13" i="1"/>
  <c r="I12" i="1"/>
  <c r="I10" i="1"/>
  <c r="I9" i="1"/>
  <c r="I8" i="1"/>
  <c r="I7" i="1"/>
  <c r="E7" i="1" s="1"/>
  <c r="I6" i="1"/>
  <c r="I5" i="1"/>
  <c r="E6" i="1" s="1"/>
  <c r="H18" i="1"/>
  <c r="D5" i="1" s="1"/>
  <c r="H17" i="1"/>
  <c r="H16" i="1"/>
  <c r="H15" i="1"/>
  <c r="H14" i="1"/>
  <c r="H13" i="1"/>
  <c r="H12" i="1"/>
  <c r="H11" i="1"/>
  <c r="H10" i="1"/>
  <c r="H9" i="1"/>
  <c r="D6" i="1" s="1"/>
  <c r="H8" i="1"/>
  <c r="H7" i="1"/>
  <c r="D7" i="1" s="1"/>
  <c r="H6" i="1"/>
  <c r="H5" i="1"/>
  <c r="B32" i="3" l="1"/>
  <c r="B30" i="3"/>
  <c r="C18" i="3"/>
  <c r="C23" i="3" s="1"/>
  <c r="B27" i="3" s="1"/>
  <c r="E20" i="2"/>
  <c r="E18" i="2"/>
  <c r="H19" i="1"/>
  <c r="F42" i="3" l="1"/>
  <c r="B29" i="3"/>
  <c r="B31" i="3"/>
  <c r="F40" i="3" l="1"/>
  <c r="B41" i="3"/>
  <c r="B43" i="3"/>
  <c r="B44" i="3"/>
  <c r="C44" i="3" s="1"/>
  <c r="B40" i="3"/>
  <c r="C40" i="3" s="1"/>
  <c r="F43" i="3"/>
  <c r="B42" i="3"/>
  <c r="C42" i="3" s="1"/>
  <c r="F41" i="3"/>
  <c r="F44" i="3"/>
  <c r="G43" i="3" l="1"/>
  <c r="C41" i="3"/>
  <c r="G44" i="3"/>
  <c r="G40" i="3"/>
  <c r="C43" i="3"/>
  <c r="C45" i="3" s="1"/>
  <c r="G41" i="3"/>
  <c r="G42" i="3"/>
  <c r="B37" i="3" l="1"/>
  <c r="G45" i="3"/>
</calcChain>
</file>

<file path=xl/sharedStrings.xml><?xml version="1.0" encoding="utf-8"?>
<sst xmlns="http://schemas.openxmlformats.org/spreadsheetml/2006/main" count="115" uniqueCount="77">
  <si>
    <t>Docs</t>
  </si>
  <si>
    <t>Word</t>
  </si>
  <si>
    <t>Why lists in python are not immutable?</t>
  </si>
  <si>
    <t>How to handle threads in Java 8?</t>
  </si>
  <si>
    <t>In python how to handle concurrency?</t>
  </si>
  <si>
    <t>Python</t>
  </si>
  <si>
    <t>Probability(Word|Python)</t>
  </si>
  <si>
    <t>Probability(Word|Java)</t>
  </si>
  <si>
    <t>Java</t>
  </si>
  <si>
    <t>P(D|Python)</t>
  </si>
  <si>
    <t>P(D|Java)</t>
  </si>
  <si>
    <t>handle</t>
  </si>
  <si>
    <t>in</t>
  </si>
  <si>
    <t>threads</t>
  </si>
  <si>
    <t>how</t>
  </si>
  <si>
    <t>to</t>
  </si>
  <si>
    <t>java</t>
  </si>
  <si>
    <t>lists</t>
  </si>
  <si>
    <t>python</t>
  </si>
  <si>
    <t>immutable</t>
  </si>
  <si>
    <t>are</t>
  </si>
  <si>
    <t>concurrency</t>
  </si>
  <si>
    <t>not</t>
  </si>
  <si>
    <t>why</t>
  </si>
  <si>
    <t>Size of vocab</t>
  </si>
  <si>
    <t>Size of Vocab</t>
  </si>
  <si>
    <t>How python networking works</t>
  </si>
  <si>
    <t>Blood Sugar</t>
  </si>
  <si>
    <t>Diabetic</t>
  </si>
  <si>
    <t>Mean Diabetic 0</t>
  </si>
  <si>
    <t>Mean Diabetic 1</t>
  </si>
  <si>
    <t>Variance Diabetic 0</t>
  </si>
  <si>
    <t>Variance Diabetic 1</t>
  </si>
  <si>
    <t>Training Data</t>
  </si>
  <si>
    <t>Inference</t>
  </si>
  <si>
    <t>Likelihood P(X|C=0)</t>
  </si>
  <si>
    <t>Likelihood P(X|C=1)</t>
  </si>
  <si>
    <t>Decision Rule</t>
  </si>
  <si>
    <t>P(X|C=0)/P(X|C=1)</t>
  </si>
  <si>
    <t>Points</t>
  </si>
  <si>
    <t>Values</t>
  </si>
  <si>
    <t>x1</t>
  </si>
  <si>
    <t>x0</t>
  </si>
  <si>
    <t>x2</t>
  </si>
  <si>
    <t>x3</t>
  </si>
  <si>
    <t>x4</t>
  </si>
  <si>
    <t># clusters</t>
  </si>
  <si>
    <t>Iteration 1</t>
  </si>
  <si>
    <t>p1</t>
  </si>
  <si>
    <t>p2</t>
  </si>
  <si>
    <t>mu1</t>
  </si>
  <si>
    <t>mu2</t>
  </si>
  <si>
    <t>sigma1</t>
  </si>
  <si>
    <t>sigma2</t>
  </si>
  <si>
    <t>(Randomly Chosen)</t>
  </si>
  <si>
    <t>E Step</t>
  </si>
  <si>
    <t>pjN(xi,muj,sigmaj)</t>
  </si>
  <si>
    <t>Point</t>
  </si>
  <si>
    <t>P(1|i)</t>
  </si>
  <si>
    <t>P(2|i)</t>
  </si>
  <si>
    <t>M Step</t>
  </si>
  <si>
    <t>n1</t>
  </si>
  <si>
    <t>n2</t>
  </si>
  <si>
    <t>log likelihood calculation</t>
  </si>
  <si>
    <t>Class</t>
  </si>
  <si>
    <t>M1- Guassian Model</t>
  </si>
  <si>
    <t>M2- Softmax</t>
  </si>
  <si>
    <t>M3- NN</t>
  </si>
  <si>
    <t>Performance</t>
  </si>
  <si>
    <t>AWS</t>
  </si>
  <si>
    <t>2 GB Memory</t>
  </si>
  <si>
    <t>512 MB Memory</t>
  </si>
  <si>
    <t>Cost</t>
  </si>
  <si>
    <t>16 GB Memory +GPU</t>
  </si>
  <si>
    <t>Age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</si>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</sst>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2" fontId="0" fillId="0" borderId="1" xfId="0" applyNumberFormat="1" applyBorder="1"/>
    <xf numFmtId="0" fontId="0" fillId="0" borderId="3" xfId="0" applyBorder="1"/>
    <xf numFmtId="0" fontId="0" fillId="0" borderId="2" xfId="0" applyFill="1" applyBorder="1"/>
    <xf numFmtId="0" fontId="0" fillId="0" borderId="0" xfId="0" applyFill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1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1" fillId="0" borderId="4" xfId="0" applyFont="1" applyFill="1" applyBorder="1"/>
    <xf numFmtId="0" fontId="1" fillId="0" borderId="0" xfId="0" applyFont="1" applyBorder="1"/>
    <xf numFmtId="0" fontId="0" fillId="0" borderId="0" xfId="0" applyFill="1" applyBorder="1"/>
    <xf numFmtId="0" fontId="0" fillId="0" borderId="4" xfId="0" applyFont="1" applyFill="1" applyBorder="1"/>
    <xf numFmtId="0" fontId="0" fillId="0" borderId="0" xfId="0" applyFont="1" applyFill="1" applyBorder="1"/>
    <xf numFmtId="9" fontId="0" fillId="0" borderId="0" xfId="0" applyNumberFormat="1"/>
    <xf numFmtId="1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B9192-34D0-7E49-B4FE-DC7951E6D990}">
  <dimension ref="B1:I21"/>
  <sheetViews>
    <sheetView topLeftCell="C6" zoomScale="178" workbookViewId="0">
      <selection activeCell="I11" sqref="I11"/>
    </sheetView>
  </sheetViews>
  <sheetFormatPr baseColWidth="10" defaultRowHeight="16" x14ac:dyDescent="0.2"/>
  <cols>
    <col min="1" max="1" width="14.33203125" customWidth="1"/>
    <col min="2" max="2" width="18.33203125" customWidth="1"/>
    <col min="3" max="3" width="18.1640625" customWidth="1"/>
    <col min="4" max="4" width="16.6640625" customWidth="1"/>
    <col min="5" max="5" width="12.5" bestFit="1" customWidth="1"/>
    <col min="8" max="8" width="27" customWidth="1"/>
    <col min="9" max="9" width="21" customWidth="1"/>
  </cols>
  <sheetData>
    <row r="1" spans="2:9" x14ac:dyDescent="0.2">
      <c r="H1" s="5" t="s">
        <v>24</v>
      </c>
      <c r="I1" s="5" t="s">
        <v>25</v>
      </c>
    </row>
    <row r="2" spans="2:9" x14ac:dyDescent="0.2">
      <c r="H2" s="5">
        <v>12</v>
      </c>
      <c r="I2" s="5">
        <v>7</v>
      </c>
    </row>
    <row r="4" spans="2:9" x14ac:dyDescent="0.2">
      <c r="B4" s="1" t="s">
        <v>0</v>
      </c>
      <c r="C4" s="1" t="s">
        <v>64</v>
      </c>
      <c r="D4" s="1" t="s">
        <v>9</v>
      </c>
      <c r="E4" s="1" t="s">
        <v>10</v>
      </c>
      <c r="F4" s="3"/>
      <c r="G4" s="5" t="s">
        <v>1</v>
      </c>
      <c r="H4" s="1" t="s">
        <v>6</v>
      </c>
      <c r="I4" s="1" t="s">
        <v>7</v>
      </c>
    </row>
    <row r="5" spans="2:9" ht="34" x14ac:dyDescent="0.2">
      <c r="B5" s="2" t="s">
        <v>2</v>
      </c>
      <c r="C5" s="1" t="s">
        <v>5</v>
      </c>
      <c r="D5" s="1">
        <f>H18*H12*H7*H13*H15*H17*H14</f>
        <v>5.5816329446730666E-8</v>
      </c>
      <c r="E5" s="1">
        <f>I18*I12*I7*I13*I16*I17*I14</f>
        <v>0</v>
      </c>
      <c r="F5" s="3"/>
      <c r="G5" s="4">
        <v>8</v>
      </c>
      <c r="H5" s="1">
        <f>(0)/H$2</f>
        <v>0</v>
      </c>
      <c r="I5" s="1">
        <f>1/I2</f>
        <v>0.14285714285714285</v>
      </c>
    </row>
    <row r="6" spans="2:9" ht="34" x14ac:dyDescent="0.2">
      <c r="B6" s="2" t="s">
        <v>3</v>
      </c>
      <c r="C6" s="1" t="s">
        <v>8</v>
      </c>
      <c r="D6" s="1">
        <f>H9*H10*H6*H8*H7*H11*H5</f>
        <v>0</v>
      </c>
      <c r="E6" s="1">
        <f>I5*I6*I7*I8*I9*I10*I11</f>
        <v>1.2142656789020119E-6</v>
      </c>
      <c r="F6" s="3"/>
      <c r="G6" s="4" t="s">
        <v>11</v>
      </c>
      <c r="H6" s="6">
        <f>1/H2</f>
        <v>8.3333333333333329E-2</v>
      </c>
      <c r="I6" s="1">
        <f>1/I2</f>
        <v>0.14285714285714285</v>
      </c>
    </row>
    <row r="7" spans="2:9" ht="34" x14ac:dyDescent="0.2">
      <c r="B7" s="2" t="s">
        <v>4</v>
      </c>
      <c r="C7" s="1" t="s">
        <v>5</v>
      </c>
      <c r="D7" s="1">
        <f>H7*H13*H9*H10*H6*H16</f>
        <v>6.6979595336076802E-7</v>
      </c>
      <c r="E7" s="1">
        <f>I7*I13*I9*I10*I6*I16</f>
        <v>0</v>
      </c>
      <c r="F7" s="3"/>
      <c r="G7" s="4" t="s">
        <v>12</v>
      </c>
      <c r="H7" s="1">
        <f>2/H2</f>
        <v>0.16666666666666666</v>
      </c>
      <c r="I7" s="1">
        <f>1/I2</f>
        <v>0.14285714285714285</v>
      </c>
    </row>
    <row r="8" spans="2:9" ht="34" x14ac:dyDescent="0.2">
      <c r="B8" s="9" t="s">
        <v>26</v>
      </c>
      <c r="G8" s="4" t="s">
        <v>13</v>
      </c>
      <c r="H8" s="1">
        <f>0/H2</f>
        <v>0</v>
      </c>
      <c r="I8" s="1">
        <f>1/I2</f>
        <v>0.14285714285714285</v>
      </c>
    </row>
    <row r="9" spans="2:9" x14ac:dyDescent="0.2">
      <c r="G9" s="4" t="s">
        <v>14</v>
      </c>
      <c r="H9" s="1">
        <f>1/H2</f>
        <v>8.3333333333333329E-2</v>
      </c>
      <c r="I9" s="1">
        <f>1/I2</f>
        <v>0.14285714285714285</v>
      </c>
    </row>
    <row r="10" spans="2:9" x14ac:dyDescent="0.2">
      <c r="G10" s="4" t="s">
        <v>15</v>
      </c>
      <c r="H10" s="1">
        <f>1/H2</f>
        <v>8.3333333333333329E-2</v>
      </c>
      <c r="I10" s="1">
        <f>1/I2</f>
        <v>0.14285714285714285</v>
      </c>
    </row>
    <row r="11" spans="2:9" x14ac:dyDescent="0.2">
      <c r="G11" s="4" t="s">
        <v>16</v>
      </c>
      <c r="H11" s="1">
        <f>0/H2</f>
        <v>0</v>
      </c>
      <c r="I11" s="1">
        <f>1/7</f>
        <v>0.14285714285714285</v>
      </c>
    </row>
    <row r="12" spans="2:9" x14ac:dyDescent="0.2">
      <c r="G12" s="4" t="s">
        <v>17</v>
      </c>
      <c r="H12" s="1">
        <f>1/H2</f>
        <v>8.3333333333333329E-2</v>
      </c>
      <c r="I12" s="1">
        <f>0/I2</f>
        <v>0</v>
      </c>
    </row>
    <row r="13" spans="2:9" x14ac:dyDescent="0.2">
      <c r="G13" s="4" t="s">
        <v>18</v>
      </c>
      <c r="H13" s="1">
        <f>1/H2</f>
        <v>8.3333333333333329E-2</v>
      </c>
      <c r="I13" s="1">
        <f>0/I2</f>
        <v>0</v>
      </c>
    </row>
    <row r="14" spans="2:9" x14ac:dyDescent="0.2">
      <c r="G14" s="4" t="s">
        <v>19</v>
      </c>
      <c r="H14" s="1">
        <f>1/H2</f>
        <v>8.3333333333333329E-2</v>
      </c>
      <c r="I14" s="1">
        <f>0/7</f>
        <v>0</v>
      </c>
    </row>
    <row r="15" spans="2:9" x14ac:dyDescent="0.2">
      <c r="G15" s="4" t="s">
        <v>20</v>
      </c>
      <c r="H15" s="1">
        <f>1/H2</f>
        <v>8.3333333333333329E-2</v>
      </c>
      <c r="I15" s="1">
        <f>0/I2</f>
        <v>0</v>
      </c>
    </row>
    <row r="16" spans="2:9" x14ac:dyDescent="0.2">
      <c r="G16" s="4" t="s">
        <v>21</v>
      </c>
      <c r="H16" s="1">
        <f>1/H2</f>
        <v>8.3333333333333329E-2</v>
      </c>
      <c r="I16" s="1">
        <f>0/I2</f>
        <v>0</v>
      </c>
    </row>
    <row r="17" spans="7:9" x14ac:dyDescent="0.2">
      <c r="G17" s="4" t="s">
        <v>22</v>
      </c>
      <c r="H17" s="1">
        <f>1/H2</f>
        <v>8.3333333333333329E-2</v>
      </c>
      <c r="I17" s="1">
        <f>0/I2</f>
        <v>0</v>
      </c>
    </row>
    <row r="18" spans="7:9" x14ac:dyDescent="0.2">
      <c r="G18" s="4" t="s">
        <v>23</v>
      </c>
      <c r="H18" s="1">
        <f>1/H2</f>
        <v>8.3333333333333329E-2</v>
      </c>
      <c r="I18" s="1">
        <f>0/I2</f>
        <v>0</v>
      </c>
    </row>
    <row r="19" spans="7:9" x14ac:dyDescent="0.2">
      <c r="G19" s="7"/>
      <c r="H19" s="8">
        <f>SUM(H5:H18)</f>
        <v>1</v>
      </c>
      <c r="I19" s="7">
        <f>SUM(I5:I18)</f>
        <v>0.99999999999999978</v>
      </c>
    </row>
    <row r="20" spans="7:9" x14ac:dyDescent="0.2">
      <c r="G20" s="3"/>
      <c r="H20" s="3"/>
      <c r="I20" s="3"/>
    </row>
    <row r="21" spans="7:9" x14ac:dyDescent="0.2">
      <c r="G21" s="3"/>
      <c r="H21" s="3"/>
      <c r="I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0190-EB6A-364B-AD05-2CEF02172E65}">
  <dimension ref="A1:H26"/>
  <sheetViews>
    <sheetView topLeftCell="A3" zoomScale="150" workbookViewId="0">
      <selection activeCell="D11" sqref="D11:E11"/>
    </sheetView>
  </sheetViews>
  <sheetFormatPr baseColWidth="10" defaultRowHeight="16" x14ac:dyDescent="0.2"/>
  <cols>
    <col min="1" max="1" width="14.1640625" customWidth="1"/>
    <col min="4" max="4" width="18.1640625" customWidth="1"/>
    <col min="5" max="5" width="17.33203125" customWidth="1"/>
    <col min="6" max="7" width="18.5" customWidth="1"/>
  </cols>
  <sheetData>
    <row r="1" spans="1:6" x14ac:dyDescent="0.2">
      <c r="A1" s="10" t="s">
        <v>33</v>
      </c>
    </row>
    <row r="2" spans="1:6" x14ac:dyDescent="0.2">
      <c r="A2" s="11" t="s">
        <v>27</v>
      </c>
      <c r="B2" s="11" t="s">
        <v>28</v>
      </c>
      <c r="D2" s="5" t="s">
        <v>29</v>
      </c>
      <c r="E2" s="5" t="s">
        <v>30</v>
      </c>
    </row>
    <row r="3" spans="1:6" x14ac:dyDescent="0.2">
      <c r="A3" s="12">
        <v>10</v>
      </c>
      <c r="B3" s="12">
        <v>0</v>
      </c>
      <c r="D3" s="1">
        <f>AVERAGE(A3:A8)</f>
        <v>10</v>
      </c>
      <c r="E3" s="1">
        <f>AVERAGE(A9:A14)</f>
        <v>12</v>
      </c>
    </row>
    <row r="4" spans="1:6" x14ac:dyDescent="0.2">
      <c r="A4" s="12">
        <v>8</v>
      </c>
      <c r="B4" s="12">
        <v>0</v>
      </c>
    </row>
    <row r="5" spans="1:6" x14ac:dyDescent="0.2">
      <c r="A5" s="12">
        <v>10</v>
      </c>
      <c r="B5" s="12">
        <v>0</v>
      </c>
      <c r="D5" s="5" t="s">
        <v>31</v>
      </c>
      <c r="E5" s="5" t="s">
        <v>32</v>
      </c>
    </row>
    <row r="6" spans="1:6" x14ac:dyDescent="0.2">
      <c r="A6" s="12">
        <v>10</v>
      </c>
      <c r="B6" s="12">
        <v>0</v>
      </c>
      <c r="D6" s="1">
        <f>STDEVP(A3:A8)^2</f>
        <v>1</v>
      </c>
      <c r="E6" s="1">
        <f>STDEVP(A9:A14)^2</f>
        <v>4</v>
      </c>
    </row>
    <row r="7" spans="1:6" x14ac:dyDescent="0.2">
      <c r="A7" s="12">
        <v>11</v>
      </c>
      <c r="B7" s="12">
        <v>0</v>
      </c>
    </row>
    <row r="8" spans="1:6" x14ac:dyDescent="0.2">
      <c r="A8" s="12">
        <v>11</v>
      </c>
      <c r="B8" s="12">
        <v>0</v>
      </c>
    </row>
    <row r="9" spans="1:6" x14ac:dyDescent="0.2">
      <c r="A9" s="12">
        <v>12</v>
      </c>
      <c r="B9" s="12">
        <v>1</v>
      </c>
    </row>
    <row r="10" spans="1:6" x14ac:dyDescent="0.2">
      <c r="A10" s="12">
        <v>9</v>
      </c>
      <c r="B10" s="12">
        <v>1</v>
      </c>
      <c r="D10" t="s">
        <v>27</v>
      </c>
      <c r="E10" t="s">
        <v>74</v>
      </c>
      <c r="F10" t="s">
        <v>75</v>
      </c>
    </row>
    <row r="11" spans="1:6" x14ac:dyDescent="0.2">
      <c r="A11" s="12">
        <v>15</v>
      </c>
      <c r="B11" s="12">
        <v>1</v>
      </c>
      <c r="C11" t="s">
        <v>76</v>
      </c>
      <c r="D11">
        <v>10</v>
      </c>
      <c r="E11">
        <v>45</v>
      </c>
    </row>
    <row r="12" spans="1:6" x14ac:dyDescent="0.2">
      <c r="A12" s="12">
        <v>10</v>
      </c>
      <c r="B12" s="12">
        <v>1</v>
      </c>
    </row>
    <row r="13" spans="1:6" x14ac:dyDescent="0.2">
      <c r="A13" s="12">
        <v>13</v>
      </c>
      <c r="B13" s="12">
        <v>1</v>
      </c>
    </row>
    <row r="14" spans="1:6" x14ac:dyDescent="0.2">
      <c r="A14" s="12">
        <v>13</v>
      </c>
      <c r="B14" s="12">
        <v>1</v>
      </c>
    </row>
    <row r="16" spans="1:6" x14ac:dyDescent="0.2">
      <c r="A16" s="10" t="s">
        <v>34</v>
      </c>
      <c r="F16" s="10" t="s">
        <v>37</v>
      </c>
    </row>
    <row r="17" spans="1:8" x14ac:dyDescent="0.2">
      <c r="A17" s="5" t="s">
        <v>27</v>
      </c>
      <c r="B17" s="5" t="s">
        <v>28</v>
      </c>
      <c r="D17" s="5" t="s">
        <v>35</v>
      </c>
      <c r="E17" s="14" t="s">
        <v>36</v>
      </c>
      <c r="F17" s="14" t="s">
        <v>38</v>
      </c>
    </row>
    <row r="18" spans="1:8" x14ac:dyDescent="0.2">
      <c r="A18" s="1">
        <v>10</v>
      </c>
      <c r="B18" s="1">
        <v>0</v>
      </c>
      <c r="D18" s="1">
        <f>_xlfn.NORM.DIST(A18,D$3,SQRT(D$6),FALSE)</f>
        <v>0.3989422804014327</v>
      </c>
      <c r="E18" s="1">
        <f>_xlfn.NORM.DIST(A18,E$3,SQRT(E$6),FALSE)</f>
        <v>0.12098536225957168</v>
      </c>
      <c r="F18" s="1">
        <f>D18/E18</f>
        <v>3.2974425414002564</v>
      </c>
    </row>
    <row r="19" spans="1:8" x14ac:dyDescent="0.2">
      <c r="A19" s="13">
        <v>11</v>
      </c>
      <c r="B19" s="13">
        <v>0</v>
      </c>
      <c r="D19" s="1">
        <f>_xlfn.NORM.DIST(A19,D$3,SQRT(D$6),FALSE)</f>
        <v>0.24197072451914337</v>
      </c>
      <c r="E19" s="1">
        <f t="shared" ref="E19:E20" si="0">_xlfn.NORM.DIST(A19,E$3,SQRT(E$6),FALSE)</f>
        <v>0.17603266338214976</v>
      </c>
      <c r="F19" s="1">
        <f>D19/E19</f>
        <v>1.3745785575819442</v>
      </c>
    </row>
    <row r="20" spans="1:8" x14ac:dyDescent="0.2">
      <c r="A20" s="1">
        <v>6</v>
      </c>
      <c r="B20" s="1">
        <v>1</v>
      </c>
      <c r="D20" s="1">
        <f>_xlfn.NORM.DIST(A20,D$3,SQRT(D$6),FALSE)</f>
        <v>1.3383022576488537E-4</v>
      </c>
      <c r="E20" s="1">
        <f t="shared" si="0"/>
        <v>2.2159242059690038E-3</v>
      </c>
      <c r="F20" s="1">
        <f>D20/E20</f>
        <v>6.0394766844637002E-2</v>
      </c>
    </row>
    <row r="21" spans="1:8" x14ac:dyDescent="0.2">
      <c r="A21" s="3"/>
      <c r="B21" s="3"/>
    </row>
    <row r="23" spans="1:8" x14ac:dyDescent="0.2">
      <c r="F23" s="10" t="s">
        <v>68</v>
      </c>
      <c r="G23" s="10" t="s">
        <v>69</v>
      </c>
      <c r="H23" s="10" t="s">
        <v>72</v>
      </c>
    </row>
    <row r="24" spans="1:8" x14ac:dyDescent="0.2">
      <c r="E24" t="s">
        <v>65</v>
      </c>
      <c r="F24" s="22">
        <v>0.7</v>
      </c>
      <c r="G24" t="s">
        <v>71</v>
      </c>
    </row>
    <row r="25" spans="1:8" x14ac:dyDescent="0.2">
      <c r="E25" s="10" t="s">
        <v>66</v>
      </c>
      <c r="F25" s="22">
        <v>0.71</v>
      </c>
      <c r="G25" t="s">
        <v>70</v>
      </c>
    </row>
    <row r="26" spans="1:8" x14ac:dyDescent="0.2">
      <c r="E26" s="24" t="s">
        <v>67</v>
      </c>
      <c r="F26" s="23">
        <v>0.71899999999999997</v>
      </c>
      <c r="G26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6E03-476E-9A4A-966B-C551C4F187A0}">
  <dimension ref="A1:G45"/>
  <sheetViews>
    <sheetView tabSelected="1" topLeftCell="A22" zoomScale="171" workbookViewId="0">
      <selection activeCell="B34" sqref="B34"/>
    </sheetView>
  </sheetViews>
  <sheetFormatPr baseColWidth="10" defaultRowHeight="16" x14ac:dyDescent="0.2"/>
  <cols>
    <col min="1" max="1" width="24.5" customWidth="1"/>
    <col min="2" max="2" width="16.83203125" customWidth="1"/>
    <col min="3" max="3" width="17.5" customWidth="1"/>
    <col min="4" max="4" width="12.83203125" customWidth="1"/>
    <col min="6" max="6" width="19.5" customWidth="1"/>
  </cols>
  <sheetData>
    <row r="1" spans="1:6" x14ac:dyDescent="0.2">
      <c r="A1" s="5" t="s">
        <v>39</v>
      </c>
      <c r="B1" s="5" t="s">
        <v>40</v>
      </c>
      <c r="C1" s="18"/>
    </row>
    <row r="2" spans="1:6" x14ac:dyDescent="0.2">
      <c r="A2" s="1" t="s">
        <v>42</v>
      </c>
      <c r="B2" s="1">
        <v>-1</v>
      </c>
      <c r="C2" s="3"/>
      <c r="E2" s="5" t="s">
        <v>46</v>
      </c>
      <c r="F2" s="1">
        <v>2</v>
      </c>
    </row>
    <row r="3" spans="1:6" x14ac:dyDescent="0.2">
      <c r="A3" s="1" t="s">
        <v>41</v>
      </c>
      <c r="B3" s="1">
        <v>0</v>
      </c>
      <c r="C3" s="3"/>
    </row>
    <row r="4" spans="1:6" x14ac:dyDescent="0.2">
      <c r="A4" s="1" t="s">
        <v>43</v>
      </c>
      <c r="B4" s="1">
        <v>2</v>
      </c>
      <c r="C4" s="3"/>
    </row>
    <row r="5" spans="1:6" x14ac:dyDescent="0.2">
      <c r="A5" s="1" t="s">
        <v>44</v>
      </c>
      <c r="B5" s="1">
        <v>4</v>
      </c>
      <c r="C5" s="3"/>
    </row>
    <row r="6" spans="1:6" x14ac:dyDescent="0.2">
      <c r="A6" s="1" t="s">
        <v>45</v>
      </c>
      <c r="B6" s="1">
        <v>5</v>
      </c>
      <c r="C6" s="3"/>
    </row>
    <row r="8" spans="1:6" x14ac:dyDescent="0.2">
      <c r="A8" s="10" t="s">
        <v>47</v>
      </c>
      <c r="B8" t="s">
        <v>54</v>
      </c>
    </row>
    <row r="9" spans="1:6" x14ac:dyDescent="0.2">
      <c r="A9" s="5" t="s">
        <v>48</v>
      </c>
      <c r="B9" s="1">
        <v>0.4</v>
      </c>
      <c r="C9" s="3"/>
    </row>
    <row r="10" spans="1:6" x14ac:dyDescent="0.2">
      <c r="A10" s="5" t="s">
        <v>49</v>
      </c>
      <c r="B10" s="1">
        <v>0.6</v>
      </c>
      <c r="C10" s="3"/>
    </row>
    <row r="11" spans="1:6" x14ac:dyDescent="0.2">
      <c r="A11" s="5" t="s">
        <v>50</v>
      </c>
      <c r="B11" s="1">
        <v>7</v>
      </c>
      <c r="C11" s="3"/>
    </row>
    <row r="12" spans="1:6" x14ac:dyDescent="0.2">
      <c r="A12" s="5" t="s">
        <v>51</v>
      </c>
      <c r="B12" s="1">
        <v>8</v>
      </c>
      <c r="C12" s="3"/>
    </row>
    <row r="13" spans="1:6" x14ac:dyDescent="0.2">
      <c r="A13" s="5" t="s">
        <v>52</v>
      </c>
      <c r="B13" s="1">
        <v>2</v>
      </c>
      <c r="C13" s="3"/>
    </row>
    <row r="14" spans="1:6" x14ac:dyDescent="0.2">
      <c r="A14" s="5" t="s">
        <v>53</v>
      </c>
      <c r="B14" s="1">
        <v>3</v>
      </c>
      <c r="C14" s="3"/>
    </row>
    <row r="16" spans="1:6" ht="21" x14ac:dyDescent="0.25">
      <c r="A16" s="16" t="s">
        <v>55</v>
      </c>
    </row>
    <row r="17" spans="1:7" x14ac:dyDescent="0.2">
      <c r="A17" s="14" t="s">
        <v>57</v>
      </c>
      <c r="B17" s="14" t="s">
        <v>56</v>
      </c>
      <c r="C17" s="14" t="s">
        <v>58</v>
      </c>
      <c r="E17" s="14" t="s">
        <v>57</v>
      </c>
      <c r="F17" s="14" t="s">
        <v>56</v>
      </c>
      <c r="G17" s="14" t="s">
        <v>59</v>
      </c>
    </row>
    <row r="18" spans="1:7" x14ac:dyDescent="0.2">
      <c r="A18" s="15" t="s">
        <v>42</v>
      </c>
      <c r="B18" s="1">
        <f>($B$9*_xlfn.NORM.DIST(B2,$B$11,$B$13,FALSE))</f>
        <v>2.6766045152977075E-5</v>
      </c>
      <c r="C18" s="1">
        <f>B18/(B18+F18)</f>
        <v>2.9312230751356326E-2</v>
      </c>
      <c r="E18" s="15" t="s">
        <v>42</v>
      </c>
      <c r="F18" s="1">
        <f>($B$10*_xlfn.NORM.DIST(B2,$B$12,$B$14,FALSE))</f>
        <v>8.8636968238760142E-4</v>
      </c>
      <c r="G18" s="1">
        <f>F18/(F18+B18)</f>
        <v>0.97068776924864364</v>
      </c>
    </row>
    <row r="19" spans="1:7" x14ac:dyDescent="0.2">
      <c r="A19" s="14" t="s">
        <v>41</v>
      </c>
      <c r="B19" s="1">
        <f>$B$9*_xlfn.NORM.DIST(B3,$B$11,$B$13,FALSE)</f>
        <v>1.7453653900915205E-4</v>
      </c>
      <c r="C19" s="1">
        <f t="shared" ref="C19:C22" si="0">B19/(B19+F19)</f>
        <v>7.1131001663238685E-2</v>
      </c>
      <c r="E19" s="14" t="s">
        <v>41</v>
      </c>
      <c r="F19" s="1">
        <f t="shared" ref="F19:F22" si="1">($B$10*_xlfn.NORM.DIST(B3,$B$12,$B$14,FALSE))</f>
        <v>2.2791972047594886E-3</v>
      </c>
      <c r="G19" s="1">
        <f t="shared" ref="G19:G22" si="2">F19/(F19+B19)</f>
        <v>0.9288689983367614</v>
      </c>
    </row>
    <row r="20" spans="1:7" x14ac:dyDescent="0.2">
      <c r="A20" s="15" t="s">
        <v>43</v>
      </c>
      <c r="B20" s="1">
        <f>$B$9*_xlfn.NORM.DIST(B4,$B$11,$B$13,FALSE)</f>
        <v>3.5056600987137081E-3</v>
      </c>
      <c r="C20" s="1">
        <f t="shared" si="0"/>
        <v>0.24508501313237172</v>
      </c>
      <c r="E20" s="15" t="s">
        <v>43</v>
      </c>
      <c r="F20" s="1">
        <f t="shared" si="1"/>
        <v>1.0798193302637612E-2</v>
      </c>
      <c r="G20" s="1">
        <f t="shared" si="2"/>
        <v>0.75491498686762826</v>
      </c>
    </row>
    <row r="21" spans="1:7" x14ac:dyDescent="0.2">
      <c r="A21" s="14" t="s">
        <v>44</v>
      </c>
      <c r="B21" s="1">
        <f>$B$9*_xlfn.NORM.DIST(B5,$B$11,$B$13,FALSE)</f>
        <v>2.590351913317835E-2</v>
      </c>
      <c r="C21" s="1">
        <f t="shared" si="0"/>
        <v>0.44124492765890372</v>
      </c>
      <c r="E21" s="14" t="s">
        <v>44</v>
      </c>
      <c r="F21" s="1">
        <f t="shared" si="1"/>
        <v>3.2802014935198721E-2</v>
      </c>
      <c r="G21" s="1">
        <f t="shared" si="2"/>
        <v>0.55875507234109623</v>
      </c>
    </row>
    <row r="22" spans="1:7" x14ac:dyDescent="0.2">
      <c r="A22" s="14" t="s">
        <v>45</v>
      </c>
      <c r="B22" s="1">
        <f>$B$9*_xlfn.NORM.DIST(B6,$B$11,$B$13,FALSE)</f>
        <v>4.8394144903828679E-2</v>
      </c>
      <c r="C22" s="1">
        <f t="shared" si="0"/>
        <v>0.5</v>
      </c>
      <c r="E22" s="14" t="s">
        <v>45</v>
      </c>
      <c r="F22" s="1">
        <f t="shared" si="1"/>
        <v>4.8394144903828679E-2</v>
      </c>
      <c r="G22" s="1">
        <f t="shared" si="2"/>
        <v>0.5</v>
      </c>
    </row>
    <row r="23" spans="1:7" x14ac:dyDescent="0.2">
      <c r="A23" s="15"/>
      <c r="B23" s="21"/>
      <c r="C23" s="15">
        <f>SUM(C18:C22)</f>
        <v>1.2867731732058705</v>
      </c>
      <c r="E23" s="15"/>
      <c r="F23" s="19"/>
      <c r="G23" s="17">
        <f>SUM(G18:G22)</f>
        <v>3.7132268267941297</v>
      </c>
    </row>
    <row r="25" spans="1:7" ht="21" x14ac:dyDescent="0.25">
      <c r="A25" s="16" t="s">
        <v>60</v>
      </c>
    </row>
    <row r="27" spans="1:7" x14ac:dyDescent="0.2">
      <c r="A27" s="15" t="s">
        <v>61</v>
      </c>
      <c r="B27">
        <f>C23</f>
        <v>1.2867731732058705</v>
      </c>
    </row>
    <row r="28" spans="1:7" x14ac:dyDescent="0.2">
      <c r="A28" s="10" t="s">
        <v>62</v>
      </c>
      <c r="B28">
        <f>G23</f>
        <v>3.7132268267941297</v>
      </c>
    </row>
    <row r="29" spans="1:7" x14ac:dyDescent="0.2">
      <c r="A29" s="10" t="s">
        <v>48</v>
      </c>
      <c r="B29">
        <f>B27/5</f>
        <v>0.25735463464117408</v>
      </c>
    </row>
    <row r="30" spans="1:7" x14ac:dyDescent="0.2">
      <c r="A30" s="10" t="s">
        <v>49</v>
      </c>
      <c r="B30">
        <f>B28/5</f>
        <v>0.74264536535882597</v>
      </c>
    </row>
    <row r="31" spans="1:7" x14ac:dyDescent="0.2">
      <c r="A31" s="10" t="s">
        <v>50</v>
      </c>
      <c r="B31">
        <f>1/B27*(SUMPRODUCT(C18:C22,B2:B6))</f>
        <v>3.6726266948626516</v>
      </c>
    </row>
    <row r="32" spans="1:7" x14ac:dyDescent="0.2">
      <c r="A32" s="10" t="s">
        <v>51</v>
      </c>
      <c r="B32">
        <f>1/B28*(SUMPRODUCT(G18:G22,B2:B6))</f>
        <v>1.4203717520818746</v>
      </c>
    </row>
    <row r="33" spans="1:7" x14ac:dyDescent="0.2">
      <c r="A33" s="10" t="s">
        <v>52</v>
      </c>
      <c r="B33">
        <f>1/B27*(SQRT((B2-B31)^2*C18+(B3-B31)^2*C19+(B4-B31)^2*C20+(B5-B31)^2*C21+(B6-B31)^2*C22))</f>
        <v>1.3930796442864131</v>
      </c>
    </row>
    <row r="34" spans="1:7" x14ac:dyDescent="0.2">
      <c r="A34" s="10" t="s">
        <v>53</v>
      </c>
      <c r="B34">
        <f>1/B28*(SQRT((B2-B32)^2*G18+(B3-B32)^2*G19+(B4-B32)^2*G20+(B5-B32)^2*G21+(B6-B32)^2*G22))</f>
        <v>1.1406424794845902</v>
      </c>
    </row>
    <row r="37" spans="1:7" x14ac:dyDescent="0.2">
      <c r="A37" s="10" t="s">
        <v>63</v>
      </c>
      <c r="B37">
        <f>LOG(C40+G40)+LOG(C41+G41)+LOG(C42+G42)+LOG(C43+G43)+LOG(C44+G44)</f>
        <v>-4.821637332766436E-17</v>
      </c>
    </row>
    <row r="39" spans="1:7" x14ac:dyDescent="0.2">
      <c r="A39" s="14" t="s">
        <v>57</v>
      </c>
      <c r="B39" s="14" t="s">
        <v>56</v>
      </c>
      <c r="C39" s="14" t="s">
        <v>58</v>
      </c>
      <c r="E39" s="14" t="s">
        <v>57</v>
      </c>
      <c r="F39" s="14" t="s">
        <v>56</v>
      </c>
      <c r="G39" s="14" t="s">
        <v>59</v>
      </c>
    </row>
    <row r="40" spans="1:7" x14ac:dyDescent="0.2">
      <c r="A40" s="15" t="s">
        <v>42</v>
      </c>
      <c r="B40" s="1">
        <f>($B$27*_xlfn.NORM.DIST(B2,$B$31,$B$33,FALSE))</f>
        <v>1.3287086885282666E-3</v>
      </c>
      <c r="C40" s="1">
        <f>B40/(B40+F40)</f>
        <v>9.6260470170316022E-3</v>
      </c>
      <c r="E40" s="15" t="s">
        <v>42</v>
      </c>
      <c r="F40" s="1">
        <f>($B$28*_xlfn.NORM.DIST(B2,$B$32,$B$34,FALSE))</f>
        <v>0.1367039319351202</v>
      </c>
      <c r="G40" s="1">
        <f>F40/(F40+B40)</f>
        <v>0.99037395298296838</v>
      </c>
    </row>
    <row r="41" spans="1:7" x14ac:dyDescent="0.2">
      <c r="A41" s="14" t="s">
        <v>41</v>
      </c>
      <c r="B41" s="1">
        <f t="shared" ref="B41:B44" si="3">($B$27*_xlfn.NORM.DIST(B3,$B$31,$B$33,FALSE))</f>
        <v>1.140785908579277E-2</v>
      </c>
      <c r="C41" s="1">
        <f t="shared" ref="C41:C44" si="4">B41/(B41+F41)</f>
        <v>1.8715423255390429E-2</v>
      </c>
      <c r="E41" s="14" t="s">
        <v>41</v>
      </c>
      <c r="F41" s="1">
        <f t="shared" ref="F41:F44" si="5">($B$28*_xlfn.NORM.DIST(B3,$B$32,$B$34,FALSE))</f>
        <v>0.59813534654312983</v>
      </c>
      <c r="G41" s="1">
        <f t="shared" ref="G41:G44" si="6">F41/(F41+B41)</f>
        <v>0.98128457674460956</v>
      </c>
    </row>
    <row r="42" spans="1:7" x14ac:dyDescent="0.2">
      <c r="A42" s="15" t="s">
        <v>43</v>
      </c>
      <c r="B42" s="1">
        <f t="shared" si="3"/>
        <v>0.17922379100448854</v>
      </c>
      <c r="C42" s="1">
        <f t="shared" si="4"/>
        <v>0.13571117784278439</v>
      </c>
      <c r="E42" s="15" t="s">
        <v>43</v>
      </c>
      <c r="F42" s="1">
        <f t="shared" si="5"/>
        <v>1.1414028062542256</v>
      </c>
      <c r="G42" s="1">
        <f t="shared" si="6"/>
        <v>0.8642888221572157</v>
      </c>
    </row>
    <row r="43" spans="1:7" x14ac:dyDescent="0.2">
      <c r="A43" s="14" t="s">
        <v>44</v>
      </c>
      <c r="B43" s="1">
        <f t="shared" si="3"/>
        <v>0.35846288132194876</v>
      </c>
      <c r="C43" s="1">
        <f t="shared" si="4"/>
        <v>0.78074605933954611</v>
      </c>
      <c r="E43" s="14" t="s">
        <v>44</v>
      </c>
      <c r="F43" s="1">
        <f t="shared" si="5"/>
        <v>0.10066576496949978</v>
      </c>
      <c r="G43" s="1">
        <f t="shared" si="6"/>
        <v>0.21925394066045387</v>
      </c>
    </row>
    <row r="44" spans="1:7" x14ac:dyDescent="0.2">
      <c r="A44" s="15" t="s">
        <v>45</v>
      </c>
      <c r="B44" s="1">
        <f t="shared" si="3"/>
        <v>0.23403986554007053</v>
      </c>
      <c r="C44" s="1">
        <f t="shared" si="4"/>
        <v>0.96123461824300072</v>
      </c>
      <c r="E44" s="14" t="s">
        <v>45</v>
      </c>
      <c r="F44" s="1">
        <f t="shared" si="5"/>
        <v>9.4385330717708538E-3</v>
      </c>
      <c r="G44" s="1">
        <f t="shared" si="6"/>
        <v>3.8765381756999194E-2</v>
      </c>
    </row>
    <row r="45" spans="1:7" x14ac:dyDescent="0.2">
      <c r="A45" s="17"/>
      <c r="B45" s="20"/>
      <c r="C45" s="15">
        <f>SUM(C40:C44)</f>
        <v>1.9060333256977533</v>
      </c>
      <c r="E45" s="15"/>
      <c r="F45" s="19"/>
      <c r="G45" s="17">
        <f>SUM(G40:G44)</f>
        <v>3.0939666743022465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Multinomial  Model</vt:lpstr>
      <vt:lpstr>Univariate Gaussian</vt:lpstr>
      <vt:lpstr>EM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2021-11-02T10:17:08Z</dcterms:created>
  <dcterms:modified xsi:type="dcterms:W3CDTF">2021-11-16T13:13:31Z</dcterms:modified>
</cp:coreProperties>
</file>