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 Rizky Guntr\Documents\Guntur\File Pekerjaan\Planning file\"/>
    </mc:Choice>
  </mc:AlternateContent>
  <xr:revisionPtr revIDLastSave="0" documentId="8_{AA4D0F77-3CFD-4A7F-B6D0-62991F6B1C73}" xr6:coauthVersionLast="47" xr6:coauthVersionMax="47" xr10:uidLastSave="{00000000-0000-0000-0000-000000000000}"/>
  <bookViews>
    <workbookView xWindow="-108" yWindow="-108" windowWidth="23256" windowHeight="12456" activeTab="1" xr2:uid="{9C9A03C0-F224-4651-B3D3-B07F66337D73}"/>
  </bookViews>
  <sheets>
    <sheet name="Note" sheetId="3" r:id="rId1"/>
    <sheet name="BoM Hub" sheetId="1" r:id="rId2"/>
    <sheet name="BOM Remo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/>
  <c r="D21" i="1"/>
  <c r="I21" i="1" s="1"/>
  <c r="D19" i="1"/>
  <c r="D18" i="1"/>
  <c r="D17" i="1"/>
  <c r="D16" i="1"/>
  <c r="I16" i="1" s="1"/>
  <c r="D15" i="1"/>
  <c r="H114" i="2"/>
  <c r="G114" i="2"/>
  <c r="F114" i="2"/>
  <c r="I110" i="2"/>
  <c r="I114" i="2" s="1"/>
  <c r="H110" i="2"/>
  <c r="J110" i="2" s="1"/>
  <c r="G106" i="2"/>
  <c r="F106" i="2"/>
  <c r="I102" i="2"/>
  <c r="I106" i="2" s="1"/>
  <c r="H102" i="2"/>
  <c r="I99" i="2"/>
  <c r="H99" i="2"/>
  <c r="J99" i="2" s="1"/>
  <c r="G99" i="2"/>
  <c r="F99" i="2"/>
  <c r="G92" i="2"/>
  <c r="F92" i="2"/>
  <c r="I90" i="2"/>
  <c r="J90" i="2" s="1"/>
  <c r="H90" i="2"/>
  <c r="D89" i="2"/>
  <c r="I89" i="2" s="1"/>
  <c r="I88" i="2"/>
  <c r="H88" i="2"/>
  <c r="J88" i="2" s="1"/>
  <c r="D88" i="2"/>
  <c r="F87" i="2"/>
  <c r="D87" i="2"/>
  <c r="I87" i="2" s="1"/>
  <c r="I86" i="2"/>
  <c r="J86" i="2" s="1"/>
  <c r="H86" i="2"/>
  <c r="D86" i="2"/>
  <c r="D85" i="2"/>
  <c r="I85" i="2" s="1"/>
  <c r="I84" i="2"/>
  <c r="J84" i="2" s="1"/>
  <c r="H84" i="2"/>
  <c r="D84" i="2"/>
  <c r="D83" i="2"/>
  <c r="I83" i="2" s="1"/>
  <c r="I82" i="2"/>
  <c r="J82" i="2" s="1"/>
  <c r="H82" i="2"/>
  <c r="D82" i="2"/>
  <c r="D78" i="2"/>
  <c r="I78" i="2" s="1"/>
  <c r="I77" i="2"/>
  <c r="J77" i="2" s="1"/>
  <c r="H77" i="2"/>
  <c r="D77" i="2"/>
  <c r="D76" i="2"/>
  <c r="I76" i="2" s="1"/>
  <c r="I75" i="2"/>
  <c r="J75" i="2" s="1"/>
  <c r="H75" i="2"/>
  <c r="D75" i="2"/>
  <c r="D74" i="2"/>
  <c r="I74" i="2" s="1"/>
  <c r="I73" i="2"/>
  <c r="J73" i="2" s="1"/>
  <c r="H73" i="2"/>
  <c r="D73" i="2"/>
  <c r="D72" i="2"/>
  <c r="I72" i="2" s="1"/>
  <c r="I69" i="2"/>
  <c r="J69" i="2" s="1"/>
  <c r="H69" i="2"/>
  <c r="D69" i="2"/>
  <c r="D67" i="2"/>
  <c r="I67" i="2" s="1"/>
  <c r="I65" i="2"/>
  <c r="I92" i="2" s="1"/>
  <c r="H65" i="2"/>
  <c r="D65" i="2"/>
  <c r="G61" i="2"/>
  <c r="F61" i="2"/>
  <c r="I59" i="2"/>
  <c r="H59" i="2"/>
  <c r="J59" i="2" s="1"/>
  <c r="D58" i="2"/>
  <c r="I58" i="2" s="1"/>
  <c r="I57" i="2"/>
  <c r="J57" i="2" s="1"/>
  <c r="H57" i="2"/>
  <c r="D56" i="2"/>
  <c r="I56" i="2" s="1"/>
  <c r="I55" i="2"/>
  <c r="H55" i="2"/>
  <c r="D55" i="2"/>
  <c r="I54" i="2"/>
  <c r="H54" i="2"/>
  <c r="J54" i="2" s="1"/>
  <c r="I53" i="2"/>
  <c r="H53" i="2"/>
  <c r="D52" i="2"/>
  <c r="H52" i="2" s="1"/>
  <c r="I51" i="2"/>
  <c r="H51" i="2"/>
  <c r="I50" i="2"/>
  <c r="H50" i="2"/>
  <c r="D49" i="2"/>
  <c r="I49" i="2" s="1"/>
  <c r="D48" i="2"/>
  <c r="I48" i="2" s="1"/>
  <c r="I45" i="2"/>
  <c r="H45" i="2"/>
  <c r="I44" i="2"/>
  <c r="H44" i="2"/>
  <c r="I43" i="2"/>
  <c r="H43" i="2"/>
  <c r="J43" i="2" s="1"/>
  <c r="G40" i="2"/>
  <c r="F40" i="2"/>
  <c r="D35" i="2"/>
  <c r="H35" i="2" s="1"/>
  <c r="I34" i="2"/>
  <c r="H34" i="2"/>
  <c r="I31" i="2"/>
  <c r="H31" i="2"/>
  <c r="I30" i="2"/>
  <c r="H30" i="2"/>
  <c r="D28" i="2"/>
  <c r="H28" i="2" s="1"/>
  <c r="D27" i="2"/>
  <c r="I27" i="2" s="1"/>
  <c r="D26" i="2"/>
  <c r="I26" i="2" s="1"/>
  <c r="I25" i="2"/>
  <c r="H25" i="2"/>
  <c r="J25" i="2" s="1"/>
  <c r="D24" i="2"/>
  <c r="I24" i="2" s="1"/>
  <c r="I23" i="2"/>
  <c r="H23" i="2"/>
  <c r="J23" i="2" s="1"/>
  <c r="I22" i="2"/>
  <c r="H22" i="2"/>
  <c r="D20" i="2"/>
  <c r="H20" i="2" s="1"/>
  <c r="J20" i="2" s="1"/>
  <c r="D19" i="2"/>
  <c r="D18" i="2"/>
  <c r="D17" i="2"/>
  <c r="D16" i="2"/>
  <c r="I16" i="2" s="1"/>
  <c r="G9" i="2"/>
  <c r="G83" i="1"/>
  <c r="F83" i="1"/>
  <c r="I82" i="1"/>
  <c r="H82" i="1"/>
  <c r="J82" i="1" s="1"/>
  <c r="I81" i="1"/>
  <c r="H81" i="1"/>
  <c r="J81" i="1" s="1"/>
  <c r="I80" i="1"/>
  <c r="H80" i="1"/>
  <c r="J80" i="1" s="1"/>
  <c r="I79" i="1"/>
  <c r="H79" i="1"/>
  <c r="I78" i="1"/>
  <c r="H78" i="1"/>
  <c r="I77" i="1"/>
  <c r="H77" i="1"/>
  <c r="I76" i="1"/>
  <c r="I83" i="1" s="1"/>
  <c r="H76" i="1"/>
  <c r="J76" i="1" s="1"/>
  <c r="G73" i="1"/>
  <c r="F73" i="1"/>
  <c r="I72" i="1"/>
  <c r="H72" i="1"/>
  <c r="J72" i="1" s="1"/>
  <c r="I71" i="1"/>
  <c r="H71" i="1"/>
  <c r="J71" i="1" s="1"/>
  <c r="J70" i="1"/>
  <c r="I70" i="1"/>
  <c r="H70" i="1"/>
  <c r="I69" i="1"/>
  <c r="H69" i="1"/>
  <c r="J69" i="1" s="1"/>
  <c r="I68" i="1"/>
  <c r="H68" i="1"/>
  <c r="I67" i="1"/>
  <c r="H67" i="1"/>
  <c r="I66" i="1"/>
  <c r="H66" i="1"/>
  <c r="I65" i="1"/>
  <c r="I73" i="1" s="1"/>
  <c r="H65" i="1"/>
  <c r="G62" i="1"/>
  <c r="F62" i="1"/>
  <c r="J61" i="1"/>
  <c r="I61" i="1"/>
  <c r="H61" i="1"/>
  <c r="I60" i="1"/>
  <c r="H60" i="1"/>
  <c r="J60" i="1" s="1"/>
  <c r="I59" i="1"/>
  <c r="H59" i="1"/>
  <c r="J59" i="1" s="1"/>
  <c r="J58" i="1"/>
  <c r="I58" i="1"/>
  <c r="H58" i="1"/>
  <c r="I57" i="1"/>
  <c r="H57" i="1"/>
  <c r="J57" i="1" s="1"/>
  <c r="I56" i="1"/>
  <c r="H56" i="1"/>
  <c r="G53" i="1"/>
  <c r="F53" i="1"/>
  <c r="I52" i="1"/>
  <c r="J52" i="1" s="1"/>
  <c r="H52" i="1"/>
  <c r="I51" i="1"/>
  <c r="H51" i="1"/>
  <c r="J51" i="1" s="1"/>
  <c r="I50" i="1"/>
  <c r="J50" i="1" s="1"/>
  <c r="H50" i="1"/>
  <c r="I49" i="1"/>
  <c r="J49" i="1" s="1"/>
  <c r="H49" i="1"/>
  <c r="I48" i="1"/>
  <c r="H48" i="1"/>
  <c r="J48" i="1" s="1"/>
  <c r="J47" i="1"/>
  <c r="I47" i="1"/>
  <c r="H47" i="1"/>
  <c r="G44" i="1"/>
  <c r="F44" i="1"/>
  <c r="I43" i="1"/>
  <c r="J43" i="1" s="1"/>
  <c r="H43" i="1"/>
  <c r="I42" i="1"/>
  <c r="H42" i="1"/>
  <c r="J42" i="1" s="1"/>
  <c r="I41" i="1"/>
  <c r="J41" i="1" s="1"/>
  <c r="H41" i="1"/>
  <c r="I35" i="1"/>
  <c r="J35" i="1" s="1"/>
  <c r="D35" i="1"/>
  <c r="I34" i="1"/>
  <c r="H34" i="1"/>
  <c r="J34" i="1" s="1"/>
  <c r="G31" i="1"/>
  <c r="I30" i="1"/>
  <c r="H30" i="1"/>
  <c r="I29" i="1"/>
  <c r="H29" i="1"/>
  <c r="J29" i="1" s="1"/>
  <c r="I28" i="1"/>
  <c r="I27" i="1"/>
  <c r="I26" i="1"/>
  <c r="J25" i="1"/>
  <c r="I25" i="1"/>
  <c r="H25" i="1"/>
  <c r="D24" i="1"/>
  <c r="I24" i="1" s="1"/>
  <c r="I23" i="1"/>
  <c r="D23" i="1"/>
  <c r="H23" i="1" s="1"/>
  <c r="I22" i="1"/>
  <c r="H22" i="1"/>
  <c r="J22" i="1" s="1"/>
  <c r="I19" i="1"/>
  <c r="F19" i="1"/>
  <c r="H19" i="1" s="1"/>
  <c r="J19" i="1" s="1"/>
  <c r="H18" i="1"/>
  <c r="I17" i="1"/>
  <c r="H17" i="1"/>
  <c r="F16" i="1"/>
  <c r="F31" i="1" s="1"/>
  <c r="I15" i="1"/>
  <c r="H15" i="1"/>
  <c r="J114" i="2" l="1"/>
  <c r="J65" i="1"/>
  <c r="J67" i="1"/>
  <c r="J78" i="1"/>
  <c r="H48" i="2"/>
  <c r="J48" i="2" s="1"/>
  <c r="I52" i="2"/>
  <c r="J52" i="2" s="1"/>
  <c r="J17" i="1"/>
  <c r="J30" i="1"/>
  <c r="I44" i="1"/>
  <c r="H53" i="1"/>
  <c r="H73" i="1"/>
  <c r="J73" i="1" s="1"/>
  <c r="J31" i="2"/>
  <c r="I35" i="2"/>
  <c r="J35" i="2" s="1"/>
  <c r="J45" i="2"/>
  <c r="J51" i="2"/>
  <c r="J53" i="2"/>
  <c r="J50" i="2"/>
  <c r="J23" i="1"/>
  <c r="I53" i="1"/>
  <c r="I62" i="1"/>
  <c r="J66" i="1"/>
  <c r="J68" i="1"/>
  <c r="J77" i="1"/>
  <c r="J79" i="1"/>
  <c r="J22" i="2"/>
  <c r="J30" i="2"/>
  <c r="J34" i="2"/>
  <c r="J55" i="2"/>
  <c r="J102" i="2"/>
  <c r="H106" i="2"/>
  <c r="J106" i="2" s="1"/>
  <c r="H21" i="1"/>
  <c r="J21" i="1" s="1"/>
  <c r="H16" i="1"/>
  <c r="J16" i="1" s="1"/>
  <c r="I61" i="2"/>
  <c r="H26" i="2"/>
  <c r="J26" i="2" s="1"/>
  <c r="H24" i="2"/>
  <c r="J24" i="2" s="1"/>
  <c r="I28" i="2"/>
  <c r="I40" i="2" s="1"/>
  <c r="J65" i="2"/>
  <c r="H16" i="2"/>
  <c r="J44" i="2"/>
  <c r="H58" i="2"/>
  <c r="J58" i="2" s="1"/>
  <c r="H67" i="2"/>
  <c r="J67" i="2" s="1"/>
  <c r="H72" i="2"/>
  <c r="J72" i="2" s="1"/>
  <c r="H74" i="2"/>
  <c r="J74" i="2" s="1"/>
  <c r="H76" i="2"/>
  <c r="J76" i="2" s="1"/>
  <c r="H78" i="2"/>
  <c r="J78" i="2" s="1"/>
  <c r="H83" i="2"/>
  <c r="J83" i="2" s="1"/>
  <c r="H85" i="2"/>
  <c r="J85" i="2" s="1"/>
  <c r="H49" i="2"/>
  <c r="J49" i="2" s="1"/>
  <c r="H56" i="2"/>
  <c r="J56" i="2" s="1"/>
  <c r="H87" i="2"/>
  <c r="J87" i="2" s="1"/>
  <c r="H89" i="2"/>
  <c r="J89" i="2" s="1"/>
  <c r="H27" i="2"/>
  <c r="J27" i="2" s="1"/>
  <c r="J53" i="1"/>
  <c r="J15" i="1"/>
  <c r="H27" i="1"/>
  <c r="J27" i="1" s="1"/>
  <c r="J56" i="1"/>
  <c r="H83" i="1"/>
  <c r="J83" i="1" s="1"/>
  <c r="H62" i="1"/>
  <c r="J62" i="1" s="1"/>
  <c r="I18" i="1"/>
  <c r="J18" i="1" s="1"/>
  <c r="H26" i="1"/>
  <c r="J26" i="1" s="1"/>
  <c r="H28" i="1"/>
  <c r="J28" i="1" s="1"/>
  <c r="H44" i="1"/>
  <c r="J44" i="1" s="1"/>
  <c r="K44" i="1" s="1"/>
  <c r="H24" i="1"/>
  <c r="J24" i="1" s="1"/>
  <c r="H61" i="2" l="1"/>
  <c r="J61" i="2" s="1"/>
  <c r="I31" i="1"/>
  <c r="I85" i="1" s="1"/>
  <c r="I116" i="2"/>
  <c r="H92" i="2"/>
  <c r="J92" i="2" s="1"/>
  <c r="J28" i="2"/>
  <c r="J16" i="2"/>
  <c r="H40" i="2"/>
  <c r="H31" i="1"/>
  <c r="J40" i="2" l="1"/>
  <c r="H116" i="2"/>
  <c r="J116" i="2" s="1"/>
  <c r="H85" i="1"/>
  <c r="J85" i="1" s="1"/>
  <c r="K85" i="1" s="1"/>
  <c r="J31" i="1"/>
  <c r="K31" i="1" s="1"/>
</calcChain>
</file>

<file path=xl/sharedStrings.xml><?xml version="1.0" encoding="utf-8"?>
<sst xmlns="http://schemas.openxmlformats.org/spreadsheetml/2006/main" count="399" uniqueCount="304">
  <si>
    <t>Bill of Material</t>
  </si>
  <si>
    <t>BOM Number:</t>
  </si>
  <si>
    <t>Project:</t>
  </si>
  <si>
    <t>Code Project :</t>
  </si>
  <si>
    <t>Contract Number:</t>
  </si>
  <si>
    <t>Project Manager:</t>
  </si>
  <si>
    <t>Rate</t>
  </si>
  <si>
    <t>Date of Update</t>
  </si>
  <si>
    <t>No</t>
  </si>
  <si>
    <t>Item Description</t>
  </si>
  <si>
    <t>Spesification</t>
  </si>
  <si>
    <t>Qty</t>
  </si>
  <si>
    <t>Budget/ Unit</t>
  </si>
  <si>
    <t>Total Budget</t>
  </si>
  <si>
    <t>Rp</t>
  </si>
  <si>
    <t>US$</t>
  </si>
  <si>
    <t>in US$</t>
  </si>
  <si>
    <t>A</t>
  </si>
  <si>
    <t>Section A: HUB</t>
  </si>
  <si>
    <t>Detail list dari perangkat transmisi yang digunakan</t>
  </si>
  <si>
    <t>A1</t>
  </si>
  <si>
    <t>Antenna &amp; RF Equipment</t>
  </si>
  <si>
    <t>A11</t>
  </si>
  <si>
    <t>Set</t>
  </si>
  <si>
    <t>A12</t>
  </si>
  <si>
    <t>set</t>
  </si>
  <si>
    <t>A13</t>
  </si>
  <si>
    <t>A14</t>
  </si>
  <si>
    <t>A15</t>
  </si>
  <si>
    <t>A16</t>
  </si>
  <si>
    <t>A17</t>
  </si>
  <si>
    <t>unit</t>
  </si>
  <si>
    <t>A18</t>
  </si>
  <si>
    <t>A19</t>
  </si>
  <si>
    <t>A110</t>
  </si>
  <si>
    <t>A111</t>
  </si>
  <si>
    <t>A112</t>
  </si>
  <si>
    <t>meter</t>
  </si>
  <si>
    <t>A113</t>
  </si>
  <si>
    <t>A114</t>
  </si>
  <si>
    <t>Connector WG</t>
  </si>
  <si>
    <t xml:space="preserve">EW63 to CPR137 </t>
  </si>
  <si>
    <t>A115</t>
  </si>
  <si>
    <t>A116</t>
  </si>
  <si>
    <t>Total Amount A1</t>
  </si>
  <si>
    <t>A2</t>
  </si>
  <si>
    <t>Hub Equipment</t>
  </si>
  <si>
    <t>A201</t>
  </si>
  <si>
    <t>Modem</t>
  </si>
  <si>
    <t>A202</t>
  </si>
  <si>
    <t>Modulator</t>
  </si>
  <si>
    <t>SMC</t>
  </si>
  <si>
    <t>A203</t>
  </si>
  <si>
    <t>Demodulator</t>
  </si>
  <si>
    <t>A204</t>
  </si>
  <si>
    <t>Server</t>
  </si>
  <si>
    <t>A205</t>
  </si>
  <si>
    <t>NMS</t>
  </si>
  <si>
    <t>A27</t>
  </si>
  <si>
    <t>Satcare</t>
  </si>
  <si>
    <t>A28</t>
  </si>
  <si>
    <t>Router</t>
  </si>
  <si>
    <t>ASR</t>
  </si>
  <si>
    <t>A29</t>
  </si>
  <si>
    <t>Service</t>
  </si>
  <si>
    <t>Installaion</t>
  </si>
  <si>
    <t>A30</t>
  </si>
  <si>
    <t>Total Amount A2</t>
  </si>
  <si>
    <t>A3</t>
  </si>
  <si>
    <t>Civil</t>
  </si>
  <si>
    <t>A31</t>
  </si>
  <si>
    <t>Pekerjaan Sipil</t>
  </si>
  <si>
    <t>A32</t>
  </si>
  <si>
    <t>A33</t>
  </si>
  <si>
    <t>A34</t>
  </si>
  <si>
    <t>A35</t>
  </si>
  <si>
    <t>Total Amount A3</t>
  </si>
  <si>
    <t>A4</t>
  </si>
  <si>
    <t>Electrical</t>
  </si>
  <si>
    <t>A41</t>
  </si>
  <si>
    <t>Aksesoris Listrik &amp; Grounding</t>
  </si>
  <si>
    <t>A42</t>
  </si>
  <si>
    <t>A43</t>
  </si>
  <si>
    <t>A44</t>
  </si>
  <si>
    <t>A45</t>
  </si>
  <si>
    <t>Total Amount A4</t>
  </si>
  <si>
    <t>A5</t>
  </si>
  <si>
    <t>Accessories</t>
  </si>
  <si>
    <t>A51</t>
  </si>
  <si>
    <t>Aksesoris Instalasi</t>
  </si>
  <si>
    <t>A52</t>
  </si>
  <si>
    <t>A53</t>
  </si>
  <si>
    <t>A54</t>
  </si>
  <si>
    <t>A55</t>
  </si>
  <si>
    <t>A56</t>
  </si>
  <si>
    <t>A57</t>
  </si>
  <si>
    <t>Total Amount A5</t>
  </si>
  <si>
    <t>A6</t>
  </si>
  <si>
    <t>Software</t>
  </si>
  <si>
    <t>A61</t>
  </si>
  <si>
    <t>A62</t>
  </si>
  <si>
    <t>License New SatNet</t>
  </si>
  <si>
    <t>A63</t>
  </si>
  <si>
    <t>A64</t>
  </si>
  <si>
    <t>A65</t>
  </si>
  <si>
    <t>A66</t>
  </si>
  <si>
    <t>Total Amount A6</t>
  </si>
  <si>
    <t>TOTAL HUB</t>
  </si>
  <si>
    <t>B</t>
  </si>
  <si>
    <t>Section B: CLIENT</t>
  </si>
  <si>
    <t>B1</t>
  </si>
  <si>
    <t>Hardware</t>
  </si>
  <si>
    <t>Antenna Subsystem</t>
  </si>
  <si>
    <t>B101</t>
  </si>
  <si>
    <t>VSAT Antenna (Dish)</t>
  </si>
  <si>
    <t>B102</t>
  </si>
  <si>
    <t>Support</t>
  </si>
  <si>
    <t>B103</t>
  </si>
  <si>
    <t>Feed horn</t>
  </si>
  <si>
    <t>B104</t>
  </si>
  <si>
    <t>Orthomode Transducer (OMT)</t>
  </si>
  <si>
    <t>B105</t>
  </si>
  <si>
    <t>Pedestal</t>
  </si>
  <si>
    <t>PRM</t>
  </si>
  <si>
    <t>B106</t>
  </si>
  <si>
    <t>Tapak Kaki</t>
  </si>
  <si>
    <t>RF/IF Subsystem</t>
  </si>
  <si>
    <t>B107</t>
  </si>
  <si>
    <t>Satellite Modem</t>
  </si>
  <si>
    <t>B108</t>
  </si>
  <si>
    <t>Block Up Converter (BuC) [incl. Acc &amp; PS]</t>
  </si>
  <si>
    <t>B109</t>
  </si>
  <si>
    <t>Low noise block converter (LNB)</t>
  </si>
  <si>
    <t xml:space="preserve"> type PLL LO 5150</t>
  </si>
  <si>
    <t>B110</t>
  </si>
  <si>
    <t xml:space="preserve">IF Cable </t>
  </si>
  <si>
    <t>Belden 9292</t>
  </si>
  <si>
    <t>B111</t>
  </si>
  <si>
    <t>Konektor F-Type</t>
  </si>
  <si>
    <t>RG11</t>
  </si>
  <si>
    <t>pieces</t>
  </si>
  <si>
    <t>Data Network</t>
  </si>
  <si>
    <t>B112</t>
  </si>
  <si>
    <t>RB450Gx4</t>
  </si>
  <si>
    <t>Unit</t>
  </si>
  <si>
    <t>Data Accessories</t>
  </si>
  <si>
    <t>B113</t>
  </si>
  <si>
    <t xml:space="preserve">Data Cable </t>
  </si>
  <si>
    <t>CAT 5e @ 1.5 meter</t>
  </si>
  <si>
    <t>Total Amount B1</t>
  </si>
  <si>
    <t>B2</t>
  </si>
  <si>
    <t>Electrical System</t>
  </si>
  <si>
    <t>B201</t>
  </si>
  <si>
    <t>UPS</t>
  </si>
  <si>
    <t>1 kVA</t>
  </si>
  <si>
    <t>Electrical System Accessories</t>
  </si>
  <si>
    <t>B202</t>
  </si>
  <si>
    <t>Kabel NYYHY</t>
  </si>
  <si>
    <t>Black 3x2.5 mm</t>
  </si>
  <si>
    <t>B203</t>
  </si>
  <si>
    <t>MCB, merk Schneider</t>
  </si>
  <si>
    <t>6A 1phase</t>
  </si>
  <si>
    <t>B204</t>
  </si>
  <si>
    <t>20A 1phase</t>
  </si>
  <si>
    <t>B205</t>
  </si>
  <si>
    <t>32A 1phase</t>
  </si>
  <si>
    <t>B206</t>
  </si>
  <si>
    <t>Stecker standar SNI , merk Broco</t>
  </si>
  <si>
    <t>B207</t>
  </si>
  <si>
    <t>Stecker british style Clipsal</t>
  </si>
  <si>
    <t>B208</t>
  </si>
  <si>
    <t>Stop kontak british style</t>
  </si>
  <si>
    <t xml:space="preserve">4 Holes </t>
  </si>
  <si>
    <t>B209</t>
  </si>
  <si>
    <t>Stop kontak, standar SNI, merk Broco</t>
  </si>
  <si>
    <t>4 Holes</t>
  </si>
  <si>
    <t>B210</t>
  </si>
  <si>
    <t xml:space="preserve">Bus Bar Rack Modem  </t>
  </si>
  <si>
    <t>3x15x25 mm</t>
  </si>
  <si>
    <t>B211</t>
  </si>
  <si>
    <t>Panel Box Adaptor DC BuC</t>
  </si>
  <si>
    <t>40x60x20 cm</t>
  </si>
  <si>
    <t>B212</t>
  </si>
  <si>
    <t>Skun 4mm</t>
  </si>
  <si>
    <t>3.5 - 6 mm</t>
  </si>
  <si>
    <t>B213</t>
  </si>
  <si>
    <t>Skun 16</t>
  </si>
  <si>
    <t>Total Amount B2</t>
  </si>
  <si>
    <t>B3</t>
  </si>
  <si>
    <t>Foundation</t>
  </si>
  <si>
    <t>B301</t>
  </si>
  <si>
    <t>Antenna Foundation and PRM Foundation</t>
  </si>
  <si>
    <t>5x5meter</t>
  </si>
  <si>
    <t>lot</t>
  </si>
  <si>
    <t>B302</t>
  </si>
  <si>
    <t>PDU Foundation</t>
  </si>
  <si>
    <t>2x1meter</t>
  </si>
  <si>
    <t>B303</t>
  </si>
  <si>
    <t>Pipa Jalur kabel IFL</t>
  </si>
  <si>
    <t>35 meter</t>
  </si>
  <si>
    <t>Grounding Unit</t>
  </si>
  <si>
    <t>B304</t>
  </si>
  <si>
    <t xml:space="preserve">Kabel NYAF </t>
  </si>
  <si>
    <t>4 mm</t>
  </si>
  <si>
    <t>B305</t>
  </si>
  <si>
    <t xml:space="preserve">Kabel NYA </t>
  </si>
  <si>
    <t>25 mm</t>
  </si>
  <si>
    <t>B306</t>
  </si>
  <si>
    <t xml:space="preserve">Kabel BC </t>
  </si>
  <si>
    <t>B307</t>
  </si>
  <si>
    <t xml:space="preserve">Cooper Rod 5/8” </t>
  </si>
  <si>
    <t>150 cm</t>
  </si>
  <si>
    <t>B308</t>
  </si>
  <si>
    <t>Copper U-Clamp 5/8"</t>
  </si>
  <si>
    <t>2 Pcs</t>
  </si>
  <si>
    <t>B309</t>
  </si>
  <si>
    <t>Bus bar outdoor</t>
  </si>
  <si>
    <t>25 x 5 x 0.5 cm</t>
  </si>
  <si>
    <t>B310</t>
  </si>
  <si>
    <t>Skun 25</t>
  </si>
  <si>
    <t>Construction Supporting Material</t>
  </si>
  <si>
    <t>B311</t>
  </si>
  <si>
    <t>Tools</t>
  </si>
  <si>
    <t>B312</t>
  </si>
  <si>
    <t xml:space="preserve">Dynabolt </t>
  </si>
  <si>
    <t>12x14</t>
  </si>
  <si>
    <t>B313</t>
  </si>
  <si>
    <t>Tie Wrap CS100L Black Sigma</t>
  </si>
  <si>
    <t>B314</t>
  </si>
  <si>
    <t>Tie Wrap CS200L Black Sigma</t>
  </si>
  <si>
    <t>B315</t>
  </si>
  <si>
    <t>Tie Wrap CS300L Black Sigma</t>
  </si>
  <si>
    <t>B316</t>
  </si>
  <si>
    <t xml:space="preserve">Rubber Scotch </t>
  </si>
  <si>
    <t>23 merk 3M</t>
  </si>
  <si>
    <t>B317</t>
  </si>
  <si>
    <t xml:space="preserve">Vinyl Scotch </t>
  </si>
  <si>
    <t>33 merk 3M</t>
  </si>
  <si>
    <t>B318</t>
  </si>
  <si>
    <t>Silicone Sealant Foss</t>
  </si>
  <si>
    <t>tubes</t>
  </si>
  <si>
    <t>B319</t>
  </si>
  <si>
    <t>Sticker Logo PSN</t>
  </si>
  <si>
    <t>Total Amount B3</t>
  </si>
  <si>
    <t>B4</t>
  </si>
  <si>
    <t>B401</t>
  </si>
  <si>
    <t>B402</t>
  </si>
  <si>
    <t>B403</t>
  </si>
  <si>
    <t>Total Amount B4</t>
  </si>
  <si>
    <t>B5</t>
  </si>
  <si>
    <t>B501</t>
  </si>
  <si>
    <t>B502</t>
  </si>
  <si>
    <t>B503</t>
  </si>
  <si>
    <t>Total Amount B5</t>
  </si>
  <si>
    <t>B6</t>
  </si>
  <si>
    <t>Others</t>
  </si>
  <si>
    <t>B601</t>
  </si>
  <si>
    <t>IP Address Public</t>
  </si>
  <si>
    <t>/29</t>
  </si>
  <si>
    <t>B602</t>
  </si>
  <si>
    <t>B603</t>
  </si>
  <si>
    <t>Total Amount B6</t>
  </si>
  <si>
    <t>TOTAL CLIENT</t>
  </si>
  <si>
    <t>NOTES</t>
  </si>
  <si>
    <t>BoM terdiri BoM Hub dan remote</t>
  </si>
  <si>
    <t>BoM Hub untuk 1 transponder (36 MHz) atau 100 Mbps (sesuai perhitungan LBA tim Txp)</t>
  </si>
  <si>
    <t>BoM Remote untuk 1 remote, jadi silakan disesuaikan dengan kebutuhan</t>
  </si>
  <si>
    <t>Jika ada tambahan fitur yang diminta setelah BoM ini dikeluarkan, maka kemungkinan akan ada penyesuaian BoM</t>
  </si>
  <si>
    <t>BoM belum termasuk perangkat spare, silakan disesuaikan dengan kebutuhan</t>
  </si>
  <si>
    <t>Proses pengadaan perangkat minimal 8 W dari DP</t>
  </si>
  <si>
    <t>Planning/BoM/0624/01</t>
  </si>
  <si>
    <t>VSAT Kemenkes 269 (HUB)</t>
  </si>
  <si>
    <t>VSAT Kemenkes 269 (Remote)</t>
  </si>
  <si>
    <t>Planning/BoM/0624/02</t>
  </si>
  <si>
    <t>BoM berikut untuk link VSAT Internet Ku-Band menggunakan modem HNS HT2000</t>
  </si>
  <si>
    <t>2 watt</t>
  </si>
  <si>
    <t>0.97 m Ku band</t>
  </si>
  <si>
    <t>Antena Vsat</t>
  </si>
  <si>
    <t>4.5m + Feed Ku Band</t>
  </si>
  <si>
    <t>Block Up Converter</t>
  </si>
  <si>
    <t>LNB</t>
  </si>
  <si>
    <t>Flexible waveguide</t>
  </si>
  <si>
    <t>Ku Band @ 180 cmCPR 75G</t>
  </si>
  <si>
    <t>Up converter</t>
  </si>
  <si>
    <t>RF to L</t>
  </si>
  <si>
    <t>Down converter</t>
  </si>
  <si>
    <t>L to RF</t>
  </si>
  <si>
    <t>Kabel RG11</t>
  </si>
  <si>
    <t>Belden</t>
  </si>
  <si>
    <t>Combiner 1:8</t>
  </si>
  <si>
    <t>Tx Lband Active Rack Mount</t>
  </si>
  <si>
    <t>Splitter 1:8</t>
  </si>
  <si>
    <t>Rx Lband Active Rack Mount</t>
  </si>
  <si>
    <t>Kabel RG6</t>
  </si>
  <si>
    <t>IFL Modem @ 2m</t>
  </si>
  <si>
    <t>Kabel UTP</t>
  </si>
  <si>
    <t>Cat 5e @2m</t>
  </si>
  <si>
    <t>RG-11</t>
  </si>
  <si>
    <t>Konektor N-Type</t>
  </si>
  <si>
    <t>RG-8</t>
  </si>
  <si>
    <t>Ku Band, Norsat PLL</t>
  </si>
  <si>
    <t>Ku Band 200 Watt</t>
  </si>
  <si>
    <t>kapasitas hub 1 rack 150 mbps perlu 1 rack lagi</t>
  </si>
  <si>
    <t>({MODEM})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</si>
</sst>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[$Rp-421]* #,##0_);_([$Rp-421]* \(#,##0\);_([$Rp-421]* &quot;-&quot;_);_(@_)"/>
    <numFmt numFmtId="167" formatCode="dd/mm/yyyy;@"/>
    <numFmt numFmtId="168" formatCode="0.000"/>
    <numFmt numFmtId="169" formatCode="_([$$-409]* #,##0.00_);_([$$-409]* \(#,##0.00\);_([$$-409]* &quot;-&quot;??_);_(@_)"/>
    <numFmt numFmtId="170" formatCode="_-[$Rp-421]* #,##0.00_-;\-[$Rp-421]* #,##0.00_-;_-[$Rp-421]* &quot;-&quot;??_-;_-@_-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i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Segoe UI"/>
      <family val="2"/>
    </font>
    <font>
      <i/>
      <sz val="11"/>
      <color theme="1"/>
      <name val="Calibri"/>
      <family val="2"/>
      <scheme val="minor"/>
    </font>
    <font>
      <b/>
      <i/>
      <sz val="11"/>
      <name val="Segoe UI"/>
      <family val="2"/>
    </font>
    <font>
      <sz val="10"/>
      <name val="Arial"/>
      <family val="2"/>
    </font>
    <font>
      <b/>
      <sz val="11"/>
      <name val="Segoe UI"/>
      <family val="2"/>
    </font>
    <font>
      <sz val="11"/>
      <color theme="0"/>
      <name val="Segoe UI"/>
      <family val="2"/>
    </font>
    <font>
      <b/>
      <i/>
      <sz val="11"/>
      <color theme="0"/>
      <name val="Segoe UI"/>
      <family val="2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i/>
      <sz val="11"/>
      <color theme="0"/>
      <name val="Segoe UI"/>
      <family val="2"/>
    </font>
    <font>
      <sz val="11"/>
      <name val="Segoe UI"/>
      <family val="2"/>
    </font>
    <font>
      <sz val="10"/>
      <name val="Segoe UI"/>
      <family val="2"/>
    </font>
    <font>
      <i/>
      <sz val="10"/>
      <name val="Segoe UI"/>
      <family val="2"/>
    </font>
    <font>
      <i/>
      <sz val="11"/>
      <name val="Segoe UI"/>
      <family val="2"/>
    </font>
    <font>
      <sz val="11"/>
      <color rgb="FF000000"/>
      <name val="Calibri"/>
      <family val="2"/>
    </font>
    <font>
      <b/>
      <sz val="10"/>
      <color theme="1"/>
      <name val="Segoe UI"/>
      <family val="2"/>
    </font>
    <font>
      <sz val="10"/>
      <name val="Calibri"/>
      <family val="2"/>
    </font>
    <font>
      <b/>
      <sz val="10"/>
      <name val="Segoe UI"/>
      <family val="2"/>
    </font>
    <font>
      <b/>
      <sz val="10"/>
      <name val="Arial"/>
      <family val="2"/>
    </font>
    <font>
      <sz val="10"/>
      <color indexed="55"/>
      <name val="Arial"/>
      <family val="2"/>
    </font>
    <font>
      <sz val="10"/>
      <color indexed="45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43"/>
      <name val="Arial"/>
      <family val="2"/>
    </font>
    <font>
      <sz val="10"/>
      <color indexed="8"/>
      <name val="Arial"/>
      <family val="2"/>
    </font>
    <font>
      <sz val="10"/>
      <color indexed="40"/>
      <name val="Arial"/>
      <family val="2"/>
    </font>
    <font>
      <sz val="10"/>
      <color indexed="13"/>
      <name val="Arial"/>
      <family val="2"/>
    </font>
    <font>
      <sz val="10"/>
      <color indexed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20"/>
        <bgColor indexed="64"/>
      </patternFill>
    </fill>
    <fill>
      <patternFill patternType="gray0625">
        <fgColor indexed="11"/>
        <bgColor indexed="13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lightUp">
        <fgColor indexed="22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4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8">
    <xf numFmtId="0" fontId="0" fillId="0" borderId="0"/>
    <xf numFmtId="165" fontId="1" fillId="0" borderId="0" applyFont="0" applyFill="0" applyBorder="0" applyAlignment="0" applyProtection="0"/>
    <xf numFmtId="0" fontId="11" fillId="0" borderId="0"/>
    <xf numFmtId="0" fontId="32" fillId="10" borderId="1" applyNumberFormat="0" applyBorder="0" applyAlignment="0" applyProtection="0">
      <alignment horizontal="left"/>
    </xf>
    <xf numFmtId="0" fontId="32" fillId="10" borderId="1" applyNumberFormat="0" applyBorder="0" applyAlignment="0" applyProtection="0">
      <alignment horizontal="left"/>
    </xf>
    <xf numFmtId="0" fontId="11" fillId="11" borderId="1" applyNumberFormat="0" applyBorder="0" applyAlignment="0" applyProtection="0">
      <alignment horizontal="left"/>
    </xf>
    <xf numFmtId="0" fontId="11" fillId="11" borderId="1" applyNumberFormat="0" applyBorder="0" applyAlignment="0" applyProtection="0">
      <alignment horizontal="left"/>
    </xf>
    <xf numFmtId="0" fontId="30" fillId="12" borderId="1" applyNumberFormat="0" applyBorder="0" applyAlignment="0" applyProtection="0">
      <alignment horizontal="left"/>
    </xf>
    <xf numFmtId="0" fontId="30" fillId="12" borderId="1" applyNumberFormat="0" applyBorder="0" applyAlignment="0" applyProtection="0">
      <alignment horizontal="left"/>
    </xf>
    <xf numFmtId="0" fontId="26" fillId="13" borderId="1" applyNumberFormat="0" applyBorder="0" applyAlignment="0" applyProtection="0">
      <alignment horizontal="left"/>
    </xf>
    <xf numFmtId="0" fontId="26" fillId="13" borderId="1" applyNumberFormat="0" applyBorder="0" applyAlignment="0" applyProtection="0">
      <alignment horizontal="left"/>
    </xf>
    <xf numFmtId="0" fontId="29" fillId="14" borderId="1" applyNumberFormat="0" applyBorder="0" applyAlignment="0" applyProtection="0">
      <alignment horizontal="left"/>
    </xf>
    <xf numFmtId="0" fontId="29" fillId="14" borderId="1" applyNumberFormat="0" applyBorder="0" applyAlignment="0" applyProtection="0">
      <alignment horizontal="left"/>
    </xf>
    <xf numFmtId="0" fontId="11" fillId="15" borderId="1" applyNumberFormat="0" applyBorder="0" applyAlignment="0" applyProtection="0">
      <alignment horizontal="left"/>
    </xf>
    <xf numFmtId="0" fontId="11" fillId="15" borderId="1" applyNumberFormat="0" applyBorder="0" applyAlignment="0" applyProtection="0">
      <alignment horizontal="left"/>
    </xf>
    <xf numFmtId="0" fontId="29" fillId="16" borderId="1" applyNumberFormat="0" applyBorder="0" applyAlignment="0" applyProtection="0">
      <alignment horizontal="left"/>
    </xf>
    <xf numFmtId="0" fontId="29" fillId="16" borderId="1" applyNumberFormat="0" applyBorder="0" applyAlignment="0" applyProtection="0">
      <alignment horizontal="left"/>
    </xf>
    <xf numFmtId="0" fontId="29" fillId="17" borderId="1" applyNumberFormat="0" applyBorder="0" applyAlignment="0" applyProtection="0">
      <alignment horizontal="left"/>
    </xf>
    <xf numFmtId="0" fontId="29" fillId="17" borderId="1" applyNumberFormat="0" applyBorder="0" applyAlignment="0" applyProtection="0">
      <alignment horizontal="left"/>
    </xf>
    <xf numFmtId="0" fontId="29" fillId="18" borderId="1" applyNumberFormat="0" applyBorder="0" applyAlignment="0" applyProtection="0">
      <alignment horizontal="left"/>
    </xf>
    <xf numFmtId="0" fontId="29" fillId="18" borderId="1" applyNumberFormat="0" applyBorder="0" applyAlignment="0" applyProtection="0">
      <alignment horizontal="left"/>
    </xf>
    <xf numFmtId="0" fontId="32" fillId="19" borderId="1" applyNumberFormat="0" applyBorder="0" applyAlignment="0" applyProtection="0">
      <alignment horizontal="left"/>
    </xf>
    <xf numFmtId="0" fontId="32" fillId="19" borderId="1" applyNumberFormat="0" applyBorder="0" applyAlignment="0" applyProtection="0">
      <alignment horizontal="left"/>
    </xf>
    <xf numFmtId="0" fontId="32" fillId="20" borderId="1" applyNumberFormat="0" applyBorder="0" applyAlignment="0" applyProtection="0">
      <alignment horizontal="left"/>
    </xf>
    <xf numFmtId="0" fontId="32" fillId="20" borderId="1" applyNumberFormat="0" applyBorder="0" applyAlignment="0" applyProtection="0">
      <alignment horizontal="left"/>
    </xf>
    <xf numFmtId="0" fontId="29" fillId="21" borderId="1" applyNumberFormat="0" applyBorder="0" applyAlignment="0" applyProtection="0">
      <alignment horizontal="left"/>
    </xf>
    <xf numFmtId="0" fontId="29" fillId="21" borderId="1" applyNumberFormat="0" applyBorder="0" applyAlignment="0" applyProtection="0">
      <alignment horizontal="left"/>
    </xf>
    <xf numFmtId="0" fontId="29" fillId="22" borderId="1" applyNumberFormat="0" applyBorder="0" applyAlignment="0" applyProtection="0">
      <alignment horizontal="left"/>
    </xf>
    <xf numFmtId="0" fontId="29" fillId="22" borderId="1" applyNumberFormat="0" applyBorder="0" applyAlignment="0" applyProtection="0">
      <alignment horizontal="left"/>
    </xf>
    <xf numFmtId="0" fontId="33" fillId="23" borderId="1" applyNumberFormat="0" applyBorder="0" applyAlignment="0" applyProtection="0">
      <alignment horizontal="left"/>
    </xf>
    <xf numFmtId="0" fontId="33" fillId="23" borderId="1" applyNumberFormat="0" applyBorder="0" applyAlignment="0" applyProtection="0">
      <alignment horizontal="left"/>
    </xf>
    <xf numFmtId="0" fontId="33" fillId="23" borderId="1" applyNumberFormat="0" applyBorder="0" applyAlignment="0" applyProtection="0">
      <alignment horizontal="left"/>
    </xf>
    <xf numFmtId="0" fontId="33" fillId="23" borderId="1" applyNumberFormat="0" applyBorder="0" applyAlignment="0" applyProtection="0">
      <alignment horizontal="left"/>
    </xf>
    <xf numFmtId="0" fontId="33" fillId="23" borderId="1" applyNumberFormat="0" applyBorder="0" applyAlignment="0" applyProtection="0">
      <alignment horizontal="left"/>
    </xf>
    <xf numFmtId="0" fontId="33" fillId="23" borderId="1" applyNumberFormat="0" applyBorder="0" applyAlignment="0" applyProtection="0">
      <alignment horizontal="left"/>
    </xf>
    <xf numFmtId="0" fontId="35" fillId="24" borderId="1" applyNumberFormat="0" applyBorder="0" applyAlignment="0" applyProtection="0">
      <alignment horizontal="left"/>
    </xf>
    <xf numFmtId="0" fontId="35" fillId="24" borderId="1" applyNumberFormat="0" applyBorder="0" applyAlignment="0" applyProtection="0">
      <alignment horizontal="left"/>
    </xf>
    <xf numFmtId="0" fontId="28" fillId="23" borderId="1" applyNumberFormat="0" applyBorder="0" applyAlignment="0" applyProtection="0">
      <alignment horizontal="left"/>
    </xf>
    <xf numFmtId="0" fontId="28" fillId="23" borderId="1" applyNumberFormat="0" applyBorder="0" applyAlignment="0" applyProtection="0">
      <alignment horizontal="left"/>
    </xf>
    <xf numFmtId="0" fontId="27" fillId="25" borderId="1" applyNumberFormat="0" applyBorder="0" applyAlignment="0" applyProtection="0">
      <alignment horizontal="left"/>
    </xf>
    <xf numFmtId="0" fontId="27" fillId="25" borderId="1" applyNumberFormat="0" applyBorder="0" applyAlignment="0" applyProtection="0">
      <alignment horizontal="left"/>
    </xf>
    <xf numFmtId="0" fontId="29" fillId="26" borderId="1" applyNumberFormat="0" applyBorder="0" applyAlignment="0" applyProtection="0">
      <alignment horizontal="left"/>
    </xf>
    <xf numFmtId="0" fontId="29" fillId="26" borderId="1" applyNumberFormat="0" applyBorder="0" applyAlignment="0" applyProtection="0">
      <alignment horizontal="left"/>
    </xf>
    <xf numFmtId="0" fontId="26" fillId="27" borderId="1" applyNumberFormat="0" applyBorder="0" applyAlignment="0" applyProtection="0">
      <alignment horizontal="left"/>
    </xf>
    <xf numFmtId="0" fontId="26" fillId="27" borderId="1" applyNumberFormat="0" applyBorder="0" applyAlignment="0" applyProtection="0">
      <alignment horizontal="left"/>
    </xf>
    <xf numFmtId="0" fontId="29" fillId="28" borderId="1" applyNumberFormat="0" applyBorder="0" applyAlignment="0" applyProtection="0">
      <alignment horizontal="left"/>
    </xf>
    <xf numFmtId="0" fontId="29" fillId="28" borderId="1" applyNumberFormat="0" applyBorder="0" applyAlignment="0" applyProtection="0">
      <alignment horizontal="left"/>
    </xf>
    <xf numFmtId="0" fontId="29" fillId="29" borderId="1" applyNumberFormat="0" applyBorder="0" applyAlignment="0" applyProtection="0">
      <alignment horizontal="left"/>
    </xf>
    <xf numFmtId="0" fontId="29" fillId="29" borderId="1" applyNumberFormat="0" applyBorder="0" applyAlignment="0" applyProtection="0">
      <alignment horizontal="left"/>
    </xf>
    <xf numFmtId="0" fontId="32" fillId="20" borderId="1" applyNumberFormat="0" applyBorder="0" applyAlignment="0" applyProtection="0">
      <alignment horizontal="left"/>
    </xf>
    <xf numFmtId="0" fontId="32" fillId="20" borderId="1" applyNumberFormat="0" applyBorder="0" applyAlignment="0" applyProtection="0">
      <alignment horizontal="left"/>
    </xf>
    <xf numFmtId="0" fontId="31" fillId="30" borderId="1" applyNumberFormat="0" applyBorder="0" applyAlignment="0" applyProtection="0">
      <alignment horizontal="left"/>
    </xf>
    <xf numFmtId="0" fontId="31" fillId="30" borderId="1" applyNumberFormat="0" applyBorder="0" applyAlignment="0" applyProtection="0">
      <alignment horizontal="left"/>
    </xf>
    <xf numFmtId="0" fontId="29" fillId="30" borderId="1" applyNumberFormat="0" applyBorder="0" applyAlignment="0" applyProtection="0">
      <alignment horizontal="left"/>
    </xf>
    <xf numFmtId="0" fontId="29" fillId="30" borderId="1" applyNumberFormat="0" applyBorder="0" applyAlignment="0" applyProtection="0">
      <alignment horizontal="left"/>
    </xf>
    <xf numFmtId="0" fontId="34" fillId="23" borderId="1" applyNumberFormat="0" applyBorder="0" applyAlignment="0" applyProtection="0">
      <alignment horizontal="left"/>
    </xf>
    <xf numFmtId="0" fontId="34" fillId="23" borderId="1" applyNumberFormat="0" applyBorder="0" applyAlignment="0" applyProtection="0">
      <alignment horizontal="left"/>
    </xf>
    <xf numFmtId="0" fontId="32" fillId="31" borderId="1" applyNumberFormat="0" applyBorder="0" applyAlignment="0" applyProtection="0">
      <alignment horizontal="left"/>
    </xf>
    <xf numFmtId="0" fontId="32" fillId="31" borderId="1" applyNumberFormat="0" applyBorder="0" applyAlignment="0" applyProtection="0">
      <alignment horizontal="left"/>
    </xf>
    <xf numFmtId="0" fontId="32" fillId="31" borderId="1" applyNumberFormat="0" applyBorder="0" applyAlignment="0" applyProtection="0">
      <alignment horizontal="left"/>
    </xf>
    <xf numFmtId="0" fontId="32" fillId="31" borderId="1" applyNumberFormat="0" applyBorder="0" applyAlignment="0" applyProtection="0">
      <alignment horizontal="left"/>
    </xf>
    <xf numFmtId="0" fontId="30" fillId="32" borderId="1" applyNumberFormat="0" applyBorder="0" applyAlignment="0" applyProtection="0">
      <alignment horizontal="left"/>
    </xf>
    <xf numFmtId="0" fontId="30" fillId="32" borderId="1" applyNumberFormat="0" applyBorder="0" applyAlignment="0" applyProtection="0">
      <alignment horizontal="left"/>
    </xf>
    <xf numFmtId="0" fontId="11" fillId="0" borderId="0"/>
    <xf numFmtId="164" fontId="1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</cellStyleXfs>
  <cellXfs count="236">
    <xf numFmtId="0" fontId="0" fillId="0" borderId="0" xfId="0"/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166" fontId="5" fillId="3" borderId="0" xfId="0" applyNumberFormat="1" applyFont="1" applyFill="1" applyAlignment="1">
      <alignment vertical="center"/>
    </xf>
    <xf numFmtId="164" fontId="5" fillId="3" borderId="0" xfId="0" applyNumberFormat="1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166" fontId="7" fillId="3" borderId="0" xfId="0" applyNumberFormat="1" applyFont="1" applyFill="1" applyAlignment="1">
      <alignment vertical="center"/>
    </xf>
    <xf numFmtId="164" fontId="7" fillId="3" borderId="0" xfId="0" applyNumberFormat="1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166" fontId="0" fillId="4" borderId="2" xfId="0" applyNumberFormat="1" applyFill="1" applyBorder="1" applyAlignment="1">
      <alignment vertical="center"/>
    </xf>
    <xf numFmtId="166" fontId="0" fillId="4" borderId="4" xfId="0" applyNumberFormat="1" applyFill="1" applyBorder="1" applyAlignment="1">
      <alignment vertical="center"/>
    </xf>
    <xf numFmtId="166" fontId="0" fillId="3" borderId="0" xfId="0" applyNumberFormat="1" applyFill="1" applyAlignment="1">
      <alignment vertical="center"/>
    </xf>
    <xf numFmtId="164" fontId="0" fillId="3" borderId="0" xfId="0" applyNumberForma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166" fontId="0" fillId="4" borderId="5" xfId="0" applyNumberFormat="1" applyFill="1" applyBorder="1" applyAlignment="1">
      <alignment vertical="center"/>
    </xf>
    <xf numFmtId="167" fontId="0" fillId="4" borderId="6" xfId="0" applyNumberFormat="1" applyFill="1" applyBorder="1" applyAlignment="1">
      <alignment vertical="center"/>
    </xf>
    <xf numFmtId="0" fontId="12" fillId="5" borderId="7" xfId="2" applyFont="1" applyFill="1" applyBorder="1" applyAlignment="1">
      <alignment horizontal="center" vertical="center"/>
    </xf>
    <xf numFmtId="0" fontId="13" fillId="3" borderId="0" xfId="0" applyFont="1" applyFill="1" applyAlignment="1">
      <alignment vertical="center"/>
    </xf>
    <xf numFmtId="166" fontId="12" fillId="5" borderId="7" xfId="2" quotePrefix="1" applyNumberFormat="1" applyFont="1" applyFill="1" applyBorder="1" applyAlignment="1">
      <alignment horizontal="center" vertical="center"/>
    </xf>
    <xf numFmtId="164" fontId="12" fillId="5" borderId="7" xfId="2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166" fontId="13" fillId="2" borderId="0" xfId="0" applyNumberFormat="1" applyFont="1" applyFill="1" applyAlignment="1">
      <alignment vertical="center"/>
    </xf>
    <xf numFmtId="164" fontId="13" fillId="2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vertical="center" wrapText="1"/>
    </xf>
    <xf numFmtId="0" fontId="10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vertical="center" wrapText="1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 wrapText="1"/>
    </xf>
    <xf numFmtId="0" fontId="18" fillId="3" borderId="0" xfId="0" applyFont="1" applyFill="1" applyAlignment="1">
      <alignment horizontal="left" vertical="center" wrapText="1"/>
    </xf>
    <xf numFmtId="166" fontId="18" fillId="3" borderId="0" xfId="0" applyNumberFormat="1" applyFont="1" applyFill="1" applyAlignment="1">
      <alignment vertical="center"/>
    </xf>
    <xf numFmtId="164" fontId="18" fillId="3" borderId="0" xfId="0" applyNumberFormat="1" applyFont="1" applyFill="1" applyAlignment="1">
      <alignment vertical="center"/>
    </xf>
    <xf numFmtId="0" fontId="19" fillId="3" borderId="0" xfId="0" applyFont="1" applyFill="1" applyAlignment="1">
      <alignment horizontal="center" vertical="center" wrapText="1"/>
    </xf>
    <xf numFmtId="0" fontId="19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/>
    </xf>
    <xf numFmtId="168" fontId="19" fillId="5" borderId="8" xfId="0" applyNumberFormat="1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left" vertical="center" wrapText="1"/>
    </xf>
    <xf numFmtId="166" fontId="19" fillId="5" borderId="9" xfId="0" applyNumberFormat="1" applyFont="1" applyFill="1" applyBorder="1" applyAlignment="1">
      <alignment vertical="center"/>
    </xf>
    <xf numFmtId="164" fontId="19" fillId="5" borderId="9" xfId="0" applyNumberFormat="1" applyFont="1" applyFill="1" applyBorder="1" applyAlignment="1">
      <alignment vertical="center"/>
    </xf>
    <xf numFmtId="164" fontId="19" fillId="5" borderId="10" xfId="0" applyNumberFormat="1" applyFont="1" applyFill="1" applyBorder="1" applyAlignment="1">
      <alignment vertical="center"/>
    </xf>
    <xf numFmtId="165" fontId="19" fillId="3" borderId="0" xfId="1" applyFont="1" applyFill="1" applyBorder="1" applyAlignment="1">
      <alignment vertical="center"/>
    </xf>
    <xf numFmtId="0" fontId="19" fillId="5" borderId="1" xfId="0" applyFont="1" applyFill="1" applyBorder="1" applyAlignment="1">
      <alignment horizontal="left" vertical="center" wrapText="1"/>
    </xf>
    <xf numFmtId="166" fontId="19" fillId="5" borderId="1" xfId="0" applyNumberFormat="1" applyFont="1" applyFill="1" applyBorder="1" applyAlignment="1">
      <alignment vertical="center"/>
    </xf>
    <xf numFmtId="164" fontId="19" fillId="5" borderId="1" xfId="0" applyNumberFormat="1" applyFont="1" applyFill="1" applyBorder="1" applyAlignment="1">
      <alignment vertical="center"/>
    </xf>
    <xf numFmtId="164" fontId="19" fillId="5" borderId="11" xfId="0" applyNumberFormat="1" applyFont="1" applyFill="1" applyBorder="1" applyAlignment="1">
      <alignment vertical="center"/>
    </xf>
    <xf numFmtId="165" fontId="19" fillId="3" borderId="0" xfId="0" applyNumberFormat="1" applyFont="1" applyFill="1" applyAlignment="1">
      <alignment vertical="center"/>
    </xf>
    <xf numFmtId="168" fontId="19" fillId="5" borderId="18" xfId="0" applyNumberFormat="1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left" vertical="center" wrapText="1"/>
    </xf>
    <xf numFmtId="166" fontId="19" fillId="5" borderId="13" xfId="0" applyNumberFormat="1" applyFont="1" applyFill="1" applyBorder="1" applyAlignment="1">
      <alignment vertical="center"/>
    </xf>
    <xf numFmtId="2" fontId="19" fillId="5" borderId="18" xfId="0" applyNumberFormat="1" applyFont="1" applyFill="1" applyBorder="1" applyAlignment="1">
      <alignment horizontal="center" vertical="center" wrapText="1"/>
    </xf>
    <xf numFmtId="2" fontId="19" fillId="5" borderId="12" xfId="0" applyNumberFormat="1" applyFont="1" applyFill="1" applyBorder="1" applyAlignment="1">
      <alignment horizontal="center" vertical="center" wrapText="1"/>
    </xf>
    <xf numFmtId="164" fontId="19" fillId="5" borderId="13" xfId="0" applyNumberFormat="1" applyFont="1" applyFill="1" applyBorder="1" applyAlignment="1">
      <alignment vertical="center"/>
    </xf>
    <xf numFmtId="164" fontId="19" fillId="5" borderId="14" xfId="0" applyNumberFormat="1" applyFont="1" applyFill="1" applyBorder="1" applyAlignment="1">
      <alignment vertical="center"/>
    </xf>
    <xf numFmtId="0" fontId="12" fillId="3" borderId="19" xfId="0" applyFont="1" applyFill="1" applyBorder="1" applyAlignment="1">
      <alignment vertical="center"/>
    </xf>
    <xf numFmtId="0" fontId="12" fillId="3" borderId="20" xfId="0" applyFont="1" applyFill="1" applyBorder="1" applyAlignment="1">
      <alignment vertical="center" wrapText="1"/>
    </xf>
    <xf numFmtId="2" fontId="12" fillId="5" borderId="21" xfId="0" applyNumberFormat="1" applyFont="1" applyFill="1" applyBorder="1" applyAlignment="1">
      <alignment horizontal="center" vertical="center" wrapText="1"/>
    </xf>
    <xf numFmtId="0" fontId="12" fillId="5" borderId="22" xfId="0" applyFont="1" applyFill="1" applyBorder="1" applyAlignment="1">
      <alignment horizontal="left" vertical="center" wrapText="1"/>
    </xf>
    <xf numFmtId="166" fontId="12" fillId="5" borderId="22" xfId="0" applyNumberFormat="1" applyFont="1" applyFill="1" applyBorder="1" applyAlignment="1">
      <alignment vertical="center"/>
    </xf>
    <xf numFmtId="164" fontId="12" fillId="5" borderId="22" xfId="0" applyNumberFormat="1" applyFont="1" applyFill="1" applyBorder="1" applyAlignment="1">
      <alignment vertical="center"/>
    </xf>
    <xf numFmtId="164" fontId="12" fillId="5" borderId="23" xfId="0" applyNumberFormat="1" applyFont="1" applyFill="1" applyBorder="1" applyAlignment="1">
      <alignment vertical="center"/>
    </xf>
    <xf numFmtId="0" fontId="20" fillId="3" borderId="0" xfId="0" applyFont="1" applyFill="1" applyAlignment="1">
      <alignment vertical="center"/>
    </xf>
    <xf numFmtId="2" fontId="19" fillId="3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left" vertical="center"/>
    </xf>
    <xf numFmtId="166" fontId="19" fillId="3" borderId="0" xfId="0" applyNumberFormat="1" applyFont="1" applyFill="1" applyAlignment="1">
      <alignment vertical="center"/>
    </xf>
    <xf numFmtId="164" fontId="19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 wrapText="1"/>
    </xf>
    <xf numFmtId="166" fontId="18" fillId="3" borderId="24" xfId="0" applyNumberFormat="1" applyFont="1" applyFill="1" applyBorder="1" applyAlignment="1">
      <alignment vertical="center"/>
    </xf>
    <xf numFmtId="164" fontId="18" fillId="3" borderId="24" xfId="0" applyNumberFormat="1" applyFont="1" applyFill="1" applyBorder="1" applyAlignment="1">
      <alignment vertical="center"/>
    </xf>
    <xf numFmtId="0" fontId="20" fillId="3" borderId="0" xfId="0" applyFont="1" applyFill="1" applyAlignment="1">
      <alignment horizontal="center" vertical="center" wrapText="1"/>
    </xf>
    <xf numFmtId="0" fontId="19" fillId="5" borderId="25" xfId="0" applyFont="1" applyFill="1" applyBorder="1" applyAlignment="1">
      <alignment horizontal="center" vertical="center" wrapText="1"/>
    </xf>
    <xf numFmtId="0" fontId="19" fillId="5" borderId="26" xfId="0" applyFont="1" applyFill="1" applyBorder="1" applyAlignment="1">
      <alignment vertical="center" wrapText="1"/>
    </xf>
    <xf numFmtId="166" fontId="19" fillId="5" borderId="26" xfId="0" applyNumberFormat="1" applyFont="1" applyFill="1" applyBorder="1" applyAlignment="1">
      <alignment vertical="center"/>
    </xf>
    <xf numFmtId="164" fontId="19" fillId="5" borderId="26" xfId="0" applyNumberFormat="1" applyFont="1" applyFill="1" applyBorder="1" applyAlignment="1">
      <alignment vertical="center"/>
    </xf>
    <xf numFmtId="0" fontId="19" fillId="5" borderId="12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5" borderId="18" xfId="0" applyFont="1" applyFill="1" applyBorder="1" applyAlignment="1">
      <alignment horizontal="center" vertical="center" wrapText="1"/>
    </xf>
    <xf numFmtId="2" fontId="19" fillId="5" borderId="30" xfId="0" applyNumberFormat="1" applyFont="1" applyFill="1" applyBorder="1" applyAlignment="1">
      <alignment horizontal="center" vertical="center" wrapText="1"/>
    </xf>
    <xf numFmtId="0" fontId="19" fillId="5" borderId="31" xfId="0" applyFont="1" applyFill="1" applyBorder="1" applyAlignment="1">
      <alignment horizontal="left" vertical="center" wrapText="1"/>
    </xf>
    <xf numFmtId="166" fontId="19" fillId="5" borderId="31" xfId="0" applyNumberFormat="1" applyFont="1" applyFill="1" applyBorder="1" applyAlignment="1">
      <alignment vertical="center"/>
    </xf>
    <xf numFmtId="164" fontId="19" fillId="5" borderId="31" xfId="0" applyNumberFormat="1" applyFont="1" applyFill="1" applyBorder="1" applyAlignment="1">
      <alignment vertical="center"/>
    </xf>
    <xf numFmtId="164" fontId="19" fillId="5" borderId="32" xfId="0" applyNumberFormat="1" applyFont="1" applyFill="1" applyBorder="1" applyAlignment="1">
      <alignment vertical="center"/>
    </xf>
    <xf numFmtId="0" fontId="21" fillId="3" borderId="0" xfId="0" applyFont="1" applyFill="1" applyAlignment="1">
      <alignment horizontal="center" vertical="center" wrapText="1"/>
    </xf>
    <xf numFmtId="164" fontId="12" fillId="5" borderId="32" xfId="0" applyNumberFormat="1" applyFont="1" applyFill="1" applyBorder="1" applyAlignment="1">
      <alignment vertical="center"/>
    </xf>
    <xf numFmtId="165" fontId="18" fillId="3" borderId="0" xfId="1" applyFont="1" applyFill="1" applyAlignment="1">
      <alignment vertical="center"/>
    </xf>
    <xf numFmtId="2" fontId="18" fillId="3" borderId="24" xfId="0" applyNumberFormat="1" applyFont="1" applyFill="1" applyBorder="1" applyAlignment="1">
      <alignment horizontal="center" vertical="center" wrapText="1"/>
    </xf>
    <xf numFmtId="0" fontId="18" fillId="3" borderId="24" xfId="0" applyFont="1" applyFill="1" applyBorder="1" applyAlignment="1">
      <alignment horizontal="left" vertical="center" wrapText="1"/>
    </xf>
    <xf numFmtId="2" fontId="19" fillId="5" borderId="8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3" borderId="0" xfId="0" applyFont="1" applyFill="1" applyAlignment="1">
      <alignment horizontal="left" vertical="center" wrapText="1"/>
    </xf>
    <xf numFmtId="0" fontId="19" fillId="3" borderId="0" xfId="0" applyFont="1" applyFill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22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2" fontId="3" fillId="6" borderId="18" xfId="0" applyNumberFormat="1" applyFont="1" applyFill="1" applyBorder="1" applyAlignment="1">
      <alignment horizontal="center" vertical="center" wrapText="1"/>
    </xf>
    <xf numFmtId="2" fontId="3" fillId="6" borderId="12" xfId="0" applyNumberFormat="1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left" vertical="center" wrapText="1"/>
    </xf>
    <xf numFmtId="0" fontId="19" fillId="5" borderId="1" xfId="0" applyFont="1" applyFill="1" applyBorder="1" applyAlignment="1">
      <alignment vertical="center" wrapText="1"/>
    </xf>
    <xf numFmtId="0" fontId="20" fillId="0" borderId="0" xfId="0" applyFont="1" applyAlignment="1">
      <alignment vertical="center"/>
    </xf>
    <xf numFmtId="2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166" fontId="19" fillId="0" borderId="0" xfId="0" applyNumberFormat="1" applyFont="1" applyAlignment="1">
      <alignment vertical="center"/>
    </xf>
    <xf numFmtId="164" fontId="19" fillId="0" borderId="0" xfId="0" applyNumberFormat="1" applyFont="1" applyAlignment="1">
      <alignment vertical="center"/>
    </xf>
    <xf numFmtId="0" fontId="21" fillId="0" borderId="0" xfId="0" applyFont="1" applyAlignment="1">
      <alignment horizontal="center" vertical="center" wrapText="1"/>
    </xf>
    <xf numFmtId="0" fontId="12" fillId="7" borderId="19" xfId="0" applyFont="1" applyFill="1" applyBorder="1" applyAlignment="1">
      <alignment vertical="center"/>
    </xf>
    <xf numFmtId="0" fontId="12" fillId="7" borderId="20" xfId="0" applyFont="1" applyFill="1" applyBorder="1" applyAlignment="1">
      <alignment vertical="center" wrapText="1"/>
    </xf>
    <xf numFmtId="2" fontId="12" fillId="7" borderId="21" xfId="0" applyNumberFormat="1" applyFont="1" applyFill="1" applyBorder="1" applyAlignment="1">
      <alignment horizontal="center" vertical="center" wrapText="1"/>
    </xf>
    <xf numFmtId="0" fontId="12" fillId="7" borderId="22" xfId="0" applyFont="1" applyFill="1" applyBorder="1" applyAlignment="1">
      <alignment horizontal="left" vertical="center" wrapText="1"/>
    </xf>
    <xf numFmtId="166" fontId="12" fillId="7" borderId="22" xfId="0" applyNumberFormat="1" applyFont="1" applyFill="1" applyBorder="1" applyAlignment="1">
      <alignment vertical="center"/>
    </xf>
    <xf numFmtId="164" fontId="12" fillId="7" borderId="22" xfId="0" applyNumberFormat="1" applyFont="1" applyFill="1" applyBorder="1" applyAlignment="1">
      <alignment vertical="center"/>
    </xf>
    <xf numFmtId="169" fontId="12" fillId="7" borderId="22" xfId="0" applyNumberFormat="1" applyFont="1" applyFill="1" applyBorder="1" applyAlignment="1">
      <alignment vertical="center"/>
    </xf>
    <xf numFmtId="164" fontId="12" fillId="7" borderId="23" xfId="0" applyNumberFormat="1" applyFont="1" applyFill="1" applyBorder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right" vertical="center" wrapText="1"/>
    </xf>
    <xf numFmtId="0" fontId="23" fillId="3" borderId="0" xfId="0" applyFont="1" applyFill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5" borderId="33" xfId="0" applyFont="1" applyFill="1" applyBorder="1" applyAlignment="1">
      <alignment horizontal="left" vertical="center" wrapText="1"/>
    </xf>
    <xf numFmtId="166" fontId="18" fillId="5" borderId="9" xfId="0" applyNumberFormat="1" applyFont="1" applyFill="1" applyBorder="1" applyAlignment="1">
      <alignment vertical="center"/>
    </xf>
    <xf numFmtId="164" fontId="18" fillId="5" borderId="9" xfId="0" applyNumberFormat="1" applyFont="1" applyFill="1" applyBorder="1" applyAlignment="1">
      <alignment vertical="center"/>
    </xf>
    <xf numFmtId="164" fontId="18" fillId="5" borderId="34" xfId="0" applyNumberFormat="1" applyFont="1" applyFill="1" applyBorder="1" applyAlignment="1">
      <alignment vertical="center"/>
    </xf>
    <xf numFmtId="0" fontId="3" fillId="6" borderId="18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left" vertical="center" wrapText="1"/>
    </xf>
    <xf numFmtId="170" fontId="19" fillId="3" borderId="0" xfId="0" applyNumberFormat="1" applyFont="1" applyFill="1" applyAlignment="1">
      <alignment vertical="center"/>
    </xf>
    <xf numFmtId="0" fontId="3" fillId="6" borderId="12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19" fillId="3" borderId="0" xfId="0" applyFont="1" applyFill="1" applyAlignment="1">
      <alignment horizontal="center" vertical="center"/>
    </xf>
    <xf numFmtId="0" fontId="3" fillId="3" borderId="0" xfId="0" applyFont="1" applyFill="1"/>
    <xf numFmtId="0" fontId="19" fillId="5" borderId="4" xfId="0" applyFont="1" applyFill="1" applyBorder="1" applyAlignment="1">
      <alignment horizontal="left" vertical="center" wrapText="1"/>
    </xf>
    <xf numFmtId="0" fontId="19" fillId="5" borderId="6" xfId="0" applyFont="1" applyFill="1" applyBorder="1" applyAlignment="1">
      <alignment horizontal="left" vertical="center" wrapText="1"/>
    </xf>
    <xf numFmtId="0" fontId="19" fillId="8" borderId="18" xfId="0" applyFont="1" applyFill="1" applyBorder="1" applyAlignment="1">
      <alignment horizontal="center" vertical="center" wrapText="1"/>
    </xf>
    <xf numFmtId="0" fontId="19" fillId="8" borderId="6" xfId="0" applyFont="1" applyFill="1" applyBorder="1" applyAlignment="1">
      <alignment horizontal="left" vertical="center" wrapText="1"/>
    </xf>
    <xf numFmtId="166" fontId="19" fillId="8" borderId="13" xfId="0" applyNumberFormat="1" applyFont="1" applyFill="1" applyBorder="1" applyAlignment="1">
      <alignment vertical="center"/>
    </xf>
    <xf numFmtId="164" fontId="19" fillId="8" borderId="13" xfId="0" applyNumberFormat="1" applyFont="1" applyFill="1" applyBorder="1" applyAlignment="1">
      <alignment vertical="center"/>
    </xf>
    <xf numFmtId="166" fontId="19" fillId="8" borderId="1" xfId="0" applyNumberFormat="1" applyFont="1" applyFill="1" applyBorder="1" applyAlignment="1">
      <alignment vertical="center"/>
    </xf>
    <xf numFmtId="164" fontId="19" fillId="8" borderId="1" xfId="0" applyNumberFormat="1" applyFont="1" applyFill="1" applyBorder="1" applyAlignment="1">
      <alignment vertical="center"/>
    </xf>
    <xf numFmtId="164" fontId="19" fillId="8" borderId="11" xfId="0" applyNumberFormat="1" applyFont="1" applyFill="1" applyBorder="1" applyAlignment="1">
      <alignment vertical="center"/>
    </xf>
    <xf numFmtId="0" fontId="19" fillId="6" borderId="18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 wrapText="1"/>
    </xf>
    <xf numFmtId="0" fontId="19" fillId="5" borderId="30" xfId="0" applyFont="1" applyFill="1" applyBorder="1" applyAlignment="1">
      <alignment horizontal="center" vertical="center" wrapText="1"/>
    </xf>
    <xf numFmtId="0" fontId="19" fillId="5" borderId="35" xfId="0" applyFont="1" applyFill="1" applyBorder="1" applyAlignment="1">
      <alignment horizontal="left" vertical="center" wrapText="1"/>
    </xf>
    <xf numFmtId="0" fontId="18" fillId="3" borderId="0" xfId="0" applyFont="1" applyFill="1" applyAlignment="1">
      <alignment horizontal="center" vertical="center"/>
    </xf>
    <xf numFmtId="0" fontId="12" fillId="5" borderId="36" xfId="0" applyFont="1" applyFill="1" applyBorder="1" applyAlignment="1">
      <alignment horizontal="center" vertical="center" wrapText="1"/>
    </xf>
    <xf numFmtId="0" fontId="12" fillId="5" borderId="37" xfId="0" applyFont="1" applyFill="1" applyBorder="1" applyAlignment="1">
      <alignment horizontal="left" vertical="center" wrapText="1"/>
    </xf>
    <xf numFmtId="166" fontId="12" fillId="5" borderId="37" xfId="0" applyNumberFormat="1" applyFont="1" applyFill="1" applyBorder="1" applyAlignment="1">
      <alignment vertical="center"/>
    </xf>
    <xf numFmtId="164" fontId="12" fillId="5" borderId="37" xfId="0" applyNumberFormat="1" applyFont="1" applyFill="1" applyBorder="1" applyAlignment="1">
      <alignment vertical="center"/>
    </xf>
    <xf numFmtId="164" fontId="12" fillId="5" borderId="38" xfId="0" applyNumberFormat="1" applyFont="1" applyFill="1" applyBorder="1" applyAlignment="1">
      <alignment vertical="center"/>
    </xf>
    <xf numFmtId="0" fontId="18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center" vertical="center"/>
    </xf>
    <xf numFmtId="0" fontId="19" fillId="6" borderId="8" xfId="0" applyFont="1" applyFill="1" applyBorder="1" applyAlignment="1">
      <alignment horizontal="center" vertical="center"/>
    </xf>
    <xf numFmtId="0" fontId="19" fillId="6" borderId="33" xfId="0" applyFont="1" applyFill="1" applyBorder="1" applyAlignment="1">
      <alignment horizontal="left" vertical="center"/>
    </xf>
    <xf numFmtId="0" fontId="3" fillId="6" borderId="6" xfId="0" applyFont="1" applyFill="1" applyBorder="1" applyAlignment="1">
      <alignment horizontal="left" vertical="center" wrapText="1"/>
    </xf>
    <xf numFmtId="0" fontId="3" fillId="6" borderId="39" xfId="0" applyFont="1" applyFill="1" applyBorder="1" applyAlignment="1">
      <alignment horizontal="left" vertical="center" wrapText="1"/>
    </xf>
    <xf numFmtId="166" fontId="19" fillId="5" borderId="16" xfId="0" applyNumberFormat="1" applyFont="1" applyFill="1" applyBorder="1" applyAlignment="1">
      <alignment vertical="center"/>
    </xf>
    <xf numFmtId="164" fontId="19" fillId="5" borderId="16" xfId="0" applyNumberFormat="1" applyFont="1" applyFill="1" applyBorder="1" applyAlignment="1">
      <alignment vertical="center"/>
    </xf>
    <xf numFmtId="164" fontId="19" fillId="5" borderId="17" xfId="0" applyNumberFormat="1" applyFont="1" applyFill="1" applyBorder="1" applyAlignment="1">
      <alignment vertical="center"/>
    </xf>
    <xf numFmtId="0" fontId="12" fillId="5" borderId="21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center" vertical="center" wrapText="1"/>
    </xf>
    <xf numFmtId="164" fontId="19" fillId="5" borderId="34" xfId="0" applyNumberFormat="1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 indent="2"/>
    </xf>
    <xf numFmtId="0" fontId="3" fillId="3" borderId="0" xfId="0" applyFont="1" applyFill="1" applyAlignment="1">
      <alignment horizontal="left" vertical="center"/>
    </xf>
    <xf numFmtId="0" fontId="3" fillId="6" borderId="30" xfId="0" applyFont="1" applyFill="1" applyBorder="1" applyAlignment="1">
      <alignment horizontal="center" vertical="center" wrapText="1"/>
    </xf>
    <xf numFmtId="0" fontId="3" fillId="6" borderId="31" xfId="0" applyFont="1" applyFill="1" applyBorder="1" applyAlignment="1">
      <alignment horizontal="left" vertical="center" wrapText="1"/>
    </xf>
    <xf numFmtId="164" fontId="19" fillId="8" borderId="9" xfId="0" applyNumberFormat="1" applyFont="1" applyFill="1" applyBorder="1" applyAlignment="1">
      <alignment vertical="center"/>
    </xf>
    <xf numFmtId="0" fontId="24" fillId="3" borderId="0" xfId="0" applyFont="1" applyFill="1" applyAlignment="1">
      <alignment vertical="center" wrapText="1"/>
    </xf>
    <xf numFmtId="0" fontId="20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166" fontId="18" fillId="0" borderId="0" xfId="0" applyNumberFormat="1" applyFont="1" applyAlignment="1">
      <alignment vertical="center"/>
    </xf>
    <xf numFmtId="164" fontId="18" fillId="0" borderId="0" xfId="0" applyNumberFormat="1" applyFont="1" applyAlignment="1">
      <alignment vertical="center"/>
    </xf>
    <xf numFmtId="0" fontId="25" fillId="3" borderId="0" xfId="0" applyFont="1" applyFill="1" applyAlignment="1">
      <alignment vertical="center" wrapText="1"/>
    </xf>
    <xf numFmtId="0" fontId="25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 wrapText="1"/>
    </xf>
    <xf numFmtId="0" fontId="25" fillId="3" borderId="0" xfId="0" applyFont="1" applyFill="1" applyAlignment="1">
      <alignment horizontal="left" vertical="center" wrapText="1"/>
    </xf>
    <xf numFmtId="169" fontId="12" fillId="5" borderId="22" xfId="0" applyNumberFormat="1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9" fillId="9" borderId="0" xfId="0" applyFont="1" applyFill="1" applyAlignment="1">
      <alignment vertical="center"/>
    </xf>
    <xf numFmtId="0" fontId="3" fillId="9" borderId="0" xfId="0" applyFont="1" applyFill="1"/>
    <xf numFmtId="0" fontId="3" fillId="9" borderId="0" xfId="0" applyFont="1" applyFill="1" applyAlignment="1">
      <alignment vertical="center" wrapText="1"/>
    </xf>
    <xf numFmtId="0" fontId="19" fillId="9" borderId="0" xfId="0" quotePrefix="1" applyFont="1" applyFill="1" applyAlignment="1">
      <alignment vertical="center"/>
    </xf>
    <xf numFmtId="0" fontId="19" fillId="9" borderId="0" xfId="0" applyFont="1" applyFill="1" applyAlignment="1">
      <alignment vertical="center" wrapText="1"/>
    </xf>
    <xf numFmtId="0" fontId="4" fillId="2" borderId="1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center" vertical="center"/>
    </xf>
    <xf numFmtId="0" fontId="12" fillId="5" borderId="7" xfId="2" applyFont="1" applyFill="1" applyBorder="1" applyAlignment="1">
      <alignment horizontal="center" vertical="center"/>
    </xf>
    <xf numFmtId="168" fontId="19" fillId="5" borderId="12" xfId="0" applyNumberFormat="1" applyFont="1" applyFill="1" applyBorder="1" applyAlignment="1">
      <alignment horizontal="center" vertical="center" wrapText="1"/>
    </xf>
    <xf numFmtId="168" fontId="19" fillId="5" borderId="15" xfId="0" applyNumberFormat="1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9" fillId="5" borderId="16" xfId="0" applyFont="1" applyFill="1" applyBorder="1" applyAlignment="1">
      <alignment horizontal="center" vertical="center" wrapText="1"/>
    </xf>
    <xf numFmtId="166" fontId="19" fillId="5" borderId="13" xfId="0" applyNumberFormat="1" applyFont="1" applyFill="1" applyBorder="1" applyAlignment="1">
      <alignment horizontal="center" vertical="center"/>
    </xf>
    <xf numFmtId="166" fontId="19" fillId="5" borderId="16" xfId="0" applyNumberFormat="1" applyFont="1" applyFill="1" applyBorder="1" applyAlignment="1">
      <alignment horizontal="center" vertical="center"/>
    </xf>
    <xf numFmtId="164" fontId="19" fillId="5" borderId="13" xfId="0" applyNumberFormat="1" applyFont="1" applyFill="1" applyBorder="1" applyAlignment="1">
      <alignment horizontal="center" vertical="center"/>
    </xf>
    <xf numFmtId="164" fontId="19" fillId="5" borderId="16" xfId="0" applyNumberFormat="1" applyFont="1" applyFill="1" applyBorder="1" applyAlignment="1">
      <alignment horizontal="center" vertical="center"/>
    </xf>
    <xf numFmtId="164" fontId="19" fillId="5" borderId="14" xfId="0" applyNumberFormat="1" applyFont="1" applyFill="1" applyBorder="1" applyAlignment="1">
      <alignment horizontal="center" vertical="center"/>
    </xf>
    <xf numFmtId="164" fontId="19" fillId="5" borderId="17" xfId="0" applyNumberFormat="1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 wrapText="1"/>
    </xf>
    <xf numFmtId="0" fontId="19" fillId="5" borderId="27" xfId="0" applyFont="1" applyFill="1" applyBorder="1" applyAlignment="1">
      <alignment horizontal="center" vertical="center" wrapText="1"/>
    </xf>
    <xf numFmtId="0" fontId="19" fillId="5" borderId="15" xfId="0" applyFont="1" applyFill="1" applyBorder="1" applyAlignment="1">
      <alignment horizontal="center" vertical="center" wrapText="1"/>
    </xf>
    <xf numFmtId="0" fontId="19" fillId="5" borderId="28" xfId="0" applyFont="1" applyFill="1" applyBorder="1" applyAlignment="1">
      <alignment horizontal="center" vertical="center" wrapText="1"/>
    </xf>
    <xf numFmtId="166" fontId="19" fillId="5" borderId="28" xfId="0" applyNumberFormat="1" applyFont="1" applyFill="1" applyBorder="1" applyAlignment="1">
      <alignment horizontal="center" vertical="center"/>
    </xf>
    <xf numFmtId="164" fontId="19" fillId="5" borderId="28" xfId="0" applyNumberFormat="1" applyFont="1" applyFill="1" applyBorder="1" applyAlignment="1">
      <alignment horizontal="center" vertical="center"/>
    </xf>
    <xf numFmtId="164" fontId="19" fillId="5" borderId="29" xfId="0" applyNumberFormat="1" applyFont="1" applyFill="1" applyBorder="1" applyAlignment="1">
      <alignment horizontal="center" vertical="center"/>
    </xf>
    <xf numFmtId="164" fontId="19" fillId="5" borderId="11" xfId="0" applyNumberFormat="1" applyFont="1" applyFill="1" applyBorder="1" applyAlignment="1">
      <alignment horizontal="center" vertical="center"/>
    </xf>
    <xf numFmtId="166" fontId="19" fillId="5" borderId="1" xfId="0" applyNumberFormat="1" applyFont="1" applyFill="1" applyBorder="1" applyAlignment="1">
      <alignment horizontal="center" vertical="center"/>
    </xf>
    <xf numFmtId="164" fontId="19" fillId="5" borderId="1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 wrapText="1" indent="2"/>
    </xf>
    <xf numFmtId="0" fontId="3" fillId="3" borderId="0" xfId="0" applyFont="1" applyFill="1" applyAlignment="1">
      <alignment horizontal="left"/>
    </xf>
    <xf numFmtId="0" fontId="3" fillId="6" borderId="18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/>
    </xf>
  </cellXfs>
  <cellStyles count="68">
    <cellStyle name="_muxStyle[1wire]" xfId="3" xr:uid="{B47F436A-6176-4D7A-84A2-6FC831970305}"/>
    <cellStyle name="_muxStyle[1wire] 2" xfId="4" xr:uid="{69DE6956-141B-46D0-B447-3B25004CEF3C}"/>
    <cellStyle name="_muxStyle[Camera]" xfId="5" xr:uid="{443F6C35-E148-415A-8BB2-A8CCB25240F3}"/>
    <cellStyle name="_muxStyle[Camera] 2" xfId="6" xr:uid="{F0D559DD-022D-4799-904E-416DDCD36696}"/>
    <cellStyle name="_muxStyle[CSI2]" xfId="7" xr:uid="{62EAC606-C997-48B2-B3A0-6A62C8433B69}"/>
    <cellStyle name="_muxStyle[CSI2] 2" xfId="8" xr:uid="{C311DCEA-AACC-4DFE-A68B-CA455408C5CE}"/>
    <cellStyle name="_muxStyle[CTRL_PoP]" xfId="9" xr:uid="{761A6B34-A734-4BD9-86BC-AF8EBAA2EF90}"/>
    <cellStyle name="_muxStyle[CTRL_PoP] 2" xfId="10" xr:uid="{CDD24DAF-EC61-48ED-918D-DFA7FF783341}"/>
    <cellStyle name="_muxStyle[DSS]" xfId="11" xr:uid="{B12E2276-9F6D-4D01-BEBC-A0757A8E35D9}"/>
    <cellStyle name="_muxStyle[DSS] 2" xfId="12" xr:uid="{ACEFFDF4-0A27-4963-B008-2BC258870140}"/>
    <cellStyle name="_muxStyle[ETK]" xfId="13" xr:uid="{CF18E623-BEF0-4DB0-A07B-C631C4673E16}"/>
    <cellStyle name="_muxStyle[ETK] 2" xfId="14" xr:uid="{5621D3D4-C201-4B9E-9BB9-1277A3E0FF74}"/>
    <cellStyle name="_muxStyle[GPMC]" xfId="15" xr:uid="{B82F6200-2129-4763-8569-AC4F64E25B76}"/>
    <cellStyle name="_muxStyle[GPMC] 2" xfId="16" xr:uid="{C88DFCCA-6490-4815-8347-6089A0795EA2}"/>
    <cellStyle name="_muxStyle[I2C1]" xfId="17" xr:uid="{83613CD6-86E6-4688-9DA3-34F02529287F}"/>
    <cellStyle name="_muxStyle[I2C1] 2" xfId="18" xr:uid="{5117393A-0B21-4EE2-9F39-27A91E6B6262}"/>
    <cellStyle name="_muxStyle[I2C2]" xfId="19" xr:uid="{7C529056-66E8-4267-A59E-FA85D91063F1}"/>
    <cellStyle name="_muxStyle[I2C2] 2" xfId="20" xr:uid="{45F43325-1B3E-4D4C-80A6-5E372623B778}"/>
    <cellStyle name="_muxStyle[I2C3]" xfId="21" xr:uid="{0467B4E3-372D-4352-A1A2-F75B5D6E98A5}"/>
    <cellStyle name="_muxStyle[I2C3] 2" xfId="22" xr:uid="{46255F10-21D2-4BD9-8173-2FF12A0C3219}"/>
    <cellStyle name="_muxStyle[I2C4]" xfId="23" xr:uid="{90CB231B-F5BA-4595-938D-D427C8B1FDE4}"/>
    <cellStyle name="_muxStyle[I2C4] 2" xfId="24" xr:uid="{C39A523F-50CE-4E62-BE9D-251B2E1E013F}"/>
    <cellStyle name="_muxStyle[JTAG]" xfId="25" xr:uid="{B38B360A-32BB-492E-A8D6-A364E41E4A3A}"/>
    <cellStyle name="_muxStyle[JTAG] 2" xfId="26" xr:uid="{116E2796-AEDB-4479-8F14-4F1FAFF2AB7F}"/>
    <cellStyle name="_muxStyle[McBSP1]" xfId="27" xr:uid="{2D85B984-ECA3-494D-9399-50128846466F}"/>
    <cellStyle name="_muxStyle[McBSP1] 2" xfId="28" xr:uid="{889A4BDB-A4EB-4C3E-B770-B47CE248D61A}"/>
    <cellStyle name="_muxStyle[McBSP2]" xfId="29" xr:uid="{6370D593-AB57-4FFE-A0EF-F7574B4D2377}"/>
    <cellStyle name="_muxStyle[McBSP2] 2" xfId="30" xr:uid="{640B5A7C-894E-4134-96AB-B24E77FC972D}"/>
    <cellStyle name="_muxStyle[McBSP3]" xfId="31" xr:uid="{69368FCC-299D-427A-B23C-2EB6FD23956E}"/>
    <cellStyle name="_muxStyle[McBSP3] 2" xfId="32" xr:uid="{A5767D97-5903-4404-9331-E8FE90961723}"/>
    <cellStyle name="_muxStyle[McBSP4]" xfId="33" xr:uid="{40631233-F893-4C84-8C12-5C52F893C0B8}"/>
    <cellStyle name="_muxStyle[McBSP4] 2" xfId="34" xr:uid="{E7C6D10A-094E-4809-AB65-B587DD1F0256}"/>
    <cellStyle name="_muxStyle[MMC1]" xfId="35" xr:uid="{D971F28E-EF0A-4E66-B955-F80C2EB395AB}"/>
    <cellStyle name="_muxStyle[MMC1] 2" xfId="36" xr:uid="{3EF299AA-6911-4E9B-871B-354BE4242FD9}"/>
    <cellStyle name="_muxStyle[MMC2]" xfId="37" xr:uid="{E682179B-575F-4691-BBEC-529B81060691}"/>
    <cellStyle name="_muxStyle[MMC2] 2" xfId="38" xr:uid="{CFDB3E4B-895B-4039-8A2D-388292675DBA}"/>
    <cellStyle name="_muxStyle[none]" xfId="39" xr:uid="{36BC7E73-40AF-4D22-8D1A-630BACF0554C}"/>
    <cellStyle name="_muxStyle[none] 2" xfId="40" xr:uid="{0A6EFEED-819F-4DEE-807B-9836914D4563}"/>
    <cellStyle name="_muxStyle[PWR]" xfId="41" xr:uid="{3F581963-DD59-4839-9926-E03836943571}"/>
    <cellStyle name="_muxStyle[PWR] 2" xfId="42" xr:uid="{2BDE8F5E-6867-4BDF-ACAB-29CF3E6311CA}"/>
    <cellStyle name="_muxStyle[PWR_PoP]" xfId="43" xr:uid="{A08DE70E-D774-4042-A50A-74FEB69C8F26}"/>
    <cellStyle name="_muxStyle[PWR_PoP] 2" xfId="44" xr:uid="{B1CE11CB-8857-4EAE-9DD1-81597D60D842}"/>
    <cellStyle name="_muxStyle[SDRAM]" xfId="45" xr:uid="{28DF8E43-5FE9-42FD-877E-7090FD667AA0}"/>
    <cellStyle name="_muxStyle[SDRAM] 2" xfId="46" xr:uid="{293B7BC6-30C8-4526-8D3D-DEDE92367589}"/>
    <cellStyle name="_muxStyle[SPI1]" xfId="47" xr:uid="{1DCF634D-C928-403F-9798-46E7CB117376}"/>
    <cellStyle name="_muxStyle[SPI1] 2" xfId="48" xr:uid="{52BB5188-337C-43F9-94B3-05EB00C97AA8}"/>
    <cellStyle name="_muxStyle[SPI2]" xfId="49" xr:uid="{C7B3959B-D2BF-4548-8CBF-2B73D50544C0}"/>
    <cellStyle name="_muxStyle[SPI2] 2" xfId="50" xr:uid="{AD60E805-9C02-43F4-9050-1D5B42F907A8}"/>
    <cellStyle name="_muxStyle[SYS]" xfId="51" xr:uid="{E1A3B6C8-E189-48F0-88DC-52282F7CD020}"/>
    <cellStyle name="_muxStyle[SYS] 2" xfId="52" xr:uid="{F131728E-A634-4B0F-AEC6-0A5AF27297D2}"/>
    <cellStyle name="_muxStyle[TV]" xfId="53" xr:uid="{DAC2056F-093B-4EEF-A0C4-12F49CC697E9}"/>
    <cellStyle name="_muxStyle[TV] 2" xfId="54" xr:uid="{67A31FFE-C169-4EBE-B8FE-A83245B9FA0C}"/>
    <cellStyle name="_muxStyle[UART1]" xfId="55" xr:uid="{F0802DD8-2084-4ED1-9C80-A648797FCFF1}"/>
    <cellStyle name="_muxStyle[UART1] 2" xfId="56" xr:uid="{7AED5E89-BD3F-4F80-B7DE-C3C1EFE40BE4}"/>
    <cellStyle name="_muxStyle[UART2]" xfId="57" xr:uid="{AB3BB7C5-2211-4D4E-B50A-B1F32BCC3F86}"/>
    <cellStyle name="_muxStyle[UART2] 2" xfId="58" xr:uid="{127F9018-A746-41BD-BC14-9172C784C339}"/>
    <cellStyle name="_muxStyle[UART3]" xfId="59" xr:uid="{F049666C-9741-44B0-AF8F-831F2769B99E}"/>
    <cellStyle name="_muxStyle[UART3] 2" xfId="60" xr:uid="{DC89C24C-5FD5-4F5A-AB05-826860E3BF9C}"/>
    <cellStyle name="_muxStyle[USB0]" xfId="61" xr:uid="{E64FCED8-88EA-48F8-9E39-C9F76D3C0473}"/>
    <cellStyle name="_muxStyle[USB0] 2" xfId="62" xr:uid="{8BD78E07-794E-499C-9917-93CE9E9CB11D}"/>
    <cellStyle name="0,0_x000d__x000a_NA_x000d__x000a_" xfId="2" xr:uid="{6178F47E-A3EA-4887-B9CA-45A59C57F159}"/>
    <cellStyle name="0,0_x000d__x000a_NA_x000d__x000a_ 2" xfId="63" xr:uid="{1C7366A1-7DA5-47D9-AE29-9DD15995CA20}"/>
    <cellStyle name="Comma" xfId="1" builtinId="3"/>
    <cellStyle name="Currency 2" xfId="64" xr:uid="{B19E6070-99F0-4392-926E-8A0DCEBCEF65}"/>
    <cellStyle name="Normal" xfId="0" builtinId="0"/>
    <cellStyle name="Normal 2" xfId="65" xr:uid="{D74FBDC1-0D34-41BE-8B26-481C7CBA61C3}"/>
    <cellStyle name="Normal 2 2 2" xfId="66" xr:uid="{E2EA4727-02BD-45A8-9EE1-941B6509957A}"/>
    <cellStyle name="Percent 2" xfId="67" xr:uid="{D3F5BE57-BE83-4D2D-86CD-9A17FE21AC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C3741-3102-42CF-9B94-F11426BC3019}">
  <dimension ref="B2:C17"/>
  <sheetViews>
    <sheetView workbookViewId="0">
      <selection activeCell="C10" sqref="C10"/>
    </sheetView>
  </sheetViews>
  <sheetFormatPr defaultRowHeight="14.4" x14ac:dyDescent="0.3"/>
  <cols>
    <col min="2" max="2" width="8.88671875" style="197"/>
    <col min="3" max="3" width="81.5546875" bestFit="1" customWidth="1"/>
    <col min="4" max="4" width="15.6640625" bestFit="1" customWidth="1"/>
    <col min="5" max="6" width="10.6640625" bestFit="1" customWidth="1"/>
  </cols>
  <sheetData>
    <row r="2" spans="2:3" x14ac:dyDescent="0.3">
      <c r="B2" s="194" t="s">
        <v>263</v>
      </c>
    </row>
    <row r="3" spans="2:3" x14ac:dyDescent="0.3">
      <c r="B3" s="195">
        <v>1</v>
      </c>
      <c r="C3" s="196" t="s">
        <v>274</v>
      </c>
    </row>
    <row r="4" spans="2:3" x14ac:dyDescent="0.3">
      <c r="B4" s="195">
        <v>2</v>
      </c>
      <c r="C4" s="196" t="s">
        <v>264</v>
      </c>
    </row>
    <row r="5" spans="2:3" x14ac:dyDescent="0.3">
      <c r="B5" s="195">
        <v>3</v>
      </c>
      <c r="C5" s="196" t="s">
        <v>265</v>
      </c>
    </row>
    <row r="6" spans="2:3" x14ac:dyDescent="0.3">
      <c r="B6" s="195">
        <v>4</v>
      </c>
      <c r="C6" s="196" t="s">
        <v>266</v>
      </c>
    </row>
    <row r="7" spans="2:3" ht="28.8" x14ac:dyDescent="0.3">
      <c r="B7" s="195">
        <v>5</v>
      </c>
      <c r="C7" s="196" t="s">
        <v>267</v>
      </c>
    </row>
    <row r="8" spans="2:3" x14ac:dyDescent="0.3">
      <c r="B8" s="195">
        <v>6</v>
      </c>
      <c r="C8" s="196" t="s">
        <v>268</v>
      </c>
    </row>
    <row r="9" spans="2:3" x14ac:dyDescent="0.3">
      <c r="B9" s="195">
        <v>7</v>
      </c>
      <c r="C9" s="196" t="s">
        <v>269</v>
      </c>
    </row>
    <row r="10" spans="2:3" x14ac:dyDescent="0.3">
      <c r="B10" s="195">
        <v>8</v>
      </c>
      <c r="C10" s="196" t="s">
        <v>302</v>
      </c>
    </row>
    <row r="11" spans="2:3" x14ac:dyDescent="0.3">
      <c r="B11" s="195">
        <v>9</v>
      </c>
    </row>
    <row r="12" spans="2:3" x14ac:dyDescent="0.3">
      <c r="B12" s="195">
        <v>10</v>
      </c>
      <c r="C12" s="196"/>
    </row>
    <row r="13" spans="2:3" x14ac:dyDescent="0.3">
      <c r="B13" s="195">
        <v>11</v>
      </c>
    </row>
    <row r="14" spans="2:3" x14ac:dyDescent="0.3">
      <c r="B14" s="195">
        <v>12</v>
      </c>
    </row>
    <row r="15" spans="2:3" x14ac:dyDescent="0.3">
      <c r="B15" s="195">
        <v>13</v>
      </c>
    </row>
    <row r="16" spans="2:3" x14ac:dyDescent="0.3">
      <c r="B16" s="195">
        <v>14</v>
      </c>
    </row>
    <row r="17" spans="2:2" x14ac:dyDescent="0.3">
      <c r="B17" s="195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5AF09-0BC3-4004-9602-55BDA54BF0A3}">
  <dimension ref="A2:L113"/>
  <sheetViews>
    <sheetView tabSelected="1" topLeftCell="A13" zoomScale="85" zoomScaleNormal="85" workbookViewId="0">
      <selection activeCell="G41" sqref="G41"/>
    </sheetView>
  </sheetViews>
  <sheetFormatPr defaultColWidth="9.109375" defaultRowHeight="14.4" x14ac:dyDescent="0.3"/>
  <cols>
    <col min="1" max="1" width="6.109375" style="23" customWidth="1"/>
    <col min="2" max="2" width="40.5546875" style="17" bestFit="1" customWidth="1"/>
    <col min="3" max="3" width="50.33203125" style="17" bestFit="1" customWidth="1"/>
    <col min="4" max="4" width="10.6640625" style="18" customWidth="1"/>
    <col min="5" max="5" width="10.6640625" style="16" customWidth="1"/>
    <col min="6" max="6" width="20.6640625" style="21" customWidth="1"/>
    <col min="7" max="7" width="20.6640625" style="22" customWidth="1"/>
    <col min="8" max="8" width="20.6640625" style="21" customWidth="1"/>
    <col min="9" max="10" width="20.6640625" style="22" customWidth="1"/>
    <col min="11" max="11" width="19.33203125" style="17" bestFit="1" customWidth="1"/>
    <col min="12" max="12" width="11.88671875" style="17" bestFit="1" customWidth="1"/>
    <col min="13" max="16384" width="9.109375" style="17"/>
  </cols>
  <sheetData>
    <row r="2" spans="1:12" s="5" customFormat="1" ht="15.6" x14ac:dyDescent="0.3">
      <c r="A2" s="203" t="s">
        <v>0</v>
      </c>
      <c r="B2" s="203"/>
      <c r="C2" s="203"/>
      <c r="D2" s="1"/>
      <c r="E2" s="2"/>
      <c r="F2" s="3"/>
      <c r="G2" s="4"/>
      <c r="H2" s="3"/>
      <c r="I2" s="4"/>
      <c r="J2" s="4"/>
    </row>
    <row r="3" spans="1:12" s="12" customFormat="1" ht="15.6" x14ac:dyDescent="0.3">
      <c r="A3" s="6" t="s">
        <v>1</v>
      </c>
      <c r="B3" s="6"/>
      <c r="C3" s="7" t="s">
        <v>270</v>
      </c>
      <c r="D3" s="8"/>
      <c r="E3" s="9"/>
      <c r="F3" s="10"/>
      <c r="G3" s="11"/>
      <c r="H3" s="10"/>
      <c r="I3" s="11"/>
      <c r="J3" s="11"/>
    </row>
    <row r="4" spans="1:12" s="12" customFormat="1" ht="16.8" x14ac:dyDescent="0.4">
      <c r="A4" s="13" t="s">
        <v>2</v>
      </c>
      <c r="B4" s="14"/>
      <c r="C4" s="15" t="s">
        <v>271</v>
      </c>
      <c r="D4" s="8"/>
      <c r="E4" s="9"/>
      <c r="F4" s="10"/>
      <c r="G4" s="11"/>
      <c r="H4" s="10"/>
      <c r="I4" s="11"/>
      <c r="J4" s="11"/>
    </row>
    <row r="5" spans="1:12" s="12" customFormat="1" ht="15.6" x14ac:dyDescent="0.3">
      <c r="A5" s="7" t="s">
        <v>3</v>
      </c>
      <c r="B5" s="7"/>
      <c r="C5" s="7"/>
      <c r="D5" s="8"/>
      <c r="E5" s="9"/>
      <c r="F5" s="10"/>
      <c r="G5" s="11"/>
      <c r="H5" s="10"/>
      <c r="I5" s="11"/>
      <c r="J5" s="11"/>
    </row>
    <row r="6" spans="1:12" s="12" customFormat="1" ht="15.6" x14ac:dyDescent="0.3">
      <c r="A6" s="13" t="s">
        <v>4</v>
      </c>
      <c r="B6" s="14"/>
      <c r="C6" s="7"/>
      <c r="D6" s="8"/>
      <c r="E6" s="9"/>
      <c r="F6" s="10"/>
      <c r="G6" s="11"/>
      <c r="H6" s="10"/>
      <c r="I6" s="11"/>
      <c r="J6" s="11"/>
    </row>
    <row r="7" spans="1:12" s="12" customFormat="1" ht="15.6" x14ac:dyDescent="0.3">
      <c r="A7" s="13" t="s">
        <v>5</v>
      </c>
      <c r="B7" s="14"/>
      <c r="C7" s="7"/>
      <c r="D7" s="8"/>
      <c r="E7" s="9"/>
      <c r="F7" s="10"/>
      <c r="G7" s="11"/>
      <c r="H7" s="10"/>
      <c r="I7" s="11"/>
      <c r="J7" s="11"/>
    </row>
    <row r="8" spans="1:12" x14ac:dyDescent="0.3">
      <c r="A8" s="16"/>
      <c r="B8" s="16"/>
      <c r="F8" s="19" t="s">
        <v>6</v>
      </c>
      <c r="G8" s="20">
        <v>16500</v>
      </c>
    </row>
    <row r="9" spans="1:12" ht="15" thickBot="1" x14ac:dyDescent="0.35">
      <c r="F9" s="24" t="s">
        <v>7</v>
      </c>
      <c r="G9" s="25">
        <v>45039</v>
      </c>
    </row>
    <row r="10" spans="1:12" s="27" customFormat="1" ht="17.399999999999999" thickBot="1" x14ac:dyDescent="0.35">
      <c r="A10" s="204" t="s">
        <v>8</v>
      </c>
      <c r="B10" s="205" t="s">
        <v>9</v>
      </c>
      <c r="C10" s="205" t="s">
        <v>10</v>
      </c>
      <c r="D10" s="205" t="s">
        <v>11</v>
      </c>
      <c r="E10" s="205"/>
      <c r="F10" s="205" t="s">
        <v>12</v>
      </c>
      <c r="G10" s="205"/>
      <c r="H10" s="205" t="s">
        <v>13</v>
      </c>
      <c r="I10" s="205"/>
      <c r="J10" s="26" t="s">
        <v>13</v>
      </c>
    </row>
    <row r="11" spans="1:12" s="27" customFormat="1" ht="17.399999999999999" thickBot="1" x14ac:dyDescent="0.35">
      <c r="A11" s="204"/>
      <c r="B11" s="205"/>
      <c r="C11" s="205"/>
      <c r="D11" s="205"/>
      <c r="E11" s="205"/>
      <c r="F11" s="28" t="s">
        <v>14</v>
      </c>
      <c r="G11" s="29" t="s">
        <v>15</v>
      </c>
      <c r="H11" s="28" t="s">
        <v>14</v>
      </c>
      <c r="I11" s="29" t="s">
        <v>15</v>
      </c>
      <c r="J11" s="29" t="s">
        <v>16</v>
      </c>
    </row>
    <row r="12" spans="1:12" s="37" customFormat="1" ht="15" customHeight="1" x14ac:dyDescent="0.3">
      <c r="A12" s="30" t="s">
        <v>17</v>
      </c>
      <c r="B12" s="31" t="s">
        <v>18</v>
      </c>
      <c r="C12" s="32"/>
      <c r="D12" s="33"/>
      <c r="E12" s="34"/>
      <c r="F12" s="35"/>
      <c r="G12" s="36"/>
      <c r="H12" s="35"/>
      <c r="I12" s="36"/>
      <c r="J12" s="36"/>
    </row>
    <row r="13" spans="1:12" s="37" customFormat="1" ht="33.6" x14ac:dyDescent="0.3">
      <c r="A13" s="38"/>
      <c r="B13" s="39" t="s">
        <v>19</v>
      </c>
      <c r="C13" s="32"/>
      <c r="D13" s="33"/>
      <c r="E13" s="34"/>
      <c r="F13" s="35"/>
      <c r="G13" s="36"/>
      <c r="H13" s="35"/>
      <c r="I13" s="36"/>
      <c r="J13" s="36"/>
    </row>
    <row r="14" spans="1:12" s="42" customFormat="1" ht="17.399999999999999" thickBot="1" x14ac:dyDescent="0.35">
      <c r="A14" s="40" t="s">
        <v>20</v>
      </c>
      <c r="B14" s="41" t="s">
        <v>21</v>
      </c>
      <c r="D14" s="43"/>
      <c r="E14" s="44"/>
      <c r="F14" s="45"/>
      <c r="G14" s="46"/>
      <c r="H14" s="45"/>
      <c r="I14" s="46"/>
      <c r="J14" s="46"/>
    </row>
    <row r="15" spans="1:12" s="49" customFormat="1" ht="15" customHeight="1" thickBot="1" x14ac:dyDescent="0.35">
      <c r="A15" s="47" t="s">
        <v>22</v>
      </c>
      <c r="B15" s="48" t="s">
        <v>277</v>
      </c>
      <c r="C15" s="49" t="s">
        <v>278</v>
      </c>
      <c r="D15" s="50">
        <f>1/6</f>
        <v>0.16666666666666666</v>
      </c>
      <c r="E15" s="51" t="s">
        <v>23</v>
      </c>
      <c r="F15" s="52">
        <v>250000000</v>
      </c>
      <c r="G15" s="53"/>
      <c r="H15" s="52">
        <f>D15*F15</f>
        <v>41666666.666666664</v>
      </c>
      <c r="I15" s="53">
        <f>D15*G15</f>
        <v>0</v>
      </c>
      <c r="J15" s="54">
        <f>((H15/$G$8)+(I15))</f>
        <v>2525.2525252525252</v>
      </c>
      <c r="K15" s="55"/>
    </row>
    <row r="16" spans="1:12" s="49" customFormat="1" ht="15" customHeight="1" thickBot="1" x14ac:dyDescent="0.35">
      <c r="A16" s="47" t="s">
        <v>24</v>
      </c>
      <c r="B16" s="48" t="s">
        <v>279</v>
      </c>
      <c r="C16" s="49" t="s">
        <v>301</v>
      </c>
      <c r="D16" s="50">
        <f>1/6</f>
        <v>0.16666666666666666</v>
      </c>
      <c r="E16" s="56" t="s">
        <v>25</v>
      </c>
      <c r="F16" s="57">
        <f>750000000*3</f>
        <v>2250000000</v>
      </c>
      <c r="G16" s="58"/>
      <c r="H16" s="57">
        <f t="shared" ref="H16:H29" si="0">D16*F16</f>
        <v>375000000</v>
      </c>
      <c r="I16" s="58">
        <f t="shared" ref="I16:I29" si="1">D16*G16</f>
        <v>0</v>
      </c>
      <c r="J16" s="59">
        <f t="shared" ref="J16:J31" si="2">((H16/$G$8)+(I16))</f>
        <v>22727.272727272728</v>
      </c>
      <c r="K16" s="55"/>
      <c r="L16" s="60"/>
    </row>
    <row r="17" spans="1:12" s="49" customFormat="1" ht="15" customHeight="1" thickBot="1" x14ac:dyDescent="0.35">
      <c r="A17" s="47" t="s">
        <v>26</v>
      </c>
      <c r="B17" s="48" t="s">
        <v>280</v>
      </c>
      <c r="C17" s="49" t="s">
        <v>300</v>
      </c>
      <c r="D17" s="50">
        <f>1/6</f>
        <v>0.16666666666666666</v>
      </c>
      <c r="E17" s="56" t="s">
        <v>25</v>
      </c>
      <c r="F17" s="57">
        <v>30000000</v>
      </c>
      <c r="G17" s="58"/>
      <c r="H17" s="57">
        <f t="shared" si="0"/>
        <v>5000000</v>
      </c>
      <c r="I17" s="58">
        <f t="shared" si="1"/>
        <v>0</v>
      </c>
      <c r="J17" s="59">
        <f t="shared" si="2"/>
        <v>303.030303030303</v>
      </c>
      <c r="K17" s="55"/>
      <c r="L17" s="60"/>
    </row>
    <row r="18" spans="1:12" s="49" customFormat="1" ht="15" customHeight="1" x14ac:dyDescent="0.3">
      <c r="A18" s="47" t="s">
        <v>27</v>
      </c>
      <c r="B18" s="48" t="s">
        <v>281</v>
      </c>
      <c r="C18" s="49" t="s">
        <v>282</v>
      </c>
      <c r="D18" s="50">
        <f>1/6</f>
        <v>0.16666666666666666</v>
      </c>
      <c r="E18" s="56" t="s">
        <v>25</v>
      </c>
      <c r="F18" s="57">
        <v>95000000</v>
      </c>
      <c r="G18" s="58"/>
      <c r="H18" s="57">
        <f t="shared" si="0"/>
        <v>15833333.333333332</v>
      </c>
      <c r="I18" s="58">
        <f t="shared" si="1"/>
        <v>0</v>
      </c>
      <c r="J18" s="59">
        <f t="shared" si="2"/>
        <v>959.59595959595947</v>
      </c>
      <c r="K18" s="55"/>
    </row>
    <row r="19" spans="1:12" s="49" customFormat="1" ht="15" customHeight="1" x14ac:dyDescent="0.3">
      <c r="A19" s="47" t="s">
        <v>28</v>
      </c>
      <c r="B19" s="48" t="s">
        <v>283</v>
      </c>
      <c r="C19" s="49" t="s">
        <v>284</v>
      </c>
      <c r="D19" s="206">
        <f>1/6</f>
        <v>0.16666666666666666</v>
      </c>
      <c r="E19" s="208" t="s">
        <v>25</v>
      </c>
      <c r="F19" s="210">
        <f>520000000</f>
        <v>520000000</v>
      </c>
      <c r="G19" s="212"/>
      <c r="H19" s="210">
        <f t="shared" si="0"/>
        <v>86666666.666666657</v>
      </c>
      <c r="I19" s="212">
        <f t="shared" si="1"/>
        <v>0</v>
      </c>
      <c r="J19" s="214">
        <f t="shared" si="2"/>
        <v>5252.5252525252517</v>
      </c>
      <c r="K19" s="55"/>
    </row>
    <row r="20" spans="1:12" s="49" customFormat="1" ht="15" customHeight="1" x14ac:dyDescent="0.3">
      <c r="A20" s="47" t="s">
        <v>29</v>
      </c>
      <c r="B20" s="48" t="s">
        <v>285</v>
      </c>
      <c r="C20" s="49" t="s">
        <v>286</v>
      </c>
      <c r="D20" s="207"/>
      <c r="E20" s="209"/>
      <c r="F20" s="211"/>
      <c r="G20" s="213"/>
      <c r="H20" s="211"/>
      <c r="I20" s="213"/>
      <c r="J20" s="215"/>
      <c r="K20" s="55"/>
    </row>
    <row r="21" spans="1:12" s="49" customFormat="1" ht="15" customHeight="1" x14ac:dyDescent="0.3">
      <c r="A21" s="47" t="s">
        <v>30</v>
      </c>
      <c r="B21" s="48" t="s">
        <v>287</v>
      </c>
      <c r="C21" s="49" t="s">
        <v>288</v>
      </c>
      <c r="D21" s="206">
        <f>1/6</f>
        <v>0.16666666666666666</v>
      </c>
      <c r="E21" s="56" t="s">
        <v>31</v>
      </c>
      <c r="F21" s="57"/>
      <c r="G21" s="58">
        <v>60000</v>
      </c>
      <c r="H21" s="57">
        <f>D21*F21</f>
        <v>0</v>
      </c>
      <c r="I21" s="58">
        <f>D21*G21</f>
        <v>10000</v>
      </c>
      <c r="J21" s="59">
        <f>((H21/$G$8)+(I21))</f>
        <v>10000</v>
      </c>
      <c r="K21" s="55"/>
    </row>
    <row r="22" spans="1:12" s="49" customFormat="1" ht="15" customHeight="1" x14ac:dyDescent="0.3">
      <c r="A22" s="47" t="s">
        <v>32</v>
      </c>
      <c r="B22" s="48" t="s">
        <v>289</v>
      </c>
      <c r="C22" s="49" t="s">
        <v>290</v>
      </c>
      <c r="D22" s="207"/>
      <c r="E22" s="56" t="s">
        <v>31</v>
      </c>
      <c r="F22" s="57"/>
      <c r="G22" s="58">
        <v>60000</v>
      </c>
      <c r="H22" s="57">
        <f t="shared" si="0"/>
        <v>0</v>
      </c>
      <c r="I22" s="58">
        <f t="shared" si="1"/>
        <v>0</v>
      </c>
      <c r="J22" s="59">
        <f t="shared" si="2"/>
        <v>0</v>
      </c>
      <c r="K22" s="55"/>
    </row>
    <row r="23" spans="1:12" s="49" customFormat="1" ht="15" customHeight="1" x14ac:dyDescent="0.3">
      <c r="A23" s="47" t="s">
        <v>33</v>
      </c>
      <c r="B23" s="48" t="s">
        <v>291</v>
      </c>
      <c r="C23" s="49" t="s">
        <v>292</v>
      </c>
      <c r="D23" s="61">
        <f>1/16*1</f>
        <v>6.25E-2</v>
      </c>
      <c r="E23" s="56" t="s">
        <v>31</v>
      </c>
      <c r="F23" s="57"/>
      <c r="G23" s="58">
        <v>4000</v>
      </c>
      <c r="H23" s="57">
        <f t="shared" si="0"/>
        <v>0</v>
      </c>
      <c r="I23" s="58">
        <f>D23*G23</f>
        <v>250</v>
      </c>
      <c r="J23" s="59">
        <f t="shared" si="2"/>
        <v>250</v>
      </c>
      <c r="K23" s="55"/>
    </row>
    <row r="24" spans="1:12" s="49" customFormat="1" ht="15" customHeight="1" x14ac:dyDescent="0.3">
      <c r="A24" s="47" t="s">
        <v>34</v>
      </c>
      <c r="B24" s="49" t="s">
        <v>293</v>
      </c>
      <c r="C24" s="48" t="s">
        <v>294</v>
      </c>
      <c r="D24" s="61">
        <f>1/16*1</f>
        <v>6.25E-2</v>
      </c>
      <c r="E24" s="56" t="s">
        <v>31</v>
      </c>
      <c r="F24" s="57"/>
      <c r="G24" s="58">
        <v>4000</v>
      </c>
      <c r="H24" s="57">
        <f t="shared" si="0"/>
        <v>0</v>
      </c>
      <c r="I24" s="58">
        <f>D24*G24</f>
        <v>250</v>
      </c>
      <c r="J24" s="59">
        <f t="shared" si="2"/>
        <v>250</v>
      </c>
      <c r="K24" s="55"/>
    </row>
    <row r="25" spans="1:12" s="49" customFormat="1" ht="15" customHeight="1" x14ac:dyDescent="0.3">
      <c r="A25" s="47" t="s">
        <v>35</v>
      </c>
      <c r="B25" s="49" t="s">
        <v>295</v>
      </c>
      <c r="C25" s="48" t="s">
        <v>296</v>
      </c>
      <c r="D25" s="61">
        <v>0</v>
      </c>
      <c r="E25" s="56" t="s">
        <v>31</v>
      </c>
      <c r="F25" s="57"/>
      <c r="G25" s="58"/>
      <c r="H25" s="57">
        <f t="shared" si="0"/>
        <v>0</v>
      </c>
      <c r="I25" s="58">
        <f t="shared" si="1"/>
        <v>0</v>
      </c>
      <c r="J25" s="59">
        <f t="shared" si="2"/>
        <v>0</v>
      </c>
      <c r="K25" s="55"/>
    </row>
    <row r="26" spans="1:12" s="49" customFormat="1" ht="15" customHeight="1" x14ac:dyDescent="0.3">
      <c r="A26" s="47" t="s">
        <v>36</v>
      </c>
      <c r="B26" s="48" t="s">
        <v>138</v>
      </c>
      <c r="C26" s="49" t="s">
        <v>297</v>
      </c>
      <c r="D26" s="61">
        <f>100/3</f>
        <v>33.333333333333336</v>
      </c>
      <c r="E26" s="56" t="s">
        <v>37</v>
      </c>
      <c r="F26" s="57">
        <v>2700000</v>
      </c>
      <c r="G26" s="58"/>
      <c r="H26" s="57">
        <f t="shared" si="0"/>
        <v>90000000</v>
      </c>
      <c r="I26" s="58">
        <f t="shared" si="1"/>
        <v>0</v>
      </c>
      <c r="J26" s="59">
        <f t="shared" si="2"/>
        <v>5454.545454545455</v>
      </c>
      <c r="K26" s="55"/>
    </row>
    <row r="27" spans="1:12" s="49" customFormat="1" ht="15" customHeight="1" x14ac:dyDescent="0.3">
      <c r="A27" s="47" t="s">
        <v>38</v>
      </c>
      <c r="B27" s="49" t="s">
        <v>298</v>
      </c>
      <c r="C27" s="48" t="s">
        <v>299</v>
      </c>
      <c r="D27" s="61">
        <f>2/3</f>
        <v>0.66666666666666663</v>
      </c>
      <c r="E27" s="56" t="s">
        <v>31</v>
      </c>
      <c r="F27" s="57">
        <v>15000000</v>
      </c>
      <c r="G27" s="58"/>
      <c r="H27" s="57">
        <f t="shared" si="0"/>
        <v>10000000</v>
      </c>
      <c r="I27" s="58">
        <f t="shared" si="1"/>
        <v>0</v>
      </c>
      <c r="J27" s="59">
        <f t="shared" si="2"/>
        <v>606.06060606060601</v>
      </c>
      <c r="K27" s="55"/>
    </row>
    <row r="28" spans="1:12" s="49" customFormat="1" ht="15" customHeight="1" x14ac:dyDescent="0.3">
      <c r="A28" s="47" t="s">
        <v>39</v>
      </c>
      <c r="B28" s="49" t="s">
        <v>40</v>
      </c>
      <c r="C28" s="48" t="s">
        <v>41</v>
      </c>
      <c r="D28" s="61">
        <f>2/3</f>
        <v>0.66666666666666663</v>
      </c>
      <c r="E28" s="62" t="s">
        <v>31</v>
      </c>
      <c r="F28" s="63">
        <v>9800000</v>
      </c>
      <c r="G28" s="58"/>
      <c r="H28" s="57">
        <f t="shared" si="0"/>
        <v>6533333.333333333</v>
      </c>
      <c r="I28" s="58">
        <f t="shared" si="1"/>
        <v>0</v>
      </c>
      <c r="J28" s="59">
        <f t="shared" si="2"/>
        <v>395.95959595959596</v>
      </c>
      <c r="K28" s="55"/>
    </row>
    <row r="29" spans="1:12" s="49" customFormat="1" ht="15" customHeight="1" x14ac:dyDescent="0.3">
      <c r="A29" s="47" t="s">
        <v>42</v>
      </c>
      <c r="C29" s="48"/>
      <c r="D29" s="64"/>
      <c r="E29" s="56"/>
      <c r="F29" s="57"/>
      <c r="G29" s="58"/>
      <c r="H29" s="57">
        <f t="shared" si="0"/>
        <v>0</v>
      </c>
      <c r="I29" s="58">
        <f t="shared" si="1"/>
        <v>0</v>
      </c>
      <c r="J29" s="59">
        <f t="shared" si="2"/>
        <v>0</v>
      </c>
      <c r="K29" s="55"/>
    </row>
    <row r="30" spans="1:12" s="49" customFormat="1" ht="15" customHeight="1" thickBot="1" x14ac:dyDescent="0.35">
      <c r="A30" s="47" t="s">
        <v>43</v>
      </c>
      <c r="C30" s="48"/>
      <c r="D30" s="65"/>
      <c r="E30" s="62"/>
      <c r="F30" s="63"/>
      <c r="G30" s="66"/>
      <c r="H30" s="63">
        <f>D30*F30</f>
        <v>0</v>
      </c>
      <c r="I30" s="66">
        <f>D30*G30</f>
        <v>0</v>
      </c>
      <c r="J30" s="67">
        <f>((H30/$G$8)+(I30))</f>
        <v>0</v>
      </c>
      <c r="K30" s="55"/>
    </row>
    <row r="31" spans="1:12" s="42" customFormat="1" ht="17.25" customHeight="1" thickBot="1" x14ac:dyDescent="0.35">
      <c r="A31" s="40"/>
      <c r="B31" s="68" t="s">
        <v>44</v>
      </c>
      <c r="C31" s="69"/>
      <c r="D31" s="70"/>
      <c r="E31" s="71"/>
      <c r="F31" s="72">
        <f>SUM(F15:F30)</f>
        <v>3172500000</v>
      </c>
      <c r="G31" s="73">
        <f>SUM(G15:G30)</f>
        <v>128000</v>
      </c>
      <c r="H31" s="72">
        <f>SUM(H15:H30)</f>
        <v>630700000</v>
      </c>
      <c r="I31" s="73">
        <f>SUM(I15:I30)</f>
        <v>10500</v>
      </c>
      <c r="J31" s="74">
        <f t="shared" si="2"/>
        <v>48724.242424242424</v>
      </c>
      <c r="K31" s="55">
        <f>J31*G8</f>
        <v>803950000</v>
      </c>
    </row>
    <row r="32" spans="1:12" s="49" customFormat="1" ht="16.5" customHeight="1" x14ac:dyDescent="0.3">
      <c r="A32" s="75"/>
      <c r="D32" s="76"/>
      <c r="E32" s="77"/>
      <c r="F32" s="78"/>
      <c r="G32" s="79"/>
      <c r="H32" s="78"/>
      <c r="I32" s="79"/>
      <c r="J32" s="79"/>
    </row>
    <row r="33" spans="1:11" s="42" customFormat="1" ht="15" customHeight="1" thickBot="1" x14ac:dyDescent="0.35">
      <c r="A33" s="40" t="s">
        <v>45</v>
      </c>
      <c r="B33" s="41" t="s">
        <v>46</v>
      </c>
      <c r="D33" s="43"/>
      <c r="E33" s="80"/>
      <c r="F33" s="45"/>
      <c r="G33" s="46"/>
      <c r="H33" s="81"/>
      <c r="I33" s="82"/>
      <c r="J33" s="82"/>
    </row>
    <row r="34" spans="1:11" s="49" customFormat="1" ht="15" customHeight="1" x14ac:dyDescent="0.3">
      <c r="A34" s="83" t="s">
        <v>47</v>
      </c>
      <c r="B34" s="48" t="s">
        <v>48</v>
      </c>
      <c r="D34" s="84">
        <v>0</v>
      </c>
      <c r="E34" s="85" t="s">
        <v>31</v>
      </c>
      <c r="F34" s="86"/>
      <c r="G34" s="87">
        <v>0</v>
      </c>
      <c r="H34" s="86">
        <f>D34*F34</f>
        <v>0</v>
      </c>
      <c r="I34" s="53">
        <f>D34*G34</f>
        <v>0</v>
      </c>
      <c r="J34" s="54">
        <f>((H34/$G$8)+(I34))</f>
        <v>0</v>
      </c>
    </row>
    <row r="35" spans="1:11" s="49" customFormat="1" ht="15" customHeight="1" x14ac:dyDescent="0.3">
      <c r="A35" s="83" t="s">
        <v>49</v>
      </c>
      <c r="B35" s="48" t="s">
        <v>50</v>
      </c>
      <c r="C35" s="198" t="s">
        <v>51</v>
      </c>
      <c r="D35" s="216">
        <f>1/6</f>
        <v>0.16666666666666666</v>
      </c>
      <c r="E35" s="208" t="s">
        <v>31</v>
      </c>
      <c r="F35" s="210">
        <v>0</v>
      </c>
      <c r="G35" s="212">
        <v>250000</v>
      </c>
      <c r="H35" s="210">
        <v>0</v>
      </c>
      <c r="I35" s="212">
        <f t="shared" ref="I35:I43" si="3">D35*G35</f>
        <v>41666.666666666664</v>
      </c>
      <c r="J35" s="214">
        <f t="shared" ref="J35:J44" si="4">((H35/$G$8)+(I35))</f>
        <v>41666.666666666664</v>
      </c>
    </row>
    <row r="36" spans="1:11" s="49" customFormat="1" ht="15" customHeight="1" x14ac:dyDescent="0.3">
      <c r="A36" s="83" t="s">
        <v>52</v>
      </c>
      <c r="B36" s="48" t="s">
        <v>53</v>
      </c>
      <c r="C36" s="198" t="s">
        <v>51</v>
      </c>
      <c r="D36" s="217"/>
      <c r="E36" s="219"/>
      <c r="F36" s="220"/>
      <c r="G36" s="221"/>
      <c r="H36" s="220"/>
      <c r="I36" s="221"/>
      <c r="J36" s="222"/>
    </row>
    <row r="37" spans="1:11" s="49" customFormat="1" ht="15" customHeight="1" x14ac:dyDescent="0.3">
      <c r="A37" s="83" t="s">
        <v>54</v>
      </c>
      <c r="B37" s="48" t="s">
        <v>55</v>
      </c>
      <c r="C37" s="201" t="s">
        <v>51</v>
      </c>
      <c r="D37" s="217"/>
      <c r="E37" s="219"/>
      <c r="F37" s="220"/>
      <c r="G37" s="221"/>
      <c r="H37" s="220"/>
      <c r="I37" s="221"/>
      <c r="J37" s="222"/>
    </row>
    <row r="38" spans="1:11" s="49" customFormat="1" ht="15" customHeight="1" x14ac:dyDescent="0.3">
      <c r="A38" s="83" t="s">
        <v>56</v>
      </c>
      <c r="B38" s="48" t="s">
        <v>57</v>
      </c>
      <c r="C38" s="201"/>
      <c r="D38" s="217"/>
      <c r="E38" s="219"/>
      <c r="F38" s="220"/>
      <c r="G38" s="221"/>
      <c r="H38" s="220"/>
      <c r="I38" s="221"/>
      <c r="J38" s="222"/>
    </row>
    <row r="39" spans="1:11" s="49" customFormat="1" ht="15" customHeight="1" x14ac:dyDescent="0.3">
      <c r="A39" s="83" t="s">
        <v>58</v>
      </c>
      <c r="B39" s="48" t="s">
        <v>59</v>
      </c>
      <c r="C39" s="201"/>
      <c r="D39" s="217"/>
      <c r="E39" s="219"/>
      <c r="F39" s="220"/>
      <c r="G39" s="221"/>
      <c r="H39" s="220"/>
      <c r="I39" s="221"/>
      <c r="J39" s="222"/>
    </row>
    <row r="40" spans="1:11" s="49" customFormat="1" ht="15" customHeight="1" x14ac:dyDescent="0.3">
      <c r="A40" s="83" t="s">
        <v>60</v>
      </c>
      <c r="B40" s="49" t="s">
        <v>61</v>
      </c>
      <c r="C40" s="198" t="s">
        <v>62</v>
      </c>
      <c r="D40" s="218"/>
      <c r="E40" s="209"/>
      <c r="F40" s="211"/>
      <c r="G40" s="213"/>
      <c r="H40" s="211"/>
      <c r="I40" s="213"/>
      <c r="J40" s="215"/>
    </row>
    <row r="41" spans="1:11" s="49" customFormat="1" ht="15" customHeight="1" x14ac:dyDescent="0.3">
      <c r="A41" s="83" t="s">
        <v>63</v>
      </c>
      <c r="B41" s="89" t="s">
        <v>64</v>
      </c>
      <c r="C41" s="202" t="s">
        <v>65</v>
      </c>
      <c r="D41" s="90">
        <v>1</v>
      </c>
      <c r="E41" s="56" t="s">
        <v>31</v>
      </c>
      <c r="F41" s="57"/>
      <c r="G41" s="58">
        <v>4500</v>
      </c>
      <c r="H41" s="57">
        <f t="shared" ref="H41:H43" si="5">D41*F41</f>
        <v>0</v>
      </c>
      <c r="I41" s="58">
        <f t="shared" si="3"/>
        <v>4500</v>
      </c>
      <c r="J41" s="59">
        <f t="shared" si="4"/>
        <v>4500</v>
      </c>
    </row>
    <row r="42" spans="1:11" s="49" customFormat="1" ht="15" customHeight="1" x14ac:dyDescent="0.3">
      <c r="A42" s="83" t="s">
        <v>66</v>
      </c>
      <c r="C42" s="48"/>
      <c r="D42" s="64"/>
      <c r="E42" s="56"/>
      <c r="F42" s="57"/>
      <c r="G42" s="58"/>
      <c r="H42" s="57">
        <f t="shared" si="5"/>
        <v>0</v>
      </c>
      <c r="I42" s="58">
        <f t="shared" si="3"/>
        <v>0</v>
      </c>
      <c r="J42" s="59">
        <f t="shared" si="4"/>
        <v>0</v>
      </c>
    </row>
    <row r="43" spans="1:11" s="49" customFormat="1" ht="15" customHeight="1" thickBot="1" x14ac:dyDescent="0.35">
      <c r="A43" s="83"/>
      <c r="B43" s="48"/>
      <c r="D43" s="91"/>
      <c r="E43" s="92"/>
      <c r="F43" s="93"/>
      <c r="G43" s="94"/>
      <c r="H43" s="93">
        <f t="shared" si="5"/>
        <v>0</v>
      </c>
      <c r="I43" s="94">
        <f t="shared" si="3"/>
        <v>0</v>
      </c>
      <c r="J43" s="95">
        <f t="shared" si="4"/>
        <v>0</v>
      </c>
    </row>
    <row r="44" spans="1:11" s="42" customFormat="1" ht="15" customHeight="1" thickBot="1" x14ac:dyDescent="0.35">
      <c r="A44" s="96"/>
      <c r="B44" s="68" t="s">
        <v>67</v>
      </c>
      <c r="C44" s="69"/>
      <c r="D44" s="70"/>
      <c r="E44" s="71"/>
      <c r="F44" s="72">
        <f>SUM(F34:F43)</f>
        <v>0</v>
      </c>
      <c r="G44" s="73">
        <f>SUM(G34:G43)</f>
        <v>254500</v>
      </c>
      <c r="H44" s="72">
        <f>SUM(H34:H43)</f>
        <v>0</v>
      </c>
      <c r="I44" s="73">
        <f>SUM(I34:I43)</f>
        <v>46166.666666666664</v>
      </c>
      <c r="J44" s="97">
        <f t="shared" si="4"/>
        <v>46166.666666666664</v>
      </c>
      <c r="K44" s="98">
        <f>J44*G8</f>
        <v>761750000</v>
      </c>
    </row>
    <row r="45" spans="1:11" s="49" customFormat="1" ht="5.0999999999999996" customHeight="1" x14ac:dyDescent="0.3">
      <c r="A45" s="75"/>
      <c r="D45" s="76"/>
      <c r="E45" s="77"/>
      <c r="F45" s="78"/>
      <c r="G45" s="79"/>
      <c r="H45" s="78"/>
      <c r="I45" s="79"/>
      <c r="J45" s="79"/>
    </row>
    <row r="46" spans="1:11" s="42" customFormat="1" ht="15" customHeight="1" thickBot="1" x14ac:dyDescent="0.35">
      <c r="A46" s="40" t="s">
        <v>68</v>
      </c>
      <c r="B46" s="41" t="s">
        <v>69</v>
      </c>
      <c r="D46" s="99"/>
      <c r="E46" s="100"/>
      <c r="F46" s="81"/>
      <c r="G46" s="82"/>
      <c r="H46" s="81"/>
      <c r="I46" s="82"/>
      <c r="J46" s="82"/>
    </row>
    <row r="47" spans="1:11" s="49" customFormat="1" ht="15" customHeight="1" x14ac:dyDescent="0.3">
      <c r="A47" s="83" t="s">
        <v>70</v>
      </c>
      <c r="B47" s="48" t="s">
        <v>71</v>
      </c>
      <c r="D47" s="101">
        <v>0</v>
      </c>
      <c r="E47" s="51" t="s">
        <v>25</v>
      </c>
      <c r="F47" s="52"/>
      <c r="G47" s="53"/>
      <c r="H47" s="52">
        <f>D47*F47</f>
        <v>0</v>
      </c>
      <c r="I47" s="53">
        <f>D47*G47</f>
        <v>0</v>
      </c>
      <c r="J47" s="54">
        <f>((H47/$G$8)+(I47))</f>
        <v>0</v>
      </c>
    </row>
    <row r="48" spans="1:11" s="49" customFormat="1" ht="15" customHeight="1" x14ac:dyDescent="0.3">
      <c r="A48" s="83" t="s">
        <v>72</v>
      </c>
      <c r="B48" s="48"/>
      <c r="D48" s="64"/>
      <c r="E48" s="56"/>
      <c r="F48" s="57"/>
      <c r="G48" s="58"/>
      <c r="H48" s="57">
        <f t="shared" ref="H48:H52" si="6">D48*F48</f>
        <v>0</v>
      </c>
      <c r="I48" s="58">
        <f t="shared" ref="I48:I52" si="7">D48*G48</f>
        <v>0</v>
      </c>
      <c r="J48" s="59">
        <f t="shared" ref="J48:J53" si="8">((H48/$G$8)+(I48))</f>
        <v>0</v>
      </c>
    </row>
    <row r="49" spans="1:10" s="49" customFormat="1" ht="15" customHeight="1" x14ac:dyDescent="0.3">
      <c r="A49" s="83" t="s">
        <v>73</v>
      </c>
      <c r="B49" s="48"/>
      <c r="D49" s="64"/>
      <c r="E49" s="56"/>
      <c r="F49" s="57"/>
      <c r="G49" s="58"/>
      <c r="H49" s="57">
        <f t="shared" si="6"/>
        <v>0</v>
      </c>
      <c r="I49" s="58">
        <f t="shared" si="7"/>
        <v>0</v>
      </c>
      <c r="J49" s="59">
        <f t="shared" si="8"/>
        <v>0</v>
      </c>
    </row>
    <row r="50" spans="1:10" s="49" customFormat="1" ht="15" customHeight="1" x14ac:dyDescent="0.3">
      <c r="A50" s="83" t="s">
        <v>74</v>
      </c>
      <c r="B50" s="48"/>
      <c r="D50" s="64"/>
      <c r="E50" s="56"/>
      <c r="F50" s="57"/>
      <c r="G50" s="58"/>
      <c r="H50" s="57">
        <f t="shared" si="6"/>
        <v>0</v>
      </c>
      <c r="I50" s="58">
        <f t="shared" si="7"/>
        <v>0</v>
      </c>
      <c r="J50" s="59">
        <f t="shared" si="8"/>
        <v>0</v>
      </c>
    </row>
    <row r="51" spans="1:10" s="49" customFormat="1" ht="15" customHeight="1" x14ac:dyDescent="0.3">
      <c r="A51" s="83" t="s">
        <v>75</v>
      </c>
      <c r="B51" s="48"/>
      <c r="D51" s="64"/>
      <c r="E51" s="56"/>
      <c r="F51" s="57"/>
      <c r="G51" s="58"/>
      <c r="H51" s="57">
        <f t="shared" si="6"/>
        <v>0</v>
      </c>
      <c r="I51" s="58">
        <f t="shared" si="7"/>
        <v>0</v>
      </c>
      <c r="J51" s="59">
        <f t="shared" si="8"/>
        <v>0</v>
      </c>
    </row>
    <row r="52" spans="1:10" s="49" customFormat="1" ht="15" customHeight="1" thickBot="1" x14ac:dyDescent="0.35">
      <c r="A52" s="83"/>
      <c r="B52" s="48"/>
      <c r="D52" s="91"/>
      <c r="E52" s="92"/>
      <c r="F52" s="93"/>
      <c r="G52" s="94"/>
      <c r="H52" s="93">
        <f t="shared" si="6"/>
        <v>0</v>
      </c>
      <c r="I52" s="94">
        <f t="shared" si="7"/>
        <v>0</v>
      </c>
      <c r="J52" s="95">
        <f t="shared" si="8"/>
        <v>0</v>
      </c>
    </row>
    <row r="53" spans="1:10" s="42" customFormat="1" ht="15" customHeight="1" thickBot="1" x14ac:dyDescent="0.35">
      <c r="A53" s="96"/>
      <c r="B53" s="68" t="s">
        <v>76</v>
      </c>
      <c r="C53" s="69"/>
      <c r="D53" s="70"/>
      <c r="E53" s="71"/>
      <c r="F53" s="72">
        <f>SUM(F47:F52)</f>
        <v>0</v>
      </c>
      <c r="G53" s="73">
        <f>SUM(G47:G52)</f>
        <v>0</v>
      </c>
      <c r="H53" s="72">
        <f>SUM(H47:H52)</f>
        <v>0</v>
      </c>
      <c r="I53" s="73">
        <f>SUM(I47:I52)</f>
        <v>0</v>
      </c>
      <c r="J53" s="97">
        <f t="shared" si="8"/>
        <v>0</v>
      </c>
    </row>
    <row r="54" spans="1:10" s="49" customFormat="1" ht="5.0999999999999996" customHeight="1" x14ac:dyDescent="0.3">
      <c r="A54" s="75"/>
      <c r="D54" s="76"/>
      <c r="E54" s="77"/>
      <c r="F54" s="78"/>
      <c r="G54" s="79"/>
      <c r="H54" s="78"/>
      <c r="I54" s="79"/>
      <c r="J54" s="79"/>
    </row>
    <row r="55" spans="1:10" s="42" customFormat="1" ht="15" customHeight="1" thickBot="1" x14ac:dyDescent="0.35">
      <c r="A55" s="40" t="s">
        <v>77</v>
      </c>
      <c r="B55" s="41" t="s">
        <v>78</v>
      </c>
      <c r="D55" s="99"/>
      <c r="E55" s="100"/>
      <c r="F55" s="81"/>
      <c r="G55" s="82"/>
      <c r="H55" s="81"/>
      <c r="I55" s="82"/>
      <c r="J55" s="82"/>
    </row>
    <row r="56" spans="1:10" s="49" customFormat="1" ht="15" customHeight="1" x14ac:dyDescent="0.3">
      <c r="A56" s="102" t="s">
        <v>79</v>
      </c>
      <c r="B56" s="103" t="s">
        <v>80</v>
      </c>
      <c r="D56" s="101">
        <v>1</v>
      </c>
      <c r="E56" s="51" t="s">
        <v>25</v>
      </c>
      <c r="F56" s="52">
        <v>5000000</v>
      </c>
      <c r="G56" s="53"/>
      <c r="H56" s="52">
        <f>D56*F56</f>
        <v>5000000</v>
      </c>
      <c r="I56" s="53">
        <f>D56*G56</f>
        <v>0</v>
      </c>
      <c r="J56" s="54">
        <f>((H56/$G$8)+(I56))</f>
        <v>303.030303030303</v>
      </c>
    </row>
    <row r="57" spans="1:10" s="49" customFormat="1" ht="15" customHeight="1" x14ac:dyDescent="0.3">
      <c r="A57" s="83" t="s">
        <v>81</v>
      </c>
      <c r="B57" s="103"/>
      <c r="D57" s="64"/>
      <c r="E57" s="56"/>
      <c r="F57" s="57"/>
      <c r="G57" s="58"/>
      <c r="H57" s="57">
        <f t="shared" ref="H57:H61" si="9">D57*F57</f>
        <v>0</v>
      </c>
      <c r="I57" s="58">
        <f t="shared" ref="I57:I61" si="10">D57*G57</f>
        <v>0</v>
      </c>
      <c r="J57" s="59">
        <f t="shared" ref="J57:J62" si="11">((H57/$G$8)+(I57))</f>
        <v>0</v>
      </c>
    </row>
    <row r="58" spans="1:10" s="49" customFormat="1" ht="15" customHeight="1" x14ac:dyDescent="0.3">
      <c r="A58" s="102" t="s">
        <v>82</v>
      </c>
      <c r="B58" s="103"/>
      <c r="D58" s="64"/>
      <c r="E58" s="56"/>
      <c r="F58" s="57"/>
      <c r="G58" s="58"/>
      <c r="H58" s="57">
        <f t="shared" si="9"/>
        <v>0</v>
      </c>
      <c r="I58" s="58">
        <f t="shared" si="10"/>
        <v>0</v>
      </c>
      <c r="J58" s="59">
        <f t="shared" si="11"/>
        <v>0</v>
      </c>
    </row>
    <row r="59" spans="1:10" s="49" customFormat="1" ht="15" customHeight="1" x14ac:dyDescent="0.3">
      <c r="A59" s="83" t="s">
        <v>83</v>
      </c>
      <c r="B59" s="104"/>
      <c r="D59" s="64"/>
      <c r="E59" s="56"/>
      <c r="F59" s="57"/>
      <c r="G59" s="58"/>
      <c r="H59" s="57">
        <f t="shared" si="9"/>
        <v>0</v>
      </c>
      <c r="I59" s="58">
        <f t="shared" si="10"/>
        <v>0</v>
      </c>
      <c r="J59" s="59">
        <f t="shared" si="11"/>
        <v>0</v>
      </c>
    </row>
    <row r="60" spans="1:10" s="49" customFormat="1" ht="15" customHeight="1" x14ac:dyDescent="0.3">
      <c r="A60" s="83" t="s">
        <v>84</v>
      </c>
      <c r="B60" s="104"/>
      <c r="D60" s="64"/>
      <c r="E60" s="56"/>
      <c r="F60" s="57"/>
      <c r="G60" s="58"/>
      <c r="H60" s="57">
        <f t="shared" si="9"/>
        <v>0</v>
      </c>
      <c r="I60" s="58">
        <f t="shared" si="10"/>
        <v>0</v>
      </c>
      <c r="J60" s="59">
        <f t="shared" si="11"/>
        <v>0</v>
      </c>
    </row>
    <row r="61" spans="1:10" s="49" customFormat="1" ht="15" customHeight="1" thickBot="1" x14ac:dyDescent="0.35">
      <c r="A61" s="83"/>
      <c r="B61" s="103"/>
      <c r="D61" s="91"/>
      <c r="E61" s="92"/>
      <c r="F61" s="93"/>
      <c r="G61" s="94"/>
      <c r="H61" s="93">
        <f t="shared" si="9"/>
        <v>0</v>
      </c>
      <c r="I61" s="94">
        <f t="shared" si="10"/>
        <v>0</v>
      </c>
      <c r="J61" s="95">
        <f t="shared" si="11"/>
        <v>0</v>
      </c>
    </row>
    <row r="62" spans="1:10" s="42" customFormat="1" ht="15" customHeight="1" thickBot="1" x14ac:dyDescent="0.35">
      <c r="A62" s="96"/>
      <c r="B62" s="68" t="s">
        <v>85</v>
      </c>
      <c r="C62" s="69"/>
      <c r="D62" s="70"/>
      <c r="E62" s="71"/>
      <c r="F62" s="72">
        <f>SUM(F56:F61)</f>
        <v>5000000</v>
      </c>
      <c r="G62" s="73">
        <f>SUM(G56:G61)</f>
        <v>0</v>
      </c>
      <c r="H62" s="72">
        <f>SUM(H56:H61)</f>
        <v>5000000</v>
      </c>
      <c r="I62" s="73">
        <f>SUM(I56:I61)</f>
        <v>0</v>
      </c>
      <c r="J62" s="97">
        <f t="shared" si="11"/>
        <v>303.030303030303</v>
      </c>
    </row>
    <row r="63" spans="1:10" s="49" customFormat="1" ht="5.0999999999999996" customHeight="1" x14ac:dyDescent="0.3">
      <c r="A63" s="75"/>
      <c r="D63" s="76"/>
      <c r="E63" s="77"/>
      <c r="F63" s="78"/>
      <c r="G63" s="79"/>
      <c r="H63" s="78"/>
      <c r="I63" s="79"/>
      <c r="J63" s="79"/>
    </row>
    <row r="64" spans="1:10" s="42" customFormat="1" ht="15" customHeight="1" thickBot="1" x14ac:dyDescent="0.35">
      <c r="A64" s="40" t="s">
        <v>86</v>
      </c>
      <c r="B64" s="41" t="s">
        <v>87</v>
      </c>
      <c r="D64" s="99"/>
      <c r="E64" s="100"/>
      <c r="F64" s="81"/>
      <c r="G64" s="82"/>
      <c r="H64" s="81"/>
      <c r="I64" s="82"/>
      <c r="J64" s="82"/>
    </row>
    <row r="65" spans="1:10" s="49" customFormat="1" ht="15" customHeight="1" x14ac:dyDescent="0.3">
      <c r="A65" s="83" t="s">
        <v>88</v>
      </c>
      <c r="B65" s="103" t="s">
        <v>89</v>
      </c>
      <c r="D65" s="101">
        <v>1</v>
      </c>
      <c r="E65" s="51" t="s">
        <v>25</v>
      </c>
      <c r="F65" s="52">
        <v>15000000</v>
      </c>
      <c r="G65" s="53"/>
      <c r="H65" s="52">
        <f>D65*F65</f>
        <v>15000000</v>
      </c>
      <c r="I65" s="53">
        <f>D65*G65</f>
        <v>0</v>
      </c>
      <c r="J65" s="54">
        <f>((H65/$G$8)+(I65))</f>
        <v>909.09090909090912</v>
      </c>
    </row>
    <row r="66" spans="1:10" s="49" customFormat="1" ht="15" customHeight="1" x14ac:dyDescent="0.3">
      <c r="A66" s="102" t="s">
        <v>90</v>
      </c>
      <c r="B66" s="103"/>
      <c r="D66" s="64"/>
      <c r="E66" s="105"/>
      <c r="F66" s="57"/>
      <c r="G66" s="58"/>
      <c r="H66" s="57">
        <f t="shared" ref="H66:H72" si="12">D66*F66</f>
        <v>0</v>
      </c>
      <c r="I66" s="58">
        <f t="shared" ref="I66:I72" si="13">D66*G66</f>
        <v>0</v>
      </c>
      <c r="J66" s="59">
        <f t="shared" ref="J66:J73" si="14">((H66/$G$8)+(I66))</f>
        <v>0</v>
      </c>
    </row>
    <row r="67" spans="1:10" s="49" customFormat="1" ht="15" customHeight="1" x14ac:dyDescent="0.3">
      <c r="A67" s="102" t="s">
        <v>91</v>
      </c>
      <c r="B67" s="103"/>
      <c r="D67" s="64"/>
      <c r="E67" s="105"/>
      <c r="F67" s="57"/>
      <c r="G67" s="58"/>
      <c r="H67" s="57">
        <f t="shared" si="12"/>
        <v>0</v>
      </c>
      <c r="I67" s="58">
        <f t="shared" si="13"/>
        <v>0</v>
      </c>
      <c r="J67" s="59">
        <f t="shared" si="14"/>
        <v>0</v>
      </c>
    </row>
    <row r="68" spans="1:10" s="49" customFormat="1" ht="15" customHeight="1" x14ac:dyDescent="0.3">
      <c r="A68" s="83" t="s">
        <v>92</v>
      </c>
      <c r="B68" s="106"/>
      <c r="C68" s="107"/>
      <c r="D68" s="108"/>
      <c r="E68" s="105"/>
      <c r="F68" s="57"/>
      <c r="G68" s="58"/>
      <c r="H68" s="57">
        <f t="shared" si="12"/>
        <v>0</v>
      </c>
      <c r="I68" s="58">
        <f t="shared" si="13"/>
        <v>0</v>
      </c>
      <c r="J68" s="59">
        <f t="shared" si="14"/>
        <v>0</v>
      </c>
    </row>
    <row r="69" spans="1:10" s="49" customFormat="1" ht="15" customHeight="1" x14ac:dyDescent="0.3">
      <c r="A69" s="83" t="s">
        <v>93</v>
      </c>
      <c r="B69" s="106"/>
      <c r="C69" s="107"/>
      <c r="D69" s="108"/>
      <c r="E69" s="105"/>
      <c r="F69" s="57"/>
      <c r="G69" s="58"/>
      <c r="H69" s="57">
        <f t="shared" si="12"/>
        <v>0</v>
      </c>
      <c r="I69" s="58">
        <f t="shared" si="13"/>
        <v>0</v>
      </c>
      <c r="J69" s="59">
        <f t="shared" si="14"/>
        <v>0</v>
      </c>
    </row>
    <row r="70" spans="1:10" s="49" customFormat="1" ht="15" customHeight="1" x14ac:dyDescent="0.3">
      <c r="A70" s="83" t="s">
        <v>94</v>
      </c>
      <c r="B70" s="106"/>
      <c r="C70" s="107"/>
      <c r="D70" s="108"/>
      <c r="E70" s="105"/>
      <c r="F70" s="57"/>
      <c r="G70" s="58"/>
      <c r="H70" s="57">
        <f t="shared" si="12"/>
        <v>0</v>
      </c>
      <c r="I70" s="58">
        <f t="shared" si="13"/>
        <v>0</v>
      </c>
      <c r="J70" s="59">
        <f t="shared" si="14"/>
        <v>0</v>
      </c>
    </row>
    <row r="71" spans="1:10" s="49" customFormat="1" ht="15" customHeight="1" x14ac:dyDescent="0.3">
      <c r="A71" s="83" t="s">
        <v>95</v>
      </c>
      <c r="B71" s="106"/>
      <c r="C71" s="107"/>
      <c r="D71" s="109"/>
      <c r="E71" s="110"/>
      <c r="F71" s="63"/>
      <c r="G71" s="66"/>
      <c r="H71" s="63">
        <f t="shared" si="12"/>
        <v>0</v>
      </c>
      <c r="I71" s="66">
        <f t="shared" si="13"/>
        <v>0</v>
      </c>
      <c r="J71" s="67">
        <f t="shared" si="14"/>
        <v>0</v>
      </c>
    </row>
    <row r="72" spans="1:10" s="49" customFormat="1" ht="15" customHeight="1" thickBot="1" x14ac:dyDescent="0.35">
      <c r="A72" s="83"/>
      <c r="B72" s="103"/>
      <c r="D72" s="91"/>
      <c r="E72" s="92"/>
      <c r="F72" s="93"/>
      <c r="G72" s="94"/>
      <c r="H72" s="93">
        <f t="shared" si="12"/>
        <v>0</v>
      </c>
      <c r="I72" s="94">
        <f t="shared" si="13"/>
        <v>0</v>
      </c>
      <c r="J72" s="95">
        <f t="shared" si="14"/>
        <v>0</v>
      </c>
    </row>
    <row r="73" spans="1:10" s="42" customFormat="1" ht="15" customHeight="1" thickBot="1" x14ac:dyDescent="0.35">
      <c r="A73" s="96"/>
      <c r="B73" s="68" t="s">
        <v>96</v>
      </c>
      <c r="C73" s="69"/>
      <c r="D73" s="70"/>
      <c r="E73" s="71"/>
      <c r="F73" s="72">
        <f>SUM(F65:F72)</f>
        <v>15000000</v>
      </c>
      <c r="G73" s="73">
        <f>SUM(G65:G72)</f>
        <v>0</v>
      </c>
      <c r="H73" s="72">
        <f>SUM(H65:H72)</f>
        <v>15000000</v>
      </c>
      <c r="I73" s="73">
        <f>SUM(I65:I72)</f>
        <v>0</v>
      </c>
      <c r="J73" s="97">
        <f t="shared" si="14"/>
        <v>909.09090909090912</v>
      </c>
    </row>
    <row r="74" spans="1:10" s="49" customFormat="1" ht="5.0999999999999996" customHeight="1" x14ac:dyDescent="0.3">
      <c r="A74" s="75"/>
      <c r="D74" s="76"/>
      <c r="E74" s="77"/>
      <c r="F74" s="78"/>
      <c r="G74" s="79"/>
      <c r="H74" s="78"/>
      <c r="I74" s="79"/>
      <c r="J74" s="79"/>
    </row>
    <row r="75" spans="1:10" s="42" customFormat="1" ht="15" customHeight="1" thickBot="1" x14ac:dyDescent="0.35">
      <c r="A75" s="40" t="s">
        <v>97</v>
      </c>
      <c r="B75" s="41" t="s">
        <v>98</v>
      </c>
      <c r="D75" s="99"/>
      <c r="E75" s="100"/>
      <c r="F75" s="81"/>
      <c r="G75" s="82"/>
      <c r="H75" s="81"/>
      <c r="I75" s="82"/>
      <c r="J75" s="82"/>
    </row>
    <row r="76" spans="1:10" s="49" customFormat="1" ht="15" customHeight="1" x14ac:dyDescent="0.3">
      <c r="A76" s="83" t="s">
        <v>99</v>
      </c>
      <c r="B76" s="103" t="s">
        <v>57</v>
      </c>
      <c r="D76" s="101">
        <v>0</v>
      </c>
      <c r="E76" s="51" t="s">
        <v>25</v>
      </c>
      <c r="F76" s="52"/>
      <c r="G76" s="53">
        <v>0</v>
      </c>
      <c r="H76" s="52">
        <f>D76*F76</f>
        <v>0</v>
      </c>
      <c r="I76" s="53">
        <f>D76*G76</f>
        <v>0</v>
      </c>
      <c r="J76" s="54">
        <f>((H76/$G$8)+(I76))</f>
        <v>0</v>
      </c>
    </row>
    <row r="77" spans="1:10" s="49" customFormat="1" ht="15" customHeight="1" x14ac:dyDescent="0.3">
      <c r="A77" s="83" t="s">
        <v>100</v>
      </c>
      <c r="B77" s="103" t="s">
        <v>101</v>
      </c>
      <c r="D77" s="90">
        <v>1</v>
      </c>
      <c r="E77" s="111" t="s">
        <v>31</v>
      </c>
      <c r="F77" s="57"/>
      <c r="G77" s="58"/>
      <c r="H77" s="57">
        <f t="shared" ref="H77:H82" si="15">D77*F77</f>
        <v>0</v>
      </c>
      <c r="I77" s="58">
        <f t="shared" ref="I77:I82" si="16">D77*G77</f>
        <v>0</v>
      </c>
      <c r="J77" s="59">
        <f t="shared" ref="J77:J83" si="17">((H77/$G$8)+(I77))</f>
        <v>0</v>
      </c>
    </row>
    <row r="78" spans="1:10" s="49" customFormat="1" ht="15" customHeight="1" x14ac:dyDescent="0.3">
      <c r="A78" s="83" t="s">
        <v>102</v>
      </c>
      <c r="B78" s="103"/>
      <c r="D78" s="64"/>
      <c r="E78" s="56"/>
      <c r="F78" s="57"/>
      <c r="G78" s="58"/>
      <c r="H78" s="57">
        <f t="shared" si="15"/>
        <v>0</v>
      </c>
      <c r="I78" s="58">
        <f t="shared" si="16"/>
        <v>0</v>
      </c>
      <c r="J78" s="59">
        <f t="shared" si="17"/>
        <v>0</v>
      </c>
    </row>
    <row r="79" spans="1:10" s="49" customFormat="1" ht="15" customHeight="1" x14ac:dyDescent="0.3">
      <c r="A79" s="83" t="s">
        <v>103</v>
      </c>
      <c r="B79" s="104"/>
      <c r="D79" s="64"/>
      <c r="E79" s="56"/>
      <c r="F79" s="57"/>
      <c r="G79" s="58"/>
      <c r="H79" s="57">
        <f t="shared" si="15"/>
        <v>0</v>
      </c>
      <c r="I79" s="58">
        <f t="shared" si="16"/>
        <v>0</v>
      </c>
      <c r="J79" s="59">
        <f t="shared" si="17"/>
        <v>0</v>
      </c>
    </row>
    <row r="80" spans="1:10" s="49" customFormat="1" ht="15" customHeight="1" x14ac:dyDescent="0.3">
      <c r="A80" s="83" t="s">
        <v>104</v>
      </c>
      <c r="B80" s="104"/>
      <c r="D80" s="64"/>
      <c r="E80" s="56"/>
      <c r="F80" s="57"/>
      <c r="G80" s="58"/>
      <c r="H80" s="57">
        <f t="shared" si="15"/>
        <v>0</v>
      </c>
      <c r="I80" s="58">
        <f t="shared" si="16"/>
        <v>0</v>
      </c>
      <c r="J80" s="59">
        <f t="shared" si="17"/>
        <v>0</v>
      </c>
    </row>
    <row r="81" spans="1:11" s="49" customFormat="1" ht="15" customHeight="1" x14ac:dyDescent="0.3">
      <c r="A81" s="83" t="s">
        <v>105</v>
      </c>
      <c r="B81" s="104"/>
      <c r="D81" s="64"/>
      <c r="E81" s="56"/>
      <c r="F81" s="57"/>
      <c r="G81" s="58"/>
      <c r="H81" s="57">
        <f t="shared" si="15"/>
        <v>0</v>
      </c>
      <c r="I81" s="58">
        <f t="shared" si="16"/>
        <v>0</v>
      </c>
      <c r="J81" s="59">
        <f t="shared" si="17"/>
        <v>0</v>
      </c>
    </row>
    <row r="82" spans="1:11" s="49" customFormat="1" ht="15" customHeight="1" thickBot="1" x14ac:dyDescent="0.35">
      <c r="A82" s="83"/>
      <c r="B82" s="103"/>
      <c r="D82" s="91"/>
      <c r="E82" s="92"/>
      <c r="F82" s="93"/>
      <c r="G82" s="94"/>
      <c r="H82" s="93">
        <f t="shared" si="15"/>
        <v>0</v>
      </c>
      <c r="I82" s="94">
        <f t="shared" si="16"/>
        <v>0</v>
      </c>
      <c r="J82" s="95">
        <f t="shared" si="17"/>
        <v>0</v>
      </c>
    </row>
    <row r="83" spans="1:11" s="42" customFormat="1" ht="15" customHeight="1" thickBot="1" x14ac:dyDescent="0.35">
      <c r="A83" s="96"/>
      <c r="B83" s="68" t="s">
        <v>106</v>
      </c>
      <c r="C83" s="69"/>
      <c r="D83" s="70"/>
      <c r="E83" s="71"/>
      <c r="F83" s="72">
        <f>SUM(F76:F82)</f>
        <v>0</v>
      </c>
      <c r="G83" s="73">
        <f>SUM(G76:G82)</f>
        <v>0</v>
      </c>
      <c r="H83" s="72">
        <f>SUM(H76:H82)</f>
        <v>0</v>
      </c>
      <c r="I83" s="73">
        <f>SUM(I76:I82)</f>
        <v>0</v>
      </c>
      <c r="J83" s="97">
        <f t="shared" si="17"/>
        <v>0</v>
      </c>
    </row>
    <row r="84" spans="1:11" s="49" customFormat="1" ht="5.0999999999999996" customHeight="1" thickBot="1" x14ac:dyDescent="0.35">
      <c r="A84" s="112"/>
      <c r="B84" s="89"/>
      <c r="C84" s="89"/>
      <c r="D84" s="113"/>
      <c r="E84" s="114"/>
      <c r="F84" s="115"/>
      <c r="G84" s="116"/>
      <c r="H84" s="115"/>
      <c r="I84" s="116"/>
      <c r="J84" s="116"/>
    </row>
    <row r="85" spans="1:11" s="42" customFormat="1" ht="24.9" customHeight="1" thickBot="1" x14ac:dyDescent="0.35">
      <c r="A85" s="117"/>
      <c r="B85" s="118" t="s">
        <v>107</v>
      </c>
      <c r="C85" s="119"/>
      <c r="D85" s="120"/>
      <c r="E85" s="121"/>
      <c r="F85" s="122"/>
      <c r="G85" s="123"/>
      <c r="H85" s="122">
        <f>H31+H44+H53+H62+H73+H83</f>
        <v>650700000</v>
      </c>
      <c r="I85" s="124">
        <f>I31+I44+I53+I62+I73+I83</f>
        <v>56666.666666666664</v>
      </c>
      <c r="J85" s="125">
        <f>((H85/$G$8)+(I85))</f>
        <v>96103.030303030304</v>
      </c>
      <c r="K85" s="98">
        <f>J85*G8</f>
        <v>1585700000</v>
      </c>
    </row>
    <row r="93" spans="1:11" s="23" customFormat="1" x14ac:dyDescent="0.3">
      <c r="B93" s="17"/>
      <c r="C93" s="17"/>
      <c r="D93" s="18"/>
      <c r="E93" s="16"/>
      <c r="F93" s="21"/>
      <c r="G93" s="22"/>
      <c r="H93" s="21"/>
      <c r="I93" s="22"/>
      <c r="J93" s="22"/>
    </row>
    <row r="94" spans="1:11" s="23" customFormat="1" x14ac:dyDescent="0.3">
      <c r="B94" s="17"/>
      <c r="C94" s="17"/>
      <c r="D94" s="18"/>
      <c r="E94" s="16"/>
      <c r="F94" s="21"/>
      <c r="G94" s="22"/>
      <c r="H94" s="21"/>
      <c r="I94" s="22"/>
      <c r="J94" s="22"/>
    </row>
    <row r="95" spans="1:11" s="23" customFormat="1" x14ac:dyDescent="0.3">
      <c r="B95" s="17"/>
      <c r="C95" s="17"/>
      <c r="D95" s="18"/>
      <c r="E95" s="16"/>
      <c r="F95" s="21"/>
      <c r="G95" s="22"/>
      <c r="H95" s="21"/>
      <c r="I95" s="22"/>
      <c r="J95" s="22"/>
    </row>
    <row r="96" spans="1:11" s="23" customFormat="1" x14ac:dyDescent="0.3">
      <c r="B96" s="17"/>
      <c r="C96" s="17"/>
      <c r="D96" s="18"/>
      <c r="E96" s="16"/>
      <c r="F96" s="21"/>
      <c r="G96" s="22"/>
      <c r="H96" s="21"/>
      <c r="I96" s="22"/>
      <c r="J96" s="22"/>
    </row>
    <row r="97" spans="2:10" s="23" customFormat="1" x14ac:dyDescent="0.3">
      <c r="B97" s="17"/>
      <c r="C97" s="17"/>
      <c r="D97" s="18"/>
      <c r="E97" s="16"/>
      <c r="F97" s="21"/>
      <c r="G97" s="22"/>
      <c r="H97" s="21"/>
      <c r="I97" s="22"/>
      <c r="J97" s="22"/>
    </row>
    <row r="98" spans="2:10" s="23" customFormat="1" x14ac:dyDescent="0.3">
      <c r="B98" s="17"/>
      <c r="C98" s="17"/>
      <c r="D98" s="18"/>
      <c r="E98" s="16"/>
      <c r="F98" s="21"/>
      <c r="G98" s="22"/>
      <c r="H98" s="21"/>
      <c r="I98" s="22"/>
      <c r="J98" s="22"/>
    </row>
    <row r="99" spans="2:10" s="23" customFormat="1" x14ac:dyDescent="0.3">
      <c r="B99" s="17"/>
      <c r="C99" s="17"/>
      <c r="D99" s="18"/>
      <c r="E99" s="16"/>
      <c r="F99" s="21"/>
      <c r="G99" s="22"/>
      <c r="H99" s="21"/>
      <c r="I99" s="22"/>
      <c r="J99" s="22"/>
    </row>
    <row r="100" spans="2:10" s="23" customFormat="1" x14ac:dyDescent="0.3">
      <c r="B100" s="17"/>
      <c r="C100" s="17"/>
      <c r="D100" s="18"/>
      <c r="E100" s="16"/>
      <c r="F100" s="21"/>
      <c r="G100" s="22"/>
      <c r="H100" s="21"/>
      <c r="I100" s="22"/>
      <c r="J100" s="22"/>
    </row>
    <row r="101" spans="2:10" s="23" customFormat="1" x14ac:dyDescent="0.3">
      <c r="B101" s="17"/>
      <c r="C101" s="17"/>
      <c r="D101" s="18"/>
      <c r="E101" s="16"/>
      <c r="F101" s="21"/>
      <c r="G101" s="22"/>
      <c r="H101" s="21"/>
      <c r="I101" s="22"/>
      <c r="J101" s="22"/>
    </row>
    <row r="102" spans="2:10" s="23" customFormat="1" x14ac:dyDescent="0.3">
      <c r="B102" s="17"/>
      <c r="C102" s="17"/>
      <c r="D102" s="18"/>
      <c r="E102" s="16"/>
      <c r="F102" s="21"/>
      <c r="G102" s="22"/>
      <c r="H102" s="21"/>
      <c r="I102" s="22"/>
      <c r="J102" s="22"/>
    </row>
    <row r="103" spans="2:10" s="23" customFormat="1" x14ac:dyDescent="0.3">
      <c r="B103" s="17"/>
      <c r="C103" s="17"/>
      <c r="D103" s="18"/>
      <c r="E103" s="16"/>
      <c r="F103" s="21"/>
      <c r="G103" s="22"/>
      <c r="H103" s="21"/>
      <c r="I103" s="22"/>
      <c r="J103" s="22"/>
    </row>
    <row r="104" spans="2:10" s="23" customFormat="1" x14ac:dyDescent="0.3">
      <c r="B104" s="17"/>
      <c r="C104" s="17"/>
      <c r="D104" s="18"/>
      <c r="E104" s="16"/>
      <c r="F104" s="21"/>
      <c r="G104" s="22"/>
      <c r="H104" s="21"/>
      <c r="I104" s="22"/>
      <c r="J104" s="22"/>
    </row>
    <row r="105" spans="2:10" s="23" customFormat="1" x14ac:dyDescent="0.3">
      <c r="B105" s="17"/>
      <c r="C105" s="17"/>
      <c r="D105" s="18"/>
      <c r="E105" s="16"/>
      <c r="F105" s="21"/>
      <c r="G105" s="22"/>
      <c r="H105" s="21"/>
      <c r="I105" s="22"/>
      <c r="J105" s="22"/>
    </row>
    <row r="106" spans="2:10" s="23" customFormat="1" x14ac:dyDescent="0.3">
      <c r="B106" s="17"/>
      <c r="C106" s="17"/>
      <c r="D106" s="18"/>
      <c r="E106" s="16"/>
      <c r="F106" s="21"/>
      <c r="G106" s="22"/>
      <c r="H106" s="21"/>
      <c r="I106" s="22"/>
      <c r="J106" s="22"/>
    </row>
    <row r="107" spans="2:10" s="23" customFormat="1" x14ac:dyDescent="0.3">
      <c r="B107" s="17"/>
      <c r="C107" s="17"/>
      <c r="D107" s="18"/>
      <c r="E107" s="16"/>
      <c r="F107" s="21"/>
      <c r="G107" s="22"/>
      <c r="H107" s="21"/>
      <c r="I107" s="22"/>
      <c r="J107" s="22"/>
    </row>
    <row r="108" spans="2:10" s="23" customFormat="1" x14ac:dyDescent="0.3">
      <c r="B108" s="17"/>
      <c r="C108" s="17"/>
      <c r="D108" s="18"/>
      <c r="E108" s="16"/>
      <c r="F108" s="21"/>
      <c r="G108" s="22"/>
      <c r="H108" s="21"/>
      <c r="I108" s="22"/>
      <c r="J108" s="22"/>
    </row>
    <row r="109" spans="2:10" s="23" customFormat="1" x14ac:dyDescent="0.3">
      <c r="B109" s="17"/>
      <c r="C109" s="17"/>
      <c r="D109" s="18"/>
      <c r="E109" s="16"/>
      <c r="F109" s="21"/>
      <c r="G109" s="22"/>
      <c r="H109" s="21"/>
      <c r="I109" s="22"/>
      <c r="J109" s="22"/>
    </row>
    <row r="110" spans="2:10" s="23" customFormat="1" x14ac:dyDescent="0.3">
      <c r="B110" s="17"/>
      <c r="C110" s="17"/>
      <c r="D110" s="18"/>
      <c r="E110" s="16"/>
      <c r="F110" s="21"/>
      <c r="G110" s="22"/>
      <c r="H110" s="21"/>
      <c r="I110" s="22"/>
      <c r="J110" s="22"/>
    </row>
    <row r="111" spans="2:10" s="23" customFormat="1" x14ac:dyDescent="0.3">
      <c r="B111" s="17"/>
      <c r="C111" s="17"/>
      <c r="D111" s="18"/>
      <c r="E111" s="16"/>
      <c r="F111" s="21"/>
      <c r="G111" s="22"/>
      <c r="H111" s="21"/>
      <c r="I111" s="22"/>
      <c r="J111" s="22"/>
    </row>
    <row r="112" spans="2:10" s="23" customFormat="1" x14ac:dyDescent="0.3">
      <c r="B112" s="17"/>
      <c r="C112" s="17"/>
      <c r="D112" s="18"/>
      <c r="E112" s="16"/>
      <c r="F112" s="21"/>
      <c r="G112" s="22"/>
      <c r="H112" s="21"/>
      <c r="I112" s="22"/>
      <c r="J112" s="22"/>
    </row>
    <row r="113" spans="2:10" s="23" customFormat="1" x14ac:dyDescent="0.3">
      <c r="B113" s="17"/>
      <c r="C113" s="17"/>
      <c r="D113" s="18"/>
      <c r="E113" s="16"/>
      <c r="F113" s="21"/>
      <c r="G113" s="22"/>
      <c r="H113" s="21"/>
      <c r="I113" s="22"/>
      <c r="J113" s="22"/>
    </row>
  </sheetData>
  <mergeCells count="22">
    <mergeCell ref="J19:J20"/>
    <mergeCell ref="D21:D22"/>
    <mergeCell ref="D35:D40"/>
    <mergeCell ref="E35:E40"/>
    <mergeCell ref="F35:F40"/>
    <mergeCell ref="G35:G40"/>
    <mergeCell ref="H35:H40"/>
    <mergeCell ref="I35:I40"/>
    <mergeCell ref="J35:J40"/>
    <mergeCell ref="H10:I10"/>
    <mergeCell ref="D19:D20"/>
    <mergeCell ref="E19:E20"/>
    <mergeCell ref="F19:F20"/>
    <mergeCell ref="G19:G20"/>
    <mergeCell ref="H19:H20"/>
    <mergeCell ref="I19:I20"/>
    <mergeCell ref="F10:G10"/>
    <mergeCell ref="A2:C2"/>
    <mergeCell ref="A10:A11"/>
    <mergeCell ref="B10:B11"/>
    <mergeCell ref="C10:C11"/>
    <mergeCell ref="D10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1209F-C03F-4872-9371-9A2468F6BB66}">
  <dimension ref="A2:L145"/>
  <sheetViews>
    <sheetView zoomScale="85" zoomScaleNormal="85" workbookViewId="0">
      <selection activeCell="C27" sqref="C27"/>
    </sheetView>
  </sheetViews>
  <sheetFormatPr defaultColWidth="9.109375" defaultRowHeight="14.4" x14ac:dyDescent="0.3"/>
  <cols>
    <col min="1" max="1" width="6.109375" style="23" customWidth="1"/>
    <col min="2" max="2" width="40.5546875" style="17" bestFit="1" customWidth="1"/>
    <col min="3" max="3" width="56.5546875" style="17" bestFit="1" customWidth="1"/>
    <col min="4" max="4" width="10.6640625" style="18" customWidth="1"/>
    <col min="5" max="5" width="10.6640625" style="16" customWidth="1"/>
    <col min="6" max="6" width="20.6640625" style="21" customWidth="1"/>
    <col min="7" max="7" width="20.6640625" style="22" customWidth="1"/>
    <col min="8" max="8" width="20.6640625" style="21" customWidth="1"/>
    <col min="9" max="10" width="20.6640625" style="22" customWidth="1"/>
    <col min="11" max="11" width="19.33203125" style="17" bestFit="1" customWidth="1"/>
    <col min="12" max="12" width="11.88671875" style="17" bestFit="1" customWidth="1"/>
    <col min="13" max="16384" width="9.109375" style="17"/>
  </cols>
  <sheetData>
    <row r="2" spans="1:10" s="5" customFormat="1" ht="15.6" x14ac:dyDescent="0.3">
      <c r="A2" s="203" t="s">
        <v>0</v>
      </c>
      <c r="B2" s="203"/>
      <c r="C2" s="203"/>
      <c r="D2" s="1"/>
      <c r="E2" s="2"/>
      <c r="F2" s="3"/>
      <c r="G2" s="4"/>
      <c r="H2" s="3"/>
      <c r="I2" s="4"/>
      <c r="J2" s="4"/>
    </row>
    <row r="3" spans="1:10" s="12" customFormat="1" ht="15.6" x14ac:dyDescent="0.3">
      <c r="A3" s="6" t="s">
        <v>1</v>
      </c>
      <c r="B3" s="6"/>
      <c r="C3" s="7" t="s">
        <v>273</v>
      </c>
      <c r="D3" s="8"/>
      <c r="E3" s="9"/>
      <c r="F3" s="10"/>
      <c r="G3" s="11"/>
      <c r="H3" s="10"/>
      <c r="I3" s="11"/>
      <c r="J3" s="11"/>
    </row>
    <row r="4" spans="1:10" s="12" customFormat="1" ht="16.8" x14ac:dyDescent="0.4">
      <c r="A4" s="13" t="s">
        <v>2</v>
      </c>
      <c r="B4" s="14"/>
      <c r="C4" s="15" t="s">
        <v>272</v>
      </c>
      <c r="D4" s="8"/>
      <c r="E4" s="9"/>
      <c r="F4" s="10"/>
      <c r="G4" s="11"/>
      <c r="H4" s="10"/>
      <c r="I4" s="11"/>
      <c r="J4" s="11"/>
    </row>
    <row r="5" spans="1:10" s="12" customFormat="1" ht="15.6" x14ac:dyDescent="0.3">
      <c r="A5" s="7" t="s">
        <v>3</v>
      </c>
      <c r="B5" s="7"/>
      <c r="C5" s="7"/>
      <c r="D5" s="8"/>
      <c r="E5" s="9"/>
      <c r="F5" s="10"/>
      <c r="G5" s="11"/>
      <c r="H5" s="10"/>
      <c r="I5" s="11"/>
      <c r="J5" s="11"/>
    </row>
    <row r="6" spans="1:10" s="12" customFormat="1" ht="15.6" x14ac:dyDescent="0.3">
      <c r="A6" s="13" t="s">
        <v>4</v>
      </c>
      <c r="B6" s="14"/>
      <c r="C6" s="7"/>
      <c r="D6" s="8"/>
      <c r="E6" s="9"/>
      <c r="F6" s="10"/>
      <c r="G6" s="11"/>
      <c r="H6" s="10"/>
      <c r="I6" s="11"/>
      <c r="J6" s="11"/>
    </row>
    <row r="7" spans="1:10" s="12" customFormat="1" ht="15.6" x14ac:dyDescent="0.3">
      <c r="A7" s="13" t="s">
        <v>5</v>
      </c>
      <c r="B7" s="14"/>
      <c r="C7" s="7"/>
      <c r="D7" s="8"/>
      <c r="E7" s="9"/>
      <c r="F7" s="10"/>
      <c r="G7" s="11"/>
      <c r="H7" s="10"/>
      <c r="I7" s="11"/>
      <c r="J7" s="11"/>
    </row>
    <row r="8" spans="1:10" x14ac:dyDescent="0.3">
      <c r="A8" s="16"/>
      <c r="B8" s="16"/>
      <c r="F8" s="19" t="s">
        <v>6</v>
      </c>
      <c r="G8" s="20">
        <v>16500</v>
      </c>
    </row>
    <row r="9" spans="1:10" ht="15" thickBot="1" x14ac:dyDescent="0.35">
      <c r="F9" s="24" t="s">
        <v>7</v>
      </c>
      <c r="G9" s="25">
        <f ca="1">TODAY()</f>
        <v>45754</v>
      </c>
    </row>
    <row r="10" spans="1:10" s="27" customFormat="1" ht="17.399999999999999" thickBot="1" x14ac:dyDescent="0.35">
      <c r="A10" s="204" t="s">
        <v>8</v>
      </c>
      <c r="B10" s="205" t="s">
        <v>9</v>
      </c>
      <c r="C10" s="205" t="s">
        <v>10</v>
      </c>
      <c r="D10" s="205" t="s">
        <v>11</v>
      </c>
      <c r="E10" s="205"/>
      <c r="F10" s="205" t="s">
        <v>12</v>
      </c>
      <c r="G10" s="205"/>
      <c r="H10" s="205" t="s">
        <v>13</v>
      </c>
      <c r="I10" s="205"/>
      <c r="J10" s="26" t="s">
        <v>13</v>
      </c>
    </row>
    <row r="11" spans="1:10" s="27" customFormat="1" ht="17.399999999999999" thickBot="1" x14ac:dyDescent="0.35">
      <c r="A11" s="204"/>
      <c r="B11" s="205"/>
      <c r="C11" s="205"/>
      <c r="D11" s="205"/>
      <c r="E11" s="205"/>
      <c r="F11" s="28" t="s">
        <v>14</v>
      </c>
      <c r="G11" s="29" t="s">
        <v>15</v>
      </c>
      <c r="H11" s="28" t="s">
        <v>14</v>
      </c>
      <c r="I11" s="29" t="s">
        <v>15</v>
      </c>
      <c r="J11" s="29" t="s">
        <v>16</v>
      </c>
    </row>
    <row r="12" spans="1:10" s="37" customFormat="1" ht="16.8" x14ac:dyDescent="0.3">
      <c r="A12" s="30" t="s">
        <v>108</v>
      </c>
      <c r="B12" s="31" t="s">
        <v>109</v>
      </c>
      <c r="C12" s="32"/>
      <c r="D12" s="33"/>
      <c r="E12" s="34"/>
      <c r="F12" s="35"/>
      <c r="G12" s="36"/>
      <c r="H12" s="35"/>
      <c r="I12" s="36"/>
      <c r="J12" s="36"/>
    </row>
    <row r="13" spans="1:10" s="37" customFormat="1" ht="33.6" x14ac:dyDescent="0.3">
      <c r="A13" s="38"/>
      <c r="B13" s="39" t="s">
        <v>19</v>
      </c>
      <c r="C13" s="32"/>
      <c r="D13" s="33"/>
      <c r="E13" s="34"/>
      <c r="F13" s="35"/>
      <c r="G13" s="36"/>
      <c r="H13" s="35"/>
      <c r="I13" s="36"/>
      <c r="J13" s="36"/>
    </row>
    <row r="14" spans="1:10" s="42" customFormat="1" ht="17.399999999999999" thickBot="1" x14ac:dyDescent="0.35">
      <c r="A14" s="126" t="s">
        <v>110</v>
      </c>
      <c r="B14" s="41" t="s">
        <v>111</v>
      </c>
      <c r="C14" s="127"/>
      <c r="D14" s="43"/>
      <c r="E14" s="44"/>
      <c r="F14" s="45"/>
      <c r="G14" s="46"/>
      <c r="H14" s="45"/>
      <c r="I14" s="46"/>
      <c r="J14" s="46"/>
    </row>
    <row r="15" spans="1:10" s="42" customFormat="1" ht="16.8" x14ac:dyDescent="0.3">
      <c r="A15" s="126"/>
      <c r="B15" s="128" t="s">
        <v>112</v>
      </c>
      <c r="C15" s="127"/>
      <c r="D15" s="129"/>
      <c r="E15" s="130"/>
      <c r="F15" s="131"/>
      <c r="G15" s="132"/>
      <c r="H15" s="131"/>
      <c r="I15" s="132"/>
      <c r="J15" s="133"/>
    </row>
    <row r="16" spans="1:10" s="49" customFormat="1" ht="15" x14ac:dyDescent="0.3">
      <c r="A16" s="47" t="s">
        <v>113</v>
      </c>
      <c r="B16" s="48" t="s">
        <v>114</v>
      </c>
      <c r="C16" s="198" t="s">
        <v>276</v>
      </c>
      <c r="D16" s="134">
        <f>1*1</f>
        <v>1</v>
      </c>
      <c r="E16" s="135" t="s">
        <v>25</v>
      </c>
      <c r="F16" s="224">
        <v>0</v>
      </c>
      <c r="G16" s="225">
        <v>555</v>
      </c>
      <c r="H16" s="224">
        <f>D16*F16</f>
        <v>0</v>
      </c>
      <c r="I16" s="225">
        <f>D16*G16</f>
        <v>555</v>
      </c>
      <c r="J16" s="223">
        <f>((H16/$G$8)+(I16))</f>
        <v>555</v>
      </c>
    </row>
    <row r="17" spans="1:12" s="49" customFormat="1" ht="15" x14ac:dyDescent="0.3">
      <c r="A17" s="47" t="s">
        <v>115</v>
      </c>
      <c r="B17" s="107" t="s">
        <v>116</v>
      </c>
      <c r="D17" s="134">
        <f t="shared" ref="D17:D19" si="0">1*1</f>
        <v>1</v>
      </c>
      <c r="E17" s="135" t="s">
        <v>25</v>
      </c>
      <c r="F17" s="224"/>
      <c r="G17" s="225"/>
      <c r="H17" s="224"/>
      <c r="I17" s="225"/>
      <c r="J17" s="223"/>
    </row>
    <row r="18" spans="1:12" s="49" customFormat="1" ht="15" x14ac:dyDescent="0.3">
      <c r="A18" s="47" t="s">
        <v>117</v>
      </c>
      <c r="B18" s="107" t="s">
        <v>118</v>
      </c>
      <c r="D18" s="134">
        <f t="shared" si="0"/>
        <v>1</v>
      </c>
      <c r="E18" s="135" t="s">
        <v>25</v>
      </c>
      <c r="F18" s="224"/>
      <c r="G18" s="225"/>
      <c r="H18" s="224"/>
      <c r="I18" s="225"/>
      <c r="J18" s="223"/>
      <c r="L18" s="136"/>
    </row>
    <row r="19" spans="1:12" s="49" customFormat="1" ht="15" x14ac:dyDescent="0.3">
      <c r="A19" s="47" t="s">
        <v>119</v>
      </c>
      <c r="B19" s="107" t="s">
        <v>120</v>
      </c>
      <c r="D19" s="134">
        <f t="shared" si="0"/>
        <v>1</v>
      </c>
      <c r="E19" s="135" t="s">
        <v>25</v>
      </c>
      <c r="F19" s="224"/>
      <c r="G19" s="225"/>
      <c r="H19" s="224"/>
      <c r="I19" s="225"/>
      <c r="J19" s="223"/>
    </row>
    <row r="20" spans="1:12" s="49" customFormat="1" ht="15" x14ac:dyDescent="0.3">
      <c r="A20" s="47" t="s">
        <v>121</v>
      </c>
      <c r="B20" s="107" t="s">
        <v>122</v>
      </c>
      <c r="C20" s="49" t="s">
        <v>123</v>
      </c>
      <c r="D20" s="231">
        <f>1*1</f>
        <v>1</v>
      </c>
      <c r="E20" s="233" t="s">
        <v>25</v>
      </c>
      <c r="F20" s="210">
        <v>850000</v>
      </c>
      <c r="G20" s="212"/>
      <c r="H20" s="210">
        <f t="shared" ref="H20" si="1">D20*F20</f>
        <v>850000</v>
      </c>
      <c r="I20" s="212"/>
      <c r="J20" s="214">
        <f t="shared" ref="J20" si="2">((H20/$G$8)+(I20))</f>
        <v>51.515151515151516</v>
      </c>
    </row>
    <row r="21" spans="1:12" s="49" customFormat="1" ht="15" x14ac:dyDescent="0.3">
      <c r="A21" s="47" t="s">
        <v>124</v>
      </c>
      <c r="B21" s="107" t="s">
        <v>125</v>
      </c>
      <c r="D21" s="232"/>
      <c r="E21" s="234"/>
      <c r="F21" s="211"/>
      <c r="G21" s="213"/>
      <c r="H21" s="211"/>
      <c r="I21" s="213"/>
      <c r="J21" s="215"/>
    </row>
    <row r="22" spans="1:12" s="49" customFormat="1" ht="15" x14ac:dyDescent="0.35">
      <c r="A22" s="139"/>
      <c r="B22" s="140"/>
      <c r="D22" s="134"/>
      <c r="E22" s="135"/>
      <c r="F22" s="57"/>
      <c r="G22" s="58"/>
      <c r="H22" s="57">
        <f t="shared" ref="H22:H35" si="3">D22*F22</f>
        <v>0</v>
      </c>
      <c r="I22" s="58">
        <f t="shared" ref="I22:I35" si="4">D22*G22</f>
        <v>0</v>
      </c>
      <c r="J22" s="59">
        <f t="shared" ref="J22:J35" si="5">((H22/$G$8)+(I22))</f>
        <v>0</v>
      </c>
    </row>
    <row r="23" spans="1:12" s="49" customFormat="1" ht="15" x14ac:dyDescent="0.3">
      <c r="A23" s="139"/>
      <c r="B23" s="128" t="s">
        <v>126</v>
      </c>
      <c r="D23" s="134"/>
      <c r="E23" s="135"/>
      <c r="F23" s="57"/>
      <c r="G23" s="58"/>
      <c r="H23" s="57">
        <f t="shared" si="3"/>
        <v>0</v>
      </c>
      <c r="I23" s="58">
        <f t="shared" si="4"/>
        <v>0</v>
      </c>
      <c r="J23" s="59">
        <f t="shared" si="5"/>
        <v>0</v>
      </c>
    </row>
    <row r="24" spans="1:12" s="49" customFormat="1" ht="15" x14ac:dyDescent="0.35">
      <c r="A24" s="139" t="s">
        <v>127</v>
      </c>
      <c r="B24" s="140" t="s">
        <v>128</v>
      </c>
      <c r="C24" s="198" t="s">
        <v>303</v>
      </c>
      <c r="D24" s="134">
        <f t="shared" ref="D24" si="6">1*1</f>
        <v>1</v>
      </c>
      <c r="E24" s="135" t="s">
        <v>31</v>
      </c>
      <c r="F24" s="57">
        <v>700000</v>
      </c>
      <c r="G24" s="58">
        <v>0</v>
      </c>
      <c r="H24" s="57">
        <f>D24*F24</f>
        <v>700000</v>
      </c>
      <c r="I24" s="58">
        <f t="shared" si="4"/>
        <v>0</v>
      </c>
      <c r="J24" s="59">
        <f>((H24/$G$8)+(I24))</f>
        <v>42.424242424242422</v>
      </c>
    </row>
    <row r="25" spans="1:12" s="49" customFormat="1" ht="15" x14ac:dyDescent="0.35">
      <c r="A25" s="139" t="s">
        <v>129</v>
      </c>
      <c r="B25" s="107" t="s">
        <v>130</v>
      </c>
      <c r="C25" s="199" t="s">
        <v>275</v>
      </c>
      <c r="D25" s="134">
        <v>1</v>
      </c>
      <c r="E25" s="135" t="s">
        <v>31</v>
      </c>
      <c r="F25" s="57">
        <v>7500000</v>
      </c>
      <c r="G25" s="58">
        <v>0</v>
      </c>
      <c r="H25" s="57">
        <f t="shared" si="3"/>
        <v>7500000</v>
      </c>
      <c r="I25" s="58">
        <f t="shared" si="4"/>
        <v>0</v>
      </c>
      <c r="J25" s="59">
        <f t="shared" si="5"/>
        <v>454.54545454545456</v>
      </c>
    </row>
    <row r="26" spans="1:12" s="49" customFormat="1" ht="15" x14ac:dyDescent="0.35">
      <c r="A26" s="139" t="s">
        <v>131</v>
      </c>
      <c r="B26" s="107" t="s">
        <v>132</v>
      </c>
      <c r="C26" s="199" t="s">
        <v>133</v>
      </c>
      <c r="D26" s="134">
        <f t="shared" ref="D26" si="7">1*1</f>
        <v>1</v>
      </c>
      <c r="E26" s="135" t="s">
        <v>31</v>
      </c>
      <c r="F26" s="57"/>
      <c r="G26" s="58">
        <v>350</v>
      </c>
      <c r="H26" s="57">
        <f t="shared" si="3"/>
        <v>0</v>
      </c>
      <c r="I26" s="58">
        <f t="shared" si="4"/>
        <v>350</v>
      </c>
      <c r="J26" s="59">
        <f t="shared" si="5"/>
        <v>350</v>
      </c>
    </row>
    <row r="27" spans="1:12" s="49" customFormat="1" ht="15" x14ac:dyDescent="0.35">
      <c r="A27" s="139" t="s">
        <v>134</v>
      </c>
      <c r="B27" s="107" t="s">
        <v>135</v>
      </c>
      <c r="C27" s="140" t="s">
        <v>136</v>
      </c>
      <c r="D27" s="134">
        <f>100*1</f>
        <v>100</v>
      </c>
      <c r="E27" s="135" t="s">
        <v>37</v>
      </c>
      <c r="F27" s="57">
        <v>18500</v>
      </c>
      <c r="G27" s="58"/>
      <c r="H27" s="57">
        <f t="shared" si="3"/>
        <v>1850000</v>
      </c>
      <c r="I27" s="58">
        <f t="shared" si="4"/>
        <v>0</v>
      </c>
      <c r="J27" s="59">
        <f t="shared" si="5"/>
        <v>112.12121212121212</v>
      </c>
    </row>
    <row r="28" spans="1:12" s="49" customFormat="1" ht="15" x14ac:dyDescent="0.3">
      <c r="A28" s="139" t="s">
        <v>137</v>
      </c>
      <c r="B28" s="103" t="s">
        <v>138</v>
      </c>
      <c r="C28" s="49" t="s">
        <v>139</v>
      </c>
      <c r="D28" s="134">
        <f>4*1</f>
        <v>4</v>
      </c>
      <c r="E28" s="135" t="s">
        <v>140</v>
      </c>
      <c r="F28" s="57">
        <v>46500</v>
      </c>
      <c r="G28" s="58"/>
      <c r="H28" s="57">
        <f t="shared" si="3"/>
        <v>186000</v>
      </c>
      <c r="I28" s="58">
        <f t="shared" si="4"/>
        <v>0</v>
      </c>
      <c r="J28" s="59">
        <f t="shared" si="5"/>
        <v>11.272727272727273</v>
      </c>
    </row>
    <row r="29" spans="1:12" s="49" customFormat="1" ht="15" x14ac:dyDescent="0.35">
      <c r="B29" s="107"/>
      <c r="C29" s="140"/>
      <c r="D29" s="134"/>
      <c r="E29" s="105"/>
      <c r="F29" s="57"/>
      <c r="G29" s="58"/>
      <c r="H29" s="57"/>
      <c r="I29" s="58"/>
      <c r="J29" s="59"/>
    </row>
    <row r="30" spans="1:12" s="49" customFormat="1" ht="15" x14ac:dyDescent="0.3">
      <c r="B30" s="128" t="s">
        <v>141</v>
      </c>
      <c r="D30" s="90"/>
      <c r="E30" s="141"/>
      <c r="F30" s="57"/>
      <c r="G30" s="58"/>
      <c r="H30" s="57">
        <f>D30*F30</f>
        <v>0</v>
      </c>
      <c r="I30" s="58">
        <f>D30*G30</f>
        <v>0</v>
      </c>
      <c r="J30" s="59">
        <f>((H30/$G$8)+(I30))</f>
        <v>0</v>
      </c>
    </row>
    <row r="31" spans="1:12" s="49" customFormat="1" ht="15" x14ac:dyDescent="0.3">
      <c r="A31" s="139" t="s">
        <v>142</v>
      </c>
      <c r="B31" s="107" t="s">
        <v>61</v>
      </c>
      <c r="C31" s="49" t="s">
        <v>143</v>
      </c>
      <c r="D31" s="134">
        <v>1</v>
      </c>
      <c r="E31" s="142" t="s">
        <v>144</v>
      </c>
      <c r="F31" s="63">
        <v>2200000</v>
      </c>
      <c r="G31" s="66"/>
      <c r="H31" s="57">
        <f>D31*F31</f>
        <v>2200000</v>
      </c>
      <c r="I31" s="58">
        <f>D31*G31</f>
        <v>0</v>
      </c>
      <c r="J31" s="59">
        <f>((H31/$G$8)+(I31))</f>
        <v>133.33333333333334</v>
      </c>
    </row>
    <row r="32" spans="1:12" s="49" customFormat="1" ht="15" x14ac:dyDescent="0.3">
      <c r="A32" s="139"/>
      <c r="B32" s="107"/>
      <c r="D32" s="143"/>
      <c r="E32" s="144"/>
      <c r="F32" s="145"/>
      <c r="G32" s="146"/>
      <c r="H32" s="147"/>
      <c r="I32" s="148"/>
      <c r="J32" s="149"/>
    </row>
    <row r="33" spans="1:10" s="49" customFormat="1" ht="15" x14ac:dyDescent="0.3">
      <c r="B33" s="107"/>
      <c r="D33" s="88"/>
      <c r="E33" s="142"/>
      <c r="F33" s="63"/>
      <c r="G33" s="66"/>
      <c r="H33" s="63"/>
      <c r="I33" s="66"/>
      <c r="J33" s="67"/>
    </row>
    <row r="34" spans="1:10" s="49" customFormat="1" ht="15" x14ac:dyDescent="0.3">
      <c r="B34" s="128" t="s">
        <v>145</v>
      </c>
      <c r="D34" s="150"/>
      <c r="E34" s="151"/>
      <c r="F34" s="57"/>
      <c r="G34" s="58"/>
      <c r="H34" s="57">
        <f t="shared" si="3"/>
        <v>0</v>
      </c>
      <c r="I34" s="58">
        <f t="shared" si="4"/>
        <v>0</v>
      </c>
      <c r="J34" s="59">
        <f t="shared" si="5"/>
        <v>0</v>
      </c>
    </row>
    <row r="35" spans="1:10" s="49" customFormat="1" ht="15" x14ac:dyDescent="0.35">
      <c r="A35" s="139" t="s">
        <v>146</v>
      </c>
      <c r="B35" s="107" t="s">
        <v>147</v>
      </c>
      <c r="C35" s="140" t="s">
        <v>148</v>
      </c>
      <c r="D35" s="134">
        <f>2*1</f>
        <v>2</v>
      </c>
      <c r="E35" s="135" t="s">
        <v>140</v>
      </c>
      <c r="F35" s="57">
        <v>15000</v>
      </c>
      <c r="G35" s="58"/>
      <c r="H35" s="57">
        <f t="shared" si="3"/>
        <v>30000</v>
      </c>
      <c r="I35" s="58">
        <f t="shared" si="4"/>
        <v>0</v>
      </c>
      <c r="J35" s="59">
        <f t="shared" si="5"/>
        <v>1.8181818181818181</v>
      </c>
    </row>
    <row r="36" spans="1:10" s="49" customFormat="1" ht="15" x14ac:dyDescent="0.35">
      <c r="A36" s="139"/>
      <c r="B36" s="107"/>
      <c r="C36" s="140"/>
      <c r="D36" s="134"/>
      <c r="E36" s="135"/>
      <c r="F36" s="57"/>
      <c r="G36" s="58"/>
      <c r="H36" s="57"/>
      <c r="I36" s="58"/>
      <c r="J36" s="59"/>
    </row>
    <row r="37" spans="1:10" s="49" customFormat="1" ht="15" x14ac:dyDescent="0.35">
      <c r="A37" s="139"/>
      <c r="B37" s="107"/>
      <c r="C37" s="140"/>
      <c r="D37" s="134"/>
      <c r="E37" s="152"/>
      <c r="F37" s="57"/>
      <c r="G37" s="58"/>
      <c r="H37" s="57"/>
      <c r="I37" s="58"/>
      <c r="J37" s="59"/>
    </row>
    <row r="38" spans="1:10" s="49" customFormat="1" ht="15" x14ac:dyDescent="0.35">
      <c r="A38" s="139"/>
      <c r="B38" s="107"/>
      <c r="C38" s="140"/>
      <c r="D38" s="134"/>
      <c r="E38" s="135"/>
      <c r="F38" s="57"/>
      <c r="G38" s="58"/>
      <c r="H38" s="57"/>
      <c r="I38" s="58"/>
      <c r="J38" s="59"/>
    </row>
    <row r="39" spans="1:10" s="49" customFormat="1" ht="15.6" thickBot="1" x14ac:dyDescent="0.35">
      <c r="A39" s="139"/>
      <c r="B39" s="104"/>
      <c r="D39" s="153"/>
      <c r="E39" s="154"/>
      <c r="F39" s="93"/>
      <c r="G39" s="94"/>
      <c r="H39" s="93"/>
      <c r="I39" s="94"/>
      <c r="J39" s="95"/>
    </row>
    <row r="40" spans="1:10" s="42" customFormat="1" ht="17.399999999999999" thickBot="1" x14ac:dyDescent="0.35">
      <c r="A40" s="155"/>
      <c r="B40" s="68" t="s">
        <v>149</v>
      </c>
      <c r="C40" s="69"/>
      <c r="D40" s="156"/>
      <c r="E40" s="157"/>
      <c r="F40" s="158">
        <f>SUM(F16:F39)</f>
        <v>11330000</v>
      </c>
      <c r="G40" s="159">
        <f>SUM(G16:G39)</f>
        <v>905</v>
      </c>
      <c r="H40" s="158">
        <f>SUM(H16:H39)</f>
        <v>13316000</v>
      </c>
      <c r="I40" s="159">
        <f>SUM(I16:I39)</f>
        <v>905</v>
      </c>
      <c r="J40" s="160">
        <f>((H40/$G$8)+(I40))</f>
        <v>1712.030303030303</v>
      </c>
    </row>
    <row r="41" spans="1:10" s="42" customFormat="1" ht="16.8" x14ac:dyDescent="0.3">
      <c r="D41" s="155"/>
      <c r="E41" s="161"/>
      <c r="F41" s="45"/>
      <c r="G41" s="46"/>
      <c r="H41" s="45"/>
      <c r="I41" s="46"/>
      <c r="J41" s="46"/>
    </row>
    <row r="42" spans="1:10" s="42" customFormat="1" ht="17.399999999999999" thickBot="1" x14ac:dyDescent="0.35">
      <c r="A42" s="162" t="s">
        <v>150</v>
      </c>
      <c r="B42" s="41" t="s">
        <v>78</v>
      </c>
      <c r="D42" s="43"/>
      <c r="E42" s="44"/>
      <c r="F42" s="45"/>
      <c r="G42" s="46"/>
      <c r="H42" s="45"/>
      <c r="I42" s="46"/>
      <c r="J42" s="46"/>
    </row>
    <row r="43" spans="1:10" s="49" customFormat="1" ht="15" x14ac:dyDescent="0.3">
      <c r="A43" s="139"/>
      <c r="B43" s="128" t="s">
        <v>151</v>
      </c>
      <c r="D43" s="163"/>
      <c r="E43" s="164"/>
      <c r="F43" s="52"/>
      <c r="G43" s="53"/>
      <c r="H43" s="52">
        <f>D44*F43</f>
        <v>0</v>
      </c>
      <c r="I43" s="53">
        <f>D44*G43</f>
        <v>0</v>
      </c>
      <c r="J43" s="54">
        <f>((H43/$G$8)+(I43))</f>
        <v>0</v>
      </c>
    </row>
    <row r="44" spans="1:10" s="49" customFormat="1" ht="15" x14ac:dyDescent="0.3">
      <c r="A44" s="139" t="s">
        <v>152</v>
      </c>
      <c r="B44" s="107" t="s">
        <v>153</v>
      </c>
      <c r="C44" s="200" t="s">
        <v>154</v>
      </c>
      <c r="D44" s="137">
        <v>1</v>
      </c>
      <c r="E44" s="165" t="s">
        <v>31</v>
      </c>
      <c r="F44" s="63">
        <v>3600000</v>
      </c>
      <c r="G44" s="66"/>
      <c r="H44" s="63">
        <f>D44*F44</f>
        <v>3600000</v>
      </c>
      <c r="I44" s="66">
        <f>D44*G44</f>
        <v>0</v>
      </c>
      <c r="J44" s="67">
        <f>((H44/$G$8)+(I44))</f>
        <v>218.18181818181819</v>
      </c>
    </row>
    <row r="45" spans="1:10" s="49" customFormat="1" ht="15" x14ac:dyDescent="0.3">
      <c r="A45" s="139"/>
      <c r="B45" s="107"/>
      <c r="C45" s="107"/>
      <c r="D45" s="150"/>
      <c r="E45" s="151"/>
      <c r="F45" s="57"/>
      <c r="G45" s="58"/>
      <c r="H45" s="57">
        <f>D46*F45</f>
        <v>0</v>
      </c>
      <c r="I45" s="58">
        <f>D46*G45</f>
        <v>0</v>
      </c>
      <c r="J45" s="59">
        <f>((H45/$G$8)+(I45))</f>
        <v>0</v>
      </c>
    </row>
    <row r="46" spans="1:10" s="49" customFormat="1" ht="15" x14ac:dyDescent="0.3">
      <c r="B46" s="107"/>
      <c r="C46" s="107"/>
      <c r="D46" s="138"/>
      <c r="E46" s="166"/>
      <c r="F46" s="167"/>
      <c r="G46" s="168"/>
      <c r="H46" s="167"/>
      <c r="I46" s="168"/>
      <c r="J46" s="169"/>
    </row>
    <row r="47" spans="1:10" s="49" customFormat="1" ht="15" x14ac:dyDescent="0.3">
      <c r="B47" s="128" t="s">
        <v>155</v>
      </c>
      <c r="C47" s="107"/>
      <c r="D47" s="134"/>
      <c r="E47" s="135"/>
      <c r="F47" s="57"/>
      <c r="G47" s="58"/>
      <c r="H47" s="57"/>
      <c r="I47" s="58"/>
      <c r="J47" s="59"/>
    </row>
    <row r="48" spans="1:10" s="49" customFormat="1" ht="15" x14ac:dyDescent="0.3">
      <c r="A48" s="139" t="s">
        <v>156</v>
      </c>
      <c r="B48" s="107" t="s">
        <v>157</v>
      </c>
      <c r="C48" s="107" t="s">
        <v>158</v>
      </c>
      <c r="D48" s="134">
        <f>20*1</f>
        <v>20</v>
      </c>
      <c r="E48" s="135" t="s">
        <v>37</v>
      </c>
      <c r="F48" s="57">
        <v>17000</v>
      </c>
      <c r="G48" s="58"/>
      <c r="H48" s="57">
        <f t="shared" ref="H48:H59" si="8">D48*F48</f>
        <v>340000</v>
      </c>
      <c r="I48" s="58">
        <f t="shared" ref="I48:I59" si="9">D48*G48</f>
        <v>0</v>
      </c>
      <c r="J48" s="59">
        <f t="shared" ref="J48:J59" si="10">((H48/$G$8)+(I48))</f>
        <v>20.606060606060606</v>
      </c>
    </row>
    <row r="49" spans="1:10" s="49" customFormat="1" ht="15" x14ac:dyDescent="0.3">
      <c r="A49" s="139" t="s">
        <v>159</v>
      </c>
      <c r="B49" s="48" t="s">
        <v>160</v>
      </c>
      <c r="C49" s="107" t="s">
        <v>161</v>
      </c>
      <c r="D49" s="134">
        <f>1*1</f>
        <v>1</v>
      </c>
      <c r="E49" s="135" t="s">
        <v>140</v>
      </c>
      <c r="F49" s="57">
        <v>73000</v>
      </c>
      <c r="G49" s="58"/>
      <c r="H49" s="57">
        <f t="shared" si="8"/>
        <v>73000</v>
      </c>
      <c r="I49" s="58">
        <f t="shared" si="9"/>
        <v>0</v>
      </c>
      <c r="J49" s="59">
        <f t="shared" si="10"/>
        <v>4.4242424242424239</v>
      </c>
    </row>
    <row r="50" spans="1:10" s="49" customFormat="1" ht="15" x14ac:dyDescent="0.3">
      <c r="A50" s="139" t="s">
        <v>162</v>
      </c>
      <c r="B50" s="48" t="s">
        <v>160</v>
      </c>
      <c r="C50" s="107" t="s">
        <v>163</v>
      </c>
      <c r="D50" s="134">
        <v>0</v>
      </c>
      <c r="E50" s="135" t="s">
        <v>140</v>
      </c>
      <c r="F50" s="57"/>
      <c r="G50" s="58"/>
      <c r="H50" s="57">
        <f t="shared" si="8"/>
        <v>0</v>
      </c>
      <c r="I50" s="58">
        <f t="shared" si="9"/>
        <v>0</v>
      </c>
      <c r="J50" s="59">
        <f t="shared" si="10"/>
        <v>0</v>
      </c>
    </row>
    <row r="51" spans="1:10" s="49" customFormat="1" ht="15" x14ac:dyDescent="0.3">
      <c r="A51" s="139" t="s">
        <v>164</v>
      </c>
      <c r="B51" s="48" t="s">
        <v>160</v>
      </c>
      <c r="C51" s="107" t="s">
        <v>165</v>
      </c>
      <c r="D51" s="134">
        <v>0</v>
      </c>
      <c r="E51" s="135" t="s">
        <v>140</v>
      </c>
      <c r="F51" s="57"/>
      <c r="G51" s="58"/>
      <c r="H51" s="57">
        <f t="shared" si="8"/>
        <v>0</v>
      </c>
      <c r="I51" s="58">
        <f t="shared" si="9"/>
        <v>0</v>
      </c>
      <c r="J51" s="59">
        <f t="shared" si="10"/>
        <v>0</v>
      </c>
    </row>
    <row r="52" spans="1:10" s="49" customFormat="1" ht="15" x14ac:dyDescent="0.3">
      <c r="A52" s="139" t="s">
        <v>166</v>
      </c>
      <c r="B52" s="104" t="s">
        <v>167</v>
      </c>
      <c r="C52" s="48"/>
      <c r="D52" s="88">
        <f>1*1</f>
        <v>1</v>
      </c>
      <c r="E52" s="142" t="s">
        <v>140</v>
      </c>
      <c r="F52" s="63">
        <v>12500</v>
      </c>
      <c r="G52" s="66"/>
      <c r="H52" s="63">
        <f>D52*F52</f>
        <v>12500</v>
      </c>
      <c r="I52" s="58">
        <f>D52*G52</f>
        <v>0</v>
      </c>
      <c r="J52" s="59">
        <f>((H52/$G$8)+(I52))</f>
        <v>0.75757575757575757</v>
      </c>
    </row>
    <row r="53" spans="1:10" s="49" customFormat="1" ht="15" x14ac:dyDescent="0.3">
      <c r="A53" s="139" t="s">
        <v>168</v>
      </c>
      <c r="B53" s="104" t="s">
        <v>169</v>
      </c>
      <c r="C53" s="48"/>
      <c r="D53" s="88">
        <v>0</v>
      </c>
      <c r="E53" s="142" t="s">
        <v>140</v>
      </c>
      <c r="F53" s="63"/>
      <c r="G53" s="66"/>
      <c r="H53" s="63">
        <f>D53*F53</f>
        <v>0</v>
      </c>
      <c r="I53" s="58">
        <f>D53*G53</f>
        <v>0</v>
      </c>
      <c r="J53" s="67">
        <f>((H53/$G$8)+(I53))</f>
        <v>0</v>
      </c>
    </row>
    <row r="54" spans="1:10" s="49" customFormat="1" ht="15" x14ac:dyDescent="0.3">
      <c r="A54" s="139" t="s">
        <v>170</v>
      </c>
      <c r="B54" s="107" t="s">
        <v>171</v>
      </c>
      <c r="C54" s="107" t="s">
        <v>172</v>
      </c>
      <c r="D54" s="88">
        <v>0</v>
      </c>
      <c r="E54" s="135" t="s">
        <v>140</v>
      </c>
      <c r="F54" s="57"/>
      <c r="G54" s="58"/>
      <c r="H54" s="57">
        <f t="shared" si="8"/>
        <v>0</v>
      </c>
      <c r="I54" s="58">
        <f t="shared" si="9"/>
        <v>0</v>
      </c>
      <c r="J54" s="59">
        <f t="shared" si="10"/>
        <v>0</v>
      </c>
    </row>
    <row r="55" spans="1:10" s="49" customFormat="1" ht="15" x14ac:dyDescent="0.3">
      <c r="A55" s="139" t="s">
        <v>173</v>
      </c>
      <c r="B55" s="107" t="s">
        <v>174</v>
      </c>
      <c r="C55" s="107" t="s">
        <v>175</v>
      </c>
      <c r="D55" s="88">
        <f>1*1</f>
        <v>1</v>
      </c>
      <c r="E55" s="135" t="s">
        <v>140</v>
      </c>
      <c r="F55" s="57">
        <v>20000</v>
      </c>
      <c r="G55" s="58"/>
      <c r="H55" s="57">
        <f t="shared" si="8"/>
        <v>20000</v>
      </c>
      <c r="I55" s="58">
        <f t="shared" si="9"/>
        <v>0</v>
      </c>
      <c r="J55" s="59">
        <f t="shared" si="10"/>
        <v>1.2121212121212122</v>
      </c>
    </row>
    <row r="56" spans="1:10" s="49" customFormat="1" ht="15" x14ac:dyDescent="0.3">
      <c r="A56" s="139" t="s">
        <v>176</v>
      </c>
      <c r="B56" s="107" t="s">
        <v>177</v>
      </c>
      <c r="C56" s="107" t="s">
        <v>178</v>
      </c>
      <c r="D56" s="88">
        <f>1*1</f>
        <v>1</v>
      </c>
      <c r="E56" s="135" t="s">
        <v>140</v>
      </c>
      <c r="F56" s="57">
        <v>105000</v>
      </c>
      <c r="G56" s="58"/>
      <c r="H56" s="57">
        <f t="shared" si="8"/>
        <v>105000</v>
      </c>
      <c r="I56" s="58">
        <f t="shared" si="9"/>
        <v>0</v>
      </c>
      <c r="J56" s="59">
        <f t="shared" si="10"/>
        <v>6.3636363636363633</v>
      </c>
    </row>
    <row r="57" spans="1:10" s="49" customFormat="1" ht="15" x14ac:dyDescent="0.3">
      <c r="A57" s="139" t="s">
        <v>179</v>
      </c>
      <c r="B57" s="104" t="s">
        <v>180</v>
      </c>
      <c r="C57" s="48" t="s">
        <v>181</v>
      </c>
      <c r="D57" s="90">
        <v>0</v>
      </c>
      <c r="E57" s="141" t="s">
        <v>140</v>
      </c>
      <c r="F57" s="57"/>
      <c r="G57" s="58"/>
      <c r="H57" s="57">
        <f t="shared" si="8"/>
        <v>0</v>
      </c>
      <c r="I57" s="58">
        <f t="shared" si="9"/>
        <v>0</v>
      </c>
      <c r="J57" s="59">
        <f t="shared" si="10"/>
        <v>0</v>
      </c>
    </row>
    <row r="58" spans="1:10" s="49" customFormat="1" ht="15" x14ac:dyDescent="0.3">
      <c r="A58" s="139" t="s">
        <v>182</v>
      </c>
      <c r="B58" s="107" t="s">
        <v>183</v>
      </c>
      <c r="C58" s="48" t="s">
        <v>184</v>
      </c>
      <c r="D58" s="88">
        <f>8*1</f>
        <v>8</v>
      </c>
      <c r="E58" s="142" t="s">
        <v>140</v>
      </c>
      <c r="F58" s="63">
        <v>1300</v>
      </c>
      <c r="G58" s="66"/>
      <c r="H58" s="63">
        <f t="shared" si="8"/>
        <v>10400</v>
      </c>
      <c r="I58" s="58">
        <f t="shared" si="9"/>
        <v>0</v>
      </c>
      <c r="J58" s="67">
        <f t="shared" si="10"/>
        <v>0.63030303030303025</v>
      </c>
    </row>
    <row r="59" spans="1:10" s="49" customFormat="1" ht="15" x14ac:dyDescent="0.3">
      <c r="A59" s="139" t="s">
        <v>185</v>
      </c>
      <c r="B59" s="107" t="s">
        <v>186</v>
      </c>
      <c r="C59" s="48"/>
      <c r="D59" s="88">
        <v>0</v>
      </c>
      <c r="E59" s="142" t="s">
        <v>140</v>
      </c>
      <c r="F59" s="63"/>
      <c r="G59" s="66"/>
      <c r="H59" s="63">
        <f t="shared" si="8"/>
        <v>0</v>
      </c>
      <c r="I59" s="58">
        <f t="shared" si="9"/>
        <v>0</v>
      </c>
      <c r="J59" s="67">
        <f t="shared" si="10"/>
        <v>0</v>
      </c>
    </row>
    <row r="60" spans="1:10" s="49" customFormat="1" ht="15.6" thickBot="1" x14ac:dyDescent="0.35">
      <c r="A60" s="139"/>
      <c r="B60" s="104"/>
      <c r="C60" s="48"/>
      <c r="D60" s="153"/>
      <c r="E60" s="154"/>
      <c r="F60" s="93"/>
      <c r="G60" s="94"/>
      <c r="H60" s="93"/>
      <c r="I60" s="94"/>
      <c r="J60" s="95"/>
    </row>
    <row r="61" spans="1:10" s="42" customFormat="1" ht="17.399999999999999" thickBot="1" x14ac:dyDescent="0.35">
      <c r="A61" s="155"/>
      <c r="B61" s="68" t="s">
        <v>187</v>
      </c>
      <c r="C61" s="69"/>
      <c r="D61" s="170"/>
      <c r="E61" s="71"/>
      <c r="F61" s="72">
        <f>SUM(F43:F60)</f>
        <v>3828800</v>
      </c>
      <c r="G61" s="73">
        <f>SUM(G43:G60)</f>
        <v>0</v>
      </c>
      <c r="H61" s="72">
        <f>SUM(H43:H60)</f>
        <v>4160900</v>
      </c>
      <c r="I61" s="73">
        <f>SUM(I43:I60)</f>
        <v>0</v>
      </c>
      <c r="J61" s="74">
        <f>((H61/$G$8)+(I61))</f>
        <v>252.17575757575759</v>
      </c>
    </row>
    <row r="62" spans="1:10" s="42" customFormat="1" ht="16.8" x14ac:dyDescent="0.3">
      <c r="D62" s="155"/>
      <c r="E62" s="161"/>
      <c r="F62" s="45"/>
      <c r="G62" s="46"/>
      <c r="H62" s="45"/>
      <c r="I62" s="46"/>
      <c r="J62" s="46"/>
    </row>
    <row r="63" spans="1:10" s="42" customFormat="1" ht="17.399999999999999" thickBot="1" x14ac:dyDescent="0.35">
      <c r="A63" s="162" t="s">
        <v>188</v>
      </c>
      <c r="B63" s="41" t="s">
        <v>69</v>
      </c>
      <c r="D63" s="43"/>
      <c r="E63" s="44"/>
      <c r="F63" s="45"/>
      <c r="G63" s="46"/>
      <c r="H63" s="45"/>
      <c r="I63" s="46"/>
      <c r="J63" s="46"/>
    </row>
    <row r="64" spans="1:10" s="49" customFormat="1" ht="15" x14ac:dyDescent="0.3">
      <c r="A64" s="139"/>
      <c r="B64" s="128" t="s">
        <v>189</v>
      </c>
      <c r="C64" s="48"/>
      <c r="D64" s="171"/>
      <c r="E64" s="51"/>
      <c r="F64" s="52"/>
      <c r="G64" s="53"/>
      <c r="H64" s="52"/>
      <c r="I64" s="53"/>
      <c r="J64" s="172"/>
    </row>
    <row r="65" spans="1:10" s="49" customFormat="1" ht="15" x14ac:dyDescent="0.3">
      <c r="A65" s="226" t="s">
        <v>190</v>
      </c>
      <c r="B65" s="227" t="s">
        <v>191</v>
      </c>
      <c r="C65" s="228" t="s">
        <v>192</v>
      </c>
      <c r="D65" s="229">
        <f>1*1</f>
        <v>1</v>
      </c>
      <c r="E65" s="230" t="s">
        <v>193</v>
      </c>
      <c r="F65" s="210"/>
      <c r="G65" s="212"/>
      <c r="H65" s="210">
        <f>D65*F65</f>
        <v>0</v>
      </c>
      <c r="I65" s="212">
        <f>D65*G65</f>
        <v>0</v>
      </c>
      <c r="J65" s="214">
        <f>((H65/$G$8)+(I65))</f>
        <v>0</v>
      </c>
    </row>
    <row r="66" spans="1:10" s="49" customFormat="1" ht="15" x14ac:dyDescent="0.3">
      <c r="A66" s="226"/>
      <c r="B66" s="227"/>
      <c r="C66" s="228"/>
      <c r="D66" s="229"/>
      <c r="E66" s="230"/>
      <c r="F66" s="211"/>
      <c r="G66" s="213"/>
      <c r="H66" s="211"/>
      <c r="I66" s="213"/>
      <c r="J66" s="215"/>
    </row>
    <row r="67" spans="1:10" s="49" customFormat="1" ht="15" x14ac:dyDescent="0.3">
      <c r="A67" s="226" t="s">
        <v>194</v>
      </c>
      <c r="B67" s="227" t="s">
        <v>195</v>
      </c>
      <c r="C67" s="235" t="s">
        <v>196</v>
      </c>
      <c r="D67" s="229">
        <f>1*1</f>
        <v>1</v>
      </c>
      <c r="E67" s="230" t="s">
        <v>193</v>
      </c>
      <c r="F67" s="210"/>
      <c r="G67" s="212"/>
      <c r="H67" s="210">
        <f>D67*F67</f>
        <v>0</v>
      </c>
      <c r="I67" s="212">
        <f>D67*G67</f>
        <v>0</v>
      </c>
      <c r="J67" s="214">
        <f>((H67/$G$8)+(I67))</f>
        <v>0</v>
      </c>
    </row>
    <row r="68" spans="1:10" s="49" customFormat="1" ht="15" x14ac:dyDescent="0.3">
      <c r="A68" s="226"/>
      <c r="B68" s="227"/>
      <c r="C68" s="235"/>
      <c r="D68" s="229"/>
      <c r="E68" s="230"/>
      <c r="F68" s="211"/>
      <c r="G68" s="213"/>
      <c r="H68" s="211"/>
      <c r="I68" s="213"/>
      <c r="J68" s="215"/>
    </row>
    <row r="69" spans="1:10" s="49" customFormat="1" ht="15" x14ac:dyDescent="0.3">
      <c r="A69" s="226" t="s">
        <v>197</v>
      </c>
      <c r="B69" s="227" t="s">
        <v>198</v>
      </c>
      <c r="C69" s="235" t="s">
        <v>199</v>
      </c>
      <c r="D69" s="229">
        <f>1*1</f>
        <v>1</v>
      </c>
      <c r="E69" s="230" t="s">
        <v>193</v>
      </c>
      <c r="F69" s="210"/>
      <c r="G69" s="212"/>
      <c r="H69" s="210">
        <f>D69*F69</f>
        <v>0</v>
      </c>
      <c r="I69" s="212">
        <f>D69*G69</f>
        <v>0</v>
      </c>
      <c r="J69" s="214">
        <f>((H69/$G$8)+(I69))</f>
        <v>0</v>
      </c>
    </row>
    <row r="70" spans="1:10" s="49" customFormat="1" ht="15" x14ac:dyDescent="0.3">
      <c r="A70" s="226"/>
      <c r="B70" s="227"/>
      <c r="C70" s="235"/>
      <c r="D70" s="229"/>
      <c r="E70" s="230"/>
      <c r="F70" s="211"/>
      <c r="G70" s="213"/>
      <c r="H70" s="211"/>
      <c r="I70" s="213"/>
      <c r="J70" s="215"/>
    </row>
    <row r="71" spans="1:10" s="49" customFormat="1" ht="15" x14ac:dyDescent="0.3">
      <c r="A71" s="139"/>
      <c r="B71" s="128" t="s">
        <v>200</v>
      </c>
      <c r="C71" s="174"/>
      <c r="D71" s="134"/>
      <c r="E71" s="105"/>
      <c r="F71" s="57"/>
      <c r="G71" s="58"/>
      <c r="H71" s="57"/>
      <c r="I71" s="58"/>
      <c r="J71" s="59"/>
    </row>
    <row r="72" spans="1:10" s="49" customFormat="1" ht="15" x14ac:dyDescent="0.3">
      <c r="A72" s="139" t="s">
        <v>201</v>
      </c>
      <c r="B72" s="173" t="s">
        <v>202</v>
      </c>
      <c r="C72" s="107" t="s">
        <v>203</v>
      </c>
      <c r="D72" s="134">
        <f>10*1</f>
        <v>10</v>
      </c>
      <c r="E72" s="105" t="s">
        <v>37</v>
      </c>
      <c r="F72" s="57">
        <v>9500</v>
      </c>
      <c r="G72" s="58"/>
      <c r="H72" s="57">
        <f t="shared" ref="H72:H78" si="11">D72*F72</f>
        <v>95000</v>
      </c>
      <c r="I72" s="58">
        <f t="shared" ref="I72:I78" si="12">D72*G72</f>
        <v>0</v>
      </c>
      <c r="J72" s="59">
        <f t="shared" ref="J72:J78" si="13">((H72/$G$8)+(I72))</f>
        <v>5.7575757575757578</v>
      </c>
    </row>
    <row r="73" spans="1:10" s="49" customFormat="1" ht="15" x14ac:dyDescent="0.3">
      <c r="A73" s="139" t="s">
        <v>204</v>
      </c>
      <c r="B73" s="173" t="s">
        <v>205</v>
      </c>
      <c r="C73" s="107" t="s">
        <v>206</v>
      </c>
      <c r="D73" s="134">
        <f>25*1</f>
        <v>25</v>
      </c>
      <c r="E73" s="105" t="s">
        <v>37</v>
      </c>
      <c r="F73" s="57">
        <v>41000</v>
      </c>
      <c r="G73" s="58"/>
      <c r="H73" s="57">
        <f t="shared" si="11"/>
        <v>1025000</v>
      </c>
      <c r="I73" s="58">
        <f t="shared" si="12"/>
        <v>0</v>
      </c>
      <c r="J73" s="59">
        <f t="shared" si="13"/>
        <v>62.121212121212125</v>
      </c>
    </row>
    <row r="74" spans="1:10" s="49" customFormat="1" ht="15" x14ac:dyDescent="0.3">
      <c r="A74" s="139" t="s">
        <v>207</v>
      </c>
      <c r="B74" s="173" t="s">
        <v>208</v>
      </c>
      <c r="C74" s="107" t="s">
        <v>206</v>
      </c>
      <c r="D74" s="134">
        <f>20*1</f>
        <v>20</v>
      </c>
      <c r="E74" s="105" t="s">
        <v>37</v>
      </c>
      <c r="F74" s="57">
        <v>32500</v>
      </c>
      <c r="G74" s="58"/>
      <c r="H74" s="57">
        <f t="shared" si="11"/>
        <v>650000</v>
      </c>
      <c r="I74" s="58">
        <f t="shared" si="12"/>
        <v>0</v>
      </c>
      <c r="J74" s="59">
        <f t="shared" si="13"/>
        <v>39.393939393939391</v>
      </c>
    </row>
    <row r="75" spans="1:10" s="49" customFormat="1" ht="15" x14ac:dyDescent="0.3">
      <c r="A75" s="139" t="s">
        <v>209</v>
      </c>
      <c r="B75" s="173" t="s">
        <v>210</v>
      </c>
      <c r="C75" s="107" t="s">
        <v>211</v>
      </c>
      <c r="D75" s="134">
        <f>2*1</f>
        <v>2</v>
      </c>
      <c r="E75" s="105" t="s">
        <v>140</v>
      </c>
      <c r="F75" s="57">
        <v>70000</v>
      </c>
      <c r="G75" s="58"/>
      <c r="H75" s="57">
        <f t="shared" si="11"/>
        <v>140000</v>
      </c>
      <c r="I75" s="58">
        <f t="shared" si="12"/>
        <v>0</v>
      </c>
      <c r="J75" s="59">
        <f t="shared" si="13"/>
        <v>8.4848484848484844</v>
      </c>
    </row>
    <row r="76" spans="1:10" s="49" customFormat="1" ht="15" x14ac:dyDescent="0.3">
      <c r="A76" s="139" t="s">
        <v>212</v>
      </c>
      <c r="B76" s="173" t="s">
        <v>213</v>
      </c>
      <c r="C76" s="107" t="s">
        <v>214</v>
      </c>
      <c r="D76" s="134">
        <f>2*1</f>
        <v>2</v>
      </c>
      <c r="E76" s="105" t="s">
        <v>140</v>
      </c>
      <c r="F76" s="57">
        <v>30000</v>
      </c>
      <c r="G76" s="58"/>
      <c r="H76" s="57">
        <f>D76*F76</f>
        <v>60000</v>
      </c>
      <c r="I76" s="58">
        <f>D76*G76</f>
        <v>0</v>
      </c>
      <c r="J76" s="59">
        <f>((H76/$G$8)+(I76))</f>
        <v>3.6363636363636362</v>
      </c>
    </row>
    <row r="77" spans="1:10" s="49" customFormat="1" ht="15" x14ac:dyDescent="0.3">
      <c r="A77" s="139" t="s">
        <v>215</v>
      </c>
      <c r="B77" s="173" t="s">
        <v>216</v>
      </c>
      <c r="C77" s="107" t="s">
        <v>217</v>
      </c>
      <c r="D77" s="134">
        <f>1*1</f>
        <v>1</v>
      </c>
      <c r="E77" s="105" t="s">
        <v>140</v>
      </c>
      <c r="F77" s="57">
        <v>225000</v>
      </c>
      <c r="G77" s="58"/>
      <c r="H77" s="57">
        <f t="shared" si="11"/>
        <v>225000</v>
      </c>
      <c r="I77" s="58">
        <f t="shared" si="12"/>
        <v>0</v>
      </c>
      <c r="J77" s="59">
        <f t="shared" si="13"/>
        <v>13.636363636363637</v>
      </c>
    </row>
    <row r="78" spans="1:10" s="49" customFormat="1" ht="15" x14ac:dyDescent="0.3">
      <c r="A78" s="139" t="s">
        <v>218</v>
      </c>
      <c r="B78" s="173" t="s">
        <v>219</v>
      </c>
      <c r="C78" s="107" t="s">
        <v>206</v>
      </c>
      <c r="D78" s="134">
        <f>10*1</f>
        <v>10</v>
      </c>
      <c r="E78" s="105" t="s">
        <v>140</v>
      </c>
      <c r="F78" s="57">
        <v>3000</v>
      </c>
      <c r="G78" s="58"/>
      <c r="H78" s="57">
        <f t="shared" si="11"/>
        <v>30000</v>
      </c>
      <c r="I78" s="58">
        <f t="shared" si="12"/>
        <v>0</v>
      </c>
      <c r="J78" s="59">
        <f t="shared" si="13"/>
        <v>1.8181818181818181</v>
      </c>
    </row>
    <row r="79" spans="1:10" s="49" customFormat="1" ht="15" x14ac:dyDescent="0.3">
      <c r="A79" s="139"/>
      <c r="B79" s="173"/>
      <c r="C79" s="107"/>
      <c r="D79" s="134"/>
      <c r="E79" s="105"/>
      <c r="F79" s="57"/>
      <c r="G79" s="58"/>
      <c r="H79" s="57"/>
      <c r="I79" s="58"/>
      <c r="J79" s="59"/>
    </row>
    <row r="80" spans="1:10" s="49" customFormat="1" ht="15" x14ac:dyDescent="0.35">
      <c r="A80" s="139"/>
      <c r="B80" s="107"/>
      <c r="C80" s="140"/>
      <c r="D80" s="134"/>
      <c r="E80" s="105"/>
      <c r="F80" s="57"/>
      <c r="G80" s="58"/>
      <c r="H80" s="57"/>
      <c r="I80" s="58"/>
      <c r="J80" s="59"/>
    </row>
    <row r="81" spans="1:10" s="49" customFormat="1" ht="15" x14ac:dyDescent="0.3">
      <c r="B81" s="128" t="s">
        <v>220</v>
      </c>
      <c r="C81" s="174"/>
      <c r="D81" s="134"/>
      <c r="E81" s="105"/>
      <c r="F81" s="57"/>
      <c r="G81" s="58"/>
      <c r="H81" s="57"/>
      <c r="I81" s="58"/>
      <c r="J81" s="59"/>
    </row>
    <row r="82" spans="1:10" s="49" customFormat="1" ht="15" x14ac:dyDescent="0.3">
      <c r="A82" s="139" t="s">
        <v>221</v>
      </c>
      <c r="B82" s="107" t="s">
        <v>222</v>
      </c>
      <c r="C82" s="107"/>
      <c r="D82" s="134">
        <f>1*1</f>
        <v>1</v>
      </c>
      <c r="E82" s="105" t="s">
        <v>193</v>
      </c>
      <c r="F82" s="57"/>
      <c r="G82" s="58"/>
      <c r="H82" s="57">
        <f t="shared" ref="H82:H90" si="14">D82*F82</f>
        <v>0</v>
      </c>
      <c r="I82" s="58">
        <f t="shared" ref="I82:I90" si="15">D82*G82</f>
        <v>0</v>
      </c>
      <c r="J82" s="59">
        <f t="shared" ref="J82:J90" si="16">((H82/$G$8)+(I82))</f>
        <v>0</v>
      </c>
    </row>
    <row r="83" spans="1:10" s="49" customFormat="1" ht="15" x14ac:dyDescent="0.3">
      <c r="A83" s="139" t="s">
        <v>223</v>
      </c>
      <c r="B83" s="106" t="s">
        <v>224</v>
      </c>
      <c r="C83" s="106" t="s">
        <v>225</v>
      </c>
      <c r="D83" s="134">
        <f>20*1</f>
        <v>20</v>
      </c>
      <c r="E83" s="105" t="s">
        <v>140</v>
      </c>
      <c r="F83" s="57">
        <v>10000</v>
      </c>
      <c r="G83" s="58"/>
      <c r="H83" s="57">
        <f t="shared" si="14"/>
        <v>200000</v>
      </c>
      <c r="I83" s="58">
        <f t="shared" si="15"/>
        <v>0</v>
      </c>
      <c r="J83" s="59">
        <f t="shared" si="16"/>
        <v>12.121212121212121</v>
      </c>
    </row>
    <row r="84" spans="1:10" s="49" customFormat="1" ht="15" x14ac:dyDescent="0.3">
      <c r="A84" s="139" t="s">
        <v>226</v>
      </c>
      <c r="B84" s="106" t="s">
        <v>227</v>
      </c>
      <c r="C84" s="107"/>
      <c r="D84" s="134">
        <f>50*1</f>
        <v>50</v>
      </c>
      <c r="E84" s="105" t="s">
        <v>140</v>
      </c>
      <c r="F84" s="57">
        <v>100</v>
      </c>
      <c r="G84" s="58"/>
      <c r="H84" s="57">
        <f t="shared" si="14"/>
        <v>5000</v>
      </c>
      <c r="I84" s="58">
        <f t="shared" si="15"/>
        <v>0</v>
      </c>
      <c r="J84" s="59">
        <f t="shared" si="16"/>
        <v>0.30303030303030304</v>
      </c>
    </row>
    <row r="85" spans="1:10" s="49" customFormat="1" ht="15" x14ac:dyDescent="0.3">
      <c r="A85" s="139" t="s">
        <v>228</v>
      </c>
      <c r="B85" s="106" t="s">
        <v>229</v>
      </c>
      <c r="C85" s="107"/>
      <c r="D85" s="134">
        <f>50*1</f>
        <v>50</v>
      </c>
      <c r="E85" s="105" t="s">
        <v>140</v>
      </c>
      <c r="F85" s="57">
        <v>350</v>
      </c>
      <c r="G85" s="58"/>
      <c r="H85" s="57">
        <f t="shared" si="14"/>
        <v>17500</v>
      </c>
      <c r="I85" s="58">
        <f t="shared" si="15"/>
        <v>0</v>
      </c>
      <c r="J85" s="59">
        <f t="shared" si="16"/>
        <v>1.0606060606060606</v>
      </c>
    </row>
    <row r="86" spans="1:10" s="49" customFormat="1" ht="15" x14ac:dyDescent="0.3">
      <c r="A86" s="139" t="s">
        <v>230</v>
      </c>
      <c r="B86" s="106" t="s">
        <v>231</v>
      </c>
      <c r="C86" s="107"/>
      <c r="D86" s="134">
        <f>50*1</f>
        <v>50</v>
      </c>
      <c r="E86" s="105" t="s">
        <v>140</v>
      </c>
      <c r="F86" s="57">
        <v>400</v>
      </c>
      <c r="G86" s="58"/>
      <c r="H86" s="57">
        <f t="shared" si="14"/>
        <v>20000</v>
      </c>
      <c r="I86" s="58">
        <f t="shared" si="15"/>
        <v>0</v>
      </c>
      <c r="J86" s="59">
        <f t="shared" si="16"/>
        <v>1.2121212121212122</v>
      </c>
    </row>
    <row r="87" spans="1:10" s="49" customFormat="1" ht="15" x14ac:dyDescent="0.3">
      <c r="A87" s="139" t="s">
        <v>232</v>
      </c>
      <c r="B87" s="106" t="s">
        <v>233</v>
      </c>
      <c r="C87" s="106" t="s">
        <v>234</v>
      </c>
      <c r="D87" s="134">
        <f>1*1</f>
        <v>1</v>
      </c>
      <c r="E87" s="105" t="s">
        <v>140</v>
      </c>
      <c r="F87" s="57">
        <f>8000*9</f>
        <v>72000</v>
      </c>
      <c r="G87" s="58"/>
      <c r="H87" s="57">
        <f t="shared" si="14"/>
        <v>72000</v>
      </c>
      <c r="I87" s="58">
        <f t="shared" si="15"/>
        <v>0</v>
      </c>
      <c r="J87" s="59">
        <f t="shared" si="16"/>
        <v>4.3636363636363633</v>
      </c>
    </row>
    <row r="88" spans="1:10" s="49" customFormat="1" ht="15" x14ac:dyDescent="0.3">
      <c r="A88" s="139" t="s">
        <v>235</v>
      </c>
      <c r="B88" s="106" t="s">
        <v>236</v>
      </c>
      <c r="C88" s="106" t="s">
        <v>237</v>
      </c>
      <c r="D88" s="134">
        <f>1*1</f>
        <v>1</v>
      </c>
      <c r="E88" s="105" t="s">
        <v>140</v>
      </c>
      <c r="F88" s="57">
        <v>50000</v>
      </c>
      <c r="G88" s="58"/>
      <c r="H88" s="57">
        <f t="shared" si="14"/>
        <v>50000</v>
      </c>
      <c r="I88" s="58">
        <f t="shared" si="15"/>
        <v>0</v>
      </c>
      <c r="J88" s="59">
        <f t="shared" si="16"/>
        <v>3.0303030303030303</v>
      </c>
    </row>
    <row r="89" spans="1:10" s="49" customFormat="1" ht="15" x14ac:dyDescent="0.3">
      <c r="A89" s="139" t="s">
        <v>238</v>
      </c>
      <c r="B89" s="106" t="s">
        <v>239</v>
      </c>
      <c r="C89" s="107"/>
      <c r="D89" s="134">
        <f>1*1</f>
        <v>1</v>
      </c>
      <c r="E89" s="105" t="s">
        <v>240</v>
      </c>
      <c r="F89" s="57">
        <v>22000</v>
      </c>
      <c r="G89" s="58"/>
      <c r="H89" s="57">
        <f t="shared" si="14"/>
        <v>22000</v>
      </c>
      <c r="I89" s="58">
        <f t="shared" si="15"/>
        <v>0</v>
      </c>
      <c r="J89" s="59">
        <f t="shared" si="16"/>
        <v>1.3333333333333333</v>
      </c>
    </row>
    <row r="90" spans="1:10" s="49" customFormat="1" ht="15" x14ac:dyDescent="0.3">
      <c r="A90" s="139" t="s">
        <v>241</v>
      </c>
      <c r="B90" s="107" t="s">
        <v>242</v>
      </c>
      <c r="C90" s="174"/>
      <c r="D90" s="137">
        <v>1</v>
      </c>
      <c r="E90" s="110" t="s">
        <v>140</v>
      </c>
      <c r="F90" s="63">
        <v>95000</v>
      </c>
      <c r="G90" s="66"/>
      <c r="H90" s="57">
        <f t="shared" si="14"/>
        <v>95000</v>
      </c>
      <c r="I90" s="58">
        <f t="shared" si="15"/>
        <v>0</v>
      </c>
      <c r="J90" s="59">
        <f t="shared" si="16"/>
        <v>5.7575757575757578</v>
      </c>
    </row>
    <row r="91" spans="1:10" s="49" customFormat="1" ht="15.6" thickBot="1" x14ac:dyDescent="0.35">
      <c r="A91" s="139"/>
      <c r="B91" s="173"/>
      <c r="C91" s="174"/>
      <c r="D91" s="175"/>
      <c r="E91" s="176"/>
      <c r="F91" s="93"/>
      <c r="G91" s="94"/>
      <c r="H91" s="93"/>
      <c r="I91" s="94"/>
      <c r="J91" s="95"/>
    </row>
    <row r="92" spans="1:10" s="42" customFormat="1" ht="17.399999999999999" thickBot="1" x14ac:dyDescent="0.35">
      <c r="A92" s="155"/>
      <c r="B92" s="68" t="s">
        <v>243</v>
      </c>
      <c r="C92" s="69"/>
      <c r="D92" s="170"/>
      <c r="E92" s="71"/>
      <c r="F92" s="72">
        <f>SUM(F64:F91)</f>
        <v>660850</v>
      </c>
      <c r="G92" s="73">
        <f>SUM(G64:G70)</f>
        <v>0</v>
      </c>
      <c r="H92" s="72">
        <f>SUM(H64:H91)</f>
        <v>2706500</v>
      </c>
      <c r="I92" s="73">
        <f>SUM(I64:I70)</f>
        <v>0</v>
      </c>
      <c r="J92" s="74">
        <f>((H92/$G$8)+(I92))</f>
        <v>164.03030303030303</v>
      </c>
    </row>
    <row r="93" spans="1:10" s="42" customFormat="1" ht="16.8" x14ac:dyDescent="0.3">
      <c r="D93" s="155"/>
      <c r="E93" s="161"/>
      <c r="F93" s="45"/>
      <c r="G93" s="46"/>
      <c r="H93" s="45"/>
      <c r="I93" s="46"/>
      <c r="J93" s="46"/>
    </row>
    <row r="94" spans="1:10" s="42" customFormat="1" ht="17.399999999999999" thickBot="1" x14ac:dyDescent="0.35">
      <c r="A94" s="162" t="s">
        <v>244</v>
      </c>
      <c r="B94" s="41" t="s">
        <v>98</v>
      </c>
      <c r="D94" s="43"/>
      <c r="E94" s="44"/>
      <c r="F94" s="45"/>
      <c r="G94" s="46"/>
      <c r="H94" s="45"/>
      <c r="I94" s="46"/>
      <c r="J94" s="46"/>
    </row>
    <row r="95" spans="1:10" s="49" customFormat="1" ht="15" x14ac:dyDescent="0.3">
      <c r="A95" s="139" t="s">
        <v>245</v>
      </c>
      <c r="B95" s="103"/>
      <c r="D95" s="171"/>
      <c r="E95" s="51"/>
      <c r="F95" s="52"/>
      <c r="G95" s="177"/>
      <c r="H95" s="52"/>
      <c r="I95" s="53"/>
      <c r="J95" s="54"/>
    </row>
    <row r="96" spans="1:10" s="49" customFormat="1" ht="15" x14ac:dyDescent="0.3">
      <c r="A96" s="139" t="s">
        <v>246</v>
      </c>
      <c r="B96" s="178"/>
      <c r="C96" s="178"/>
      <c r="D96" s="90"/>
      <c r="E96" s="56"/>
      <c r="F96" s="57"/>
      <c r="G96" s="58"/>
      <c r="H96" s="57"/>
      <c r="I96" s="58"/>
      <c r="J96" s="59"/>
    </row>
    <row r="97" spans="1:10" s="49" customFormat="1" ht="15" x14ac:dyDescent="0.3">
      <c r="A97" s="139" t="s">
        <v>247</v>
      </c>
      <c r="B97" s="178"/>
      <c r="C97" s="178"/>
      <c r="D97" s="90"/>
      <c r="E97" s="56"/>
      <c r="F97" s="57"/>
      <c r="G97" s="58"/>
      <c r="H97" s="57"/>
      <c r="I97" s="58"/>
      <c r="J97" s="59"/>
    </row>
    <row r="98" spans="1:10" s="49" customFormat="1" ht="15.6" thickBot="1" x14ac:dyDescent="0.35">
      <c r="A98" s="179"/>
      <c r="B98" s="178"/>
      <c r="C98" s="178"/>
      <c r="D98" s="153"/>
      <c r="E98" s="92"/>
      <c r="F98" s="93"/>
      <c r="G98" s="94"/>
      <c r="H98" s="93"/>
      <c r="I98" s="94"/>
      <c r="J98" s="95"/>
    </row>
    <row r="99" spans="1:10" s="42" customFormat="1" ht="17.399999999999999" thickBot="1" x14ac:dyDescent="0.35">
      <c r="A99" s="180"/>
      <c r="B99" s="68" t="s">
        <v>248</v>
      </c>
      <c r="C99" s="69"/>
      <c r="D99" s="170"/>
      <c r="E99" s="71"/>
      <c r="F99" s="72">
        <f>SUM(F95:F98)</f>
        <v>0</v>
      </c>
      <c r="G99" s="73">
        <f>SUM(G95:G98)</f>
        <v>0</v>
      </c>
      <c r="H99" s="72">
        <f>SUM(H95:H98)</f>
        <v>0</v>
      </c>
      <c r="I99" s="73">
        <f>SUM(I95:I98)</f>
        <v>0</v>
      </c>
      <c r="J99" s="97">
        <f>((H99/$G$8)+(I99))</f>
        <v>0</v>
      </c>
    </row>
    <row r="100" spans="1:10" s="42" customFormat="1" ht="16.8" x14ac:dyDescent="0.3">
      <c r="A100" s="181"/>
      <c r="D100" s="155"/>
      <c r="E100" s="161"/>
      <c r="F100" s="45"/>
      <c r="G100" s="46"/>
      <c r="H100" s="45"/>
      <c r="I100" s="46"/>
      <c r="J100" s="46"/>
    </row>
    <row r="101" spans="1:10" s="42" customFormat="1" ht="17.399999999999999" thickBot="1" x14ac:dyDescent="0.35">
      <c r="A101" s="126" t="s">
        <v>249</v>
      </c>
      <c r="B101" s="41" t="s">
        <v>87</v>
      </c>
      <c r="D101" s="43"/>
      <c r="E101" s="44"/>
      <c r="F101" s="45"/>
      <c r="G101" s="46"/>
      <c r="H101" s="45"/>
      <c r="I101" s="46"/>
      <c r="J101" s="46"/>
    </row>
    <row r="102" spans="1:10" s="49" customFormat="1" ht="15" x14ac:dyDescent="0.3">
      <c r="A102" s="139" t="s">
        <v>250</v>
      </c>
      <c r="B102" s="48"/>
      <c r="D102" s="171"/>
      <c r="E102" s="51"/>
      <c r="F102" s="52"/>
      <c r="G102" s="53"/>
      <c r="H102" s="52">
        <f>D102*F102</f>
        <v>0</v>
      </c>
      <c r="I102" s="53">
        <f>D102*G102</f>
        <v>0</v>
      </c>
      <c r="J102" s="54">
        <f>((H102/$G$8)+(I102))</f>
        <v>0</v>
      </c>
    </row>
    <row r="103" spans="1:10" s="49" customFormat="1" ht="15" x14ac:dyDescent="0.3">
      <c r="A103" s="139" t="s">
        <v>251</v>
      </c>
      <c r="B103" s="48"/>
      <c r="D103" s="90"/>
      <c r="E103" s="56"/>
      <c r="F103" s="57"/>
      <c r="G103" s="58"/>
      <c r="H103" s="57"/>
      <c r="I103" s="58"/>
      <c r="J103" s="59"/>
    </row>
    <row r="104" spans="1:10" s="49" customFormat="1" ht="15" x14ac:dyDescent="0.3">
      <c r="A104" s="139" t="s">
        <v>252</v>
      </c>
      <c r="B104" s="48"/>
      <c r="D104" s="90"/>
      <c r="E104" s="56"/>
      <c r="F104" s="57"/>
      <c r="G104" s="58"/>
      <c r="H104" s="57"/>
      <c r="I104" s="58"/>
      <c r="J104" s="59"/>
    </row>
    <row r="105" spans="1:10" s="49" customFormat="1" ht="15.6" thickBot="1" x14ac:dyDescent="0.35">
      <c r="A105" s="139"/>
      <c r="B105" s="48"/>
      <c r="D105" s="153"/>
      <c r="E105" s="92"/>
      <c r="F105" s="93"/>
      <c r="G105" s="94"/>
      <c r="H105" s="93"/>
      <c r="I105" s="94"/>
      <c r="J105" s="95"/>
    </row>
    <row r="106" spans="1:10" s="42" customFormat="1" ht="17.399999999999999" thickBot="1" x14ac:dyDescent="0.35">
      <c r="A106" s="181"/>
      <c r="B106" s="68" t="s">
        <v>253</v>
      </c>
      <c r="C106" s="69"/>
      <c r="D106" s="170"/>
      <c r="E106" s="71"/>
      <c r="F106" s="72">
        <f>SUM(F102:F105)</f>
        <v>0</v>
      </c>
      <c r="G106" s="73">
        <f>SUM(G102:G105)</f>
        <v>0</v>
      </c>
      <c r="H106" s="72">
        <f>SUM(H102:H105)</f>
        <v>0</v>
      </c>
      <c r="I106" s="73">
        <f>SUM(I102:I105)</f>
        <v>0</v>
      </c>
      <c r="J106" s="97">
        <f>((H106/$G$8)+(I106))</f>
        <v>0</v>
      </c>
    </row>
    <row r="107" spans="1:10" s="42" customFormat="1" ht="16.8" x14ac:dyDescent="0.3">
      <c r="A107" s="181"/>
      <c r="D107" s="155"/>
      <c r="E107" s="161"/>
      <c r="F107" s="45"/>
      <c r="G107" s="46"/>
      <c r="H107" s="45"/>
      <c r="I107" s="46"/>
      <c r="J107" s="46"/>
    </row>
    <row r="108" spans="1:10" s="42" customFormat="1" ht="17.399999999999999" thickBot="1" x14ac:dyDescent="0.35">
      <c r="A108" s="126" t="s">
        <v>254</v>
      </c>
      <c r="B108" s="41" t="s">
        <v>255</v>
      </c>
      <c r="D108" s="182"/>
      <c r="E108" s="183"/>
      <c r="F108" s="184"/>
      <c r="G108" s="185"/>
      <c r="H108" s="184"/>
      <c r="I108" s="185"/>
      <c r="J108" s="185"/>
    </row>
    <row r="109" spans="1:10" s="49" customFormat="1" ht="15" x14ac:dyDescent="0.3">
      <c r="A109" s="179"/>
      <c r="B109" s="186" t="s">
        <v>141</v>
      </c>
      <c r="D109" s="171"/>
      <c r="E109" s="51"/>
      <c r="F109" s="52"/>
      <c r="G109" s="53"/>
      <c r="H109" s="52"/>
      <c r="I109" s="53"/>
      <c r="J109" s="54"/>
    </row>
    <row r="110" spans="1:10" s="49" customFormat="1" ht="15" x14ac:dyDescent="0.3">
      <c r="A110" s="139" t="s">
        <v>256</v>
      </c>
      <c r="B110" s="48" t="s">
        <v>257</v>
      </c>
      <c r="D110" s="134">
        <v>0</v>
      </c>
      <c r="E110" s="56" t="s">
        <v>258</v>
      </c>
      <c r="F110" s="57"/>
      <c r="G110" s="58"/>
      <c r="H110" s="57">
        <f>D110*F110</f>
        <v>0</v>
      </c>
      <c r="I110" s="58">
        <f>D110*G110</f>
        <v>0</v>
      </c>
      <c r="J110" s="59">
        <f>((H110/$G$8)+(I110))</f>
        <v>0</v>
      </c>
    </row>
    <row r="111" spans="1:10" s="49" customFormat="1" ht="15" x14ac:dyDescent="0.3">
      <c r="A111" s="139" t="s">
        <v>259</v>
      </c>
      <c r="B111" s="48"/>
      <c r="D111" s="90"/>
      <c r="E111" s="56"/>
      <c r="F111" s="57"/>
      <c r="G111" s="58"/>
      <c r="H111" s="57"/>
      <c r="I111" s="58"/>
      <c r="J111" s="59"/>
    </row>
    <row r="112" spans="1:10" s="49" customFormat="1" ht="15" x14ac:dyDescent="0.3">
      <c r="A112" s="139" t="s">
        <v>260</v>
      </c>
      <c r="B112" s="48"/>
      <c r="D112" s="90"/>
      <c r="E112" s="56"/>
      <c r="F112" s="57"/>
      <c r="G112" s="58"/>
      <c r="H112" s="57"/>
      <c r="I112" s="58"/>
      <c r="J112" s="59"/>
    </row>
    <row r="113" spans="1:10" s="49" customFormat="1" ht="15.6" thickBot="1" x14ac:dyDescent="0.35">
      <c r="A113" s="139"/>
      <c r="B113" s="48"/>
      <c r="D113" s="153"/>
      <c r="E113" s="92"/>
      <c r="F113" s="93"/>
      <c r="G113" s="94"/>
      <c r="H113" s="93"/>
      <c r="I113" s="94"/>
      <c r="J113" s="95"/>
    </row>
    <row r="114" spans="1:10" s="42" customFormat="1" ht="17.399999999999999" thickBot="1" x14ac:dyDescent="0.35">
      <c r="B114" s="68" t="s">
        <v>261</v>
      </c>
      <c r="C114" s="69"/>
      <c r="D114" s="170"/>
      <c r="E114" s="71"/>
      <c r="F114" s="72">
        <f>SUM(F109:F113)</f>
        <v>0</v>
      </c>
      <c r="G114" s="73">
        <f>SUM(G109:G113)</f>
        <v>0</v>
      </c>
      <c r="H114" s="72">
        <f>SUM(H109:H113)</f>
        <v>0</v>
      </c>
      <c r="I114" s="73">
        <f>SUM(I109:I113)</f>
        <v>0</v>
      </c>
      <c r="J114" s="97">
        <f>((H114/$G$8)+(I114))</f>
        <v>0</v>
      </c>
    </row>
    <row r="115" spans="1:10" s="49" customFormat="1" ht="15.6" thickBot="1" x14ac:dyDescent="0.35">
      <c r="A115" s="75"/>
      <c r="B115" s="187"/>
      <c r="C115" s="186"/>
      <c r="D115" s="188"/>
      <c r="E115" s="189"/>
      <c r="F115" s="78"/>
      <c r="G115" s="79"/>
      <c r="H115" s="78"/>
      <c r="I115" s="79"/>
      <c r="J115" s="79"/>
    </row>
    <row r="116" spans="1:10" s="42" customFormat="1" ht="17.399999999999999" thickBot="1" x14ac:dyDescent="0.35">
      <c r="A116" s="96"/>
      <c r="B116" s="68" t="s">
        <v>262</v>
      </c>
      <c r="C116" s="69"/>
      <c r="D116" s="170"/>
      <c r="E116" s="71"/>
      <c r="F116" s="72"/>
      <c r="G116" s="73"/>
      <c r="H116" s="72">
        <f>H40+H61+H92+H99+H106+H114</f>
        <v>20183400</v>
      </c>
      <c r="I116" s="190">
        <f>I40+I61+I92+I99+I106+I114</f>
        <v>905</v>
      </c>
      <c r="J116" s="74">
        <f>((H116/$G$8)+(I116))</f>
        <v>2128.2363636363634</v>
      </c>
    </row>
    <row r="117" spans="1:10" s="42" customFormat="1" ht="16.8" x14ac:dyDescent="0.3">
      <c r="A117" s="181"/>
      <c r="B117" s="191"/>
      <c r="C117" s="41"/>
      <c r="D117" s="192"/>
      <c r="E117" s="193"/>
      <c r="F117" s="45"/>
      <c r="G117" s="46"/>
      <c r="H117" s="45"/>
      <c r="I117" s="46"/>
      <c r="J117" s="46"/>
    </row>
    <row r="125" spans="1:10" s="23" customFormat="1" x14ac:dyDescent="0.3">
      <c r="B125" s="17"/>
      <c r="C125" s="17"/>
      <c r="D125" s="18"/>
      <c r="E125" s="16"/>
      <c r="F125" s="21"/>
      <c r="G125" s="22"/>
      <c r="H125" s="21"/>
      <c r="I125" s="22"/>
      <c r="J125" s="22"/>
    </row>
    <row r="126" spans="1:10" s="23" customFormat="1" x14ac:dyDescent="0.3">
      <c r="B126" s="17"/>
      <c r="C126" s="17"/>
      <c r="D126" s="18"/>
      <c r="E126" s="16"/>
      <c r="F126" s="21"/>
      <c r="G126" s="22"/>
      <c r="H126" s="21"/>
      <c r="I126" s="22"/>
      <c r="J126" s="22"/>
    </row>
    <row r="127" spans="1:10" s="23" customFormat="1" x14ac:dyDescent="0.3">
      <c r="B127" s="17"/>
      <c r="C127" s="17"/>
      <c r="D127" s="18"/>
      <c r="E127" s="16"/>
      <c r="F127" s="21"/>
      <c r="G127" s="22"/>
      <c r="H127" s="21"/>
      <c r="I127" s="22"/>
      <c r="J127" s="22"/>
    </row>
    <row r="128" spans="1:10" s="23" customFormat="1" x14ac:dyDescent="0.3">
      <c r="B128" s="17"/>
      <c r="C128" s="17"/>
      <c r="D128" s="18"/>
      <c r="E128" s="16"/>
      <c r="F128" s="21"/>
      <c r="G128" s="22"/>
      <c r="H128" s="21"/>
      <c r="I128" s="22"/>
      <c r="J128" s="22"/>
    </row>
    <row r="129" spans="2:10" s="23" customFormat="1" x14ac:dyDescent="0.3">
      <c r="B129" s="17"/>
      <c r="C129" s="17"/>
      <c r="D129" s="18"/>
      <c r="E129" s="16"/>
      <c r="F129" s="21"/>
      <c r="G129" s="22"/>
      <c r="H129" s="21"/>
      <c r="I129" s="22"/>
      <c r="J129" s="22"/>
    </row>
    <row r="130" spans="2:10" s="23" customFormat="1" x14ac:dyDescent="0.3">
      <c r="B130" s="17"/>
      <c r="C130" s="17"/>
      <c r="D130" s="18"/>
      <c r="E130" s="16"/>
      <c r="F130" s="21"/>
      <c r="G130" s="22"/>
      <c r="H130" s="21"/>
      <c r="I130" s="22"/>
      <c r="J130" s="22"/>
    </row>
    <row r="131" spans="2:10" s="23" customFormat="1" x14ac:dyDescent="0.3">
      <c r="B131" s="17"/>
      <c r="C131" s="17"/>
      <c r="D131" s="18"/>
      <c r="E131" s="16"/>
      <c r="F131" s="21"/>
      <c r="G131" s="22"/>
      <c r="H131" s="21"/>
      <c r="I131" s="22"/>
      <c r="J131" s="22"/>
    </row>
    <row r="132" spans="2:10" s="23" customFormat="1" x14ac:dyDescent="0.3">
      <c r="B132" s="17"/>
      <c r="C132" s="17"/>
      <c r="D132" s="18"/>
      <c r="E132" s="16"/>
      <c r="F132" s="21"/>
      <c r="G132" s="22"/>
      <c r="H132" s="21"/>
      <c r="I132" s="22"/>
      <c r="J132" s="22"/>
    </row>
    <row r="133" spans="2:10" s="23" customFormat="1" x14ac:dyDescent="0.3">
      <c r="B133" s="17"/>
      <c r="C133" s="17"/>
      <c r="D133" s="18"/>
      <c r="E133" s="16"/>
      <c r="F133" s="21"/>
      <c r="G133" s="22"/>
      <c r="H133" s="21"/>
      <c r="I133" s="22"/>
      <c r="J133" s="22"/>
    </row>
    <row r="134" spans="2:10" s="23" customFormat="1" x14ac:dyDescent="0.3">
      <c r="B134" s="17"/>
      <c r="C134" s="17"/>
      <c r="D134" s="18"/>
      <c r="E134" s="16"/>
      <c r="F134" s="21"/>
      <c r="G134" s="22"/>
      <c r="H134" s="21"/>
      <c r="I134" s="22"/>
      <c r="J134" s="22"/>
    </row>
    <row r="135" spans="2:10" s="23" customFormat="1" x14ac:dyDescent="0.3">
      <c r="B135" s="17"/>
      <c r="C135" s="17"/>
      <c r="D135" s="18"/>
      <c r="E135" s="16"/>
      <c r="F135" s="21"/>
      <c r="G135" s="22"/>
      <c r="H135" s="21"/>
      <c r="I135" s="22"/>
      <c r="J135" s="22"/>
    </row>
    <row r="136" spans="2:10" s="23" customFormat="1" x14ac:dyDescent="0.3">
      <c r="B136" s="17"/>
      <c r="C136" s="17"/>
      <c r="D136" s="18"/>
      <c r="E136" s="16"/>
      <c r="F136" s="21"/>
      <c r="G136" s="22"/>
      <c r="H136" s="21"/>
      <c r="I136" s="22"/>
      <c r="J136" s="22"/>
    </row>
    <row r="137" spans="2:10" s="23" customFormat="1" x14ac:dyDescent="0.3">
      <c r="B137" s="17"/>
      <c r="C137" s="17"/>
      <c r="D137" s="18"/>
      <c r="E137" s="16"/>
      <c r="F137" s="21"/>
      <c r="G137" s="22"/>
      <c r="H137" s="21"/>
      <c r="I137" s="22"/>
      <c r="J137" s="22"/>
    </row>
    <row r="138" spans="2:10" s="23" customFormat="1" x14ac:dyDescent="0.3">
      <c r="B138" s="17"/>
      <c r="C138" s="17"/>
      <c r="D138" s="18"/>
      <c r="E138" s="16"/>
      <c r="F138" s="21"/>
      <c r="G138" s="22"/>
      <c r="H138" s="21"/>
      <c r="I138" s="22"/>
      <c r="J138" s="22"/>
    </row>
    <row r="139" spans="2:10" s="23" customFormat="1" x14ac:dyDescent="0.3">
      <c r="B139" s="17"/>
      <c r="C139" s="17"/>
      <c r="D139" s="18"/>
      <c r="E139" s="16"/>
      <c r="F139" s="21"/>
      <c r="G139" s="22"/>
      <c r="H139" s="21"/>
      <c r="I139" s="22"/>
      <c r="J139" s="22"/>
    </row>
    <row r="140" spans="2:10" s="23" customFormat="1" x14ac:dyDescent="0.3">
      <c r="B140" s="17"/>
      <c r="C140" s="17"/>
      <c r="D140" s="18"/>
      <c r="E140" s="16"/>
      <c r="F140" s="21"/>
      <c r="G140" s="22"/>
      <c r="H140" s="21"/>
      <c r="I140" s="22"/>
      <c r="J140" s="22"/>
    </row>
    <row r="141" spans="2:10" s="23" customFormat="1" x14ac:dyDescent="0.3">
      <c r="B141" s="17"/>
      <c r="C141" s="17"/>
      <c r="D141" s="18"/>
      <c r="E141" s="16"/>
      <c r="F141" s="21"/>
      <c r="G141" s="22"/>
      <c r="H141" s="21"/>
      <c r="I141" s="22"/>
      <c r="J141" s="22"/>
    </row>
    <row r="142" spans="2:10" s="23" customFormat="1" x14ac:dyDescent="0.3">
      <c r="B142" s="17"/>
      <c r="C142" s="17"/>
      <c r="D142" s="18"/>
      <c r="E142" s="16"/>
      <c r="F142" s="21"/>
      <c r="G142" s="22"/>
      <c r="H142" s="21"/>
      <c r="I142" s="22"/>
      <c r="J142" s="22"/>
    </row>
    <row r="143" spans="2:10" s="23" customFormat="1" x14ac:dyDescent="0.3">
      <c r="B143" s="17"/>
      <c r="C143" s="17"/>
      <c r="D143" s="18"/>
      <c r="E143" s="16"/>
      <c r="F143" s="21"/>
      <c r="G143" s="22"/>
      <c r="H143" s="21"/>
      <c r="I143" s="22"/>
      <c r="J143" s="22"/>
    </row>
    <row r="144" spans="2:10" s="23" customFormat="1" x14ac:dyDescent="0.3">
      <c r="B144" s="17"/>
      <c r="C144" s="17"/>
      <c r="D144" s="18"/>
      <c r="E144" s="16"/>
      <c r="F144" s="21"/>
      <c r="G144" s="22"/>
      <c r="H144" s="21"/>
      <c r="I144" s="22"/>
      <c r="J144" s="22"/>
    </row>
    <row r="145" spans="2:10" s="23" customFormat="1" x14ac:dyDescent="0.3">
      <c r="B145" s="17"/>
      <c r="C145" s="17"/>
      <c r="D145" s="18"/>
      <c r="E145" s="16"/>
      <c r="F145" s="21"/>
      <c r="G145" s="22"/>
      <c r="H145" s="21"/>
      <c r="I145" s="22"/>
      <c r="J145" s="22"/>
    </row>
  </sheetData>
  <mergeCells count="49">
    <mergeCell ref="J69:J70"/>
    <mergeCell ref="J67:J68"/>
    <mergeCell ref="A69:A70"/>
    <mergeCell ref="B69:B70"/>
    <mergeCell ref="C69:C70"/>
    <mergeCell ref="D69:D70"/>
    <mergeCell ref="E69:E70"/>
    <mergeCell ref="F69:F70"/>
    <mergeCell ref="G69:G70"/>
    <mergeCell ref="H69:H70"/>
    <mergeCell ref="I69:I70"/>
    <mergeCell ref="J65:J66"/>
    <mergeCell ref="A67:A68"/>
    <mergeCell ref="B67:B68"/>
    <mergeCell ref="C67:C68"/>
    <mergeCell ref="D67:D68"/>
    <mergeCell ref="E67:E68"/>
    <mergeCell ref="F67:F68"/>
    <mergeCell ref="G67:G68"/>
    <mergeCell ref="H67:H68"/>
    <mergeCell ref="I67:I68"/>
    <mergeCell ref="J20:J21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D20:D21"/>
    <mergeCell ref="E20:E21"/>
    <mergeCell ref="F20:F21"/>
    <mergeCell ref="G20:G21"/>
    <mergeCell ref="H20:H21"/>
    <mergeCell ref="I20:I21"/>
    <mergeCell ref="J16:J19"/>
    <mergeCell ref="A2:C2"/>
    <mergeCell ref="A10:A11"/>
    <mergeCell ref="B10:B11"/>
    <mergeCell ref="C10:C11"/>
    <mergeCell ref="D10:E11"/>
    <mergeCell ref="F10:G10"/>
    <mergeCell ref="H10:I10"/>
    <mergeCell ref="F16:F19"/>
    <mergeCell ref="G16:G19"/>
    <mergeCell ref="H16:H19"/>
    <mergeCell ref="I16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</vt:lpstr>
      <vt:lpstr>BoM Hub</vt:lpstr>
      <vt:lpstr>BOM Remote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Hafizhul Bilad</dc:creator>
  <cp:lastModifiedBy>Muhammad Rizky Guntur</cp:lastModifiedBy>
  <dcterms:created xsi:type="dcterms:W3CDTF">2024-06-24T09:17:37Z</dcterms:created>
  <dcterms:modified xsi:type="dcterms:W3CDTF">2025-04-07T10:03:51Z</dcterms:modified>
</cp:coreProperties>
</file>