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d\Desktop\"/>
    </mc:Choice>
  </mc:AlternateContent>
  <xr:revisionPtr revIDLastSave="0" documentId="13_ncr:1_{2F310F11-177F-4307-8015-2B2CFD495537}" xr6:coauthVersionLast="43" xr6:coauthVersionMax="43" xr10:uidLastSave="{00000000-0000-0000-0000-000000000000}"/>
  <bookViews>
    <workbookView xWindow="-110" yWindow="-110" windowWidth="19420" windowHeight="10420" xr2:uid="{04ADDF7F-FCCE-0147-A4BC-4318AB618FC8}"/>
  </bookViews>
  <sheets>
    <sheet name="Proforma using MAX vs IF stm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4" i="2" l="1"/>
  <c r="Q44" i="2"/>
  <c r="R44" i="2"/>
  <c r="S44" i="2"/>
  <c r="P30" i="2"/>
  <c r="Q30" i="2"/>
  <c r="R30" i="2"/>
  <c r="S30" i="2"/>
  <c r="P34" i="2"/>
  <c r="Q34" i="2"/>
  <c r="R34" i="2"/>
  <c r="S34" i="2"/>
  <c r="P37" i="2"/>
  <c r="Q37" i="2"/>
  <c r="R37" i="2"/>
  <c r="S37" i="2"/>
  <c r="P39" i="2"/>
  <c r="Q39" i="2"/>
  <c r="R39" i="2"/>
  <c r="S39" i="2"/>
  <c r="P40" i="2"/>
  <c r="Q40" i="2"/>
  <c r="R40" i="2" s="1"/>
  <c r="S40" i="2" s="1"/>
  <c r="P17" i="2"/>
  <c r="P18" i="2" s="1"/>
  <c r="Q17" i="2"/>
  <c r="R17" i="2"/>
  <c r="S17" i="2" s="1"/>
  <c r="O44" i="2"/>
  <c r="O40" i="2"/>
  <c r="O39" i="2"/>
  <c r="O37" i="2"/>
  <c r="O34" i="2"/>
  <c r="O30" i="2"/>
  <c r="O18" i="2"/>
  <c r="O17" i="2"/>
  <c r="F30" i="2"/>
  <c r="G30" i="2"/>
  <c r="H30" i="2"/>
  <c r="I30" i="2"/>
  <c r="F34" i="2"/>
  <c r="G34" i="2"/>
  <c r="H34" i="2"/>
  <c r="I34" i="2"/>
  <c r="F37" i="2"/>
  <c r="G37" i="2"/>
  <c r="H37" i="2"/>
  <c r="I37" i="2"/>
  <c r="F39" i="2"/>
  <c r="G39" i="2"/>
  <c r="H39" i="2" s="1"/>
  <c r="I39" i="2" s="1"/>
  <c r="F17" i="2"/>
  <c r="F18" i="2" s="1"/>
  <c r="G17" i="2"/>
  <c r="G18" i="2" s="1"/>
  <c r="H17" i="2"/>
  <c r="I17" i="2" s="1"/>
  <c r="E39" i="2"/>
  <c r="E37" i="2"/>
  <c r="E34" i="2"/>
  <c r="E30" i="2"/>
  <c r="E18" i="2"/>
  <c r="E17" i="2"/>
  <c r="J38" i="2"/>
  <c r="J39" i="2"/>
  <c r="J40" i="2"/>
  <c r="J41" i="2"/>
  <c r="J37" i="2"/>
  <c r="J33" i="2"/>
  <c r="J34" i="2"/>
  <c r="J35" i="2"/>
  <c r="J32" i="2"/>
  <c r="J30" i="2"/>
  <c r="J29" i="2"/>
  <c r="J20" i="2"/>
  <c r="J21" i="2"/>
  <c r="J22" i="2"/>
  <c r="J23" i="2"/>
  <c r="J24" i="2"/>
  <c r="J25" i="2"/>
  <c r="J18" i="2"/>
  <c r="J26" i="2"/>
  <c r="J19" i="2"/>
  <c r="J17" i="2"/>
  <c r="S18" i="2" l="1"/>
  <c r="R18" i="2"/>
  <c r="Q18" i="2"/>
  <c r="I18" i="2"/>
  <c r="H18" i="2"/>
  <c r="E19" i="2" l="1"/>
  <c r="F19" i="2"/>
  <c r="G19" i="2"/>
  <c r="H19" i="2"/>
  <c r="I19" i="2"/>
  <c r="O19" i="2"/>
  <c r="P19" i="2"/>
  <c r="Q19" i="2"/>
  <c r="R19" i="2"/>
  <c r="S19" i="2"/>
  <c r="E20" i="2"/>
  <c r="F20" i="2"/>
  <c r="G20" i="2"/>
  <c r="H20" i="2"/>
  <c r="I20" i="2"/>
  <c r="O20" i="2"/>
  <c r="P20" i="2"/>
  <c r="Q20" i="2"/>
  <c r="R20" i="2"/>
  <c r="S20" i="2"/>
  <c r="E21" i="2"/>
  <c r="F21" i="2"/>
  <c r="G21" i="2"/>
  <c r="H21" i="2"/>
  <c r="I21" i="2"/>
  <c r="O21" i="2"/>
  <c r="P21" i="2"/>
  <c r="Q21" i="2"/>
  <c r="R21" i="2"/>
  <c r="S21" i="2"/>
  <c r="E22" i="2"/>
  <c r="F22" i="2"/>
  <c r="G22" i="2"/>
  <c r="H22" i="2"/>
  <c r="I22" i="2"/>
  <c r="O22" i="2"/>
  <c r="P22" i="2"/>
  <c r="Q22" i="2"/>
  <c r="R22" i="2"/>
  <c r="S22" i="2"/>
  <c r="E23" i="2"/>
  <c r="F23" i="2"/>
  <c r="G23" i="2"/>
  <c r="H23" i="2"/>
  <c r="I23" i="2"/>
  <c r="O23" i="2"/>
  <c r="P23" i="2"/>
  <c r="Q23" i="2"/>
  <c r="R23" i="2"/>
  <c r="S23" i="2"/>
  <c r="E24" i="2"/>
  <c r="F24" i="2"/>
  <c r="G24" i="2"/>
  <c r="H24" i="2"/>
  <c r="I24" i="2"/>
  <c r="O24" i="2"/>
  <c r="P24" i="2"/>
  <c r="Q24" i="2"/>
  <c r="R24" i="2"/>
  <c r="S24" i="2"/>
  <c r="E25" i="2"/>
  <c r="F25" i="2"/>
  <c r="G25" i="2"/>
  <c r="H25" i="2"/>
  <c r="I25" i="2"/>
  <c r="O25" i="2"/>
  <c r="P25" i="2"/>
  <c r="Q25" i="2"/>
  <c r="R25" i="2"/>
  <c r="S25" i="2"/>
  <c r="E26" i="2"/>
  <c r="F26" i="2"/>
  <c r="G26" i="2"/>
  <c r="H26" i="2"/>
  <c r="I26" i="2"/>
  <c r="O26" i="2"/>
  <c r="P26" i="2"/>
  <c r="Q26" i="2"/>
  <c r="R26" i="2"/>
  <c r="S26" i="2"/>
  <c r="E29" i="2"/>
  <c r="F29" i="2"/>
  <c r="G29" i="2"/>
  <c r="H29" i="2"/>
  <c r="I29" i="2"/>
  <c r="O29" i="2"/>
  <c r="P29" i="2"/>
  <c r="Q29" i="2"/>
  <c r="R29" i="2"/>
  <c r="S29" i="2"/>
  <c r="E32" i="2"/>
  <c r="F32" i="2"/>
  <c r="G32" i="2"/>
  <c r="H32" i="2"/>
  <c r="I32" i="2"/>
  <c r="O32" i="2"/>
  <c r="P32" i="2"/>
  <c r="Q32" i="2"/>
  <c r="R32" i="2"/>
  <c r="S32" i="2"/>
  <c r="E33" i="2"/>
  <c r="F33" i="2"/>
  <c r="G33" i="2"/>
  <c r="H33" i="2"/>
  <c r="I33" i="2"/>
  <c r="O33" i="2"/>
  <c r="P33" i="2"/>
  <c r="Q33" i="2"/>
  <c r="R33" i="2"/>
  <c r="S33" i="2"/>
  <c r="E35" i="2"/>
  <c r="F35" i="2"/>
  <c r="G35" i="2"/>
  <c r="H35" i="2"/>
  <c r="I35" i="2"/>
  <c r="O35" i="2"/>
  <c r="P35" i="2"/>
  <c r="Q35" i="2"/>
  <c r="R35" i="2"/>
  <c r="S35" i="2"/>
  <c r="E38" i="2"/>
  <c r="F38" i="2"/>
  <c r="G38" i="2"/>
  <c r="H38" i="2"/>
  <c r="I38" i="2"/>
  <c r="O38" i="2"/>
  <c r="P38" i="2"/>
  <c r="Q38" i="2"/>
  <c r="R38" i="2"/>
  <c r="S38" i="2"/>
  <c r="E40" i="2"/>
  <c r="F40" i="2"/>
  <c r="G40" i="2"/>
  <c r="H40" i="2"/>
  <c r="I40" i="2"/>
  <c r="E41" i="2"/>
  <c r="F41" i="2"/>
  <c r="G41" i="2"/>
  <c r="H41" i="2"/>
  <c r="I41" i="2"/>
  <c r="O41" i="2"/>
  <c r="P41" i="2"/>
  <c r="Q41" i="2"/>
  <c r="R41" i="2"/>
  <c r="S41" i="2"/>
  <c r="O42" i="2"/>
  <c r="P42" i="2"/>
  <c r="Q42" i="2"/>
  <c r="R42" i="2"/>
  <c r="S42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</calcChain>
</file>

<file path=xl/sharedStrings.xml><?xml version="1.0" encoding="utf-8"?>
<sst xmlns="http://schemas.openxmlformats.org/spreadsheetml/2006/main" count="112" uniqueCount="66">
  <si>
    <t>INPUT/ASSUMPTIONS</t>
  </si>
  <si>
    <t>Sales growth</t>
  </si>
  <si>
    <t>Current assets/Sales</t>
  </si>
  <si>
    <t>Current liabilities/Sales</t>
  </si>
  <si>
    <t>Net fixed assets/Sales</t>
  </si>
  <si>
    <t>Costs of goods sold/Sales</t>
  </si>
  <si>
    <t>Depreciation rate</t>
  </si>
  <si>
    <t>Use average (year of and year prior)</t>
  </si>
  <si>
    <t>Interest rate on debt</t>
  </si>
  <si>
    <t>Use average debt</t>
  </si>
  <si>
    <t>Interest paid on cash &amp; marketable securities</t>
  </si>
  <si>
    <t>Use average cash &amp; ms</t>
  </si>
  <si>
    <t>Tax rate</t>
  </si>
  <si>
    <t>Dividend payout ratio</t>
  </si>
  <si>
    <t>Year</t>
  </si>
  <si>
    <t>Income statement</t>
  </si>
  <si>
    <t>Sales</t>
  </si>
  <si>
    <t>Costs of goods sold</t>
  </si>
  <si>
    <t>Interest payments on debt</t>
  </si>
  <si>
    <t>Interest earned on cash &amp; marketable securities</t>
  </si>
  <si>
    <t>Depreciation</t>
  </si>
  <si>
    <t>Profit before tax</t>
  </si>
  <si>
    <t>Taxes</t>
  </si>
  <si>
    <t>Profit after tax</t>
  </si>
  <si>
    <t>Dividends</t>
  </si>
  <si>
    <t>Retained earnings</t>
  </si>
  <si>
    <t>Balance sheet</t>
  </si>
  <si>
    <t>Cash and marketable securities</t>
  </si>
  <si>
    <t>Current assets</t>
  </si>
  <si>
    <t>Fixed assets</t>
  </si>
  <si>
    <t xml:space="preserve">     At cost</t>
  </si>
  <si>
    <t xml:space="preserve">     Depreciation</t>
  </si>
  <si>
    <t xml:space="preserve">     Net fixed assets</t>
  </si>
  <si>
    <t>Total assets</t>
  </si>
  <si>
    <t>Current liabilities</t>
  </si>
  <si>
    <t>Debt</t>
  </si>
  <si>
    <t>Stock</t>
  </si>
  <si>
    <t>Accumulated retained earnings</t>
  </si>
  <si>
    <t>Total liabilities and equity</t>
  </si>
  <si>
    <t>Free cash flow calculation</t>
  </si>
  <si>
    <t>Add back depreciation</t>
  </si>
  <si>
    <t>Subtract increase in current assets</t>
  </si>
  <si>
    <t>Add back increase in current liabilities</t>
  </si>
  <si>
    <t>Subtract increase in fixed assets at cost</t>
  </si>
  <si>
    <t>Add back after-tax interest on debt</t>
  </si>
  <si>
    <t>Subtract after-tax interest on cash &amp; mkt. securities</t>
  </si>
  <si>
    <t>Free cash flow</t>
  </si>
  <si>
    <t>Use average fixed assets</t>
  </si>
  <si>
    <t>Overdraft</t>
  </si>
  <si>
    <t>trial assets (TA excluding cash= NFA+ CA)</t>
  </si>
  <si>
    <t>Trial liab &amp; equity (total excluding overdraft)</t>
  </si>
  <si>
    <t>Trial plug (TA - TL&amp;E)</t>
  </si>
  <si>
    <t>Min cash balance</t>
  </si>
  <si>
    <t>Plug</t>
  </si>
  <si>
    <t xml:space="preserve">   </t>
  </si>
  <si>
    <t>check</t>
  </si>
  <si>
    <t>PROFORMA MODEL (Using MAX function)</t>
  </si>
  <si>
    <t>PROFORMA MODEL (Using IF function)</t>
  </si>
  <si>
    <t>PLUG</t>
  </si>
  <si>
    <t>**</t>
  </si>
  <si>
    <t>Minimum cash balance</t>
  </si>
  <si>
    <t>EXERCISE</t>
  </si>
  <si>
    <t>&lt;-- Increased from 10%</t>
  </si>
  <si>
    <t>&lt;-- Increased from 15%</t>
  </si>
  <si>
    <t>&lt;-- Increased from 77%</t>
  </si>
  <si>
    <t>&lt;-- Increased from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</si>
</sst>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;[Red]\-&quot;$&quot;#,##0"/>
    <numFmt numFmtId="165" formatCode="_-* #,##0.00_-;\-* #,##0.00_-;_-* &quot;-&quot;??_-;_-@_-"/>
    <numFmt numFmtId="166" formatCode="_(* #,##0_);_(* \(#,##0\);_(* &quot;-&quot;??_);_(@_)"/>
    <numFmt numFmtId="167" formatCode="0_);\(0\)"/>
    <numFmt numFmtId="168" formatCode="_(* #,##0.0_);_(* \(#,##0.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u val="singleAccounting"/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43" fontId="4" fillId="4" borderId="0" xfId="1" applyNumberFormat="1" applyFont="1" applyFill="1"/>
    <xf numFmtId="166" fontId="4" fillId="0" borderId="0" xfId="1" applyNumberFormat="1" applyFont="1" applyFill="1"/>
    <xf numFmtId="43" fontId="7" fillId="4" borderId="0" xfId="1" applyNumberFormat="1" applyFont="1" applyFill="1"/>
    <xf numFmtId="43" fontId="5" fillId="4" borderId="0" xfId="1" applyNumberFormat="1" applyFont="1" applyFill="1"/>
    <xf numFmtId="167" fontId="3" fillId="0" borderId="0" xfId="0" applyNumberFormat="1" applyFont="1"/>
    <xf numFmtId="167" fontId="3" fillId="0" borderId="0" xfId="0" applyNumberFormat="1" applyFont="1" applyAlignment="1">
      <alignment horizontal="center"/>
    </xf>
    <xf numFmtId="167" fontId="4" fillId="0" borderId="0" xfId="0" applyNumberFormat="1" applyFont="1"/>
    <xf numFmtId="167" fontId="2" fillId="0" borderId="0" xfId="0" applyNumberFormat="1" applyFont="1"/>
    <xf numFmtId="167" fontId="4" fillId="5" borderId="0" xfId="0" applyNumberFormat="1" applyFont="1" applyFill="1"/>
    <xf numFmtId="166" fontId="4" fillId="2" borderId="0" xfId="1" applyNumberFormat="1" applyFont="1" applyFill="1"/>
    <xf numFmtId="0" fontId="4" fillId="4" borderId="0" xfId="0" applyFont="1" applyFill="1"/>
    <xf numFmtId="9" fontId="4" fillId="4" borderId="0" xfId="0" applyNumberFormat="1" applyFont="1" applyFill="1"/>
    <xf numFmtId="0" fontId="4" fillId="2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Fill="1"/>
    <xf numFmtId="0" fontId="4" fillId="0" borderId="0" xfId="0" applyFont="1" applyFill="1"/>
    <xf numFmtId="43" fontId="4" fillId="4" borderId="9" xfId="1" applyNumberFormat="1" applyFont="1" applyFill="1" applyBorder="1"/>
    <xf numFmtId="0" fontId="4" fillId="0" borderId="9" xfId="0" applyFont="1" applyBorder="1"/>
    <xf numFmtId="0" fontId="3" fillId="0" borderId="9" xfId="0" applyFont="1" applyBorder="1"/>
    <xf numFmtId="0" fontId="5" fillId="6" borderId="0" xfId="0" applyFont="1" applyFill="1"/>
    <xf numFmtId="0" fontId="4" fillId="6" borderId="0" xfId="0" applyFont="1" applyFill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0" fillId="4" borderId="0" xfId="0" applyFont="1" applyFill="1"/>
    <xf numFmtId="0" fontId="0" fillId="2" borderId="0" xfId="0" applyFont="1" applyFill="1"/>
    <xf numFmtId="0" fontId="6" fillId="0" borderId="0" xfId="0" applyFont="1" applyAlignment="1">
      <alignment horizontal="center"/>
    </xf>
    <xf numFmtId="166" fontId="4" fillId="4" borderId="0" xfId="1" applyNumberFormat="1" applyFont="1" applyFill="1"/>
    <xf numFmtId="0" fontId="0" fillId="6" borderId="0" xfId="0" applyFont="1" applyFill="1"/>
    <xf numFmtId="168" fontId="4" fillId="4" borderId="0" xfId="1" applyNumberFormat="1" applyFont="1" applyFill="1"/>
    <xf numFmtId="0" fontId="0" fillId="0" borderId="9" xfId="0" applyFont="1" applyBorder="1"/>
    <xf numFmtId="166" fontId="4" fillId="4" borderId="9" xfId="1" applyNumberFormat="1" applyFont="1" applyFill="1" applyBorder="1"/>
    <xf numFmtId="166" fontId="2" fillId="4" borderId="0" xfId="1" applyNumberFormat="1" applyFont="1" applyFill="1"/>
    <xf numFmtId="0" fontId="6" fillId="2" borderId="0" xfId="0" applyFont="1" applyFill="1"/>
    <xf numFmtId="0" fontId="0" fillId="0" borderId="1" xfId="0" applyFont="1" applyFill="1" applyBorder="1"/>
    <xf numFmtId="0" fontId="0" fillId="0" borderId="2" xfId="0" applyFont="1" applyFill="1" applyBorder="1"/>
    <xf numFmtId="166" fontId="0" fillId="0" borderId="2" xfId="0" applyNumberFormat="1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166" fontId="0" fillId="0" borderId="0" xfId="0" applyNumberFormat="1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166" fontId="0" fillId="0" borderId="7" xfId="0" applyNumberFormat="1" applyFont="1" applyFill="1" applyBorder="1"/>
    <xf numFmtId="166" fontId="0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8" fillId="4" borderId="0" xfId="0" applyFont="1" applyFill="1"/>
    <xf numFmtId="164" fontId="8" fillId="4" borderId="0" xfId="0" applyNumberFormat="1" applyFont="1" applyFill="1"/>
    <xf numFmtId="167" fontId="9" fillId="3" borderId="0" xfId="0" applyNumberFormat="1" applyFont="1" applyFill="1"/>
    <xf numFmtId="0" fontId="5" fillId="4" borderId="0" xfId="0" applyFont="1" applyFill="1"/>
    <xf numFmtId="0" fontId="2" fillId="0" borderId="5" xfId="0" applyFont="1" applyBorder="1"/>
    <xf numFmtId="9" fontId="5" fillId="0" borderId="1" xfId="0" applyNumberFormat="1" applyFont="1" applyBorder="1"/>
    <xf numFmtId="0" fontId="5" fillId="0" borderId="3" xfId="0" applyFont="1" applyBorder="1"/>
    <xf numFmtId="9" fontId="5" fillId="0" borderId="4" xfId="0" applyNumberFormat="1" applyFont="1" applyBorder="1"/>
    <xf numFmtId="0" fontId="5" fillId="0" borderId="5" xfId="0" applyFont="1" applyBorder="1"/>
    <xf numFmtId="10" fontId="5" fillId="0" borderId="4" xfId="0" applyNumberFormat="1" applyFont="1" applyBorder="1"/>
    <xf numFmtId="9" fontId="5" fillId="0" borderId="6" xfId="0" applyNumberFormat="1" applyFont="1" applyBorder="1"/>
    <xf numFmtId="0" fontId="5" fillId="0" borderId="8" xfId="0" applyFont="1" applyBorder="1"/>
    <xf numFmtId="164" fontId="0" fillId="0" borderId="0" xfId="0" applyNumberFormat="1" applyFont="1" applyFill="1" applyBorder="1"/>
    <xf numFmtId="167" fontId="3" fillId="0" borderId="9" xfId="0" applyNumberFormat="1" applyFont="1" applyBorder="1"/>
    <xf numFmtId="167" fontId="4" fillId="0" borderId="9" xfId="0" applyNumberFormat="1" applyFont="1" applyBorder="1"/>
    <xf numFmtId="167" fontId="4" fillId="5" borderId="9" xfId="0" applyNumberFormat="1" applyFont="1" applyFill="1" applyBorder="1"/>
    <xf numFmtId="0" fontId="3" fillId="0" borderId="0" xfId="0" applyFont="1" applyAlignment="1">
      <alignment horizontal="center"/>
    </xf>
    <xf numFmtId="3" fontId="4" fillId="5" borderId="0" xfId="1" applyNumberFormat="1" applyFont="1" applyFill="1"/>
    <xf numFmtId="3" fontId="4" fillId="5" borderId="9" xfId="1" applyNumberFormat="1" applyFont="1" applyFill="1" applyBorder="1"/>
    <xf numFmtId="3" fontId="2" fillId="5" borderId="0" xfId="1" applyNumberFormat="1" applyFont="1" applyFill="1"/>
    <xf numFmtId="166" fontId="0" fillId="2" borderId="0" xfId="0" applyNumberFormat="1" applyFont="1" applyFill="1" applyBorder="1"/>
    <xf numFmtId="3" fontId="6" fillId="5" borderId="0" xfId="1" applyNumberFormat="1" applyFont="1" applyFill="1"/>
    <xf numFmtId="3" fontId="2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B0C0-EF4A-2B4D-8F19-63C6A709F48C}">
  <dimension ref="A1:U79"/>
  <sheetViews>
    <sheetView tabSelected="1" topLeftCell="A23" zoomScale="70" zoomScaleNormal="70" workbookViewId="0">
      <selection activeCell="J34" sqref="J34"/>
    </sheetView>
  </sheetViews>
  <sheetFormatPr defaultColWidth="7.5" defaultRowHeight="15.5" x14ac:dyDescent="0.35"/>
  <cols>
    <col min="2" max="2" width="7.5" style="27"/>
    <col min="3" max="3" width="47.6640625" style="28" bestFit="1" customWidth="1"/>
    <col min="4" max="4" width="10.6640625" style="27" bestFit="1" customWidth="1"/>
    <col min="5" max="5" width="11.33203125" style="27" customWidth="1"/>
    <col min="6" max="6" width="8.75" style="27" bestFit="1" customWidth="1"/>
    <col min="7" max="7" width="9.75" style="27" bestFit="1" customWidth="1"/>
    <col min="8" max="9" width="9.33203125" style="27" bestFit="1" customWidth="1"/>
    <col min="10" max="10" width="40.33203125" style="27" bestFit="1" customWidth="1"/>
    <col min="11" max="11" width="6.1640625" style="27" customWidth="1"/>
    <col min="12" max="12" width="8" style="27" bestFit="1" customWidth="1"/>
    <col min="13" max="13" width="41.1640625" style="27" bestFit="1" customWidth="1"/>
    <col min="14" max="14" width="7.6640625" style="27" bestFit="1" customWidth="1"/>
    <col min="15" max="15" width="9.25" style="27" bestFit="1" customWidth="1"/>
    <col min="16" max="17" width="8.6640625" style="27" bestFit="1" customWidth="1"/>
    <col min="18" max="18" width="8.6640625" style="27" customWidth="1"/>
    <col min="19" max="19" width="9.33203125" style="27" bestFit="1" customWidth="1"/>
    <col min="20" max="20" width="32.1640625" style="27" bestFit="1" customWidth="1"/>
    <col min="21" max="256" width="7.5" style="27"/>
    <col min="257" max="257" width="38.1640625" style="27" customWidth="1"/>
    <col min="258" max="258" width="11.33203125" style="27" customWidth="1"/>
    <col min="259" max="259" width="8.5" style="27" bestFit="1" customWidth="1"/>
    <col min="260" max="260" width="9.5" style="27" bestFit="1" customWidth="1"/>
    <col min="261" max="263" width="8" style="27" bestFit="1" customWidth="1"/>
    <col min="264" max="264" width="32.83203125" style="27" customWidth="1"/>
    <col min="265" max="265" width="8" style="27" bestFit="1" customWidth="1"/>
    <col min="266" max="512" width="7.5" style="27"/>
    <col min="513" max="513" width="38.1640625" style="27" customWidth="1"/>
    <col min="514" max="514" width="11.33203125" style="27" customWidth="1"/>
    <col min="515" max="515" width="8.5" style="27" bestFit="1" customWidth="1"/>
    <col min="516" max="516" width="9.5" style="27" bestFit="1" customWidth="1"/>
    <col min="517" max="519" width="8" style="27" bestFit="1" customWidth="1"/>
    <col min="520" max="520" width="32.83203125" style="27" customWidth="1"/>
    <col min="521" max="521" width="8" style="27" bestFit="1" customWidth="1"/>
    <col min="522" max="768" width="7.5" style="27"/>
    <col min="769" max="769" width="38.1640625" style="27" customWidth="1"/>
    <col min="770" max="770" width="11.33203125" style="27" customWidth="1"/>
    <col min="771" max="771" width="8.5" style="27" bestFit="1" customWidth="1"/>
    <col min="772" max="772" width="9.5" style="27" bestFit="1" customWidth="1"/>
    <col min="773" max="775" width="8" style="27" bestFit="1" customWidth="1"/>
    <col min="776" max="776" width="32.83203125" style="27" customWidth="1"/>
    <col min="777" max="777" width="8" style="27" bestFit="1" customWidth="1"/>
    <col min="778" max="1024" width="7.5" style="27"/>
    <col min="1025" max="1025" width="38.1640625" style="27" customWidth="1"/>
    <col min="1026" max="1026" width="11.33203125" style="27" customWidth="1"/>
    <col min="1027" max="1027" width="8.5" style="27" bestFit="1" customWidth="1"/>
    <col min="1028" max="1028" width="9.5" style="27" bestFit="1" customWidth="1"/>
    <col min="1029" max="1031" width="8" style="27" bestFit="1" customWidth="1"/>
    <col min="1032" max="1032" width="32.83203125" style="27" customWidth="1"/>
    <col min="1033" max="1033" width="8" style="27" bestFit="1" customWidth="1"/>
    <col min="1034" max="1280" width="7.5" style="27"/>
    <col min="1281" max="1281" width="38.1640625" style="27" customWidth="1"/>
    <col min="1282" max="1282" width="11.33203125" style="27" customWidth="1"/>
    <col min="1283" max="1283" width="8.5" style="27" bestFit="1" customWidth="1"/>
    <col min="1284" max="1284" width="9.5" style="27" bestFit="1" customWidth="1"/>
    <col min="1285" max="1287" width="8" style="27" bestFit="1" customWidth="1"/>
    <col min="1288" max="1288" width="32.83203125" style="27" customWidth="1"/>
    <col min="1289" max="1289" width="8" style="27" bestFit="1" customWidth="1"/>
    <col min="1290" max="1536" width="7.5" style="27"/>
    <col min="1537" max="1537" width="38.1640625" style="27" customWidth="1"/>
    <col min="1538" max="1538" width="11.33203125" style="27" customWidth="1"/>
    <col min="1539" max="1539" width="8.5" style="27" bestFit="1" customWidth="1"/>
    <col min="1540" max="1540" width="9.5" style="27" bestFit="1" customWidth="1"/>
    <col min="1541" max="1543" width="8" style="27" bestFit="1" customWidth="1"/>
    <col min="1544" max="1544" width="32.83203125" style="27" customWidth="1"/>
    <col min="1545" max="1545" width="8" style="27" bestFit="1" customWidth="1"/>
    <col min="1546" max="1792" width="7.5" style="27"/>
    <col min="1793" max="1793" width="38.1640625" style="27" customWidth="1"/>
    <col min="1794" max="1794" width="11.33203125" style="27" customWidth="1"/>
    <col min="1795" max="1795" width="8.5" style="27" bestFit="1" customWidth="1"/>
    <col min="1796" max="1796" width="9.5" style="27" bestFit="1" customWidth="1"/>
    <col min="1797" max="1799" width="8" style="27" bestFit="1" customWidth="1"/>
    <col min="1800" max="1800" width="32.83203125" style="27" customWidth="1"/>
    <col min="1801" max="1801" width="8" style="27" bestFit="1" customWidth="1"/>
    <col min="1802" max="2048" width="7.5" style="27"/>
    <col min="2049" max="2049" width="38.1640625" style="27" customWidth="1"/>
    <col min="2050" max="2050" width="11.33203125" style="27" customWidth="1"/>
    <col min="2051" max="2051" width="8.5" style="27" bestFit="1" customWidth="1"/>
    <col min="2052" max="2052" width="9.5" style="27" bestFit="1" customWidth="1"/>
    <col min="2053" max="2055" width="8" style="27" bestFit="1" customWidth="1"/>
    <col min="2056" max="2056" width="32.83203125" style="27" customWidth="1"/>
    <col min="2057" max="2057" width="8" style="27" bestFit="1" customWidth="1"/>
    <col min="2058" max="2304" width="7.5" style="27"/>
    <col min="2305" max="2305" width="38.1640625" style="27" customWidth="1"/>
    <col min="2306" max="2306" width="11.33203125" style="27" customWidth="1"/>
    <col min="2307" max="2307" width="8.5" style="27" bestFit="1" customWidth="1"/>
    <col min="2308" max="2308" width="9.5" style="27" bestFit="1" customWidth="1"/>
    <col min="2309" max="2311" width="8" style="27" bestFit="1" customWidth="1"/>
    <col min="2312" max="2312" width="32.83203125" style="27" customWidth="1"/>
    <col min="2313" max="2313" width="8" style="27" bestFit="1" customWidth="1"/>
    <col min="2314" max="2560" width="7.5" style="27"/>
    <col min="2561" max="2561" width="38.1640625" style="27" customWidth="1"/>
    <col min="2562" max="2562" width="11.33203125" style="27" customWidth="1"/>
    <col min="2563" max="2563" width="8.5" style="27" bestFit="1" customWidth="1"/>
    <col min="2564" max="2564" width="9.5" style="27" bestFit="1" customWidth="1"/>
    <col min="2565" max="2567" width="8" style="27" bestFit="1" customWidth="1"/>
    <col min="2568" max="2568" width="32.83203125" style="27" customWidth="1"/>
    <col min="2569" max="2569" width="8" style="27" bestFit="1" customWidth="1"/>
    <col min="2570" max="2816" width="7.5" style="27"/>
    <col min="2817" max="2817" width="38.1640625" style="27" customWidth="1"/>
    <col min="2818" max="2818" width="11.33203125" style="27" customWidth="1"/>
    <col min="2819" max="2819" width="8.5" style="27" bestFit="1" customWidth="1"/>
    <col min="2820" max="2820" width="9.5" style="27" bestFit="1" customWidth="1"/>
    <col min="2821" max="2823" width="8" style="27" bestFit="1" customWidth="1"/>
    <col min="2824" max="2824" width="32.83203125" style="27" customWidth="1"/>
    <col min="2825" max="2825" width="8" style="27" bestFit="1" customWidth="1"/>
    <col min="2826" max="3072" width="7.5" style="27"/>
    <col min="3073" max="3073" width="38.1640625" style="27" customWidth="1"/>
    <col min="3074" max="3074" width="11.33203125" style="27" customWidth="1"/>
    <col min="3075" max="3075" width="8.5" style="27" bestFit="1" customWidth="1"/>
    <col min="3076" max="3076" width="9.5" style="27" bestFit="1" customWidth="1"/>
    <col min="3077" max="3079" width="8" style="27" bestFit="1" customWidth="1"/>
    <col min="3080" max="3080" width="32.83203125" style="27" customWidth="1"/>
    <col min="3081" max="3081" width="8" style="27" bestFit="1" customWidth="1"/>
    <col min="3082" max="3328" width="7.5" style="27"/>
    <col min="3329" max="3329" width="38.1640625" style="27" customWidth="1"/>
    <col min="3330" max="3330" width="11.33203125" style="27" customWidth="1"/>
    <col min="3331" max="3331" width="8.5" style="27" bestFit="1" customWidth="1"/>
    <col min="3332" max="3332" width="9.5" style="27" bestFit="1" customWidth="1"/>
    <col min="3333" max="3335" width="8" style="27" bestFit="1" customWidth="1"/>
    <col min="3336" max="3336" width="32.83203125" style="27" customWidth="1"/>
    <col min="3337" max="3337" width="8" style="27" bestFit="1" customWidth="1"/>
    <col min="3338" max="3584" width="7.5" style="27"/>
    <col min="3585" max="3585" width="38.1640625" style="27" customWidth="1"/>
    <col min="3586" max="3586" width="11.33203125" style="27" customWidth="1"/>
    <col min="3587" max="3587" width="8.5" style="27" bestFit="1" customWidth="1"/>
    <col min="3588" max="3588" width="9.5" style="27" bestFit="1" customWidth="1"/>
    <col min="3589" max="3591" width="8" style="27" bestFit="1" customWidth="1"/>
    <col min="3592" max="3592" width="32.83203125" style="27" customWidth="1"/>
    <col min="3593" max="3593" width="8" style="27" bestFit="1" customWidth="1"/>
    <col min="3594" max="3840" width="7.5" style="27"/>
    <col min="3841" max="3841" width="38.1640625" style="27" customWidth="1"/>
    <col min="3842" max="3842" width="11.33203125" style="27" customWidth="1"/>
    <col min="3843" max="3843" width="8.5" style="27" bestFit="1" customWidth="1"/>
    <col min="3844" max="3844" width="9.5" style="27" bestFit="1" customWidth="1"/>
    <col min="3845" max="3847" width="8" style="27" bestFit="1" customWidth="1"/>
    <col min="3848" max="3848" width="32.83203125" style="27" customWidth="1"/>
    <col min="3849" max="3849" width="8" style="27" bestFit="1" customWidth="1"/>
    <col min="3850" max="4096" width="7.5" style="27"/>
    <col min="4097" max="4097" width="38.1640625" style="27" customWidth="1"/>
    <col min="4098" max="4098" width="11.33203125" style="27" customWidth="1"/>
    <col min="4099" max="4099" width="8.5" style="27" bestFit="1" customWidth="1"/>
    <col min="4100" max="4100" width="9.5" style="27" bestFit="1" customWidth="1"/>
    <col min="4101" max="4103" width="8" style="27" bestFit="1" customWidth="1"/>
    <col min="4104" max="4104" width="32.83203125" style="27" customWidth="1"/>
    <col min="4105" max="4105" width="8" style="27" bestFit="1" customWidth="1"/>
    <col min="4106" max="4352" width="7.5" style="27"/>
    <col min="4353" max="4353" width="38.1640625" style="27" customWidth="1"/>
    <col min="4354" max="4354" width="11.33203125" style="27" customWidth="1"/>
    <col min="4355" max="4355" width="8.5" style="27" bestFit="1" customWidth="1"/>
    <col min="4356" max="4356" width="9.5" style="27" bestFit="1" customWidth="1"/>
    <col min="4357" max="4359" width="8" style="27" bestFit="1" customWidth="1"/>
    <col min="4360" max="4360" width="32.83203125" style="27" customWidth="1"/>
    <col min="4361" max="4361" width="8" style="27" bestFit="1" customWidth="1"/>
    <col min="4362" max="4608" width="7.5" style="27"/>
    <col min="4609" max="4609" width="38.1640625" style="27" customWidth="1"/>
    <col min="4610" max="4610" width="11.33203125" style="27" customWidth="1"/>
    <col min="4611" max="4611" width="8.5" style="27" bestFit="1" customWidth="1"/>
    <col min="4612" max="4612" width="9.5" style="27" bestFit="1" customWidth="1"/>
    <col min="4613" max="4615" width="8" style="27" bestFit="1" customWidth="1"/>
    <col min="4616" max="4616" width="32.83203125" style="27" customWidth="1"/>
    <col min="4617" max="4617" width="8" style="27" bestFit="1" customWidth="1"/>
    <col min="4618" max="4864" width="7.5" style="27"/>
    <col min="4865" max="4865" width="38.1640625" style="27" customWidth="1"/>
    <col min="4866" max="4866" width="11.33203125" style="27" customWidth="1"/>
    <col min="4867" max="4867" width="8.5" style="27" bestFit="1" customWidth="1"/>
    <col min="4868" max="4868" width="9.5" style="27" bestFit="1" customWidth="1"/>
    <col min="4869" max="4871" width="8" style="27" bestFit="1" customWidth="1"/>
    <col min="4872" max="4872" width="32.83203125" style="27" customWidth="1"/>
    <col min="4873" max="4873" width="8" style="27" bestFit="1" customWidth="1"/>
    <col min="4874" max="5120" width="7.5" style="27"/>
    <col min="5121" max="5121" width="38.1640625" style="27" customWidth="1"/>
    <col min="5122" max="5122" width="11.33203125" style="27" customWidth="1"/>
    <col min="5123" max="5123" width="8.5" style="27" bestFit="1" customWidth="1"/>
    <col min="5124" max="5124" width="9.5" style="27" bestFit="1" customWidth="1"/>
    <col min="5125" max="5127" width="8" style="27" bestFit="1" customWidth="1"/>
    <col min="5128" max="5128" width="32.83203125" style="27" customWidth="1"/>
    <col min="5129" max="5129" width="8" style="27" bestFit="1" customWidth="1"/>
    <col min="5130" max="5376" width="7.5" style="27"/>
    <col min="5377" max="5377" width="38.1640625" style="27" customWidth="1"/>
    <col min="5378" max="5378" width="11.33203125" style="27" customWidth="1"/>
    <col min="5379" max="5379" width="8.5" style="27" bestFit="1" customWidth="1"/>
    <col min="5380" max="5380" width="9.5" style="27" bestFit="1" customWidth="1"/>
    <col min="5381" max="5383" width="8" style="27" bestFit="1" customWidth="1"/>
    <col min="5384" max="5384" width="32.83203125" style="27" customWidth="1"/>
    <col min="5385" max="5385" width="8" style="27" bestFit="1" customWidth="1"/>
    <col min="5386" max="5632" width="7.5" style="27"/>
    <col min="5633" max="5633" width="38.1640625" style="27" customWidth="1"/>
    <col min="5634" max="5634" width="11.33203125" style="27" customWidth="1"/>
    <col min="5635" max="5635" width="8.5" style="27" bestFit="1" customWidth="1"/>
    <col min="5636" max="5636" width="9.5" style="27" bestFit="1" customWidth="1"/>
    <col min="5637" max="5639" width="8" style="27" bestFit="1" customWidth="1"/>
    <col min="5640" max="5640" width="32.83203125" style="27" customWidth="1"/>
    <col min="5641" max="5641" width="8" style="27" bestFit="1" customWidth="1"/>
    <col min="5642" max="5888" width="7.5" style="27"/>
    <col min="5889" max="5889" width="38.1640625" style="27" customWidth="1"/>
    <col min="5890" max="5890" width="11.33203125" style="27" customWidth="1"/>
    <col min="5891" max="5891" width="8.5" style="27" bestFit="1" customWidth="1"/>
    <col min="5892" max="5892" width="9.5" style="27" bestFit="1" customWidth="1"/>
    <col min="5893" max="5895" width="8" style="27" bestFit="1" customWidth="1"/>
    <col min="5896" max="5896" width="32.83203125" style="27" customWidth="1"/>
    <col min="5897" max="5897" width="8" style="27" bestFit="1" customWidth="1"/>
    <col min="5898" max="6144" width="7.5" style="27"/>
    <col min="6145" max="6145" width="38.1640625" style="27" customWidth="1"/>
    <col min="6146" max="6146" width="11.33203125" style="27" customWidth="1"/>
    <col min="6147" max="6147" width="8.5" style="27" bestFit="1" customWidth="1"/>
    <col min="6148" max="6148" width="9.5" style="27" bestFit="1" customWidth="1"/>
    <col min="6149" max="6151" width="8" style="27" bestFit="1" customWidth="1"/>
    <col min="6152" max="6152" width="32.83203125" style="27" customWidth="1"/>
    <col min="6153" max="6153" width="8" style="27" bestFit="1" customWidth="1"/>
    <col min="6154" max="6400" width="7.5" style="27"/>
    <col min="6401" max="6401" width="38.1640625" style="27" customWidth="1"/>
    <col min="6402" max="6402" width="11.33203125" style="27" customWidth="1"/>
    <col min="6403" max="6403" width="8.5" style="27" bestFit="1" customWidth="1"/>
    <col min="6404" max="6404" width="9.5" style="27" bestFit="1" customWidth="1"/>
    <col min="6405" max="6407" width="8" style="27" bestFit="1" customWidth="1"/>
    <col min="6408" max="6408" width="32.83203125" style="27" customWidth="1"/>
    <col min="6409" max="6409" width="8" style="27" bestFit="1" customWidth="1"/>
    <col min="6410" max="6656" width="7.5" style="27"/>
    <col min="6657" max="6657" width="38.1640625" style="27" customWidth="1"/>
    <col min="6658" max="6658" width="11.33203125" style="27" customWidth="1"/>
    <col min="6659" max="6659" width="8.5" style="27" bestFit="1" customWidth="1"/>
    <col min="6660" max="6660" width="9.5" style="27" bestFit="1" customWidth="1"/>
    <col min="6661" max="6663" width="8" style="27" bestFit="1" customWidth="1"/>
    <col min="6664" max="6664" width="32.83203125" style="27" customWidth="1"/>
    <col min="6665" max="6665" width="8" style="27" bestFit="1" customWidth="1"/>
    <col min="6666" max="6912" width="7.5" style="27"/>
    <col min="6913" max="6913" width="38.1640625" style="27" customWidth="1"/>
    <col min="6914" max="6914" width="11.33203125" style="27" customWidth="1"/>
    <col min="6915" max="6915" width="8.5" style="27" bestFit="1" customWidth="1"/>
    <col min="6916" max="6916" width="9.5" style="27" bestFit="1" customWidth="1"/>
    <col min="6917" max="6919" width="8" style="27" bestFit="1" customWidth="1"/>
    <col min="6920" max="6920" width="32.83203125" style="27" customWidth="1"/>
    <col min="6921" max="6921" width="8" style="27" bestFit="1" customWidth="1"/>
    <col min="6922" max="7168" width="7.5" style="27"/>
    <col min="7169" max="7169" width="38.1640625" style="27" customWidth="1"/>
    <col min="7170" max="7170" width="11.33203125" style="27" customWidth="1"/>
    <col min="7171" max="7171" width="8.5" style="27" bestFit="1" customWidth="1"/>
    <col min="7172" max="7172" width="9.5" style="27" bestFit="1" customWidth="1"/>
    <col min="7173" max="7175" width="8" style="27" bestFit="1" customWidth="1"/>
    <col min="7176" max="7176" width="32.83203125" style="27" customWidth="1"/>
    <col min="7177" max="7177" width="8" style="27" bestFit="1" customWidth="1"/>
    <col min="7178" max="7424" width="7.5" style="27"/>
    <col min="7425" max="7425" width="38.1640625" style="27" customWidth="1"/>
    <col min="7426" max="7426" width="11.33203125" style="27" customWidth="1"/>
    <col min="7427" max="7427" width="8.5" style="27" bestFit="1" customWidth="1"/>
    <col min="7428" max="7428" width="9.5" style="27" bestFit="1" customWidth="1"/>
    <col min="7429" max="7431" width="8" style="27" bestFit="1" customWidth="1"/>
    <col min="7432" max="7432" width="32.83203125" style="27" customWidth="1"/>
    <col min="7433" max="7433" width="8" style="27" bestFit="1" customWidth="1"/>
    <col min="7434" max="7680" width="7.5" style="27"/>
    <col min="7681" max="7681" width="38.1640625" style="27" customWidth="1"/>
    <col min="7682" max="7682" width="11.33203125" style="27" customWidth="1"/>
    <col min="7683" max="7683" width="8.5" style="27" bestFit="1" customWidth="1"/>
    <col min="7684" max="7684" width="9.5" style="27" bestFit="1" customWidth="1"/>
    <col min="7685" max="7687" width="8" style="27" bestFit="1" customWidth="1"/>
    <col min="7688" max="7688" width="32.83203125" style="27" customWidth="1"/>
    <col min="7689" max="7689" width="8" style="27" bestFit="1" customWidth="1"/>
    <col min="7690" max="7936" width="7.5" style="27"/>
    <col min="7937" max="7937" width="38.1640625" style="27" customWidth="1"/>
    <col min="7938" max="7938" width="11.33203125" style="27" customWidth="1"/>
    <col min="7939" max="7939" width="8.5" style="27" bestFit="1" customWidth="1"/>
    <col min="7940" max="7940" width="9.5" style="27" bestFit="1" customWidth="1"/>
    <col min="7941" max="7943" width="8" style="27" bestFit="1" customWidth="1"/>
    <col min="7944" max="7944" width="32.83203125" style="27" customWidth="1"/>
    <col min="7945" max="7945" width="8" style="27" bestFit="1" customWidth="1"/>
    <col min="7946" max="8192" width="7.5" style="27"/>
    <col min="8193" max="8193" width="38.1640625" style="27" customWidth="1"/>
    <col min="8194" max="8194" width="11.33203125" style="27" customWidth="1"/>
    <col min="8195" max="8195" width="8.5" style="27" bestFit="1" customWidth="1"/>
    <col min="8196" max="8196" width="9.5" style="27" bestFit="1" customWidth="1"/>
    <col min="8197" max="8199" width="8" style="27" bestFit="1" customWidth="1"/>
    <col min="8200" max="8200" width="32.83203125" style="27" customWidth="1"/>
    <col min="8201" max="8201" width="8" style="27" bestFit="1" customWidth="1"/>
    <col min="8202" max="8448" width="7.5" style="27"/>
    <col min="8449" max="8449" width="38.1640625" style="27" customWidth="1"/>
    <col min="8450" max="8450" width="11.33203125" style="27" customWidth="1"/>
    <col min="8451" max="8451" width="8.5" style="27" bestFit="1" customWidth="1"/>
    <col min="8452" max="8452" width="9.5" style="27" bestFit="1" customWidth="1"/>
    <col min="8453" max="8455" width="8" style="27" bestFit="1" customWidth="1"/>
    <col min="8456" max="8456" width="32.83203125" style="27" customWidth="1"/>
    <col min="8457" max="8457" width="8" style="27" bestFit="1" customWidth="1"/>
    <col min="8458" max="8704" width="7.5" style="27"/>
    <col min="8705" max="8705" width="38.1640625" style="27" customWidth="1"/>
    <col min="8706" max="8706" width="11.33203125" style="27" customWidth="1"/>
    <col min="8707" max="8707" width="8.5" style="27" bestFit="1" customWidth="1"/>
    <col min="8708" max="8708" width="9.5" style="27" bestFit="1" customWidth="1"/>
    <col min="8709" max="8711" width="8" style="27" bestFit="1" customWidth="1"/>
    <col min="8712" max="8712" width="32.83203125" style="27" customWidth="1"/>
    <col min="8713" max="8713" width="8" style="27" bestFit="1" customWidth="1"/>
    <col min="8714" max="8960" width="7.5" style="27"/>
    <col min="8961" max="8961" width="38.1640625" style="27" customWidth="1"/>
    <col min="8962" max="8962" width="11.33203125" style="27" customWidth="1"/>
    <col min="8963" max="8963" width="8.5" style="27" bestFit="1" customWidth="1"/>
    <col min="8964" max="8964" width="9.5" style="27" bestFit="1" customWidth="1"/>
    <col min="8965" max="8967" width="8" style="27" bestFit="1" customWidth="1"/>
    <col min="8968" max="8968" width="32.83203125" style="27" customWidth="1"/>
    <col min="8969" max="8969" width="8" style="27" bestFit="1" customWidth="1"/>
    <col min="8970" max="9216" width="7.5" style="27"/>
    <col min="9217" max="9217" width="38.1640625" style="27" customWidth="1"/>
    <col min="9218" max="9218" width="11.33203125" style="27" customWidth="1"/>
    <col min="9219" max="9219" width="8.5" style="27" bestFit="1" customWidth="1"/>
    <col min="9220" max="9220" width="9.5" style="27" bestFit="1" customWidth="1"/>
    <col min="9221" max="9223" width="8" style="27" bestFit="1" customWidth="1"/>
    <col min="9224" max="9224" width="32.83203125" style="27" customWidth="1"/>
    <col min="9225" max="9225" width="8" style="27" bestFit="1" customWidth="1"/>
    <col min="9226" max="9472" width="7.5" style="27"/>
    <col min="9473" max="9473" width="38.1640625" style="27" customWidth="1"/>
    <col min="9474" max="9474" width="11.33203125" style="27" customWidth="1"/>
    <col min="9475" max="9475" width="8.5" style="27" bestFit="1" customWidth="1"/>
    <col min="9476" max="9476" width="9.5" style="27" bestFit="1" customWidth="1"/>
    <col min="9477" max="9479" width="8" style="27" bestFit="1" customWidth="1"/>
    <col min="9480" max="9480" width="32.83203125" style="27" customWidth="1"/>
    <col min="9481" max="9481" width="8" style="27" bestFit="1" customWidth="1"/>
    <col min="9482" max="9728" width="7.5" style="27"/>
    <col min="9729" max="9729" width="38.1640625" style="27" customWidth="1"/>
    <col min="9730" max="9730" width="11.33203125" style="27" customWidth="1"/>
    <col min="9731" max="9731" width="8.5" style="27" bestFit="1" customWidth="1"/>
    <col min="9732" max="9732" width="9.5" style="27" bestFit="1" customWidth="1"/>
    <col min="9733" max="9735" width="8" style="27" bestFit="1" customWidth="1"/>
    <col min="9736" max="9736" width="32.83203125" style="27" customWidth="1"/>
    <col min="9737" max="9737" width="8" style="27" bestFit="1" customWidth="1"/>
    <col min="9738" max="9984" width="7.5" style="27"/>
    <col min="9985" max="9985" width="38.1640625" style="27" customWidth="1"/>
    <col min="9986" max="9986" width="11.33203125" style="27" customWidth="1"/>
    <col min="9987" max="9987" width="8.5" style="27" bestFit="1" customWidth="1"/>
    <col min="9988" max="9988" width="9.5" style="27" bestFit="1" customWidth="1"/>
    <col min="9989" max="9991" width="8" style="27" bestFit="1" customWidth="1"/>
    <col min="9992" max="9992" width="32.83203125" style="27" customWidth="1"/>
    <col min="9993" max="9993" width="8" style="27" bestFit="1" customWidth="1"/>
    <col min="9994" max="10240" width="7.5" style="27"/>
    <col min="10241" max="10241" width="38.1640625" style="27" customWidth="1"/>
    <col min="10242" max="10242" width="11.33203125" style="27" customWidth="1"/>
    <col min="10243" max="10243" width="8.5" style="27" bestFit="1" customWidth="1"/>
    <col min="10244" max="10244" width="9.5" style="27" bestFit="1" customWidth="1"/>
    <col min="10245" max="10247" width="8" style="27" bestFit="1" customWidth="1"/>
    <col min="10248" max="10248" width="32.83203125" style="27" customWidth="1"/>
    <col min="10249" max="10249" width="8" style="27" bestFit="1" customWidth="1"/>
    <col min="10250" max="10496" width="7.5" style="27"/>
    <col min="10497" max="10497" width="38.1640625" style="27" customWidth="1"/>
    <col min="10498" max="10498" width="11.33203125" style="27" customWidth="1"/>
    <col min="10499" max="10499" width="8.5" style="27" bestFit="1" customWidth="1"/>
    <col min="10500" max="10500" width="9.5" style="27" bestFit="1" customWidth="1"/>
    <col min="10501" max="10503" width="8" style="27" bestFit="1" customWidth="1"/>
    <col min="10504" max="10504" width="32.83203125" style="27" customWidth="1"/>
    <col min="10505" max="10505" width="8" style="27" bestFit="1" customWidth="1"/>
    <col min="10506" max="10752" width="7.5" style="27"/>
    <col min="10753" max="10753" width="38.1640625" style="27" customWidth="1"/>
    <col min="10754" max="10754" width="11.33203125" style="27" customWidth="1"/>
    <col min="10755" max="10755" width="8.5" style="27" bestFit="1" customWidth="1"/>
    <col min="10756" max="10756" width="9.5" style="27" bestFit="1" customWidth="1"/>
    <col min="10757" max="10759" width="8" style="27" bestFit="1" customWidth="1"/>
    <col min="10760" max="10760" width="32.83203125" style="27" customWidth="1"/>
    <col min="10761" max="10761" width="8" style="27" bestFit="1" customWidth="1"/>
    <col min="10762" max="11008" width="7.5" style="27"/>
    <col min="11009" max="11009" width="38.1640625" style="27" customWidth="1"/>
    <col min="11010" max="11010" width="11.33203125" style="27" customWidth="1"/>
    <col min="11011" max="11011" width="8.5" style="27" bestFit="1" customWidth="1"/>
    <col min="11012" max="11012" width="9.5" style="27" bestFit="1" customWidth="1"/>
    <col min="11013" max="11015" width="8" style="27" bestFit="1" customWidth="1"/>
    <col min="11016" max="11016" width="32.83203125" style="27" customWidth="1"/>
    <col min="11017" max="11017" width="8" style="27" bestFit="1" customWidth="1"/>
    <col min="11018" max="11264" width="7.5" style="27"/>
    <col min="11265" max="11265" width="38.1640625" style="27" customWidth="1"/>
    <col min="11266" max="11266" width="11.33203125" style="27" customWidth="1"/>
    <col min="11267" max="11267" width="8.5" style="27" bestFit="1" customWidth="1"/>
    <col min="11268" max="11268" width="9.5" style="27" bestFit="1" customWidth="1"/>
    <col min="11269" max="11271" width="8" style="27" bestFit="1" customWidth="1"/>
    <col min="11272" max="11272" width="32.83203125" style="27" customWidth="1"/>
    <col min="11273" max="11273" width="8" style="27" bestFit="1" customWidth="1"/>
    <col min="11274" max="11520" width="7.5" style="27"/>
    <col min="11521" max="11521" width="38.1640625" style="27" customWidth="1"/>
    <col min="11522" max="11522" width="11.33203125" style="27" customWidth="1"/>
    <col min="11523" max="11523" width="8.5" style="27" bestFit="1" customWidth="1"/>
    <col min="11524" max="11524" width="9.5" style="27" bestFit="1" customWidth="1"/>
    <col min="11525" max="11527" width="8" style="27" bestFit="1" customWidth="1"/>
    <col min="11528" max="11528" width="32.83203125" style="27" customWidth="1"/>
    <col min="11529" max="11529" width="8" style="27" bestFit="1" customWidth="1"/>
    <col min="11530" max="11776" width="7.5" style="27"/>
    <col min="11777" max="11777" width="38.1640625" style="27" customWidth="1"/>
    <col min="11778" max="11778" width="11.33203125" style="27" customWidth="1"/>
    <col min="11779" max="11779" width="8.5" style="27" bestFit="1" customWidth="1"/>
    <col min="11780" max="11780" width="9.5" style="27" bestFit="1" customWidth="1"/>
    <col min="11781" max="11783" width="8" style="27" bestFit="1" customWidth="1"/>
    <col min="11784" max="11784" width="32.83203125" style="27" customWidth="1"/>
    <col min="11785" max="11785" width="8" style="27" bestFit="1" customWidth="1"/>
    <col min="11786" max="12032" width="7.5" style="27"/>
    <col min="12033" max="12033" width="38.1640625" style="27" customWidth="1"/>
    <col min="12034" max="12034" width="11.33203125" style="27" customWidth="1"/>
    <col min="12035" max="12035" width="8.5" style="27" bestFit="1" customWidth="1"/>
    <col min="12036" max="12036" width="9.5" style="27" bestFit="1" customWidth="1"/>
    <col min="12037" max="12039" width="8" style="27" bestFit="1" customWidth="1"/>
    <col min="12040" max="12040" width="32.83203125" style="27" customWidth="1"/>
    <col min="12041" max="12041" width="8" style="27" bestFit="1" customWidth="1"/>
    <col min="12042" max="12288" width="7.5" style="27"/>
    <col min="12289" max="12289" width="38.1640625" style="27" customWidth="1"/>
    <col min="12290" max="12290" width="11.33203125" style="27" customWidth="1"/>
    <col min="12291" max="12291" width="8.5" style="27" bestFit="1" customWidth="1"/>
    <col min="12292" max="12292" width="9.5" style="27" bestFit="1" customWidth="1"/>
    <col min="12293" max="12295" width="8" style="27" bestFit="1" customWidth="1"/>
    <col min="12296" max="12296" width="32.83203125" style="27" customWidth="1"/>
    <col min="12297" max="12297" width="8" style="27" bestFit="1" customWidth="1"/>
    <col min="12298" max="12544" width="7.5" style="27"/>
    <col min="12545" max="12545" width="38.1640625" style="27" customWidth="1"/>
    <col min="12546" max="12546" width="11.33203125" style="27" customWidth="1"/>
    <col min="12547" max="12547" width="8.5" style="27" bestFit="1" customWidth="1"/>
    <col min="12548" max="12548" width="9.5" style="27" bestFit="1" customWidth="1"/>
    <col min="12549" max="12551" width="8" style="27" bestFit="1" customWidth="1"/>
    <col min="12552" max="12552" width="32.83203125" style="27" customWidth="1"/>
    <col min="12553" max="12553" width="8" style="27" bestFit="1" customWidth="1"/>
    <col min="12554" max="12800" width="7.5" style="27"/>
    <col min="12801" max="12801" width="38.1640625" style="27" customWidth="1"/>
    <col min="12802" max="12802" width="11.33203125" style="27" customWidth="1"/>
    <col min="12803" max="12803" width="8.5" style="27" bestFit="1" customWidth="1"/>
    <col min="12804" max="12804" width="9.5" style="27" bestFit="1" customWidth="1"/>
    <col min="12805" max="12807" width="8" style="27" bestFit="1" customWidth="1"/>
    <col min="12808" max="12808" width="32.83203125" style="27" customWidth="1"/>
    <col min="12809" max="12809" width="8" style="27" bestFit="1" customWidth="1"/>
    <col min="12810" max="13056" width="7.5" style="27"/>
    <col min="13057" max="13057" width="38.1640625" style="27" customWidth="1"/>
    <col min="13058" max="13058" width="11.33203125" style="27" customWidth="1"/>
    <col min="13059" max="13059" width="8.5" style="27" bestFit="1" customWidth="1"/>
    <col min="13060" max="13060" width="9.5" style="27" bestFit="1" customWidth="1"/>
    <col min="13061" max="13063" width="8" style="27" bestFit="1" customWidth="1"/>
    <col min="13064" max="13064" width="32.83203125" style="27" customWidth="1"/>
    <col min="13065" max="13065" width="8" style="27" bestFit="1" customWidth="1"/>
    <col min="13066" max="13312" width="7.5" style="27"/>
    <col min="13313" max="13313" width="38.1640625" style="27" customWidth="1"/>
    <col min="13314" max="13314" width="11.33203125" style="27" customWidth="1"/>
    <col min="13315" max="13315" width="8.5" style="27" bestFit="1" customWidth="1"/>
    <col min="13316" max="13316" width="9.5" style="27" bestFit="1" customWidth="1"/>
    <col min="13317" max="13319" width="8" style="27" bestFit="1" customWidth="1"/>
    <col min="13320" max="13320" width="32.83203125" style="27" customWidth="1"/>
    <col min="13321" max="13321" width="8" style="27" bestFit="1" customWidth="1"/>
    <col min="13322" max="13568" width="7.5" style="27"/>
    <col min="13569" max="13569" width="38.1640625" style="27" customWidth="1"/>
    <col min="13570" max="13570" width="11.33203125" style="27" customWidth="1"/>
    <col min="13571" max="13571" width="8.5" style="27" bestFit="1" customWidth="1"/>
    <col min="13572" max="13572" width="9.5" style="27" bestFit="1" customWidth="1"/>
    <col min="13573" max="13575" width="8" style="27" bestFit="1" customWidth="1"/>
    <col min="13576" max="13576" width="32.83203125" style="27" customWidth="1"/>
    <col min="13577" max="13577" width="8" style="27" bestFit="1" customWidth="1"/>
    <col min="13578" max="13824" width="7.5" style="27"/>
    <col min="13825" max="13825" width="38.1640625" style="27" customWidth="1"/>
    <col min="13826" max="13826" width="11.33203125" style="27" customWidth="1"/>
    <col min="13827" max="13827" width="8.5" style="27" bestFit="1" customWidth="1"/>
    <col min="13828" max="13828" width="9.5" style="27" bestFit="1" customWidth="1"/>
    <col min="13829" max="13831" width="8" style="27" bestFit="1" customWidth="1"/>
    <col min="13832" max="13832" width="32.83203125" style="27" customWidth="1"/>
    <col min="13833" max="13833" width="8" style="27" bestFit="1" customWidth="1"/>
    <col min="13834" max="14080" width="7.5" style="27"/>
    <col min="14081" max="14081" width="38.1640625" style="27" customWidth="1"/>
    <col min="14082" max="14082" width="11.33203125" style="27" customWidth="1"/>
    <col min="14083" max="14083" width="8.5" style="27" bestFit="1" customWidth="1"/>
    <col min="14084" max="14084" width="9.5" style="27" bestFit="1" customWidth="1"/>
    <col min="14085" max="14087" width="8" style="27" bestFit="1" customWidth="1"/>
    <col min="14088" max="14088" width="32.83203125" style="27" customWidth="1"/>
    <col min="14089" max="14089" width="8" style="27" bestFit="1" customWidth="1"/>
    <col min="14090" max="14336" width="7.5" style="27"/>
    <col min="14337" max="14337" width="38.1640625" style="27" customWidth="1"/>
    <col min="14338" max="14338" width="11.33203125" style="27" customWidth="1"/>
    <col min="14339" max="14339" width="8.5" style="27" bestFit="1" customWidth="1"/>
    <col min="14340" max="14340" width="9.5" style="27" bestFit="1" customWidth="1"/>
    <col min="14341" max="14343" width="8" style="27" bestFit="1" customWidth="1"/>
    <col min="14344" max="14344" width="32.83203125" style="27" customWidth="1"/>
    <col min="14345" max="14345" width="8" style="27" bestFit="1" customWidth="1"/>
    <col min="14346" max="14592" width="7.5" style="27"/>
    <col min="14593" max="14593" width="38.1640625" style="27" customWidth="1"/>
    <col min="14594" max="14594" width="11.33203125" style="27" customWidth="1"/>
    <col min="14595" max="14595" width="8.5" style="27" bestFit="1" customWidth="1"/>
    <col min="14596" max="14596" width="9.5" style="27" bestFit="1" customWidth="1"/>
    <col min="14597" max="14599" width="8" style="27" bestFit="1" customWidth="1"/>
    <col min="14600" max="14600" width="32.83203125" style="27" customWidth="1"/>
    <col min="14601" max="14601" width="8" style="27" bestFit="1" customWidth="1"/>
    <col min="14602" max="14848" width="7.5" style="27"/>
    <col min="14849" max="14849" width="38.1640625" style="27" customWidth="1"/>
    <col min="14850" max="14850" width="11.33203125" style="27" customWidth="1"/>
    <col min="14851" max="14851" width="8.5" style="27" bestFit="1" customWidth="1"/>
    <col min="14852" max="14852" width="9.5" style="27" bestFit="1" customWidth="1"/>
    <col min="14853" max="14855" width="8" style="27" bestFit="1" customWidth="1"/>
    <col min="14856" max="14856" width="32.83203125" style="27" customWidth="1"/>
    <col min="14857" max="14857" width="8" style="27" bestFit="1" customWidth="1"/>
    <col min="14858" max="15104" width="7.5" style="27"/>
    <col min="15105" max="15105" width="38.1640625" style="27" customWidth="1"/>
    <col min="15106" max="15106" width="11.33203125" style="27" customWidth="1"/>
    <col min="15107" max="15107" width="8.5" style="27" bestFit="1" customWidth="1"/>
    <col min="15108" max="15108" width="9.5" style="27" bestFit="1" customWidth="1"/>
    <col min="15109" max="15111" width="8" style="27" bestFit="1" customWidth="1"/>
    <col min="15112" max="15112" width="32.83203125" style="27" customWidth="1"/>
    <col min="15113" max="15113" width="8" style="27" bestFit="1" customWidth="1"/>
    <col min="15114" max="15360" width="7.5" style="27"/>
    <col min="15361" max="15361" width="38.1640625" style="27" customWidth="1"/>
    <col min="15362" max="15362" width="11.33203125" style="27" customWidth="1"/>
    <col min="15363" max="15363" width="8.5" style="27" bestFit="1" customWidth="1"/>
    <col min="15364" max="15364" width="9.5" style="27" bestFit="1" customWidth="1"/>
    <col min="15365" max="15367" width="8" style="27" bestFit="1" customWidth="1"/>
    <col min="15368" max="15368" width="32.83203125" style="27" customWidth="1"/>
    <col min="15369" max="15369" width="8" style="27" bestFit="1" customWidth="1"/>
    <col min="15370" max="15616" width="7.5" style="27"/>
    <col min="15617" max="15617" width="38.1640625" style="27" customWidth="1"/>
    <col min="15618" max="15618" width="11.33203125" style="27" customWidth="1"/>
    <col min="15619" max="15619" width="8.5" style="27" bestFit="1" customWidth="1"/>
    <col min="15620" max="15620" width="9.5" style="27" bestFit="1" customWidth="1"/>
    <col min="15621" max="15623" width="8" style="27" bestFit="1" customWidth="1"/>
    <col min="15624" max="15624" width="32.83203125" style="27" customWidth="1"/>
    <col min="15625" max="15625" width="8" style="27" bestFit="1" customWidth="1"/>
    <col min="15626" max="15872" width="7.5" style="27"/>
    <col min="15873" max="15873" width="38.1640625" style="27" customWidth="1"/>
    <col min="15874" max="15874" width="11.33203125" style="27" customWidth="1"/>
    <col min="15875" max="15875" width="8.5" style="27" bestFit="1" customWidth="1"/>
    <col min="15876" max="15876" width="9.5" style="27" bestFit="1" customWidth="1"/>
    <col min="15877" max="15879" width="8" style="27" bestFit="1" customWidth="1"/>
    <col min="15880" max="15880" width="32.83203125" style="27" customWidth="1"/>
    <col min="15881" max="15881" width="8" style="27" bestFit="1" customWidth="1"/>
    <col min="15882" max="16128" width="7.5" style="27"/>
    <col min="16129" max="16129" width="38.1640625" style="27" customWidth="1"/>
    <col min="16130" max="16130" width="11.33203125" style="27" customWidth="1"/>
    <col min="16131" max="16131" width="8.5" style="27" bestFit="1" customWidth="1"/>
    <col min="16132" max="16132" width="9.5" style="27" bestFit="1" customWidth="1"/>
    <col min="16133" max="16135" width="8" style="27" bestFit="1" customWidth="1"/>
    <col min="16136" max="16136" width="32.83203125" style="27" customWidth="1"/>
    <col min="16137" max="16137" width="8" style="27" bestFit="1" customWidth="1"/>
    <col min="16138" max="16384" width="7.5" style="27"/>
  </cols>
  <sheetData>
    <row r="1" spans="1:21" ht="23" customHeight="1" x14ac:dyDescent="0.35">
      <c r="B1" s="1"/>
      <c r="C1" s="68" t="s">
        <v>56</v>
      </c>
      <c r="D1" s="68"/>
      <c r="E1" s="68"/>
      <c r="F1" s="68"/>
      <c r="G1" s="68"/>
      <c r="H1" s="68"/>
      <c r="I1" s="68"/>
      <c r="J1" s="1"/>
      <c r="L1" s="28"/>
      <c r="M1" s="68" t="s">
        <v>57</v>
      </c>
      <c r="N1" s="68"/>
      <c r="O1" s="68"/>
      <c r="P1" s="68"/>
      <c r="Q1" s="68"/>
      <c r="R1" s="68"/>
      <c r="S1" s="68"/>
    </row>
    <row r="2" spans="1:21" ht="23" customHeight="1" thickBot="1" x14ac:dyDescent="0.4">
      <c r="A2">
        <v>2</v>
      </c>
      <c r="B2" s="1"/>
      <c r="C2" s="19" t="s">
        <v>0</v>
      </c>
      <c r="D2" s="19"/>
      <c r="E2" s="19"/>
      <c r="F2" s="19"/>
      <c r="G2" s="19"/>
      <c r="H2" s="19"/>
      <c r="I2" s="19"/>
      <c r="J2" s="55" t="s">
        <v>61</v>
      </c>
      <c r="L2" s="28"/>
      <c r="M2" s="19" t="s">
        <v>0</v>
      </c>
      <c r="N2" s="19"/>
      <c r="O2" s="19"/>
      <c r="P2" s="19"/>
      <c r="Q2" s="19"/>
      <c r="R2" s="2"/>
      <c r="S2" s="1"/>
      <c r="T2" s="1"/>
    </row>
    <row r="3" spans="1:21" x14ac:dyDescent="0.35">
      <c r="A3">
        <v>3</v>
      </c>
      <c r="B3" s="1"/>
      <c r="C3" s="16" t="s">
        <v>1</v>
      </c>
      <c r="D3" s="17">
        <v>0.2</v>
      </c>
      <c r="E3" s="2"/>
      <c r="F3" s="20"/>
      <c r="G3" s="20"/>
      <c r="H3" s="21"/>
      <c r="I3" s="57">
        <v>0.2</v>
      </c>
      <c r="J3" s="58" t="s">
        <v>62</v>
      </c>
      <c r="K3" s="30"/>
      <c r="M3" s="31" t="s">
        <v>1</v>
      </c>
      <c r="N3" s="17">
        <v>0.2</v>
      </c>
      <c r="O3" s="2"/>
      <c r="Q3" s="2"/>
      <c r="R3" s="20"/>
      <c r="S3" s="21"/>
      <c r="T3" s="21"/>
      <c r="U3" s="29"/>
    </row>
    <row r="4" spans="1:21" x14ac:dyDescent="0.35">
      <c r="A4">
        <v>4</v>
      </c>
      <c r="B4" s="1"/>
      <c r="C4" s="16" t="s">
        <v>2</v>
      </c>
      <c r="D4" s="17">
        <v>0.2</v>
      </c>
      <c r="E4" s="1"/>
      <c r="F4" s="20"/>
      <c r="G4" s="21"/>
      <c r="H4" s="21"/>
      <c r="I4" s="59">
        <v>0.2</v>
      </c>
      <c r="J4" s="60" t="s">
        <v>63</v>
      </c>
      <c r="K4" s="30"/>
      <c r="M4" s="31" t="s">
        <v>2</v>
      </c>
      <c r="N4" s="17">
        <v>0.2</v>
      </c>
      <c r="R4" s="20"/>
      <c r="S4" s="21"/>
      <c r="T4" s="21"/>
      <c r="U4" s="29"/>
    </row>
    <row r="5" spans="1:21" x14ac:dyDescent="0.35">
      <c r="A5">
        <v>5</v>
      </c>
      <c r="B5" s="1"/>
      <c r="C5" s="16" t="s">
        <v>3</v>
      </c>
      <c r="D5" s="17">
        <v>0.08</v>
      </c>
      <c r="E5" s="1"/>
      <c r="F5" s="1"/>
      <c r="G5" s="1"/>
      <c r="H5" s="1"/>
      <c r="I5" s="59">
        <v>0.08</v>
      </c>
      <c r="J5" s="60"/>
      <c r="L5" s="28"/>
      <c r="M5" s="31" t="s">
        <v>3</v>
      </c>
      <c r="N5" s="17">
        <v>0.08</v>
      </c>
    </row>
    <row r="6" spans="1:21" x14ac:dyDescent="0.35">
      <c r="A6">
        <v>6</v>
      </c>
      <c r="B6" s="1"/>
      <c r="C6" s="16" t="s">
        <v>4</v>
      </c>
      <c r="D6" s="17">
        <v>0.8</v>
      </c>
      <c r="E6" s="1"/>
      <c r="F6" s="1"/>
      <c r="G6" s="1"/>
      <c r="H6" s="1"/>
      <c r="I6" s="59">
        <v>0.8</v>
      </c>
      <c r="J6" s="60" t="s">
        <v>64</v>
      </c>
      <c r="L6" s="28"/>
      <c r="M6" s="31" t="s">
        <v>4</v>
      </c>
      <c r="N6" s="17">
        <v>0.8</v>
      </c>
    </row>
    <row r="7" spans="1:21" x14ac:dyDescent="0.35">
      <c r="A7">
        <v>7</v>
      </c>
      <c r="B7" s="1"/>
      <c r="C7" s="16" t="s">
        <v>5</v>
      </c>
      <c r="D7" s="17">
        <v>0.5</v>
      </c>
      <c r="E7" s="1"/>
      <c r="F7" s="1"/>
      <c r="G7" s="1"/>
      <c r="H7" s="2"/>
      <c r="I7" s="59">
        <v>0.5</v>
      </c>
      <c r="J7" s="60"/>
      <c r="L7" s="28"/>
      <c r="M7" s="31" t="s">
        <v>5</v>
      </c>
      <c r="N7" s="17">
        <v>0.5</v>
      </c>
      <c r="R7" s="2"/>
    </row>
    <row r="8" spans="1:21" x14ac:dyDescent="0.35">
      <c r="A8">
        <v>8</v>
      </c>
      <c r="B8" s="1"/>
      <c r="C8" s="16" t="s">
        <v>6</v>
      </c>
      <c r="D8" s="17">
        <v>0.1</v>
      </c>
      <c r="E8" s="3" t="s">
        <v>7</v>
      </c>
      <c r="F8" s="3"/>
      <c r="G8" s="3"/>
      <c r="H8" s="1"/>
      <c r="I8" s="59">
        <v>0.1</v>
      </c>
      <c r="J8" s="56"/>
      <c r="L8" s="28"/>
      <c r="M8" s="31" t="s">
        <v>6</v>
      </c>
      <c r="N8" s="17">
        <v>0.1</v>
      </c>
      <c r="O8" s="3" t="s">
        <v>47</v>
      </c>
      <c r="P8" s="3"/>
      <c r="Q8" s="3"/>
    </row>
    <row r="9" spans="1:21" x14ac:dyDescent="0.35">
      <c r="A9">
        <v>9</v>
      </c>
      <c r="B9" s="1"/>
      <c r="C9" s="16" t="s">
        <v>8</v>
      </c>
      <c r="D9" s="17">
        <v>0.1</v>
      </c>
      <c r="E9" s="3" t="s">
        <v>9</v>
      </c>
      <c r="F9" s="3"/>
      <c r="G9" s="3"/>
      <c r="H9" s="1"/>
      <c r="I9" s="61">
        <v>0.1</v>
      </c>
      <c r="J9" s="56"/>
      <c r="L9" s="28"/>
      <c r="M9" s="31" t="s">
        <v>8</v>
      </c>
      <c r="N9" s="17">
        <v>0.1</v>
      </c>
      <c r="O9" s="3" t="s">
        <v>9</v>
      </c>
      <c r="P9" s="3"/>
      <c r="Q9" s="3"/>
    </row>
    <row r="10" spans="1:21" x14ac:dyDescent="0.35">
      <c r="A10">
        <v>10</v>
      </c>
      <c r="B10" s="1"/>
      <c r="C10" s="16" t="s">
        <v>10</v>
      </c>
      <c r="D10" s="17">
        <v>0.08</v>
      </c>
      <c r="E10" s="3" t="s">
        <v>11</v>
      </c>
      <c r="F10" s="3"/>
      <c r="G10" s="3"/>
      <c r="H10" s="1"/>
      <c r="I10" s="61">
        <v>0.08</v>
      </c>
      <c r="J10" s="56"/>
      <c r="L10" s="28"/>
      <c r="M10" s="31" t="s">
        <v>10</v>
      </c>
      <c r="N10" s="17">
        <v>0.08</v>
      </c>
      <c r="O10" s="3" t="s">
        <v>11</v>
      </c>
      <c r="P10" s="3"/>
      <c r="Q10" s="3"/>
    </row>
    <row r="11" spans="1:21" x14ac:dyDescent="0.35">
      <c r="A11">
        <v>11</v>
      </c>
      <c r="B11" s="1"/>
      <c r="C11" s="16" t="s">
        <v>12</v>
      </c>
      <c r="D11" s="17">
        <v>0.4</v>
      </c>
      <c r="E11" s="1"/>
      <c r="F11" s="1"/>
      <c r="G11" s="1"/>
      <c r="H11" s="1"/>
      <c r="I11" s="59">
        <v>0.4</v>
      </c>
      <c r="J11" s="60"/>
      <c r="L11" s="28"/>
      <c r="M11" s="31" t="s">
        <v>12</v>
      </c>
      <c r="N11" s="17">
        <v>0.4</v>
      </c>
    </row>
    <row r="12" spans="1:21" ht="16" thickBot="1" x14ac:dyDescent="0.4">
      <c r="A12">
        <v>12</v>
      </c>
      <c r="B12" s="1"/>
      <c r="C12" s="16" t="s">
        <v>13</v>
      </c>
      <c r="D12" s="17">
        <v>0.5</v>
      </c>
      <c r="E12" s="1"/>
      <c r="F12" s="1"/>
      <c r="G12" s="1"/>
      <c r="H12" s="1"/>
      <c r="I12" s="62">
        <v>0.5</v>
      </c>
      <c r="J12" s="63" t="s">
        <v>65</v>
      </c>
      <c r="L12" s="28"/>
      <c r="M12" s="31" t="s">
        <v>13</v>
      </c>
      <c r="N12" s="17">
        <v>0.5</v>
      </c>
      <c r="U12" s="27" t="s">
        <v>54</v>
      </c>
    </row>
    <row r="13" spans="1:21" x14ac:dyDescent="0.35">
      <c r="A13">
        <v>13</v>
      </c>
      <c r="B13" s="1" t="s">
        <v>59</v>
      </c>
      <c r="C13" s="52" t="s">
        <v>60</v>
      </c>
      <c r="D13" s="53">
        <v>20</v>
      </c>
      <c r="E13" s="1"/>
      <c r="F13" s="1"/>
      <c r="G13" s="1"/>
      <c r="H13" s="1"/>
      <c r="I13" s="1"/>
      <c r="J13" s="1"/>
      <c r="L13" s="1" t="s">
        <v>59</v>
      </c>
      <c r="M13" s="52" t="s">
        <v>60</v>
      </c>
      <c r="N13" s="53">
        <v>20</v>
      </c>
    </row>
    <row r="14" spans="1:21" x14ac:dyDescent="0.35">
      <c r="A14">
        <v>14</v>
      </c>
      <c r="B14" s="1"/>
      <c r="C14" s="1"/>
      <c r="D14" s="1"/>
      <c r="E14" s="1"/>
      <c r="F14" s="1"/>
      <c r="G14" s="1"/>
      <c r="H14" s="1"/>
      <c r="I14" s="1"/>
      <c r="J14" s="1"/>
      <c r="L14" s="28"/>
    </row>
    <row r="15" spans="1:21" s="4" customFormat="1" ht="13" customHeight="1" x14ac:dyDescent="0.35">
      <c r="A15">
        <v>15</v>
      </c>
      <c r="C15" s="4" t="s">
        <v>14</v>
      </c>
      <c r="D15" s="19">
        <v>0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L15" s="33"/>
      <c r="M15" s="4" t="s">
        <v>14</v>
      </c>
      <c r="N15" s="19">
        <v>0</v>
      </c>
      <c r="O15" s="19">
        <v>1</v>
      </c>
      <c r="P15" s="19">
        <v>2</v>
      </c>
      <c r="Q15" s="19">
        <v>3</v>
      </c>
      <c r="R15" s="19">
        <v>4</v>
      </c>
      <c r="S15" s="19">
        <v>5</v>
      </c>
    </row>
    <row r="16" spans="1:21" x14ac:dyDescent="0.35">
      <c r="A16">
        <v>16</v>
      </c>
      <c r="B16" s="1"/>
      <c r="C16" s="5" t="s">
        <v>15</v>
      </c>
      <c r="D16" s="1"/>
      <c r="E16" s="1"/>
      <c r="F16" s="1"/>
      <c r="G16" s="1"/>
      <c r="H16" s="1"/>
      <c r="I16" s="1"/>
      <c r="J16" s="2"/>
      <c r="L16" s="28"/>
      <c r="M16" s="5" t="s">
        <v>15</v>
      </c>
      <c r="T16" s="2"/>
    </row>
    <row r="17" spans="1:20" x14ac:dyDescent="0.35">
      <c r="A17">
        <v>17</v>
      </c>
      <c r="B17" s="1"/>
      <c r="C17" s="1" t="s">
        <v>16</v>
      </c>
      <c r="D17" s="6">
        <v>1000</v>
      </c>
      <c r="E17" s="69">
        <f>D17*(1+$D$3)</f>
        <v>1200</v>
      </c>
      <c r="F17" s="69">
        <f t="shared" ref="F17:I17" si="0">E17*(1+$D$3)</f>
        <v>1440</v>
      </c>
      <c r="G17" s="69">
        <f t="shared" si="0"/>
        <v>1728</v>
      </c>
      <c r="H17" s="69">
        <f t="shared" si="0"/>
        <v>2073.6</v>
      </c>
      <c r="I17" s="69">
        <f t="shared" si="0"/>
        <v>2488.3199999999997</v>
      </c>
      <c r="J17" s="7" t="str">
        <f ca="1">_xlfn.FORMULATEXT(I17)</f>
        <v>=H17*(1+$D$3)</v>
      </c>
      <c r="L17" s="28"/>
      <c r="M17" s="27" t="s">
        <v>16</v>
      </c>
      <c r="N17" s="34">
        <v>1000</v>
      </c>
      <c r="O17" s="69">
        <f>N17*(1+$N$3)</f>
        <v>1200</v>
      </c>
      <c r="P17" s="69">
        <f t="shared" ref="P17:S17" si="1">O17*(1+$N$3)</f>
        <v>1440</v>
      </c>
      <c r="Q17" s="69">
        <f t="shared" si="1"/>
        <v>1728</v>
      </c>
      <c r="R17" s="69">
        <f t="shared" si="1"/>
        <v>2073.6</v>
      </c>
      <c r="S17" s="69">
        <f t="shared" si="1"/>
        <v>2488.3199999999997</v>
      </c>
      <c r="T17" s="7"/>
    </row>
    <row r="18" spans="1:20" x14ac:dyDescent="0.35">
      <c r="A18">
        <v>18</v>
      </c>
      <c r="B18" s="1"/>
      <c r="C18" s="1" t="s">
        <v>17</v>
      </c>
      <c r="D18" s="6">
        <v>-500</v>
      </c>
      <c r="E18" s="69">
        <f>-$D$7*E17</f>
        <v>-600</v>
      </c>
      <c r="F18" s="69">
        <f t="shared" ref="F18:I18" si="2">-$D$7*F17</f>
        <v>-720</v>
      </c>
      <c r="G18" s="69">
        <f t="shared" si="2"/>
        <v>-864</v>
      </c>
      <c r="H18" s="69">
        <f t="shared" si="2"/>
        <v>-1036.8</v>
      </c>
      <c r="I18" s="69">
        <f t="shared" si="2"/>
        <v>-1244.1599999999999</v>
      </c>
      <c r="J18" s="7" t="str">
        <f t="shared" ref="J18:J26" ca="1" si="3">_xlfn.FORMULATEXT(I18)</f>
        <v>=-$D$7*I17</v>
      </c>
      <c r="L18" s="28"/>
      <c r="M18" s="27" t="s">
        <v>17</v>
      </c>
      <c r="N18" s="34">
        <v>-500</v>
      </c>
      <c r="O18" s="69">
        <f>-$N$7*O17</f>
        <v>-600</v>
      </c>
      <c r="P18" s="69">
        <f t="shared" ref="P18:S18" si="4">-$N$7*P17</f>
        <v>-720</v>
      </c>
      <c r="Q18" s="69">
        <f t="shared" si="4"/>
        <v>-864</v>
      </c>
      <c r="R18" s="69">
        <f t="shared" si="4"/>
        <v>-1036.8</v>
      </c>
      <c r="S18" s="69">
        <f t="shared" si="4"/>
        <v>-1244.1599999999999</v>
      </c>
      <c r="T18" s="7"/>
    </row>
    <row r="19" spans="1:20" x14ac:dyDescent="0.35">
      <c r="A19">
        <v>19</v>
      </c>
      <c r="B19" s="1"/>
      <c r="C19" s="18" t="s">
        <v>18</v>
      </c>
      <c r="D19" s="6">
        <v>-32</v>
      </c>
      <c r="E19" s="69">
        <f ca="1">-$D$9*AVERAGE(D38:E38)</f>
        <v>-35.512156024579212</v>
      </c>
      <c r="F19" s="69">
        <f t="shared" ref="F19:I19" ca="1" si="5">-$D$9*AVERAGE(E38:F38)</f>
        <v>-42.208115218791228</v>
      </c>
      <c r="G19" s="69">
        <f t="shared" ca="1" si="5"/>
        <v>-49.309471538548728</v>
      </c>
      <c r="H19" s="69">
        <f t="shared" ca="1" si="5"/>
        <v>-58.040032210485947</v>
      </c>
      <c r="I19" s="69">
        <f t="shared" ca="1" si="5"/>
        <v>-68.757265673052402</v>
      </c>
      <c r="J19" s="7" t="str">
        <f t="shared" ca="1" si="3"/>
        <v>=-$D$9*AVERAGE(H38:I38)</v>
      </c>
      <c r="L19" s="28"/>
      <c r="M19" s="32" t="s">
        <v>18</v>
      </c>
      <c r="N19" s="34">
        <v>-32</v>
      </c>
      <c r="O19" s="69">
        <f ca="1">-$N$9*(SUM(N38:N39)+SUM(O38:O39))/2</f>
        <v>-35.512156024579212</v>
      </c>
      <c r="P19" s="69">
        <f t="shared" ref="P19:S19" ca="1" si="6">-$N$9*(SUM(O38:O39)+SUM(P38:P39))/2</f>
        <v>-42.208115217869683</v>
      </c>
      <c r="Q19" s="69">
        <f t="shared" ca="1" si="6"/>
        <v>-49.30947152521216</v>
      </c>
      <c r="R19" s="69">
        <f t="shared" ca="1" si="6"/>
        <v>-58.040032112948865</v>
      </c>
      <c r="S19" s="69">
        <f t="shared" ca="1" si="6"/>
        <v>-68.757265188066683</v>
      </c>
      <c r="T19" s="15"/>
    </row>
    <row r="20" spans="1:20" x14ac:dyDescent="0.35">
      <c r="A20">
        <v>20</v>
      </c>
      <c r="B20" s="1"/>
      <c r="C20" s="26" t="s">
        <v>19</v>
      </c>
      <c r="D20" s="6">
        <v>6</v>
      </c>
      <c r="E20" s="69">
        <f ca="1">$D$10*AVERAGE(D29:E29)</f>
        <v>4</v>
      </c>
      <c r="F20" s="69">
        <f t="shared" ref="F20:I20" ca="1" si="7">$D$10*AVERAGE(E29:F29)</f>
        <v>1.5999999961093363</v>
      </c>
      <c r="G20" s="69">
        <f t="shared" ca="1" si="7"/>
        <v>1.599999946702219</v>
      </c>
      <c r="H20" s="69">
        <f t="shared" ca="1" si="7"/>
        <v>1.5999996308178106</v>
      </c>
      <c r="I20" s="69">
        <f t="shared" ca="1" si="7"/>
        <v>1.5999982578100753</v>
      </c>
      <c r="J20" s="7" t="str">
        <f t="shared" ca="1" si="3"/>
        <v>=$D$10*AVERAGE(H29:I29)</v>
      </c>
      <c r="L20" s="28"/>
      <c r="M20" s="35" t="s">
        <v>19</v>
      </c>
      <c r="N20" s="36">
        <v>6</v>
      </c>
      <c r="O20" s="69">
        <f ca="1">$N$10*AVERAGE(N29:O29)</f>
        <v>4</v>
      </c>
      <c r="P20" s="69">
        <f t="shared" ref="P20:S20" ca="1" si="8">$N$10*AVERAGE(O29:P29)</f>
        <v>1.6</v>
      </c>
      <c r="Q20" s="69">
        <f t="shared" ca="1" si="8"/>
        <v>1.6</v>
      </c>
      <c r="R20" s="69">
        <f t="shared" ca="1" si="8"/>
        <v>1.6</v>
      </c>
      <c r="S20" s="69">
        <f t="shared" ca="1" si="8"/>
        <v>1.6</v>
      </c>
      <c r="T20" s="7"/>
    </row>
    <row r="21" spans="1:20" ht="18.5" x14ac:dyDescent="0.65">
      <c r="A21">
        <v>21</v>
      </c>
      <c r="B21" s="1"/>
      <c r="C21" s="1" t="s">
        <v>20</v>
      </c>
      <c r="D21" s="8">
        <v>-100</v>
      </c>
      <c r="E21" s="69">
        <f ca="1">-$D$8*AVERAGE(D32:E32)</f>
        <v>-122.63157894736842</v>
      </c>
      <c r="F21" s="69">
        <f t="shared" ref="F21:I21" ca="1" si="9">-$D$8*AVERAGE(E32:F32)</f>
        <v>-155.64542936288092</v>
      </c>
      <c r="G21" s="69">
        <f t="shared" ca="1" si="9"/>
        <v>-194.26073771686839</v>
      </c>
      <c r="H21" s="69">
        <f t="shared" ca="1" si="9"/>
        <v>-241.38713116074925</v>
      </c>
      <c r="I21" s="69">
        <f t="shared" ca="1" si="9"/>
        <v>-298.80977654609126</v>
      </c>
      <c r="J21" s="7" t="str">
        <f t="shared" ca="1" si="3"/>
        <v>=-$D$8*AVERAGE(H32:I32)</v>
      </c>
      <c r="L21" s="28"/>
      <c r="M21" s="27" t="s">
        <v>20</v>
      </c>
      <c r="N21" s="34">
        <v>-100</v>
      </c>
      <c r="O21" s="69">
        <f ca="1">-$N$8*AVERAGE(N32:O32)</f>
        <v>-122.63157894736842</v>
      </c>
      <c r="P21" s="69">
        <f t="shared" ref="P21:S21" ca="1" si="10">-$N$8*AVERAGE(O32:P32)</f>
        <v>-155.64542936288092</v>
      </c>
      <c r="Q21" s="69">
        <f t="shared" ca="1" si="10"/>
        <v>-194.26073771686839</v>
      </c>
      <c r="R21" s="69">
        <f t="shared" ca="1" si="10"/>
        <v>-241.38713116074925</v>
      </c>
      <c r="S21" s="69">
        <f t="shared" ca="1" si="10"/>
        <v>-298.80977654609126</v>
      </c>
      <c r="T21" s="7"/>
    </row>
    <row r="22" spans="1:20" x14ac:dyDescent="0.35">
      <c r="A22">
        <v>22</v>
      </c>
      <c r="B22" s="1"/>
      <c r="C22" s="1" t="s">
        <v>21</v>
      </c>
      <c r="D22" s="6">
        <v>374</v>
      </c>
      <c r="E22" s="69">
        <f ca="1">SUM(E17:E21)</f>
        <v>445.85626502805235</v>
      </c>
      <c r="F22" s="69">
        <f t="shared" ref="F22:I22" ca="1" si="11">SUM(F17:F21)</f>
        <v>523.74645541443715</v>
      </c>
      <c r="G22" s="69">
        <f t="shared" ca="1" si="11"/>
        <v>622.02979069128514</v>
      </c>
      <c r="H22" s="69">
        <f t="shared" ca="1" si="11"/>
        <v>738.97283625958255</v>
      </c>
      <c r="I22" s="69">
        <f t="shared" ca="1" si="11"/>
        <v>878.19295603866624</v>
      </c>
      <c r="J22" s="7" t="str">
        <f t="shared" ca="1" si="3"/>
        <v>=SUM(I17:I21)</v>
      </c>
      <c r="L22" s="28"/>
      <c r="M22" s="27" t="s">
        <v>21</v>
      </c>
      <c r="N22" s="34">
        <v>374</v>
      </c>
      <c r="O22" s="69">
        <f ca="1">SUM(O17:O21)</f>
        <v>445.85626502805235</v>
      </c>
      <c r="P22" s="69">
        <f t="shared" ref="P22:S22" ca="1" si="12">SUM(P17:P21)</f>
        <v>523.7464554192494</v>
      </c>
      <c r="Q22" s="69">
        <f t="shared" ca="1" si="12"/>
        <v>622.0297907579195</v>
      </c>
      <c r="R22" s="69">
        <f t="shared" ca="1" si="12"/>
        <v>738.97283672630181</v>
      </c>
      <c r="S22" s="69">
        <f t="shared" ca="1" si="12"/>
        <v>878.19295826584187</v>
      </c>
      <c r="T22" s="7"/>
    </row>
    <row r="23" spans="1:20" ht="18.5" x14ac:dyDescent="0.65">
      <c r="A23">
        <v>23</v>
      </c>
      <c r="B23" s="1"/>
      <c r="C23" s="1" t="s">
        <v>22</v>
      </c>
      <c r="D23" s="8">
        <v>-150</v>
      </c>
      <c r="E23" s="69">
        <f ca="1">-$D$11*E22</f>
        <v>-178.34250601122096</v>
      </c>
      <c r="F23" s="69">
        <f t="shared" ref="F23:I23" ca="1" si="13">-$D$11*F22</f>
        <v>-209.49858216577488</v>
      </c>
      <c r="G23" s="69">
        <f t="shared" ca="1" si="13"/>
        <v>-248.81191627651407</v>
      </c>
      <c r="H23" s="69">
        <f t="shared" ca="1" si="13"/>
        <v>-295.58913450383301</v>
      </c>
      <c r="I23" s="69">
        <f t="shared" ca="1" si="13"/>
        <v>-351.27718241546654</v>
      </c>
      <c r="J23" s="7" t="str">
        <f t="shared" ca="1" si="3"/>
        <v>=-$D$11*I22</v>
      </c>
      <c r="L23" s="28"/>
      <c r="M23" s="27" t="s">
        <v>22</v>
      </c>
      <c r="N23" s="34">
        <v>-149.6</v>
      </c>
      <c r="O23" s="69">
        <f ca="1">-$N$11*O22</f>
        <v>-178.34250601122096</v>
      </c>
      <c r="P23" s="69">
        <f t="shared" ref="P23:S23" ca="1" si="14">-$N$11*P22</f>
        <v>-209.49858216769977</v>
      </c>
      <c r="Q23" s="69">
        <f t="shared" ca="1" si="14"/>
        <v>-248.81191630316781</v>
      </c>
      <c r="R23" s="69">
        <f t="shared" ca="1" si="14"/>
        <v>-295.58913469052072</v>
      </c>
      <c r="S23" s="69">
        <f t="shared" ca="1" si="14"/>
        <v>-351.27718330633678</v>
      </c>
      <c r="T23" s="7"/>
    </row>
    <row r="24" spans="1:20" ht="16" thickBot="1" x14ac:dyDescent="0.4">
      <c r="A24">
        <v>24</v>
      </c>
      <c r="B24" s="1"/>
      <c r="C24" s="23" t="s">
        <v>23</v>
      </c>
      <c r="D24" s="22">
        <v>224</v>
      </c>
      <c r="E24" s="70">
        <f ca="1">SUM(E22:E23)</f>
        <v>267.51375901683139</v>
      </c>
      <c r="F24" s="70">
        <f t="shared" ref="F24:I24" ca="1" si="15">SUM(F22:F23)</f>
        <v>314.24787324866224</v>
      </c>
      <c r="G24" s="70">
        <f t="shared" ca="1" si="15"/>
        <v>373.21787441477107</v>
      </c>
      <c r="H24" s="70">
        <f t="shared" ca="1" si="15"/>
        <v>443.38370175574954</v>
      </c>
      <c r="I24" s="70">
        <f t="shared" ca="1" si="15"/>
        <v>526.9157736231997</v>
      </c>
      <c r="J24" s="7" t="str">
        <f t="shared" ca="1" si="3"/>
        <v>=SUM(I22:I23)</v>
      </c>
      <c r="L24" s="28"/>
      <c r="M24" s="37" t="s">
        <v>23</v>
      </c>
      <c r="N24" s="38">
        <v>224.4</v>
      </c>
      <c r="O24" s="70">
        <f ca="1">SUM(O22:O23)</f>
        <v>267.51375901683139</v>
      </c>
      <c r="P24" s="70">
        <f t="shared" ref="P24:S24" ca="1" si="16">SUM(P22:P23)</f>
        <v>314.24787325154966</v>
      </c>
      <c r="Q24" s="70">
        <f t="shared" ca="1" si="16"/>
        <v>373.21787445475172</v>
      </c>
      <c r="R24" s="70">
        <f t="shared" ca="1" si="16"/>
        <v>443.38370203578108</v>
      </c>
      <c r="S24" s="70">
        <f t="shared" ca="1" si="16"/>
        <v>526.91577495950514</v>
      </c>
      <c r="T24" s="7"/>
    </row>
    <row r="25" spans="1:20" ht="16" thickTop="1" x14ac:dyDescent="0.35">
      <c r="A25">
        <v>25</v>
      </c>
      <c r="B25" s="1"/>
      <c r="C25" s="1" t="s">
        <v>24</v>
      </c>
      <c r="D25" s="6">
        <v>-90</v>
      </c>
      <c r="E25" s="69">
        <f ca="1">-$D$12*E24</f>
        <v>-133.75687950841569</v>
      </c>
      <c r="F25" s="69">
        <f t="shared" ref="F25:I25" ca="1" si="17">-$D$12*F24</f>
        <v>-157.12393662433112</v>
      </c>
      <c r="G25" s="69">
        <f t="shared" ca="1" si="17"/>
        <v>-186.60893720738554</v>
      </c>
      <c r="H25" s="69">
        <f t="shared" ca="1" si="17"/>
        <v>-221.69185087787477</v>
      </c>
      <c r="I25" s="69">
        <f t="shared" ca="1" si="17"/>
        <v>-263.45788681159985</v>
      </c>
      <c r="J25" s="7" t="str">
        <f t="shared" ca="1" si="3"/>
        <v>=-$D$12*I24</v>
      </c>
      <c r="L25" s="28"/>
      <c r="M25" s="27" t="s">
        <v>24</v>
      </c>
      <c r="N25" s="34">
        <v>-112.2</v>
      </c>
      <c r="O25" s="69">
        <f ca="1">-$N$12*O24</f>
        <v>-133.75687950841569</v>
      </c>
      <c r="P25" s="69">
        <f t="shared" ref="P25:S25" ca="1" si="18">-$N$12*P24</f>
        <v>-157.12393662577483</v>
      </c>
      <c r="Q25" s="69">
        <f t="shared" ca="1" si="18"/>
        <v>-186.60893722737586</v>
      </c>
      <c r="R25" s="69">
        <f t="shared" ca="1" si="18"/>
        <v>-221.69185101789054</v>
      </c>
      <c r="S25" s="69">
        <f t="shared" ca="1" si="18"/>
        <v>-263.45788747975257</v>
      </c>
      <c r="T25" s="7"/>
    </row>
    <row r="26" spans="1:20" x14ac:dyDescent="0.35">
      <c r="A26">
        <v>26</v>
      </c>
      <c r="B26" s="1"/>
      <c r="C26" s="1" t="s">
        <v>25</v>
      </c>
      <c r="D26" s="6">
        <v>134</v>
      </c>
      <c r="E26" s="69">
        <f ca="1">SUM(E24:E25)</f>
        <v>133.75687950841569</v>
      </c>
      <c r="F26" s="69">
        <f t="shared" ref="F26:I26" ca="1" si="19">SUM(F24:F25)</f>
        <v>157.12393662433112</v>
      </c>
      <c r="G26" s="69">
        <f t="shared" ca="1" si="19"/>
        <v>186.60893720738554</v>
      </c>
      <c r="H26" s="69">
        <f t="shared" ca="1" si="19"/>
        <v>221.69185087787477</v>
      </c>
      <c r="I26" s="69">
        <f t="shared" ca="1" si="19"/>
        <v>263.45788681159985</v>
      </c>
      <c r="J26" s="7" t="str">
        <f t="shared" ca="1" si="3"/>
        <v>=SUM(I24:I25)</v>
      </c>
      <c r="L26" s="28"/>
      <c r="M26" s="27" t="s">
        <v>25</v>
      </c>
      <c r="N26" s="34">
        <v>112.2</v>
      </c>
      <c r="O26" s="69">
        <f ca="1">SUM(O24:O25)</f>
        <v>133.75687950841569</v>
      </c>
      <c r="P26" s="69">
        <f t="shared" ref="P26:S26" ca="1" si="20">SUM(P24:P25)</f>
        <v>157.12393662577483</v>
      </c>
      <c r="Q26" s="69">
        <f t="shared" ca="1" si="20"/>
        <v>186.60893722737586</v>
      </c>
      <c r="R26" s="69">
        <f t="shared" ca="1" si="20"/>
        <v>221.69185101789054</v>
      </c>
      <c r="S26" s="69">
        <f t="shared" ca="1" si="20"/>
        <v>263.45788747975257</v>
      </c>
      <c r="T26" s="7"/>
    </row>
    <row r="27" spans="1:20" x14ac:dyDescent="0.35">
      <c r="A27">
        <v>27</v>
      </c>
      <c r="B27" s="1"/>
      <c r="C27" s="1"/>
      <c r="D27" s="6"/>
      <c r="E27" s="69"/>
      <c r="F27" s="69"/>
      <c r="G27" s="69"/>
      <c r="H27" s="69"/>
      <c r="I27" s="69"/>
      <c r="J27" s="7"/>
      <c r="L27" s="28"/>
      <c r="N27" s="34"/>
      <c r="O27" s="69"/>
      <c r="P27" s="69"/>
      <c r="Q27" s="69"/>
      <c r="R27" s="69"/>
      <c r="S27" s="69"/>
    </row>
    <row r="28" spans="1:20" x14ac:dyDescent="0.35">
      <c r="A28">
        <v>28</v>
      </c>
      <c r="B28" s="1"/>
      <c r="C28" s="5" t="s">
        <v>26</v>
      </c>
      <c r="D28" s="6"/>
      <c r="E28" s="69"/>
      <c r="F28" s="69"/>
      <c r="G28" s="69"/>
      <c r="H28" s="69"/>
      <c r="I28" s="69"/>
      <c r="J28" s="7"/>
      <c r="L28" s="28"/>
      <c r="M28" s="5" t="s">
        <v>26</v>
      </c>
      <c r="N28" s="34"/>
      <c r="O28" s="69"/>
      <c r="P28" s="69"/>
      <c r="Q28" s="69"/>
      <c r="R28" s="69"/>
      <c r="S28" s="69"/>
    </row>
    <row r="29" spans="1:20" x14ac:dyDescent="0.35">
      <c r="A29">
        <v>29</v>
      </c>
      <c r="B29" s="1" t="s">
        <v>58</v>
      </c>
      <c r="C29" s="25" t="s">
        <v>27</v>
      </c>
      <c r="D29" s="9">
        <v>80</v>
      </c>
      <c r="E29" s="71">
        <f ca="1">E41-E30-E34</f>
        <v>20</v>
      </c>
      <c r="F29" s="71">
        <f t="shared" ref="F29:I29" ca="1" si="21">F41-F30-F34</f>
        <v>20.000000023632992</v>
      </c>
      <c r="G29" s="71">
        <f t="shared" ca="1" si="21"/>
        <v>20.000000322790129</v>
      </c>
      <c r="H29" s="71">
        <f t="shared" ca="1" si="21"/>
        <v>20.000002242604069</v>
      </c>
      <c r="I29" s="71">
        <f t="shared" ca="1" si="21"/>
        <v>20.000010666975641</v>
      </c>
      <c r="J29" s="7" t="str">
        <f t="shared" ref="J29:J41" ca="1" si="22">_xlfn.FORMULATEXT(I29)</f>
        <v>=I41-I30-I34</v>
      </c>
      <c r="L29" s="51" t="s">
        <v>58</v>
      </c>
      <c r="M29" s="25" t="s">
        <v>27</v>
      </c>
      <c r="N29" s="39">
        <v>80</v>
      </c>
      <c r="O29" s="73">
        <f ca="1">IF(O46&lt;-$N$13,-O46,$N$13)</f>
        <v>20</v>
      </c>
      <c r="P29" s="73">
        <f t="shared" ref="P29:S29" ca="1" si="23">IF(P46&lt;-$N$13,-P46,$N$13)</f>
        <v>20</v>
      </c>
      <c r="Q29" s="73">
        <f t="shared" ca="1" si="23"/>
        <v>20</v>
      </c>
      <c r="R29" s="73">
        <f t="shared" ca="1" si="23"/>
        <v>20</v>
      </c>
      <c r="S29" s="73">
        <f t="shared" ca="1" si="23"/>
        <v>20</v>
      </c>
      <c r="T29" s="15"/>
    </row>
    <row r="30" spans="1:20" x14ac:dyDescent="0.35">
      <c r="A30">
        <v>30</v>
      </c>
      <c r="B30" s="1"/>
      <c r="C30" s="1" t="s">
        <v>28</v>
      </c>
      <c r="D30" s="6">
        <v>150</v>
      </c>
      <c r="E30" s="69">
        <f>$D$4*E17</f>
        <v>240</v>
      </c>
      <c r="F30" s="69">
        <f t="shared" ref="F30:I30" si="24">$D$4*F17</f>
        <v>288</v>
      </c>
      <c r="G30" s="69">
        <f t="shared" si="24"/>
        <v>345.6</v>
      </c>
      <c r="H30" s="69">
        <f t="shared" si="24"/>
        <v>414.72</v>
      </c>
      <c r="I30" s="69">
        <f t="shared" si="24"/>
        <v>497.66399999999999</v>
      </c>
      <c r="J30" s="7" t="str">
        <f t="shared" ca="1" si="22"/>
        <v>=$D$4*I17</v>
      </c>
      <c r="L30" s="28"/>
      <c r="M30" s="27" t="s">
        <v>28</v>
      </c>
      <c r="N30" s="34">
        <v>200</v>
      </c>
      <c r="O30" s="69">
        <f>$N$4*O17</f>
        <v>240</v>
      </c>
      <c r="P30" s="69">
        <f t="shared" ref="P30:S30" si="25">$N$4*P17</f>
        <v>288</v>
      </c>
      <c r="Q30" s="69">
        <f t="shared" si="25"/>
        <v>345.6</v>
      </c>
      <c r="R30" s="69">
        <f t="shared" si="25"/>
        <v>414.72</v>
      </c>
      <c r="S30" s="69">
        <f t="shared" si="25"/>
        <v>497.66399999999999</v>
      </c>
      <c r="T30" s="7"/>
    </row>
    <row r="31" spans="1:20" x14ac:dyDescent="0.35">
      <c r="A31">
        <v>31</v>
      </c>
      <c r="B31" s="1"/>
      <c r="C31" s="1" t="s">
        <v>29</v>
      </c>
      <c r="D31" s="6"/>
      <c r="E31" s="69"/>
      <c r="F31" s="69"/>
      <c r="G31" s="69"/>
      <c r="H31" s="69"/>
      <c r="I31" s="69"/>
      <c r="J31" s="7"/>
      <c r="L31" s="28"/>
      <c r="M31" s="27" t="s">
        <v>29</v>
      </c>
      <c r="N31" s="34"/>
      <c r="O31" s="69"/>
      <c r="P31" s="69"/>
      <c r="Q31" s="69"/>
      <c r="R31" s="69"/>
      <c r="S31" s="69"/>
      <c r="T31" s="7"/>
    </row>
    <row r="32" spans="1:20" x14ac:dyDescent="0.35">
      <c r="A32">
        <v>32</v>
      </c>
      <c r="B32" s="1"/>
      <c r="C32" s="1" t="s">
        <v>30</v>
      </c>
      <c r="D32" s="6">
        <v>1070</v>
      </c>
      <c r="E32" s="69">
        <f ca="1">E34-E33</f>
        <v>1382.6315789473683</v>
      </c>
      <c r="F32" s="69">
        <f t="shared" ref="F32:I32" ca="1" si="26">F34-F33</f>
        <v>1730.2770083102494</v>
      </c>
      <c r="G32" s="69">
        <f t="shared" ca="1" si="26"/>
        <v>2154.937746027118</v>
      </c>
      <c r="H32" s="69">
        <f t="shared" ca="1" si="26"/>
        <v>2672.8048771878671</v>
      </c>
      <c r="I32" s="69">
        <f t="shared" ca="1" si="26"/>
        <v>3303.3906537339581</v>
      </c>
      <c r="J32" s="7" t="str">
        <f t="shared" ca="1" si="22"/>
        <v>=I34-I33</v>
      </c>
      <c r="L32" s="28"/>
      <c r="M32" s="27" t="s">
        <v>30</v>
      </c>
      <c r="N32" s="34">
        <v>1070</v>
      </c>
      <c r="O32" s="69">
        <f ca="1">O34-O33</f>
        <v>1382.6315789473683</v>
      </c>
      <c r="P32" s="69">
        <f t="shared" ref="P32:S32" ca="1" si="27">P34-P33</f>
        <v>1730.2770083102494</v>
      </c>
      <c r="Q32" s="69">
        <f t="shared" ca="1" si="27"/>
        <v>2154.937746027118</v>
      </c>
      <c r="R32" s="69">
        <f t="shared" ca="1" si="27"/>
        <v>2672.8048771878671</v>
      </c>
      <c r="S32" s="69">
        <f t="shared" ca="1" si="27"/>
        <v>3303.3906537339581</v>
      </c>
      <c r="T32" s="7"/>
    </row>
    <row r="33" spans="1:20" x14ac:dyDescent="0.35">
      <c r="A33">
        <v>33</v>
      </c>
      <c r="B33" s="1"/>
      <c r="C33" s="1" t="s">
        <v>31</v>
      </c>
      <c r="D33" s="6">
        <v>-300</v>
      </c>
      <c r="E33" s="69">
        <f ca="1">D33+E21</f>
        <v>-422.63157894736844</v>
      </c>
      <c r="F33" s="69">
        <f t="shared" ref="F33:I33" ca="1" si="28">E33+F21</f>
        <v>-578.27700831024936</v>
      </c>
      <c r="G33" s="69">
        <f t="shared" ca="1" si="28"/>
        <v>-772.53774602711769</v>
      </c>
      <c r="H33" s="69">
        <f t="shared" ca="1" si="28"/>
        <v>-1013.924877187867</v>
      </c>
      <c r="I33" s="69">
        <f t="shared" ca="1" si="28"/>
        <v>-1312.7346537339581</v>
      </c>
      <c r="J33" s="7" t="str">
        <f t="shared" ca="1" si="22"/>
        <v>=H33+I21</v>
      </c>
      <c r="L33" s="28"/>
      <c r="M33" s="27" t="s">
        <v>31</v>
      </c>
      <c r="N33" s="34">
        <v>-300</v>
      </c>
      <c r="O33" s="69">
        <f ca="1">N33+O21</f>
        <v>-422.63157894736844</v>
      </c>
      <c r="P33" s="69">
        <f t="shared" ref="P33:S33" ca="1" si="29">O33+P21</f>
        <v>-578.27700831024936</v>
      </c>
      <c r="Q33" s="69">
        <f t="shared" ca="1" si="29"/>
        <v>-772.53774602711769</v>
      </c>
      <c r="R33" s="69">
        <f t="shared" ca="1" si="29"/>
        <v>-1013.924877187867</v>
      </c>
      <c r="S33" s="69">
        <f t="shared" ca="1" si="29"/>
        <v>-1312.7346537339581</v>
      </c>
      <c r="T33" s="7"/>
    </row>
    <row r="34" spans="1:20" ht="18.5" x14ac:dyDescent="0.65">
      <c r="A34">
        <v>34</v>
      </c>
      <c r="B34" s="1"/>
      <c r="C34" s="1" t="s">
        <v>32</v>
      </c>
      <c r="D34" s="8">
        <v>770</v>
      </c>
      <c r="E34" s="69">
        <f>$D$6*E17</f>
        <v>960</v>
      </c>
      <c r="F34" s="69">
        <f t="shared" ref="F34:I34" si="30">$D$6*F17</f>
        <v>1152</v>
      </c>
      <c r="G34" s="69">
        <f t="shared" si="30"/>
        <v>1382.4</v>
      </c>
      <c r="H34" s="69">
        <f t="shared" si="30"/>
        <v>1658.88</v>
      </c>
      <c r="I34" s="69">
        <f t="shared" si="30"/>
        <v>1990.6559999999999</v>
      </c>
      <c r="J34" s="7" t="str">
        <f t="shared" ca="1" si="22"/>
        <v>=$D$6*I17</v>
      </c>
      <c r="L34" s="28"/>
      <c r="M34" s="27" t="s">
        <v>32</v>
      </c>
      <c r="N34" s="34">
        <v>770</v>
      </c>
      <c r="O34" s="69">
        <f>$N$6*O17</f>
        <v>960</v>
      </c>
      <c r="P34" s="69">
        <f t="shared" ref="P34:S34" si="31">$N$6*P17</f>
        <v>1152</v>
      </c>
      <c r="Q34" s="69">
        <f t="shared" si="31"/>
        <v>1382.4</v>
      </c>
      <c r="R34" s="69">
        <f t="shared" si="31"/>
        <v>1658.88</v>
      </c>
      <c r="S34" s="69">
        <f t="shared" si="31"/>
        <v>1990.6559999999999</v>
      </c>
      <c r="T34" s="7"/>
    </row>
    <row r="35" spans="1:20" ht="16" thickBot="1" x14ac:dyDescent="0.4">
      <c r="A35">
        <v>35</v>
      </c>
      <c r="B35" s="1"/>
      <c r="C35" s="24" t="s">
        <v>33</v>
      </c>
      <c r="D35" s="22">
        <v>1000</v>
      </c>
      <c r="E35" s="70">
        <f ca="1">E34+E30+E29</f>
        <v>1220</v>
      </c>
      <c r="F35" s="70">
        <f t="shared" ref="F35:I35" ca="1" si="32">F34+F30+F29</f>
        <v>1460.000000023633</v>
      </c>
      <c r="G35" s="70">
        <f t="shared" ca="1" si="32"/>
        <v>1748.0000003227901</v>
      </c>
      <c r="H35" s="70">
        <f t="shared" ca="1" si="32"/>
        <v>2093.6000022426042</v>
      </c>
      <c r="I35" s="70">
        <f t="shared" ca="1" si="32"/>
        <v>2508.3200106669756</v>
      </c>
      <c r="J35" s="7" t="str">
        <f t="shared" ca="1" si="22"/>
        <v>=I34+I30+I29</v>
      </c>
      <c r="L35" s="28"/>
      <c r="M35" s="24" t="s">
        <v>33</v>
      </c>
      <c r="N35" s="38">
        <v>1050</v>
      </c>
      <c r="O35" s="70">
        <f ca="1">O34+O30+O29</f>
        <v>1220</v>
      </c>
      <c r="P35" s="70">
        <f t="shared" ref="P35:S35" ca="1" si="33">P34+P30+P29</f>
        <v>1460</v>
      </c>
      <c r="Q35" s="70">
        <f t="shared" ca="1" si="33"/>
        <v>1748</v>
      </c>
      <c r="R35" s="70">
        <f t="shared" ca="1" si="33"/>
        <v>2093.6000000000004</v>
      </c>
      <c r="S35" s="70">
        <f t="shared" ca="1" si="33"/>
        <v>2508.3199999999997</v>
      </c>
      <c r="T35" s="7"/>
    </row>
    <row r="36" spans="1:20" ht="16" thickTop="1" x14ac:dyDescent="0.35">
      <c r="A36">
        <v>36</v>
      </c>
      <c r="B36" s="1"/>
      <c r="C36" s="1"/>
      <c r="D36" s="6"/>
      <c r="E36" s="69"/>
      <c r="F36" s="69"/>
      <c r="G36" s="69"/>
      <c r="H36" s="69"/>
      <c r="I36" s="69"/>
      <c r="J36" s="7"/>
      <c r="L36" s="28"/>
      <c r="N36" s="34"/>
      <c r="O36" s="69"/>
      <c r="P36" s="69"/>
      <c r="Q36" s="69"/>
      <c r="R36" s="69"/>
      <c r="S36" s="69"/>
      <c r="T36" s="7"/>
    </row>
    <row r="37" spans="1:20" x14ac:dyDescent="0.35">
      <c r="A37">
        <v>37</v>
      </c>
      <c r="B37" s="1"/>
      <c r="C37" s="1" t="s">
        <v>34</v>
      </c>
      <c r="D37" s="6">
        <v>80</v>
      </c>
      <c r="E37" s="69">
        <f>$D$5*E17</f>
        <v>96</v>
      </c>
      <c r="F37" s="69">
        <f t="shared" ref="F37:I37" si="34">$D$5*F17</f>
        <v>115.2</v>
      </c>
      <c r="G37" s="69">
        <f t="shared" si="34"/>
        <v>138.24</v>
      </c>
      <c r="H37" s="69">
        <f t="shared" si="34"/>
        <v>165.88800000000001</v>
      </c>
      <c r="I37" s="69">
        <f t="shared" si="34"/>
        <v>199.06559999999999</v>
      </c>
      <c r="J37" s="7" t="str">
        <f t="shared" ca="1" si="22"/>
        <v>=$D$5*I17</v>
      </c>
      <c r="L37" s="28"/>
      <c r="M37" s="27" t="s">
        <v>34</v>
      </c>
      <c r="N37" s="34">
        <v>80</v>
      </c>
      <c r="O37" s="69">
        <f>$N$5*O17</f>
        <v>96</v>
      </c>
      <c r="P37" s="69">
        <f t="shared" ref="P37:S37" si="35">$N$5*P17</f>
        <v>115.2</v>
      </c>
      <c r="Q37" s="69">
        <f t="shared" si="35"/>
        <v>138.24</v>
      </c>
      <c r="R37" s="69">
        <f t="shared" si="35"/>
        <v>165.88800000000001</v>
      </c>
      <c r="S37" s="69">
        <f t="shared" si="35"/>
        <v>199.06559999999999</v>
      </c>
      <c r="T37" s="7"/>
    </row>
    <row r="38" spans="1:20" x14ac:dyDescent="0.35">
      <c r="A38">
        <v>38</v>
      </c>
      <c r="B38" s="1" t="s">
        <v>58</v>
      </c>
      <c r="C38" s="40" t="s">
        <v>35</v>
      </c>
      <c r="D38" s="9">
        <v>320</v>
      </c>
      <c r="E38" s="74">
        <f ca="1">MAX(E30+E34+$D$13-E37-E39-E40,D38)</f>
        <v>390.24312049158431</v>
      </c>
      <c r="F38" s="74">
        <f t="shared" ref="F38:I38" ca="1" si="36">MAX(F30+F34+$D$13-F37-F39-F40,E38)</f>
        <v>453.91918386060712</v>
      </c>
      <c r="G38" s="74">
        <f t="shared" ca="1" si="36"/>
        <v>532.27024656394406</v>
      </c>
      <c r="H38" s="74">
        <f t="shared" ca="1" si="36"/>
        <v>628.5303950803808</v>
      </c>
      <c r="I38" s="74">
        <f t="shared" ca="1" si="36"/>
        <v>746.61490547108724</v>
      </c>
      <c r="J38" s="7" t="str">
        <f t="shared" ca="1" si="22"/>
        <v>=MAX(I30+I34+$D$13-I37-I39-I40,H38)</v>
      </c>
      <c r="L38" s="51" t="s">
        <v>58</v>
      </c>
      <c r="M38" s="40" t="s">
        <v>48</v>
      </c>
      <c r="N38" s="34"/>
      <c r="O38" s="73">
        <f ca="1">IF(O46&gt;-$N$13,O46+$N$13,0)</f>
        <v>70.24312049158425</v>
      </c>
      <c r="P38" s="73">
        <f t="shared" ref="P38:S38" ca="1" si="37">IF(P46&gt;-$N$13,P46+$N$13,0)</f>
        <v>133.91918386580937</v>
      </c>
      <c r="Q38" s="73">
        <f t="shared" ca="1" si="37"/>
        <v>212.27024663843372</v>
      </c>
      <c r="R38" s="73">
        <f t="shared" ca="1" si="37"/>
        <v>308.53039562054346</v>
      </c>
      <c r="S38" s="73">
        <f t="shared" ca="1" si="37"/>
        <v>426.61490814079025</v>
      </c>
      <c r="T38" s="15"/>
    </row>
    <row r="39" spans="1:20" x14ac:dyDescent="0.35">
      <c r="A39">
        <v>39</v>
      </c>
      <c r="B39" s="1"/>
      <c r="C39" s="1" t="s">
        <v>36</v>
      </c>
      <c r="D39" s="6">
        <v>450</v>
      </c>
      <c r="E39" s="69">
        <f>D39</f>
        <v>450</v>
      </c>
      <c r="F39" s="69">
        <f t="shared" ref="F39:I39" si="38">E39</f>
        <v>450</v>
      </c>
      <c r="G39" s="69">
        <f t="shared" si="38"/>
        <v>450</v>
      </c>
      <c r="H39" s="69">
        <f t="shared" si="38"/>
        <v>450</v>
      </c>
      <c r="I39" s="69">
        <f t="shared" si="38"/>
        <v>450</v>
      </c>
      <c r="J39" s="7" t="str">
        <f t="shared" ca="1" si="22"/>
        <v>=H39</v>
      </c>
      <c r="L39" s="28"/>
      <c r="M39" s="32" t="s">
        <v>35</v>
      </c>
      <c r="N39" s="34">
        <v>320</v>
      </c>
      <c r="O39" s="69">
        <f>N39</f>
        <v>320</v>
      </c>
      <c r="P39" s="69">
        <f t="shared" ref="P39:S39" si="39">O39</f>
        <v>320</v>
      </c>
      <c r="Q39" s="69">
        <f t="shared" si="39"/>
        <v>320</v>
      </c>
      <c r="R39" s="69">
        <f t="shared" si="39"/>
        <v>320</v>
      </c>
      <c r="S39" s="69">
        <f t="shared" si="39"/>
        <v>320</v>
      </c>
      <c r="T39" s="7"/>
    </row>
    <row r="40" spans="1:20" ht="18.5" x14ac:dyDescent="0.65">
      <c r="A40">
        <v>40</v>
      </c>
      <c r="B40" s="1"/>
      <c r="C40" s="1" t="s">
        <v>37</v>
      </c>
      <c r="D40" s="8">
        <v>150</v>
      </c>
      <c r="E40" s="69">
        <f ca="1">D40+E26</f>
        <v>283.75687950841569</v>
      </c>
      <c r="F40" s="69">
        <f t="shared" ref="F40:I40" ca="1" si="40">E40+F26</f>
        <v>440.88081613274682</v>
      </c>
      <c r="G40" s="69">
        <f t="shared" ca="1" si="40"/>
        <v>627.48975334013232</v>
      </c>
      <c r="H40" s="69">
        <f t="shared" ca="1" si="40"/>
        <v>849.18160421800712</v>
      </c>
      <c r="I40" s="69">
        <f t="shared" ca="1" si="40"/>
        <v>1112.6394910296069</v>
      </c>
      <c r="J40" s="7" t="str">
        <f t="shared" ca="1" si="22"/>
        <v>=H40+I26</v>
      </c>
      <c r="L40" s="28"/>
      <c r="M40" s="27" t="s">
        <v>36</v>
      </c>
      <c r="N40" s="34">
        <v>450</v>
      </c>
      <c r="O40" s="69">
        <f>N40</f>
        <v>450</v>
      </c>
      <c r="P40" s="69">
        <f t="shared" ref="P40:S40" si="41">O40</f>
        <v>450</v>
      </c>
      <c r="Q40" s="69">
        <f t="shared" si="41"/>
        <v>450</v>
      </c>
      <c r="R40" s="69">
        <f t="shared" si="41"/>
        <v>450</v>
      </c>
      <c r="S40" s="69">
        <f t="shared" si="41"/>
        <v>450</v>
      </c>
      <c r="T40" s="7"/>
    </row>
    <row r="41" spans="1:20" ht="16" thickBot="1" x14ac:dyDescent="0.4">
      <c r="A41">
        <v>41</v>
      </c>
      <c r="B41" s="1"/>
      <c r="C41" s="24" t="s">
        <v>38</v>
      </c>
      <c r="D41" s="22">
        <v>1000</v>
      </c>
      <c r="E41" s="70">
        <f ca="1">SUM(E37:E40)</f>
        <v>1220</v>
      </c>
      <c r="F41" s="70">
        <f t="shared" ref="F41:I41" ca="1" si="42">SUM(F37:F40)</f>
        <v>1459.9999999933539</v>
      </c>
      <c r="G41" s="70">
        <f t="shared" ca="1" si="42"/>
        <v>1747.9999999040765</v>
      </c>
      <c r="H41" s="70">
        <f t="shared" ca="1" si="42"/>
        <v>2093.599999298388</v>
      </c>
      <c r="I41" s="70">
        <f t="shared" ca="1" si="42"/>
        <v>2508.3199965006943</v>
      </c>
      <c r="J41" s="7" t="str">
        <f t="shared" ca="1" si="22"/>
        <v>=SUM(I37:I40)</v>
      </c>
      <c r="L41" s="28"/>
      <c r="M41" s="27" t="s">
        <v>37</v>
      </c>
      <c r="N41" s="34">
        <v>150</v>
      </c>
      <c r="O41" s="69">
        <f ca="1">N41+O26</f>
        <v>283.75687950841569</v>
      </c>
      <c r="P41" s="69">
        <f t="shared" ref="P41:S41" ca="1" si="43">O41+P26</f>
        <v>440.88081613419052</v>
      </c>
      <c r="Q41" s="69">
        <f t="shared" ca="1" si="43"/>
        <v>627.48975336156639</v>
      </c>
      <c r="R41" s="69">
        <f t="shared" ca="1" si="43"/>
        <v>849.18160437945699</v>
      </c>
      <c r="S41" s="69">
        <f t="shared" ca="1" si="43"/>
        <v>1112.6394918592096</v>
      </c>
      <c r="T41" s="7"/>
    </row>
    <row r="42" spans="1:20" ht="16.5" thickTop="1" thickBot="1" x14ac:dyDescent="0.4">
      <c r="A42">
        <v>42</v>
      </c>
      <c r="B42" s="1"/>
      <c r="C42" s="1"/>
      <c r="D42" s="1"/>
      <c r="E42" s="1"/>
      <c r="F42" s="1"/>
      <c r="G42" s="1"/>
      <c r="H42" s="1"/>
      <c r="I42" s="1"/>
      <c r="J42" s="7"/>
      <c r="L42" s="28"/>
      <c r="M42" s="24" t="s">
        <v>38</v>
      </c>
      <c r="N42" s="38">
        <v>1000</v>
      </c>
      <c r="O42" s="70">
        <f ca="1">SUM(O37:O41)</f>
        <v>1220</v>
      </c>
      <c r="P42" s="70">
        <f t="shared" ref="P42:S42" ca="1" si="44">SUM(P37:P41)</f>
        <v>1460</v>
      </c>
      <c r="Q42" s="70">
        <f t="shared" ca="1" si="44"/>
        <v>1748</v>
      </c>
      <c r="R42" s="70">
        <f t="shared" ca="1" si="44"/>
        <v>2093.6000000000004</v>
      </c>
      <c r="S42" s="70">
        <f t="shared" ca="1" si="44"/>
        <v>2508.3199999999997</v>
      </c>
      <c r="T42" s="7"/>
    </row>
    <row r="43" spans="1:20" ht="16.5" thickTop="1" thickBot="1" x14ac:dyDescent="0.4">
      <c r="A43">
        <v>43</v>
      </c>
      <c r="B43" s="1"/>
      <c r="C43" s="1"/>
      <c r="D43" s="1"/>
      <c r="E43" s="1"/>
      <c r="F43" s="1"/>
      <c r="G43" s="1"/>
      <c r="H43" s="1"/>
      <c r="I43" s="1"/>
      <c r="J43" s="7"/>
      <c r="L43" s="28"/>
      <c r="T43" s="29"/>
    </row>
    <row r="44" spans="1:20" x14ac:dyDescent="0.35">
      <c r="A44">
        <v>44</v>
      </c>
      <c r="B44" s="4"/>
      <c r="C44" s="27"/>
      <c r="L44" s="28"/>
      <c r="M44" s="41" t="s">
        <v>49</v>
      </c>
      <c r="N44" s="42"/>
      <c r="O44" s="43">
        <f>O34+O30</f>
        <v>1200</v>
      </c>
      <c r="P44" s="43">
        <f t="shared" ref="P44:S44" si="45">P34+P30</f>
        <v>1440</v>
      </c>
      <c r="Q44" s="43">
        <f t="shared" si="45"/>
        <v>1728</v>
      </c>
      <c r="R44" s="43">
        <f t="shared" si="45"/>
        <v>2073.6000000000004</v>
      </c>
      <c r="S44" s="43">
        <f t="shared" si="45"/>
        <v>2488.3199999999997</v>
      </c>
    </row>
    <row r="45" spans="1:20" x14ac:dyDescent="0.35">
      <c r="A45">
        <v>45</v>
      </c>
      <c r="B45" s="1"/>
      <c r="C45" s="27"/>
      <c r="L45" s="28"/>
      <c r="M45" s="44" t="s">
        <v>50</v>
      </c>
      <c r="N45" s="45"/>
      <c r="O45" s="46">
        <f ca="1">O41+O40+O39+O37</f>
        <v>1149.7568795084158</v>
      </c>
      <c r="P45" s="46">
        <f t="shared" ref="P45:S45" ca="1" si="46">P41+P40+P39+P37</f>
        <v>1326.0808161341906</v>
      </c>
      <c r="Q45" s="46">
        <f t="shared" ca="1" si="46"/>
        <v>1535.7297533615663</v>
      </c>
      <c r="R45" s="46">
        <f t="shared" ca="1" si="46"/>
        <v>1785.0696043794569</v>
      </c>
      <c r="S45" s="46">
        <f t="shared" ca="1" si="46"/>
        <v>2081.7050918592095</v>
      </c>
    </row>
    <row r="46" spans="1:20" x14ac:dyDescent="0.35">
      <c r="A46">
        <v>46</v>
      </c>
      <c r="B46" s="1"/>
      <c r="C46" s="27"/>
      <c r="L46" s="28"/>
      <c r="M46" s="44" t="s">
        <v>51</v>
      </c>
      <c r="N46" s="45"/>
      <c r="O46" s="72">
        <f ca="1">O44-O45</f>
        <v>50.24312049158425</v>
      </c>
      <c r="P46" s="72">
        <f t="shared" ref="P46:S46" ca="1" si="47">P44-P45</f>
        <v>113.91918386580937</v>
      </c>
      <c r="Q46" s="72">
        <f t="shared" ca="1" si="47"/>
        <v>192.27024663843372</v>
      </c>
      <c r="R46" s="72">
        <f t="shared" ca="1" si="47"/>
        <v>288.53039562054346</v>
      </c>
      <c r="S46" s="72">
        <f t="shared" ca="1" si="47"/>
        <v>406.61490814079025</v>
      </c>
    </row>
    <row r="47" spans="1:20" x14ac:dyDescent="0.35">
      <c r="A47">
        <v>47</v>
      </c>
      <c r="B47" s="1"/>
      <c r="C47" s="27"/>
      <c r="L47" s="28" t="s">
        <v>55</v>
      </c>
      <c r="M47" s="44" t="s">
        <v>52</v>
      </c>
      <c r="N47" s="45"/>
      <c r="O47" s="64">
        <f ca="1">SUM(O38:O39)</f>
        <v>390.24312049158425</v>
      </c>
      <c r="P47" s="64">
        <f t="shared" ref="P47:S47" ca="1" si="48">SUM(P38:P39)</f>
        <v>453.91918386580937</v>
      </c>
      <c r="Q47" s="64">
        <f t="shared" ca="1" si="48"/>
        <v>532.27024663843372</v>
      </c>
      <c r="R47" s="64">
        <f t="shared" ca="1" si="48"/>
        <v>628.53039562054346</v>
      </c>
      <c r="S47" s="64">
        <f t="shared" ca="1" si="48"/>
        <v>746.61490814079025</v>
      </c>
    </row>
    <row r="48" spans="1:20" ht="16" thickBot="1" x14ac:dyDescent="0.4">
      <c r="A48">
        <v>48</v>
      </c>
      <c r="B48" s="1"/>
      <c r="C48" s="27"/>
      <c r="L48" s="28" t="s">
        <v>55</v>
      </c>
      <c r="M48" s="47" t="s">
        <v>53</v>
      </c>
      <c r="N48" s="48"/>
      <c r="O48" s="49"/>
      <c r="P48" s="49"/>
      <c r="Q48" s="49"/>
      <c r="R48" s="49"/>
      <c r="S48" s="50"/>
    </row>
    <row r="49" spans="1:12" x14ac:dyDescent="0.35">
      <c r="A49">
        <v>49</v>
      </c>
      <c r="B49" s="1"/>
      <c r="C49" s="10" t="s">
        <v>14</v>
      </c>
      <c r="D49" s="11">
        <v>0</v>
      </c>
      <c r="E49" s="11">
        <v>1</v>
      </c>
      <c r="F49" s="11">
        <v>2</v>
      </c>
      <c r="G49" s="11">
        <v>3</v>
      </c>
      <c r="H49" s="11">
        <v>4</v>
      </c>
      <c r="I49" s="11">
        <v>5</v>
      </c>
      <c r="J49" s="7"/>
      <c r="L49" s="28"/>
    </row>
    <row r="50" spans="1:12" ht="23" x14ac:dyDescent="0.5">
      <c r="A50">
        <v>50</v>
      </c>
      <c r="B50" s="1"/>
      <c r="C50" s="54" t="s">
        <v>39</v>
      </c>
      <c r="D50" s="12"/>
      <c r="E50" s="12"/>
      <c r="F50" s="12"/>
      <c r="G50" s="12"/>
      <c r="H50" s="12"/>
      <c r="I50" s="12"/>
      <c r="J50" s="7"/>
      <c r="L50" s="28"/>
    </row>
    <row r="51" spans="1:12" x14ac:dyDescent="0.35">
      <c r="A51">
        <v>51</v>
      </c>
      <c r="B51" s="1"/>
      <c r="C51" s="13" t="s">
        <v>23</v>
      </c>
      <c r="D51" s="12"/>
      <c r="E51" s="14"/>
      <c r="F51" s="14"/>
      <c r="G51" s="14"/>
      <c r="H51" s="14"/>
      <c r="I51" s="14"/>
      <c r="J51" s="7"/>
      <c r="L51" s="28"/>
    </row>
    <row r="52" spans="1:12" x14ac:dyDescent="0.35">
      <c r="A52">
        <v>52</v>
      </c>
      <c r="B52" s="1"/>
      <c r="C52" s="12" t="s">
        <v>40</v>
      </c>
      <c r="D52" s="12"/>
      <c r="E52" s="14"/>
      <c r="F52" s="14"/>
      <c r="G52" s="14"/>
      <c r="H52" s="14"/>
      <c r="I52" s="14"/>
      <c r="J52" s="7"/>
      <c r="L52" s="28"/>
    </row>
    <row r="53" spans="1:12" x14ac:dyDescent="0.35">
      <c r="A53">
        <v>53</v>
      </c>
      <c r="B53" s="1"/>
      <c r="C53" s="12" t="s">
        <v>41</v>
      </c>
      <c r="D53" s="12"/>
      <c r="E53" s="14"/>
      <c r="F53" s="14"/>
      <c r="G53" s="14"/>
      <c r="H53" s="14"/>
      <c r="I53" s="14"/>
      <c r="J53" s="7"/>
      <c r="L53" s="28"/>
    </row>
    <row r="54" spans="1:12" x14ac:dyDescent="0.35">
      <c r="A54">
        <v>54</v>
      </c>
      <c r="C54" s="12" t="s">
        <v>42</v>
      </c>
      <c r="D54" s="12"/>
      <c r="E54" s="14"/>
      <c r="F54" s="14"/>
      <c r="G54" s="14"/>
      <c r="H54" s="14"/>
      <c r="I54" s="14"/>
      <c r="J54" s="7"/>
    </row>
    <row r="55" spans="1:12" x14ac:dyDescent="0.35">
      <c r="A55">
        <v>55</v>
      </c>
      <c r="C55" s="12" t="s">
        <v>43</v>
      </c>
      <c r="D55" s="12"/>
      <c r="E55" s="14"/>
      <c r="F55" s="14"/>
      <c r="G55" s="14"/>
      <c r="H55" s="14"/>
      <c r="I55" s="14"/>
      <c r="J55" s="7"/>
    </row>
    <row r="56" spans="1:12" x14ac:dyDescent="0.35">
      <c r="A56">
        <v>56</v>
      </c>
      <c r="C56" s="12" t="s">
        <v>44</v>
      </c>
      <c r="D56" s="12"/>
      <c r="E56" s="14"/>
      <c r="F56" s="14"/>
      <c r="G56" s="14"/>
      <c r="H56" s="14"/>
      <c r="I56" s="14"/>
      <c r="J56" s="7"/>
    </row>
    <row r="57" spans="1:12" x14ac:dyDescent="0.35">
      <c r="A57">
        <v>57</v>
      </c>
      <c r="C57" s="12" t="s">
        <v>45</v>
      </c>
      <c r="D57" s="12"/>
      <c r="E57" s="14"/>
      <c r="F57" s="14"/>
      <c r="G57" s="14"/>
      <c r="H57" s="14"/>
      <c r="I57" s="14"/>
      <c r="J57" s="7"/>
    </row>
    <row r="58" spans="1:12" ht="16" thickBot="1" x14ac:dyDescent="0.4">
      <c r="A58">
        <v>58</v>
      </c>
      <c r="C58" s="65" t="s">
        <v>46</v>
      </c>
      <c r="D58" s="66"/>
      <c r="E58" s="67"/>
      <c r="F58" s="67"/>
      <c r="G58" s="67"/>
      <c r="H58" s="67"/>
      <c r="I58" s="67"/>
      <c r="J58" s="7"/>
    </row>
    <row r="59" spans="1:12" ht="16" thickTop="1" x14ac:dyDescent="0.35"/>
    <row r="69" spans="3:3" x14ac:dyDescent="0.35">
      <c r="C69" s="27"/>
    </row>
    <row r="70" spans="3:3" x14ac:dyDescent="0.35">
      <c r="C70" s="27"/>
    </row>
    <row r="71" spans="3:3" x14ac:dyDescent="0.35">
      <c r="C71" s="27"/>
    </row>
    <row r="72" spans="3:3" x14ac:dyDescent="0.35">
      <c r="C72" s="27"/>
    </row>
    <row r="73" spans="3:3" x14ac:dyDescent="0.35">
      <c r="C73" s="27"/>
    </row>
    <row r="74" spans="3:3" x14ac:dyDescent="0.35">
      <c r="C74" s="27"/>
    </row>
    <row r="75" spans="3:3" x14ac:dyDescent="0.35">
      <c r="C75" s="27"/>
    </row>
    <row r="76" spans="3:3" x14ac:dyDescent="0.35">
      <c r="C76" s="27"/>
    </row>
    <row r="77" spans="3:3" x14ac:dyDescent="0.35">
      <c r="C77" s="27"/>
    </row>
    <row r="78" spans="3:3" x14ac:dyDescent="0.35">
      <c r="C78" s="27"/>
    </row>
    <row r="79" spans="3:3" x14ac:dyDescent="0.35">
      <c r="C79" s="27"/>
    </row>
  </sheetData>
  <mergeCells count="2">
    <mergeCell ref="M1:S1"/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Proforma using MAX vs IF 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dongying chen</cp:lastModifiedBy>
  <dcterms:created xsi:type="dcterms:W3CDTF">2018-05-09T14:22:34Z</dcterms:created>
  <dcterms:modified xsi:type="dcterms:W3CDTF">2019-05-18T23:23:18Z</dcterms:modified>
</cp:coreProperties>
</file>