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onor\Desktop\data analysis\excel练习&amp;大厂周报制作\"/>
    </mc:Choice>
  </mc:AlternateContent>
  <xr:revisionPtr revIDLastSave="0" documentId="13_ncr:1_{6B00FE39-DCF1-4DF7-A3BD-DB41A0D9839D}" xr6:coauthVersionLast="47" xr6:coauthVersionMax="47" xr10:uidLastSave="{00000000-0000-0000-0000-000000000000}"/>
  <bookViews>
    <workbookView xWindow="-108" yWindow="-108" windowWidth="23256" windowHeight="12576" xr2:uid="{A19BAB5D-785F-4A4D-B1C1-14FC6548EFC8}"/>
  </bookViews>
  <sheets>
    <sheet name="拌客源数据1-8月" sheetId="2" r:id="rId1"/>
    <sheet name="数据透视图表" sheetId="28" r:id="rId2"/>
    <sheet name="大厂周报" sheetId="16" r:id="rId3"/>
    <sheet name="拌客源数据1-8月 -副本2" sheetId="30" state="hidden" r:id="rId4"/>
    <sheet name="源数据备份" sheetId="29" state="hidden" r:id="rId5"/>
  </sheets>
  <definedNames>
    <definedName name="_xlnm._FilterDatabase" localSheetId="0" hidden="1">'拌客源数据1-8月'!$A$1:$X$562</definedName>
    <definedName name="_xlnm._FilterDatabase" localSheetId="3" hidden="1">'拌客源数据1-8月 -副本2'!$A$1:$X$562</definedName>
    <definedName name="_xlnm._FilterDatabase" localSheetId="4" hidden="1">源数据备份!$A$1:$X$562</definedName>
    <definedName name="切片器_平台i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6" i="16" l="1"/>
  <c r="H8" i="16"/>
  <c r="D13" i="16"/>
  <c r="C13" i="16"/>
  <c r="F13" i="16"/>
  <c r="B1" i="16"/>
  <c r="C25" i="16"/>
  <c r="C26" i="16"/>
  <c r="D26" i="16"/>
  <c r="F26" i="16"/>
  <c r="C27" i="16"/>
  <c r="D27" i="16"/>
  <c r="F27" i="16"/>
  <c r="C28" i="16"/>
  <c r="D28" i="16"/>
  <c r="F28" i="16"/>
  <c r="C29" i="16"/>
  <c r="D29" i="16"/>
  <c r="F29" i="16"/>
  <c r="C30" i="16"/>
  <c r="D30" i="16"/>
  <c r="F30" i="16"/>
  <c r="C31" i="16"/>
  <c r="D31" i="16"/>
  <c r="F31" i="16"/>
  <c r="D25" i="16"/>
  <c r="F25" i="16"/>
  <c r="D14" i="16"/>
  <c r="F14" i="16"/>
  <c r="G14" i="16"/>
  <c r="D15" i="16"/>
  <c r="F15" i="16"/>
  <c r="G15" i="16"/>
  <c r="D16" i="16"/>
  <c r="F16" i="16"/>
  <c r="G16" i="16"/>
  <c r="D17" i="16"/>
  <c r="F17" i="16"/>
  <c r="G17" i="16"/>
  <c r="D18" i="16"/>
  <c r="F18" i="16"/>
  <c r="G18" i="16"/>
  <c r="D19" i="16"/>
  <c r="F19" i="16"/>
  <c r="G19" i="16"/>
  <c r="G13" i="16"/>
  <c r="C14" i="16"/>
  <c r="H26" i="16" s="1"/>
  <c r="C15" i="16"/>
  <c r="C16" i="16"/>
  <c r="C17" i="16"/>
  <c r="C18" i="16"/>
  <c r="C19" i="16"/>
  <c r="B26" i="16"/>
  <c r="B27" i="16"/>
  <c r="B28" i="16"/>
  <c r="B29" i="16"/>
  <c r="B30" i="16"/>
  <c r="B31" i="16"/>
  <c r="B25" i="16"/>
  <c r="B13" i="16"/>
  <c r="B14" i="16"/>
  <c r="B15" i="16"/>
  <c r="B16" i="16"/>
  <c r="B17" i="16"/>
  <c r="B18" i="16"/>
  <c r="B19" i="16"/>
  <c r="G29" i="16" l="1"/>
  <c r="G27" i="16"/>
  <c r="G30" i="16"/>
  <c r="G28" i="16"/>
  <c r="G26" i="16"/>
  <c r="E15" i="16"/>
  <c r="C20" i="16"/>
  <c r="H18" i="16"/>
  <c r="E31" i="16"/>
  <c r="E27" i="16"/>
  <c r="E14" i="16"/>
  <c r="H16" i="16"/>
  <c r="E30" i="16"/>
  <c r="E28" i="16"/>
  <c r="E26" i="16"/>
  <c r="F32" i="16"/>
  <c r="H32" i="16"/>
  <c r="D20" i="16"/>
  <c r="D9" i="16" s="1"/>
  <c r="D32" i="16"/>
  <c r="C32" i="16"/>
  <c r="A6" i="16" s="1"/>
  <c r="H25" i="16"/>
  <c r="H19" i="16"/>
  <c r="G20" i="16"/>
  <c r="H14" i="16"/>
  <c r="G31" i="16"/>
  <c r="E25" i="16"/>
  <c r="F20" i="16"/>
  <c r="A9" i="16" s="1"/>
  <c r="B9" i="16" s="1"/>
  <c r="E18" i="16"/>
  <c r="E16" i="16"/>
  <c r="E29" i="16"/>
  <c r="E17" i="16"/>
  <c r="E19" i="16"/>
  <c r="H29" i="16"/>
  <c r="H17" i="16"/>
  <c r="G25" i="16"/>
  <c r="H28" i="16"/>
  <c r="H31" i="16"/>
  <c r="H27" i="16"/>
  <c r="H13" i="16"/>
  <c r="H30" i="16"/>
  <c r="H15" i="16"/>
  <c r="E13" i="16"/>
  <c r="E32" i="16" l="1"/>
  <c r="C6" i="16" s="1"/>
  <c r="E20" i="16"/>
  <c r="E9" i="16" s="1"/>
  <c r="F9" i="16" s="1"/>
  <c r="C9" i="16"/>
  <c r="H20" i="16"/>
  <c r="G32" i="16"/>
  <c r="E6" i="16" s="1"/>
</calcChain>
</file>

<file path=xl/sharedStrings.xml><?xml version="1.0" encoding="utf-8"?>
<sst xmlns="http://schemas.openxmlformats.org/spreadsheetml/2006/main" count="11901" uniqueCount="87">
  <si>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</si>
  <si>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</si>
  <si>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</si>
  <si>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</si>
  <si>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</si>
  <si>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</si>
  <si>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</si>
  <si>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</si>
  <si>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</si>
  <si>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</si>
  <si>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</si>
  <si>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</si>
  <si>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</si>
  <si>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</si>
  <si>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</si>
  <si>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</si>
  <si>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</si>
  <si>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</si>
  <si>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</si>
  <si>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</si>
  <si>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</si>
  <si>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</si>
  <si>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</si>
  <si>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</si>
  <si>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</si>
  <si>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</si>
  <si>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</si>
  <si>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</si>
  <si>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</si>
  <si>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</si>
  <si>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</si>
  <si>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</si>
  <si>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</si>
  <si>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</si>
  <si>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</si>
  <si>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</si>
  <si>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</si>
  <si>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</si>
  <si>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</si>
  <si>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</si>
  <si>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</si>
  <si>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</si>
  <si>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</si>
  <si>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</si>
  <si>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</si>
  <si>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</si>
  <si>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</si>
  <si>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</si>
  <si>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</si>
  <si>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</si>
  <si>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</si>
  <si>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</si>
  <si>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</si>
  <si>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</si>
  <si>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</si>
  <si>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</si>
  <si>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</si>
  <si>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</si>
  <si>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</si>
  <si>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</si>
  <si>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</si>
  <si>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</si>
  <si>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</si>
  <si>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</si>
  <si>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</si>
  <si>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</si>
  <si>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</si>
  <si>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</si>
  <si>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</si>
  <si>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</si>
  <si>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</si>
  <si>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</si>
  <si>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</si>
  <si>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</si>
  <si>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</si>
  <si>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</si>
  <si>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cpc总费用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</si>
  <si>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</si>
  <si>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</si>
  <si>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</si>
  <si>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</si>
  <si>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</si>
  <si>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</si>
  <si>
    <t>2020年8月第二周</t>
    <phoneticPr fontId="18" type="noConversion"/>
  </si>
  <si>
    <t xml:space="preserve"> 进店转化率</t>
    <phoneticPr fontId="18" type="noConversion"/>
  </si>
  <si>
    <t>营销占比=cpc总费用/gmv</t>
    <phoneticPr fontId="18" type="noConversion"/>
  </si>
  <si>
    <t>业务月进度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</si>
</sst>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[$-804]aaa;@"/>
    <numFmt numFmtId="185" formatCode="#,##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C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0" fontId="19" fillId="0" borderId="0" xfId="42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0" fontId="20" fillId="0" borderId="0" xfId="42" applyNumberFormat="1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85" fontId="19" fillId="0" borderId="15" xfId="0" applyNumberFormat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19" fillId="0" borderId="13" xfId="42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0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[Excel-大厂数据周报表制作.xlsx]数据透视图表!数据透视表4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[Excel-大厂数据周报表制作.xlsx]数据透视图表!数据透视表4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topLeftCell="H7" workbookViewId="0">
      <selection activeCell="H2" sqref="H2"/>
    </sheetView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76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82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opLeftCell="A13" workbookViewId="0"/>
  </sheetViews>
  <sheetFormatPr defaultRowHeight="13.8" x14ac:dyDescent="0.25"/>
  <cols>
    <col min="1" max="1" width="26.109375" bestFit="1" customWidth="1"/>
    <col min="2" max="2" width="12.88671875" bestFit="1" customWidth="1"/>
    <col min="3" max="3" width="16.5546875" bestFit="1" customWidth="1"/>
    <col min="4" max="4" width="23" bestFit="1" customWidth="1"/>
  </cols>
  <sheetData>
    <row r="1" spans="1:3" x14ac:dyDescent="0.25">
      <c r="A1" s="4" t="s">
        <v>10</v>
      </c>
      <c r="B1" t="s">
        <v>27</v>
      </c>
    </row>
    <row r="3" spans="1:3" x14ac:dyDescent="0.25">
      <c r="A3" s="4" t="s">
        <v>78</v>
      </c>
      <c r="B3" t="s">
        <v>80</v>
      </c>
      <c r="C3" t="s">
        <v>81</v>
      </c>
    </row>
    <row r="4" spans="1:3" x14ac:dyDescent="0.25">
      <c r="A4" s="3" t="s">
        <v>41</v>
      </c>
      <c r="B4" s="29">
        <v>425745.46000000008</v>
      </c>
      <c r="C4" s="29">
        <v>142226.6</v>
      </c>
    </row>
    <row r="5" spans="1:3" x14ac:dyDescent="0.25">
      <c r="A5" s="3" t="s">
        <v>28</v>
      </c>
      <c r="B5" s="29">
        <v>273854.5799999999</v>
      </c>
      <c r="C5" s="29">
        <v>102452.97000000004</v>
      </c>
    </row>
    <row r="6" spans="1:3" x14ac:dyDescent="0.25">
      <c r="A6" s="3" t="s">
        <v>31</v>
      </c>
      <c r="B6" s="29">
        <v>6452.04</v>
      </c>
      <c r="C6" s="29">
        <v>2445.6</v>
      </c>
    </row>
    <row r="7" spans="1:3" x14ac:dyDescent="0.25">
      <c r="A7" s="3" t="s">
        <v>21</v>
      </c>
      <c r="B7" s="29">
        <v>60286.000000000022</v>
      </c>
      <c r="C7" s="29">
        <v>22958.25</v>
      </c>
    </row>
    <row r="8" spans="1:3" x14ac:dyDescent="0.25">
      <c r="A8" s="3" t="s">
        <v>79</v>
      </c>
      <c r="B8" s="29">
        <v>766338.08000000007</v>
      </c>
      <c r="C8" s="29">
        <v>270083.42000000004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J32"/>
  <sheetViews>
    <sheetView topLeftCell="A7" workbookViewId="0">
      <selection activeCell="H5" sqref="H5"/>
    </sheetView>
  </sheetViews>
  <sheetFormatPr defaultRowHeight="17.399999999999999" x14ac:dyDescent="0.25"/>
  <cols>
    <col min="1" max="1" width="15.6640625" style="5" bestFit="1" customWidth="1"/>
    <col min="2" max="2" width="16.77734375" style="5" customWidth="1"/>
    <col min="3" max="3" width="11.88671875" style="5" customWidth="1"/>
    <col min="4" max="4" width="14.21875" style="5" customWidth="1"/>
    <col min="5" max="6" width="12.33203125" style="5" customWidth="1"/>
    <col min="7" max="7" width="12.44140625" style="5" customWidth="1"/>
    <col min="8" max="8" width="15.109375" style="5" customWidth="1"/>
  </cols>
  <sheetData>
    <row r="1" spans="1:8" x14ac:dyDescent="0.25">
      <c r="A1" s="7" t="s">
        <v>56</v>
      </c>
      <c r="B1" s="8">
        <f>$A$13</f>
        <v>44053</v>
      </c>
      <c r="C1" s="7" t="s">
        <v>75</v>
      </c>
      <c r="D1" s="8">
        <v>44059</v>
      </c>
      <c r="E1" s="7"/>
      <c r="F1" s="7"/>
      <c r="G1" s="7"/>
    </row>
    <row r="2" spans="1:8" ht="17.399999999999999" customHeight="1" x14ac:dyDescent="0.25">
      <c r="A2" s="28" t="s">
        <v>83</v>
      </c>
      <c r="B2" s="28"/>
      <c r="C2" s="28"/>
      <c r="D2" s="28"/>
      <c r="E2" s="28"/>
      <c r="F2" s="28"/>
      <c r="G2" s="28"/>
      <c r="H2" s="28"/>
    </row>
    <row r="3" spans="1:8" ht="17.399999999999999" customHeight="1" x14ac:dyDescent="0.25">
      <c r="A3" s="28"/>
      <c r="B3" s="28"/>
      <c r="C3" s="28"/>
      <c r="D3" s="28"/>
      <c r="E3" s="28"/>
      <c r="F3" s="28"/>
      <c r="G3" s="28"/>
      <c r="H3" s="28"/>
    </row>
    <row r="4" spans="1:8" ht="17.399999999999999" customHeight="1" thickBot="1" x14ac:dyDescent="0.3">
      <c r="A4" s="16" t="s">
        <v>57</v>
      </c>
    </row>
    <row r="5" spans="1:8" x14ac:dyDescent="0.25">
      <c r="A5" s="12" t="s">
        <v>58</v>
      </c>
      <c r="C5" s="12" t="s">
        <v>59</v>
      </c>
      <c r="E5" s="12" t="s">
        <v>60</v>
      </c>
      <c r="G5" s="18" t="s">
        <v>61</v>
      </c>
      <c r="H5" s="19" t="s">
        <v>22</v>
      </c>
    </row>
    <row r="6" spans="1:8" x14ac:dyDescent="0.25">
      <c r="A6" s="12">
        <f>C32</f>
        <v>8816</v>
      </c>
      <c r="C6" s="13">
        <f>E32</f>
        <v>7.8266787658802184E-2</v>
      </c>
      <c r="E6" s="13">
        <f>G32</f>
        <v>0.2144927536231884</v>
      </c>
      <c r="G6" s="20" t="s">
        <v>86</v>
      </c>
      <c r="H6" s="2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</row>
    <row r="7" spans="1:8" x14ac:dyDescent="0.25">
      <c r="A7" s="17" t="s">
        <v>62</v>
      </c>
      <c r="B7" s="7"/>
      <c r="C7" s="7"/>
      <c r="D7" s="7"/>
      <c r="E7" s="7"/>
      <c r="F7" s="7"/>
      <c r="G7" s="21"/>
      <c r="H7" s="22"/>
    </row>
    <row r="8" spans="1:8" ht="18" thickBot="1" x14ac:dyDescent="0.3">
      <c r="A8" s="12" t="s">
        <v>53</v>
      </c>
      <c r="C8" s="12" t="s">
        <v>54</v>
      </c>
      <c r="E8" s="12" t="s">
        <v>63</v>
      </c>
      <c r="G8" s="23" t="s">
        <v>64</v>
      </c>
      <c r="H8" s="24">
        <f>IF(H5="全部",200000,IF(H5="美团",100000,50000))</f>
        <v>100000</v>
      </c>
    </row>
    <row r="9" spans="1:8" x14ac:dyDescent="0.25">
      <c r="A9" s="14">
        <f>F20</f>
        <v>153</v>
      </c>
      <c r="B9" s="15">
        <f>A9/IF($H$5="全部",SUMIFS(INDEX('拌客源数据1-8月'!$A:$X,0,MATCH(F$12,'拌客源数据1-8月'!$1:$1,0)),'拌客源数据1-8月'!$A:$A,"&gt;="&amp;($A$13-7),'拌客源数据1-8月'!$A:$A,"&lt;="&amp;($A$19-7)),SUMIFS(INDEX('拌客源数据1-8月'!$A:$X,0,MATCH(F$12,'拌客源数据1-8月'!$1:$1,0)),'拌客源数据1-8月'!$A:$A,"&gt;="&amp;($A$13-7),'拌客源数据1-8月'!$A:$A,"&lt;="&amp;($A$19-7),'拌客源数据1-8月'!$H:$H,$H$5))-1</f>
        <v>-0.28169014084507038</v>
      </c>
      <c r="C9" s="14">
        <f>D20</f>
        <v>2821.92</v>
      </c>
      <c r="D9" s="15">
        <f>D20/IF($H$5="全部",SUMIFS(INDEX('拌客源数据1-8月'!$A:$X,0,MATCH(D$12,'拌客源数据1-8月'!$1:$1,0)),'拌客源数据1-8月'!$A:$A,"&gt;="&amp;($A13-7),'拌客源数据1-8月'!$A:$A,"&lt;="&amp;($A19-7)),SUMIFS(INDEX('拌客源数据1-8月'!$A:$X,0,MATCH(D$12,'拌客源数据1-8月'!$1:$1,0)),'拌客源数据1-8月'!$A:$A,"&gt;="&amp;($A13-7),'拌客源数据1-8月'!$A:$A,"&lt;="&amp;($A19-7),'拌客源数据1-8月'!$H:$H,$H$5))-1</f>
        <v>-0.29393219855529717</v>
      </c>
      <c r="E9" s="13">
        <f>E20</f>
        <v>0.34956420915978337</v>
      </c>
      <c r="F9" s="15">
        <f>E9/(IF($H$5="全部",SUMIFS(INDEX('拌客源数据1-8月'!$A:$X,0,MATCH(D$12,'拌客源数据1-8月'!$1:$1,0)),'拌客源数据1-8月'!$A:$A,"&gt;="&amp;($A13-7),'拌客源数据1-8月'!$A:$A,"&lt;="&amp;($A19-7)),SUMIFS(INDEX('拌客源数据1-8月'!$A:$X,0,MATCH(D$12,'拌客源数据1-8月'!$1:$1,0)),'拌客源数据1-8月'!$A:$A,"&gt;="&amp;($A13-7),'拌客源数据1-8月'!$A:$A,"&lt;="&amp;($A19-7),'拌客源数据1-8月'!$H:$H,$H$5))/IF($H$5="全部",SUMIFS(INDEX('拌客源数据1-8月'!$A:$X,0,MATCH(C$12,'拌客源数据1-8月'!$1:$1,0)),'拌客源数据1-8月'!$A:$A,"&gt;="&amp;($A13-7),'拌客源数据1-8月'!$A:$A,"&lt;="&amp;($A19-7)),SUMIFS(INDEX('拌客源数据1-8月'!$A:$X,0,MATCH(C$12,'拌客源数据1-8月'!$1:$1,0)),'拌客源数据1-8月'!$A:$A,"&gt;="&amp;($A13-7),'拌客源数据1-8月'!$A:$A,"&lt;="&amp;($A19-7),'拌客源数据1-8月'!$H:$H,$H$5)))-1</f>
        <v>-4.1556642486674233E-3</v>
      </c>
      <c r="G9" s="10"/>
      <c r="H9" s="7"/>
    </row>
    <row r="11" spans="1:8" x14ac:dyDescent="0.25">
      <c r="A11" s="26" t="s">
        <v>65</v>
      </c>
      <c r="B11" s="7"/>
      <c r="C11" s="12" t="s">
        <v>66</v>
      </c>
      <c r="D11" s="7"/>
      <c r="E11" s="7"/>
      <c r="F11" s="10"/>
      <c r="G11" s="7"/>
      <c r="H11" s="7"/>
    </row>
    <row r="12" spans="1:8" x14ac:dyDescent="0.25">
      <c r="A12" s="25" t="s">
        <v>67</v>
      </c>
      <c r="B12" s="25" t="s">
        <v>68</v>
      </c>
      <c r="C12" s="25" t="s">
        <v>55</v>
      </c>
      <c r="D12" s="25" t="s">
        <v>54</v>
      </c>
      <c r="E12" s="25" t="s">
        <v>63</v>
      </c>
      <c r="F12" s="25" t="s">
        <v>53</v>
      </c>
      <c r="G12" s="25" t="s">
        <v>52</v>
      </c>
      <c r="H12" s="25" t="s">
        <v>69</v>
      </c>
    </row>
    <row r="13" spans="1:8" x14ac:dyDescent="0.25">
      <c r="A13" s="8">
        <v>44053</v>
      </c>
      <c r="B13" s="9">
        <f>WEEKDAY(A13)</f>
        <v>2</v>
      </c>
      <c r="C13" s="11">
        <f>IF($H$5="全部",SUMIFS(INDEX('拌客源数据1-8月'!$A:$X,0,MATCH(C$12,'拌客源数据1-8月'!$1:$1,0)),'拌客源数据1-8月'!$A:$A,$A13),SUMIFS(INDEX('拌客源数据1-8月'!$A:$X,0,MATCH(C$12,'拌客源数据1-8月'!$1:$1,0)),'拌客源数据1-8月'!$A:$A,$A13,'拌客源数据1-8月'!$H:$H,$H$5))</f>
        <v>1538.37</v>
      </c>
      <c r="D13" s="11">
        <f>IF($H$5="全部",SUMIFS(INDEX('拌客源数据1-8月'!$A:$X,0,MATCH(D$12,'拌客源数据1-8月'!$1:$1,0)),'拌客源数据1-8月'!$A:$A,$A13),SUMIFS(INDEX('拌客源数据1-8月'!$A:$X,0,MATCH(D$12,'拌客源数据1-8月'!$1:$1,0)),'拌客源数据1-8月'!$A:$A,$A13,'拌客源数据1-8月'!$H:$H,$H$5))</f>
        <v>499.98</v>
      </c>
      <c r="E13" s="10">
        <f>D13/C13</f>
        <v>0.3250063378771037</v>
      </c>
      <c r="F13" s="7">
        <f>IF($H$5="全部",SUMIFS(INDEX('拌客源数据1-8月'!$A:$X,0,MATCH(F$12,'拌客源数据1-8月'!$1:$1,0)),'拌客源数据1-8月'!$A:$A,$A13),SUMIFS(INDEX('拌客源数据1-8月'!$A:$X,0,MATCH(F$12,'拌客源数据1-8月'!$1:$1,0)),'拌客源数据1-8月'!$A:$A,$A13,'拌客源数据1-8月'!$H:$H,$H$5))</f>
        <v>30</v>
      </c>
      <c r="G13" s="7">
        <f>IF($H$5="全部",SUMIFS(INDEX('拌客源数据1-8月'!$A:$X,0,MATCH(G$12,'拌客源数据1-8月'!$1:$1,0)),'拌客源数据1-8月'!$A:$A,$A13),SUMIFS(INDEX('拌客源数据1-8月'!$A:$X,0,MATCH(G$12,'拌客源数据1-8月'!$1:$1,0)),'拌客源数据1-8月'!$A:$A,$A13,'拌客源数据1-8月'!$H:$H,$H$5))</f>
        <v>0</v>
      </c>
      <c r="H13" s="11">
        <f>C13/F13</f>
        <v>51.278999999999996</v>
      </c>
    </row>
    <row r="14" spans="1:8" x14ac:dyDescent="0.25">
      <c r="A14" s="8">
        <v>44054</v>
      </c>
      <c r="B14" s="9">
        <f t="shared" ref="B14:B19" si="0">WEEKDAY(A14)</f>
        <v>3</v>
      </c>
      <c r="C14" s="11">
        <f>IF($H$5="全部",SUMIFS(INDEX('拌客源数据1-8月'!$A:$X,0,MATCH(C$12,'拌客源数据1-8月'!$1:$1,0)),'拌客源数据1-8月'!$A:$A,$A14),SUMIFS(INDEX('拌客源数据1-8月'!$A:$X,0,MATCH(C$12,'拌客源数据1-8月'!$1:$1,0)),'拌客源数据1-8月'!$A:$A,$A14,'拌客源数据1-8月'!$H:$H,$H$5))</f>
        <v>1252.93</v>
      </c>
      <c r="D14" s="11">
        <f>IF($H$5="全部",SUMIFS(INDEX('拌客源数据1-8月'!$A:$X,0,MATCH(D$12,'拌客源数据1-8月'!$1:$1,0)),'拌客源数据1-8月'!$A:$A,$A14),SUMIFS(INDEX('拌客源数据1-8月'!$A:$X,0,MATCH(D$12,'拌客源数据1-8月'!$1:$1,0)),'拌客源数据1-8月'!$A:$A,$A14,'拌客源数据1-8月'!$H:$H,$H$5))</f>
        <v>419.83</v>
      </c>
      <c r="E14" s="10">
        <f t="shared" ref="E14:E19" si="1">D14/C14</f>
        <v>0.33507857581828193</v>
      </c>
      <c r="F14" s="7">
        <f>IF($H$5="全部",SUMIFS(INDEX('拌客源数据1-8月'!$A:$X,0,MATCH(F$12,'拌客源数据1-8月'!$1:$1,0)),'拌客源数据1-8月'!$A:$A,$A14),SUMIFS(INDEX('拌客源数据1-8月'!$A:$X,0,MATCH(F$12,'拌客源数据1-8月'!$1:$1,0)),'拌客源数据1-8月'!$A:$A,$A14,'拌客源数据1-8月'!$H:$H,$H$5))</f>
        <v>26</v>
      </c>
      <c r="G14" s="7">
        <f>IF($H$5="全部",SUMIFS(INDEX('拌客源数据1-8月'!$A:$X,0,MATCH(G$12,'拌客源数据1-8月'!$1:$1,0)),'拌客源数据1-8月'!$A:$A,$A14),SUMIFS(INDEX('拌客源数据1-8月'!$A:$X,0,MATCH(G$12,'拌客源数据1-8月'!$1:$1,0)),'拌客源数据1-8月'!$A:$A,$A14,'拌客源数据1-8月'!$H:$H,$H$5))</f>
        <v>0</v>
      </c>
      <c r="H14" s="11">
        <f t="shared" ref="H14:H18" si="2">C14/F14</f>
        <v>48.189615384615387</v>
      </c>
    </row>
    <row r="15" spans="1:8" x14ac:dyDescent="0.25">
      <c r="A15" s="8">
        <v>44055</v>
      </c>
      <c r="B15" s="9">
        <f t="shared" si="0"/>
        <v>4</v>
      </c>
      <c r="C15" s="11">
        <f>IF($H$5="全部",SUMIFS(INDEX('拌客源数据1-8月'!$A:$X,0,MATCH(C$12,'拌客源数据1-8月'!$1:$1,0)),'拌客源数据1-8月'!$A:$A,$A15),SUMIFS(INDEX('拌客源数据1-8月'!$A:$X,0,MATCH(C$12,'拌客源数据1-8月'!$1:$1,0)),'拌客源数据1-8月'!$A:$A,$A15,'拌客源数据1-8月'!$H:$H,$H$5))</f>
        <v>911.86</v>
      </c>
      <c r="D15" s="11">
        <f>IF($H$5="全部",SUMIFS(INDEX('拌客源数据1-8月'!$A:$X,0,MATCH(D$12,'拌客源数据1-8月'!$1:$1,0)),'拌客源数据1-8月'!$A:$A,$A15),SUMIFS(INDEX('拌客源数据1-8月'!$A:$X,0,MATCH(D$12,'拌客源数据1-8月'!$1:$1,0)),'拌客源数据1-8月'!$A:$A,$A15,'拌客源数据1-8月'!$H:$H,$H$5))</f>
        <v>346.44</v>
      </c>
      <c r="E15" s="10">
        <f t="shared" si="1"/>
        <v>0.37992674314039437</v>
      </c>
      <c r="F15" s="7">
        <f>IF($H$5="全部",SUMIFS(INDEX('拌客源数据1-8月'!$A:$X,0,MATCH(F$12,'拌客源数据1-8月'!$1:$1,0)),'拌客源数据1-8月'!$A:$A,$A15),SUMIFS(INDEX('拌客源数据1-8月'!$A:$X,0,MATCH(F$12,'拌客源数据1-8月'!$1:$1,0)),'拌客源数据1-8月'!$A:$A,$A15,'拌客源数据1-8月'!$H:$H,$H$5))</f>
        <v>15</v>
      </c>
      <c r="G15" s="7">
        <f>IF($H$5="全部",SUMIFS(INDEX('拌客源数据1-8月'!$A:$X,0,MATCH(G$12,'拌客源数据1-8月'!$1:$1,0)),'拌客源数据1-8月'!$A:$A,$A15),SUMIFS(INDEX('拌客源数据1-8月'!$A:$X,0,MATCH(G$12,'拌客源数据1-8月'!$1:$1,0)),'拌客源数据1-8月'!$A:$A,$A15,'拌客源数据1-8月'!$H:$H,$H$5))</f>
        <v>1</v>
      </c>
      <c r="H15" s="11">
        <f t="shared" si="2"/>
        <v>60.790666666666667</v>
      </c>
    </row>
    <row r="16" spans="1:8" x14ac:dyDescent="0.25">
      <c r="A16" s="8">
        <v>44056</v>
      </c>
      <c r="B16" s="9">
        <f t="shared" si="0"/>
        <v>5</v>
      </c>
      <c r="C16" s="11">
        <f>IF($H$5="全部",SUMIFS(INDEX('拌客源数据1-8月'!$A:$X,0,MATCH(C$12,'拌客源数据1-8月'!$1:$1,0)),'拌客源数据1-8月'!$A:$A,$A16),SUMIFS(INDEX('拌客源数据1-8月'!$A:$X,0,MATCH(C$12,'拌客源数据1-8月'!$1:$1,0)),'拌客源数据1-8月'!$A:$A,$A16,'拌客源数据1-8月'!$H:$H,$H$5))</f>
        <v>1054.44</v>
      </c>
      <c r="D16" s="11">
        <f>IF($H$5="全部",SUMIFS(INDEX('拌客源数据1-8月'!$A:$X,0,MATCH(D$12,'拌客源数据1-8月'!$1:$1,0)),'拌客源数据1-8月'!$A:$A,$A16),SUMIFS(INDEX('拌客源数据1-8月'!$A:$X,0,MATCH(D$12,'拌客源数据1-8月'!$1:$1,0)),'拌客源数据1-8月'!$A:$A,$A16,'拌客源数据1-8月'!$H:$H,$H$5))</f>
        <v>347.98</v>
      </c>
      <c r="E16" s="10">
        <f t="shared" si="1"/>
        <v>0.33001403588634726</v>
      </c>
      <c r="F16" s="7">
        <f>IF($H$5="全部",SUMIFS(INDEX('拌客源数据1-8月'!$A:$X,0,MATCH(F$12,'拌客源数据1-8月'!$1:$1,0)),'拌客源数据1-8月'!$A:$A,$A16),SUMIFS(INDEX('拌客源数据1-8月'!$A:$X,0,MATCH(F$12,'拌客源数据1-8月'!$1:$1,0)),'拌客源数据1-8月'!$A:$A,$A16,'拌客源数据1-8月'!$H:$H,$H$5))</f>
        <v>21</v>
      </c>
      <c r="G16" s="7">
        <f>IF($H$5="全部",SUMIFS(INDEX('拌客源数据1-8月'!$A:$X,0,MATCH(G$12,'拌客源数据1-8月'!$1:$1,0)),'拌客源数据1-8月'!$A:$A,$A16),SUMIFS(INDEX('拌客源数据1-8月'!$A:$X,0,MATCH(G$12,'拌客源数据1-8月'!$1:$1,0)),'拌客源数据1-8月'!$A:$A,$A16,'拌客源数据1-8月'!$H:$H,$H$5))</f>
        <v>0</v>
      </c>
      <c r="H16" s="11">
        <f t="shared" si="2"/>
        <v>50.211428571428577</v>
      </c>
    </row>
    <row r="17" spans="1:10" x14ac:dyDescent="0.25">
      <c r="A17" s="8">
        <v>44057</v>
      </c>
      <c r="B17" s="9">
        <f t="shared" si="0"/>
        <v>6</v>
      </c>
      <c r="C17" s="11">
        <f>IF($H$5="全部",SUMIFS(INDEX('拌客源数据1-8月'!$A:$X,0,MATCH(C$12,'拌客源数据1-8月'!$1:$1,0)),'拌客源数据1-8月'!$A:$A,$A17),SUMIFS(INDEX('拌客源数据1-8月'!$A:$X,0,MATCH(C$12,'拌客源数据1-8月'!$1:$1,0)),'拌客源数据1-8月'!$A:$A,$A17,'拌客源数据1-8月'!$H:$H,$H$5))</f>
        <v>1011.71</v>
      </c>
      <c r="D17" s="11">
        <f>IF($H$5="全部",SUMIFS(INDEX('拌客源数据1-8月'!$A:$X,0,MATCH(D$12,'拌客源数据1-8月'!$1:$1,0)),'拌客源数据1-8月'!$A:$A,$A17),SUMIFS(INDEX('拌客源数据1-8月'!$A:$X,0,MATCH(D$12,'拌客源数据1-8月'!$1:$1,0)),'拌客源数据1-8月'!$A:$A,$A17,'拌客源数据1-8月'!$H:$H,$H$5))</f>
        <v>356.41</v>
      </c>
      <c r="E17" s="10">
        <f t="shared" si="1"/>
        <v>0.35228474562868806</v>
      </c>
      <c r="F17" s="7">
        <f>IF($H$5="全部",SUMIFS(INDEX('拌客源数据1-8月'!$A:$X,0,MATCH(F$12,'拌客源数据1-8月'!$1:$1,0)),'拌客源数据1-8月'!$A:$A,$A17),SUMIFS(INDEX('拌客源数据1-8月'!$A:$X,0,MATCH(F$12,'拌客源数据1-8月'!$1:$1,0)),'拌客源数据1-8月'!$A:$A,$A17,'拌客源数据1-8月'!$H:$H,$H$5))</f>
        <v>18</v>
      </c>
      <c r="G17" s="7">
        <f>IF($H$5="全部",SUMIFS(INDEX('拌客源数据1-8月'!$A:$X,0,MATCH(G$12,'拌客源数据1-8月'!$1:$1,0)),'拌客源数据1-8月'!$A:$A,$A17),SUMIFS(INDEX('拌客源数据1-8月'!$A:$X,0,MATCH(G$12,'拌客源数据1-8月'!$1:$1,0)),'拌客源数据1-8月'!$A:$A,$A17,'拌客源数据1-8月'!$H:$H,$H$5))</f>
        <v>1</v>
      </c>
      <c r="H17" s="11">
        <f t="shared" si="2"/>
        <v>56.206111111111113</v>
      </c>
    </row>
    <row r="18" spans="1:10" x14ac:dyDescent="0.25">
      <c r="A18" s="8">
        <v>44058</v>
      </c>
      <c r="B18" s="9">
        <f t="shared" si="0"/>
        <v>7</v>
      </c>
      <c r="C18" s="11">
        <f>IF($H$5="全部",SUMIFS(INDEX('拌客源数据1-8月'!$A:$X,0,MATCH(C$12,'拌客源数据1-8月'!$1:$1,0)),'拌客源数据1-8月'!$A:$A,$A18),SUMIFS(INDEX('拌客源数据1-8月'!$A:$X,0,MATCH(C$12,'拌客源数据1-8月'!$1:$1,0)),'拌客源数据1-8月'!$A:$A,$A18,'拌客源数据1-8月'!$H:$H,$H$5))</f>
        <v>1139.3499999999999</v>
      </c>
      <c r="D18" s="11">
        <f>IF($H$5="全部",SUMIFS(INDEX('拌客源数据1-8月'!$A:$X,0,MATCH(D$12,'拌客源数据1-8月'!$1:$1,0)),'拌客源数据1-8月'!$A:$A,$A18),SUMIFS(INDEX('拌客源数据1-8月'!$A:$X,0,MATCH(D$12,'拌客源数据1-8月'!$1:$1,0)),'拌客源数据1-8月'!$A:$A,$A18,'拌客源数据1-8月'!$H:$H,$H$5))</f>
        <v>414.91</v>
      </c>
      <c r="E18" s="10">
        <f t="shared" si="1"/>
        <v>0.36416377759248697</v>
      </c>
      <c r="F18" s="7">
        <f>IF($H$5="全部",SUMIFS(INDEX('拌客源数据1-8月'!$A:$X,0,MATCH(F$12,'拌客源数据1-8月'!$1:$1,0)),'拌客源数据1-8月'!$A:$A,$A18),SUMIFS(INDEX('拌客源数据1-8月'!$A:$X,0,MATCH(F$12,'拌客源数据1-8月'!$1:$1,0)),'拌客源数据1-8月'!$A:$A,$A18,'拌客源数据1-8月'!$H:$H,$H$5))</f>
        <v>22</v>
      </c>
      <c r="G18" s="7">
        <f>IF($H$5="全部",SUMIFS(INDEX('拌客源数据1-8月'!$A:$X,0,MATCH(G$12,'拌客源数据1-8月'!$1:$1,0)),'拌客源数据1-8月'!$A:$A,$A18),SUMIFS(INDEX('拌客源数据1-8月'!$A:$X,0,MATCH(G$12,'拌客源数据1-8月'!$1:$1,0)),'拌客源数据1-8月'!$A:$A,$A18,'拌客源数据1-8月'!$H:$H,$H$5))</f>
        <v>0</v>
      </c>
      <c r="H18" s="11">
        <f t="shared" si="2"/>
        <v>51.788636363636357</v>
      </c>
    </row>
    <row r="19" spans="1:10" x14ac:dyDescent="0.25">
      <c r="A19" s="8">
        <v>44059</v>
      </c>
      <c r="B19" s="9">
        <f t="shared" si="0"/>
        <v>1</v>
      </c>
      <c r="C19" s="11">
        <f>IF($H$5="全部",SUMIFS(INDEX('拌客源数据1-8月'!$A:$X,0,MATCH(C$12,'拌客源数据1-8月'!$1:$1,0)),'拌客源数据1-8月'!$A:$A,$A19),SUMIFS(INDEX('拌客源数据1-8月'!$A:$X,0,MATCH(C$12,'拌客源数据1-8月'!$1:$1,0)),'拌客源数据1-8月'!$A:$A,$A19,'拌客源数据1-8月'!$H:$H,$H$5))</f>
        <v>1164.02</v>
      </c>
      <c r="D19" s="11">
        <f>IF($H$5="全部",SUMIFS(INDEX('拌客源数据1-8月'!$A:$X,0,MATCH(D$12,'拌客源数据1-8月'!$1:$1,0)),'拌客源数据1-8月'!$A:$A,$A19),SUMIFS(INDEX('拌客源数据1-8月'!$A:$X,0,MATCH(D$12,'拌客源数据1-8月'!$1:$1,0)),'拌客源数据1-8月'!$A:$A,$A19,'拌客源数据1-8月'!$H:$H,$H$5))</f>
        <v>436.37</v>
      </c>
      <c r="E19" s="10">
        <f t="shared" si="1"/>
        <v>0.37488187488187491</v>
      </c>
      <c r="F19" s="7">
        <f>IF($H$5="全部",SUMIFS(INDEX('拌客源数据1-8月'!$A:$X,0,MATCH(F$12,'拌客源数据1-8月'!$1:$1,0)),'拌客源数据1-8月'!$A:$A,$A19),SUMIFS(INDEX('拌客源数据1-8月'!$A:$X,0,MATCH(F$12,'拌客源数据1-8月'!$1:$1,0)),'拌客源数据1-8月'!$A:$A,$A19,'拌客源数据1-8月'!$H:$H,$H$5))</f>
        <v>21</v>
      </c>
      <c r="G19" s="7">
        <f>IF($H$5="全部",SUMIFS(INDEX('拌客源数据1-8月'!$A:$X,0,MATCH(G$12,'拌客源数据1-8月'!$1:$1,0)),'拌客源数据1-8月'!$A:$A,$A19),SUMIFS(INDEX('拌客源数据1-8月'!$A:$X,0,MATCH(G$12,'拌客源数据1-8月'!$1:$1,0)),'拌客源数据1-8月'!$A:$A,$A19,'拌客源数据1-8月'!$H:$H,$H$5))</f>
        <v>1</v>
      </c>
      <c r="H19" s="11">
        <f>C19/F19</f>
        <v>55.429523809523808</v>
      </c>
    </row>
    <row r="20" spans="1:10" x14ac:dyDescent="0.25">
      <c r="A20" s="7" t="s">
        <v>70</v>
      </c>
      <c r="B20" s="7"/>
      <c r="C20" s="11">
        <f>SUM(C13:C19)</f>
        <v>8072.68</v>
      </c>
      <c r="D20" s="11">
        <f>SUM(D13:D19)</f>
        <v>2821.92</v>
      </c>
      <c r="E20" s="10">
        <f>D20/C20</f>
        <v>0.34956420915978337</v>
      </c>
      <c r="F20" s="11">
        <f t="shared" ref="F20:G20" si="3">SUM(F13:F19)</f>
        <v>153</v>
      </c>
      <c r="G20" s="11">
        <f t="shared" si="3"/>
        <v>3</v>
      </c>
      <c r="H20" s="11">
        <f>C20/F20</f>
        <v>52.762614379084972</v>
      </c>
    </row>
    <row r="21" spans="1:10" x14ac:dyDescent="0.25">
      <c r="D21" s="6"/>
    </row>
    <row r="23" spans="1:10" x14ac:dyDescent="0.25">
      <c r="A23" s="26" t="s">
        <v>71</v>
      </c>
      <c r="B23" s="7"/>
      <c r="C23" s="12" t="s">
        <v>66</v>
      </c>
      <c r="D23" s="7"/>
      <c r="E23" s="7"/>
      <c r="F23" s="7"/>
      <c r="G23" s="7"/>
      <c r="H23" s="7"/>
      <c r="I23" s="2" t="s">
        <v>85</v>
      </c>
      <c r="J23" s="2"/>
    </row>
    <row r="24" spans="1:10" x14ac:dyDescent="0.25">
      <c r="A24" s="25" t="s">
        <v>67</v>
      </c>
      <c r="B24" s="25" t="s">
        <v>68</v>
      </c>
      <c r="C24" s="25" t="s">
        <v>58</v>
      </c>
      <c r="D24" s="25" t="s">
        <v>72</v>
      </c>
      <c r="E24" s="25" t="s">
        <v>84</v>
      </c>
      <c r="F24" s="25" t="s">
        <v>73</v>
      </c>
      <c r="G24" s="25" t="s">
        <v>60</v>
      </c>
      <c r="H24" s="25" t="s">
        <v>74</v>
      </c>
      <c r="I24" s="7"/>
      <c r="J24" s="2"/>
    </row>
    <row r="25" spans="1:10" x14ac:dyDescent="0.25">
      <c r="A25" s="8">
        <v>44053</v>
      </c>
      <c r="B25" s="9">
        <f>WEEKDAY(A25)</f>
        <v>2</v>
      </c>
      <c r="C25" s="7">
        <f>IF($H$5="全部",SUMIFS(INDEX('拌客源数据1-8月'!$A:$X,0,MATCH(C$24,'拌客源数据1-8月'!$1:$1,0)),'拌客源数据1-8月'!$A:$A,$A25),SUMIFS(INDEX('拌客源数据1-8月'!$A:$X,0,MATCH(C$24,'拌客源数据1-8月'!$1:$1,0)),'拌客源数据1-8月'!$A:$A,$A25,'拌客源数据1-8月'!$H:$H,$H$5))</f>
        <v>1372</v>
      </c>
      <c r="D25" s="7">
        <f>IF($H$5="全部",SUMIFS(INDEX('拌客源数据1-8月'!$A:$X,0,MATCH(D$24,'拌客源数据1-8月'!$1:$1,0)),'拌客源数据1-8月'!$A:$A,$A25),SUMIFS(INDEX('拌客源数据1-8月'!$A:$X,0,MATCH(D$24,'拌客源数据1-8月'!$1:$1,0)),'拌客源数据1-8月'!$A:$A,$A25,'拌客源数据1-8月'!$H:$H,$H$5))</f>
        <v>111</v>
      </c>
      <c r="E25" s="10">
        <f>D25/C25</f>
        <v>8.0903790087463553E-2</v>
      </c>
      <c r="F25" s="7">
        <f>IF($H$5="全部",SUMIFS(INDEX('拌客源数据1-8月'!$A:$X,0,MATCH(F$24,'拌客源数据1-8月'!$1:$1,0)),'拌客源数据1-8月'!$A:$A,$A25),SUMIFS(INDEX('拌客源数据1-8月'!$A:$X,0,MATCH(F$24,'拌客源数据1-8月'!$1:$1,0)),'拌客源数据1-8月'!$A:$A,$A25,'拌客源数据1-8月'!$H:$H,$H$5))</f>
        <v>26</v>
      </c>
      <c r="G25" s="10">
        <f>F25/D25</f>
        <v>0.23423423423423423</v>
      </c>
      <c r="H25" s="10">
        <f>IF($H$5="全部",SUMIFS(INDEX('拌客源数据1-8月'!$A:$X,0,MATCH("cpc总费用",'拌客源数据1-8月'!$1:$1,0)),'拌客源数据1-8月'!$A:$A,$A25),SUMIFS(INDEX('拌客源数据1-8月'!$A:$X,0,MATCH("cpc总费用",'拌客源数据1-8月'!$1:$1,0)),'拌客源数据1-8月'!$A:$A,$A25,'拌客源数据1-8月'!$H:$H,$H$5))/C13</f>
        <v>5.2003094184103961E-2</v>
      </c>
      <c r="I25" s="2"/>
      <c r="J25" s="2"/>
    </row>
    <row r="26" spans="1:10" x14ac:dyDescent="0.25">
      <c r="A26" s="8">
        <v>44054</v>
      </c>
      <c r="B26" s="9">
        <f t="shared" ref="B26:B31" si="4">WEEKDAY(A26)</f>
        <v>3</v>
      </c>
      <c r="C26" s="7">
        <f>IF($H$5="全部",SUMIFS(INDEX('拌客源数据1-8月'!$A:$X,0,MATCH(C$24,'拌客源数据1-8月'!$1:$1,0)),'拌客源数据1-8月'!$A:$A,$A26),SUMIFS(INDEX('拌客源数据1-8月'!$A:$X,0,MATCH(C$24,'拌客源数据1-8月'!$1:$1,0)),'拌客源数据1-8月'!$A:$A,$A26,'拌客源数据1-8月'!$H:$H,$H$5))</f>
        <v>1123</v>
      </c>
      <c r="D26" s="7">
        <f>IF($H$5="全部",SUMIFS(INDEX('拌客源数据1-8月'!$A:$X,0,MATCH(D$24,'拌客源数据1-8月'!$1:$1,0)),'拌客源数据1-8月'!$A:$A,$A26),SUMIFS(INDEX('拌客源数据1-8月'!$A:$X,0,MATCH(D$24,'拌客源数据1-8月'!$1:$1,0)),'拌客源数据1-8月'!$A:$A,$A26,'拌客源数据1-8月'!$H:$H,$H$5))</f>
        <v>97</v>
      </c>
      <c r="E26" s="10">
        <f t="shared" ref="E26:E30" si="5">D26/C26</f>
        <v>8.637577916295637E-2</v>
      </c>
      <c r="F26" s="7">
        <f>IF($H$5="全部",SUMIFS(INDEX('拌客源数据1-8月'!$A:$X,0,MATCH(F$24,'拌客源数据1-8月'!$1:$1,0)),'拌客源数据1-8月'!$A:$A,$A26),SUMIFS(INDEX('拌客源数据1-8月'!$A:$X,0,MATCH(F$24,'拌客源数据1-8月'!$1:$1,0)),'拌客源数据1-8月'!$A:$A,$A26,'拌客源数据1-8月'!$H:$H,$H$5))</f>
        <v>25</v>
      </c>
      <c r="G26" s="10">
        <f t="shared" ref="G26:G31" si="6">F26/D26</f>
        <v>0.25773195876288657</v>
      </c>
      <c r="H26" s="10">
        <f>IF($H$5="全部",SUMIFS(INDEX('拌客源数据1-8月'!$A:$X,0,MATCH("cpc总费用",'拌客源数据1-8月'!$1:$1,0)),'拌客源数据1-8月'!$A:$A,$A26),SUMIFS(INDEX('拌客源数据1-8月'!$A:$X,0,MATCH("cpc总费用",'拌客源数据1-8月'!$1:$1,0)),'拌客源数据1-8月'!$A:$A,$A26,'拌客源数据1-8月'!$H:$H,$H$5))/C14</f>
        <v>6.3850334815193185E-2</v>
      </c>
      <c r="I26" s="2"/>
      <c r="J26" s="2"/>
    </row>
    <row r="27" spans="1:10" x14ac:dyDescent="0.25">
      <c r="A27" s="8">
        <v>44055</v>
      </c>
      <c r="B27" s="9">
        <f t="shared" si="4"/>
        <v>4</v>
      </c>
      <c r="C27" s="7">
        <f>IF($H$5="全部",SUMIFS(INDEX('拌客源数据1-8月'!$A:$X,0,MATCH(C$24,'拌客源数据1-8月'!$1:$1,0)),'拌客源数据1-8月'!$A:$A,$A27),SUMIFS(INDEX('拌客源数据1-8月'!$A:$X,0,MATCH(C$24,'拌客源数据1-8月'!$1:$1,0)),'拌客源数据1-8月'!$A:$A,$A27,'拌客源数据1-8月'!$H:$H,$H$5))</f>
        <v>1019</v>
      </c>
      <c r="D27" s="7">
        <f>IF($H$5="全部",SUMIFS(INDEX('拌客源数据1-8月'!$A:$X,0,MATCH(D$24,'拌客源数据1-8月'!$1:$1,0)),'拌客源数据1-8月'!$A:$A,$A27),SUMIFS(INDEX('拌客源数据1-8月'!$A:$X,0,MATCH(D$24,'拌客源数据1-8月'!$1:$1,0)),'拌客源数据1-8月'!$A:$A,$A27,'拌客源数据1-8月'!$H:$H,$H$5))</f>
        <v>92</v>
      </c>
      <c r="E27" s="10">
        <f t="shared" si="5"/>
        <v>9.0284592737978411E-2</v>
      </c>
      <c r="F27" s="7">
        <f>IF($H$5="全部",SUMIFS(INDEX('拌客源数据1-8月'!$A:$X,0,MATCH(F$24,'拌客源数据1-8月'!$1:$1,0)),'拌客源数据1-8月'!$A:$A,$A27),SUMIFS(INDEX('拌客源数据1-8月'!$A:$X,0,MATCH(F$24,'拌客源数据1-8月'!$1:$1,0)),'拌客源数据1-8月'!$A:$A,$A27,'拌客源数据1-8月'!$H:$H,$H$5))</f>
        <v>16</v>
      </c>
      <c r="G27" s="10">
        <f t="shared" si="6"/>
        <v>0.17391304347826086</v>
      </c>
      <c r="H27" s="10">
        <f>IF($H$5="全部",SUMIFS(INDEX('拌客源数据1-8月'!$A:$X,0,MATCH("cpc总费用",'拌客源数据1-8月'!$1:$1,0)),'拌客源数据1-8月'!$A:$A,$A27),SUMIFS(INDEX('拌客源数据1-8月'!$A:$X,0,MATCH("cpc总费用",'拌客源数据1-8月'!$1:$1,0)),'拌客源数据1-8月'!$A:$A,$A27,'拌客源数据1-8月'!$H:$H,$H$5))/C15</f>
        <v>7.2818195775667324E-2</v>
      </c>
      <c r="I27" s="2"/>
      <c r="J27" s="2"/>
    </row>
    <row r="28" spans="1:10" x14ac:dyDescent="0.25">
      <c r="A28" s="8">
        <v>44056</v>
      </c>
      <c r="B28" s="9">
        <f t="shared" si="4"/>
        <v>5</v>
      </c>
      <c r="C28" s="7">
        <f>IF($H$5="全部",SUMIFS(INDEX('拌客源数据1-8月'!$A:$X,0,MATCH(C$24,'拌客源数据1-8月'!$1:$1,0)),'拌客源数据1-8月'!$A:$A,$A28),SUMIFS(INDEX('拌客源数据1-8月'!$A:$X,0,MATCH(C$24,'拌客源数据1-8月'!$1:$1,0)),'拌客源数据1-8月'!$A:$A,$A28,'拌客源数据1-8月'!$H:$H,$H$5))</f>
        <v>1122</v>
      </c>
      <c r="D28" s="7">
        <f>IF($H$5="全部",SUMIFS(INDEX('拌客源数据1-8月'!$A:$X,0,MATCH(D$24,'拌客源数据1-8月'!$1:$1,0)),'拌客源数据1-8月'!$A:$A,$A28),SUMIFS(INDEX('拌客源数据1-8月'!$A:$X,0,MATCH(D$24,'拌客源数据1-8月'!$1:$1,0)),'拌客源数据1-8月'!$A:$A,$A28,'拌客源数据1-8月'!$H:$H,$H$5))</f>
        <v>87</v>
      </c>
      <c r="E28" s="10">
        <f t="shared" si="5"/>
        <v>7.7540106951871662E-2</v>
      </c>
      <c r="F28" s="7">
        <f>IF($H$5="全部",SUMIFS(INDEX('拌客源数据1-8月'!$A:$X,0,MATCH(F$24,'拌客源数据1-8月'!$1:$1,0)),'拌客源数据1-8月'!$A:$A,$A28),SUMIFS(INDEX('拌客源数据1-8月'!$A:$X,0,MATCH(F$24,'拌客源数据1-8月'!$1:$1,0)),'拌客源数据1-8月'!$A:$A,$A28,'拌客源数据1-8月'!$H:$H,$H$5))</f>
        <v>21</v>
      </c>
      <c r="G28" s="10">
        <f t="shared" si="6"/>
        <v>0.2413793103448276</v>
      </c>
      <c r="H28" s="10">
        <f>IF($H$5="全部",SUMIFS(INDEX('拌客源数据1-8月'!$A:$X,0,MATCH("cpc总费用",'拌客源数据1-8月'!$1:$1,0)),'拌客源数据1-8月'!$A:$A,$A28),SUMIFS(INDEX('拌客源数据1-8月'!$A:$X,0,MATCH("cpc总费用",'拌客源数据1-8月'!$1:$1,0)),'拌客源数据1-8月'!$A:$A,$A28,'拌客源数据1-8月'!$H:$H,$H$5))/C16</f>
        <v>5.5726262281400547E-2</v>
      </c>
      <c r="I28" s="2"/>
      <c r="J28" s="2"/>
    </row>
    <row r="29" spans="1:10" x14ac:dyDescent="0.25">
      <c r="A29" s="8">
        <v>44057</v>
      </c>
      <c r="B29" s="9">
        <f t="shared" si="4"/>
        <v>6</v>
      </c>
      <c r="C29" s="7">
        <f>IF($H$5="全部",SUMIFS(INDEX('拌客源数据1-8月'!$A:$X,0,MATCH(C$24,'拌客源数据1-8月'!$1:$1,0)),'拌客源数据1-8月'!$A:$A,$A29),SUMIFS(INDEX('拌客源数据1-8月'!$A:$X,0,MATCH(C$24,'拌客源数据1-8月'!$1:$1,0)),'拌客源数据1-8月'!$A:$A,$A29,'拌客源数据1-8月'!$H:$H,$H$5))</f>
        <v>1281</v>
      </c>
      <c r="D29" s="7">
        <f>IF($H$5="全部",SUMIFS(INDEX('拌客源数据1-8月'!$A:$X,0,MATCH(D$24,'拌客源数据1-8月'!$1:$1,0)),'拌客源数据1-8月'!$A:$A,$A29),SUMIFS(INDEX('拌客源数据1-8月'!$A:$X,0,MATCH(D$24,'拌客源数据1-8月'!$1:$1,0)),'拌客源数据1-8月'!$A:$A,$A29,'拌客源数据1-8月'!$H:$H,$H$5))</f>
        <v>94</v>
      </c>
      <c r="E29" s="10">
        <f t="shared" si="5"/>
        <v>7.3380171740827477E-2</v>
      </c>
      <c r="F29" s="7">
        <f>IF($H$5="全部",SUMIFS(INDEX('拌客源数据1-8月'!$A:$X,0,MATCH(F$24,'拌客源数据1-8月'!$1:$1,0)),'拌客源数据1-8月'!$A:$A,$A29),SUMIFS(INDEX('拌客源数据1-8月'!$A:$X,0,MATCH(F$24,'拌客源数据1-8月'!$1:$1,0)),'拌客源数据1-8月'!$A:$A,$A29,'拌客源数据1-8月'!$H:$H,$H$5))</f>
        <v>18</v>
      </c>
      <c r="G29" s="10">
        <f t="shared" si="6"/>
        <v>0.19148936170212766</v>
      </c>
      <c r="H29" s="10">
        <f>IF($H$5="全部",SUMIFS(INDEX('拌客源数据1-8月'!$A:$X,0,MATCH("cpc总费用",'拌客源数据1-8月'!$1:$1,0)),'拌客源数据1-8月'!$A:$A,$A29),SUMIFS(INDEX('拌客源数据1-8月'!$A:$X,0,MATCH("cpc总费用",'拌客源数据1-8月'!$1:$1,0)),'拌客源数据1-8月'!$A:$A,$A29,'拌客源数据1-8月'!$H:$H,$H$5))/C17</f>
        <v>6.6105899912030114E-2</v>
      </c>
      <c r="I29" s="2"/>
      <c r="J29" s="2"/>
    </row>
    <row r="30" spans="1:10" x14ac:dyDescent="0.25">
      <c r="A30" s="8">
        <v>44058</v>
      </c>
      <c r="B30" s="9">
        <f t="shared" si="4"/>
        <v>7</v>
      </c>
      <c r="C30" s="7">
        <f>IF($H$5="全部",SUMIFS(INDEX('拌客源数据1-8月'!$A:$X,0,MATCH(C$24,'拌客源数据1-8月'!$1:$1,0)),'拌客源数据1-8月'!$A:$A,$A30),SUMIFS(INDEX('拌客源数据1-8月'!$A:$X,0,MATCH(C$24,'拌客源数据1-8月'!$1:$1,0)),'拌客源数据1-8月'!$A:$A,$A30,'拌客源数据1-8月'!$H:$H,$H$5))</f>
        <v>1467</v>
      </c>
      <c r="D30" s="7">
        <f>IF($H$5="全部",SUMIFS(INDEX('拌客源数据1-8月'!$A:$X,0,MATCH(D$24,'拌客源数据1-8月'!$1:$1,0)),'拌客源数据1-8月'!$A:$A,$A30),SUMIFS(INDEX('拌客源数据1-8月'!$A:$X,0,MATCH(D$24,'拌客源数据1-8月'!$1:$1,0)),'拌客源数据1-8月'!$A:$A,$A30,'拌客源数据1-8月'!$H:$H,$H$5))</f>
        <v>109</v>
      </c>
      <c r="E30" s="10">
        <f t="shared" si="5"/>
        <v>7.4301295160190864E-2</v>
      </c>
      <c r="F30" s="7">
        <f>IF($H$5="全部",SUMIFS(INDEX('拌客源数据1-8月'!$A:$X,0,MATCH(F$24,'拌客源数据1-8月'!$1:$1,0)),'拌客源数据1-8月'!$A:$A,$A30),SUMIFS(INDEX('拌客源数据1-8月'!$A:$X,0,MATCH(F$24,'拌客源数据1-8月'!$1:$1,0)),'拌客源数据1-8月'!$A:$A,$A30,'拌客源数据1-8月'!$H:$H,$H$5))</f>
        <v>22</v>
      </c>
      <c r="G30" s="10">
        <f t="shared" si="6"/>
        <v>0.20183486238532111</v>
      </c>
      <c r="H30" s="10">
        <f>IF($H$5="全部",SUMIFS(INDEX('拌客源数据1-8月'!$A:$X,0,MATCH("cpc总费用",'拌客源数据1-8月'!$1:$1,0)),'拌客源数据1-8月'!$A:$A,$A30),SUMIFS(INDEX('拌客源数据1-8月'!$A:$X,0,MATCH("cpc总费用",'拌客源数据1-8月'!$1:$1,0)),'拌客源数据1-8月'!$A:$A,$A30,'拌客源数据1-8月'!$H:$H,$H$5))/C18</f>
        <v>6.6994338877430115E-2</v>
      </c>
      <c r="I30" s="2"/>
      <c r="J30" s="2"/>
    </row>
    <row r="31" spans="1:10" x14ac:dyDescent="0.25">
      <c r="A31" s="8">
        <v>44059</v>
      </c>
      <c r="B31" s="9">
        <f t="shared" si="4"/>
        <v>1</v>
      </c>
      <c r="C31" s="7">
        <f>IF($H$5="全部",SUMIFS(INDEX('拌客源数据1-8月'!$A:$X,0,MATCH(C$24,'拌客源数据1-8月'!$1:$1,0)),'拌客源数据1-8月'!$A:$A,$A31),SUMIFS(INDEX('拌客源数据1-8月'!$A:$X,0,MATCH(C$24,'拌客源数据1-8月'!$1:$1,0)),'拌客源数据1-8月'!$A:$A,$A31,'拌客源数据1-8月'!$H:$H,$H$5))</f>
        <v>1432</v>
      </c>
      <c r="D31" s="7">
        <f>IF($H$5="全部",SUMIFS(INDEX('拌客源数据1-8月'!$A:$X,0,MATCH(D$24,'拌客源数据1-8月'!$1:$1,0)),'拌客源数据1-8月'!$A:$A,$A31),SUMIFS(INDEX('拌客源数据1-8月'!$A:$X,0,MATCH(D$24,'拌客源数据1-8月'!$1:$1,0)),'拌客源数据1-8月'!$A:$A,$A31,'拌客源数据1-8月'!$H:$H,$H$5))</f>
        <v>100</v>
      </c>
      <c r="E31" s="10">
        <f>D31/C31</f>
        <v>6.9832402234636867E-2</v>
      </c>
      <c r="F31" s="7">
        <f>IF($H$5="全部",SUMIFS(INDEX('拌客源数据1-8月'!$A:$X,0,MATCH(F$24,'拌客源数据1-8月'!$1:$1,0)),'拌客源数据1-8月'!$A:$A,$A31),SUMIFS(INDEX('拌客源数据1-8月'!$A:$X,0,MATCH(F$24,'拌客源数据1-8月'!$1:$1,0)),'拌客源数据1-8月'!$A:$A,$A31,'拌客源数据1-8月'!$H:$H,$H$5))</f>
        <v>20</v>
      </c>
      <c r="G31" s="10">
        <f t="shared" si="6"/>
        <v>0.2</v>
      </c>
      <c r="H31" s="10">
        <f>IF($H$5="全部",SUMIFS(INDEX('拌客源数据1-8月'!$A:$X,0,MATCH("cpc总费用",'拌客源数据1-8月'!$1:$1,0)),'拌客源数据1-8月'!$A:$A,$A31),SUMIFS(INDEX('拌客源数据1-8月'!$A:$X,0,MATCH("cpc总费用",'拌客源数据1-8月'!$1:$1,0)),'拌客源数据1-8月'!$A:$A,$A31,'拌客源数据1-8月'!$H:$H,$H$5))/C19</f>
        <v>4.0497585952131411E-2</v>
      </c>
      <c r="I31" s="2"/>
      <c r="J31" s="2"/>
    </row>
    <row r="32" spans="1:10" x14ac:dyDescent="0.25">
      <c r="A32" s="7" t="s">
        <v>70</v>
      </c>
      <c r="B32" s="7"/>
      <c r="C32" s="7">
        <f>SUM(C25:C31)</f>
        <v>8816</v>
      </c>
      <c r="D32" s="7">
        <f t="shared" ref="D32:F32" si="7">SUM(D25:D31)</f>
        <v>690</v>
      </c>
      <c r="E32" s="10">
        <f>D32/C32</f>
        <v>7.8266787658802184E-2</v>
      </c>
      <c r="F32" s="7">
        <f t="shared" si="7"/>
        <v>148</v>
      </c>
      <c r="G32" s="10">
        <f>F32/D32</f>
        <v>0.2144927536231884</v>
      </c>
      <c r="H32" s="10">
        <f>IF($H$5="全部", SUMIFS(INDEX('拌客源数据1-8月'!$A:$X,0,MATCH("cpc总费用",'拌客源数据1-8月'!$1:$1,0)),'拌客源数据1-8月'!$A:$A,"&gt;="&amp;$A$25,'拌客源数据1-8月'!$A:$A,"&lt;="&amp;$A$31),                                                                                                                               SUMIFS(INDEX('拌客源数据1-8月'!$A:$X,0,MATCH("cpc总费用",'拌客源数据1-8月'!$1:$1,0)),'拌客源数据1-8月'!$A:$A,"&gt;="&amp;$A$25,'拌客源数据1-8月'!$A:$A,"&lt;="&amp;$A$31,'拌客源数据1-8月'!$H:$H,$H$5))/C20</f>
        <v>5.8903610696819396E-2</v>
      </c>
      <c r="I32" s="2"/>
      <c r="J32" s="2"/>
    </row>
  </sheetData>
  <mergeCells count="1">
    <mergeCell ref="A2:H3"/>
  </mergeCells>
  <phoneticPr fontId="18" type="noConversion"/>
  <conditionalFormatting sqref="B9">
    <cfRule type="cellIs" dxfId="9" priority="23" operator="greaterThan">
      <formula>0</formula>
    </cfRule>
    <cfRule type="cellIs" dxfId="8" priority="17" operator="lessThanOrEqual">
      <formula>0</formula>
    </cfRule>
  </conditionalFormatting>
  <conditionalFormatting sqref="D9">
    <cfRule type="cellIs" dxfId="7" priority="14" operator="lessThanOrEqual">
      <formula>0</formula>
    </cfRule>
    <cfRule type="cellIs" dxfId="6" priority="16" operator="greaterThan">
      <formula>0</formula>
    </cfRule>
  </conditionalFormatting>
  <conditionalFormatting sqref="F9">
    <cfRule type="cellIs" dxfId="5" priority="11" operator="lessThanOrEqual">
      <formula>0</formula>
    </cfRule>
    <cfRule type="cellIs" dxfId="4" priority="13" operator="greaterThan">
      <formula>0</formula>
    </cfRule>
  </conditionalFormatting>
  <conditionalFormatting sqref="G9">
    <cfRule type="cellIs" dxfId="3" priority="8" operator="lessThanOrEqual">
      <formula>0</formula>
    </cfRule>
    <cfRule type="cellIs" dxfId="2" priority="10" operator="greaterThan">
      <formula>0</formula>
    </cfRule>
  </conditionalFormatting>
  <conditionalFormatting sqref="F11">
    <cfRule type="cellIs" dxfId="1" priority="5" operator="lessThanOrEqual">
      <formula>0</formula>
    </cfRule>
    <cfRule type="cellIs" dxfId="0" priority="7" operator="greaterThan">
      <formula>0</formula>
    </cfRule>
  </conditionalFormatting>
  <conditionalFormatting sqref="H6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{00880953-D91D-45A7-9A99-AD78748DE185}</x14:id>
        </ext>
      </extLst>
    </cfRule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{7FE39A3F-94B0-4B90-BAA9-72DCB41494E3}</x14:id>
        </ext>
      </extLst>
    </cfRule>
  </conditionalFormatting>
  <dataValidations count="1">
    <dataValidation type="list" allowBlank="1" showInputMessage="1" showErrorMessage="1" sqref="H5" xr:uid="{AD250988-6823-495E-81B0-62D5EE6E54E0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80953-D91D-45A7-9A99-AD78748DE18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14:cfRule type="dataBar" id="{7FE39A3F-94B0-4B90-BAA9-72DCB4149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iconSet" priority="22" id="{1614751E-F999-4B32-BB6A-7266BF3D190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4RedToBlack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15" id="{687FA501-0044-4308-A0EF-CAA19357EE2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4RedToBlack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12" id="{AD122F60-1D0F-42D7-9ADE-33F1094E8D0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4RedToBlack" iconId="1"/>
              <x14:cfIcon iconSet="3Arrows" iconId="2"/>
            </x14:iconSet>
          </x14:cfRule>
          <xm:sqref>F9</xm:sqref>
        </x14:conditionalFormatting>
        <x14:conditionalFormatting xmlns:xm="http://schemas.microsoft.com/office/excel/2006/main">
          <x14:cfRule type="iconSet" priority="9" id="{70FE7D01-4DE4-4F51-B1A2-F54C80F92DE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4RedToBlack" iconId="1"/>
              <x14:cfIcon iconSet="3Arrows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6" id="{04B6C5DE-DDE9-44A1-B454-13714847C69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4RedToBlack" iconId="1"/>
              <x14:cfIcon iconSet="3Arrows" iconId="2"/>
            </x14:iconSet>
          </x14:cfRule>
          <xm:sqref>F11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A0B55838-28DB-4978-8ABE-F267900E264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大厂周报!C25:C31</xm:f>
              <xm:sqref>B6</xm:sqref>
            </x14:sparkline>
          </x14:sparklines>
        </x14:sparklineGroup>
        <x14:sparklineGroup displayEmptyCellsAs="gap" markers="1" xr2:uid="{A7A8E125-641C-4AE1-AC55-6EDA150EF13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大厂周报!E25:E31</xm:f>
              <xm:sqref>D6</xm:sqref>
            </x14:sparkline>
          </x14:sparklines>
        </x14:sparklineGroup>
        <x14:sparklineGroup displayEmptyCellsAs="gap" markers="1" xr2:uid="{0AD2FCF5-1ACC-4417-BC87-EEF73224E93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大厂周报!G25:G31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659C-1DE8-4B19-AF47-26BB8732F6AC}">
  <sheetPr>
    <tabColor theme="9" tint="0.39997558519241921"/>
  </sheetPr>
  <dimension ref="A1:X562"/>
  <sheetViews>
    <sheetView topLeftCell="C1" workbookViewId="0">
      <selection activeCell="I14" sqref="I14"/>
    </sheetView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82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拌客源数据1-8月</vt:lpstr>
      <vt:lpstr>数据透视图表</vt:lpstr>
      <vt:lpstr>大厂周报</vt:lpstr>
      <vt:lpstr>拌客源数据1-8月 -副本2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Honor</cp:lastModifiedBy>
  <dcterms:created xsi:type="dcterms:W3CDTF">2021-06-18T07:16:56Z</dcterms:created>
  <dcterms:modified xsi:type="dcterms:W3CDTF">2023-02-27T06:45:03Z</dcterms:modified>
</cp:coreProperties>
</file>