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gureum/RDOPT/dataset/data/"/>
    </mc:Choice>
  </mc:AlternateContent>
  <xr:revisionPtr revIDLastSave="0" documentId="13_ncr:1_{9B0A330D-62D4-C94D-B7FC-00B19381A8A2}" xr6:coauthVersionLast="47" xr6:coauthVersionMax="47" xr10:uidLastSave="{00000000-0000-0000-0000-000000000000}"/>
  <bookViews>
    <workbookView xWindow="30300" yWindow="500" windowWidth="30220" windowHeight="24820" xr2:uid="{00000000-000D-0000-FFFF-FFFF00000000}"/>
  </bookViews>
  <sheets>
    <sheet name="RDOPT" sheetId="136" r:id="rId1"/>
    <sheet name="RDOPT (2)" sheetId="138" r:id="rId2"/>
    <sheet name="rotor_ref" sheetId="137" r:id="rId3"/>
  </sheets>
  <definedNames>
    <definedName name="형상_확인" localSheetId="1">'RDOPT (2)'!$B$125</definedName>
    <definedName name="형상_확인" localSheetId="2">rotor_ref!$B$125</definedName>
    <definedName name="형상_확인">RDOPT!$B$125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2" i="136" l="1"/>
  <c r="L56" i="136"/>
  <c r="L52" i="136"/>
  <c r="K56" i="136"/>
  <c r="K52" i="136"/>
  <c r="R81" i="138"/>
  <c r="K61" i="138"/>
  <c r="X40" i="138"/>
  <c r="V40" i="138"/>
  <c r="T40" i="138"/>
  <c r="R40" i="138"/>
  <c r="X29" i="138"/>
  <c r="T29" i="138"/>
  <c r="R21" i="138"/>
  <c r="M16" i="138"/>
  <c r="N16" i="138" s="1"/>
  <c r="M16" i="138" a="1"/>
  <c r="M15" i="138"/>
  <c r="N15" i="138" s="1"/>
  <c r="M15" i="138" a="1"/>
  <c r="M14" i="138" a="1"/>
  <c r="M14" i="138" s="1"/>
  <c r="N14" i="138" s="1"/>
  <c r="M13" i="138" a="1"/>
  <c r="M13" i="138" s="1"/>
  <c r="N13" i="138" s="1"/>
  <c r="M12" i="138" a="1"/>
  <c r="M12" i="138" s="1"/>
  <c r="N12" i="138" s="1"/>
  <c r="M11" i="138" a="1"/>
  <c r="M11" i="138" s="1"/>
  <c r="N11" i="138" s="1"/>
  <c r="M10" i="138" a="1"/>
  <c r="M10" i="138" s="1"/>
  <c r="N10" i="138" s="1"/>
  <c r="M9" i="138" a="1"/>
  <c r="M9" i="138" s="1"/>
  <c r="N9" i="138" s="1"/>
  <c r="N6" i="138"/>
  <c r="M6" i="138"/>
  <c r="L6" i="138"/>
  <c r="AA5" i="138"/>
  <c r="S5" i="138"/>
  <c r="AQ3" i="138"/>
  <c r="AQ3" i="138" a="1"/>
  <c r="AO3" i="138" a="1"/>
  <c r="AO3" i="138" s="1"/>
  <c r="AN3" i="138" a="1"/>
  <c r="AN3" i="138" s="1"/>
  <c r="M16" i="136" a="1"/>
  <c r="M16" i="136" s="1"/>
  <c r="M15" i="136" a="1"/>
  <c r="M15" i="136" s="1"/>
  <c r="M14" i="136" a="1"/>
  <c r="M14" i="136" s="1"/>
  <c r="M13" i="136" a="1"/>
  <c r="M13" i="136" s="1"/>
  <c r="M12" i="136" a="1"/>
  <c r="M12" i="136" s="1"/>
  <c r="M11" i="136" a="1"/>
  <c r="M11" i="136" s="1"/>
  <c r="M12" i="137" a="1"/>
  <c r="M12" i="137" s="1"/>
  <c r="M13" i="137" a="1"/>
  <c r="M13" i="137" s="1"/>
  <c r="M14" i="137" a="1"/>
  <c r="M14" i="137" s="1"/>
  <c r="M15" i="137" a="1"/>
  <c r="M15" i="137" s="1"/>
  <c r="M16" i="137" a="1"/>
  <c r="M16" i="137" s="1"/>
  <c r="M17" i="137" a="1"/>
  <c r="M17" i="137" s="1"/>
  <c r="M18" i="137" a="1"/>
  <c r="M18" i="137" s="1"/>
  <c r="M19" i="137" a="1"/>
  <c r="M19" i="137" s="1"/>
  <c r="M20" i="137" a="1"/>
  <c r="M20" i="137" s="1"/>
  <c r="M21" i="137" a="1"/>
  <c r="M21" i="137" s="1"/>
  <c r="S4" i="138" l="1"/>
  <c r="V5" i="138" s="1"/>
  <c r="AA5" i="137"/>
  <c r="AQ3" i="137" a="1"/>
  <c r="AQ3" i="137" s="1"/>
  <c r="S5" i="137" s="1"/>
  <c r="AO3" i="137" a="1"/>
  <c r="AO3" i="137" s="1"/>
  <c r="AN3" i="137" a="1"/>
  <c r="AN3" i="137" s="1"/>
  <c r="K56" i="138" l="1"/>
  <c r="J52" i="138"/>
  <c r="J56" i="138"/>
  <c r="K52" i="138"/>
  <c r="N16" i="136"/>
  <c r="L6" i="136"/>
  <c r="N6" i="136" s="1"/>
  <c r="R81" i="137"/>
  <c r="K61" i="137"/>
  <c r="R21" i="137"/>
  <c r="N12" i="137"/>
  <c r="N11" i="137"/>
  <c r="N10" i="137"/>
  <c r="N9" i="137"/>
  <c r="L6" i="137"/>
  <c r="M6" i="137" s="1"/>
  <c r="N15" i="136"/>
  <c r="N14" i="136"/>
  <c r="N13" i="136"/>
  <c r="M10" i="136" a="1"/>
  <c r="M10" i="136" s="1"/>
  <c r="N10" i="136" s="1"/>
  <c r="N12" i="136"/>
  <c r="M9" i="136" a="1"/>
  <c r="M9" i="136" s="1"/>
  <c r="R21" i="136"/>
  <c r="K61" i="136"/>
  <c r="AO3" i="136" a="1"/>
  <c r="AO3" i="136" s="1"/>
  <c r="AN3" i="136" a="1"/>
  <c r="AN3" i="136" s="1"/>
  <c r="R81" i="136"/>
  <c r="X40" i="136"/>
  <c r="V40" i="136"/>
  <c r="T40" i="136"/>
  <c r="R40" i="136"/>
  <c r="X29" i="136"/>
  <c r="T29" i="136"/>
  <c r="AA5" i="136"/>
  <c r="B90" i="136" a="1"/>
  <c r="N6" i="137" l="1"/>
  <c r="B90" i="136"/>
  <c r="N9" i="136"/>
  <c r="S4" i="137"/>
  <c r="V5" i="137" s="1"/>
  <c r="J56" i="137" s="1"/>
  <c r="M6" i="136"/>
  <c r="N11" i="136"/>
  <c r="AQ3" i="136" a="1"/>
  <c r="AQ3" i="136" s="1"/>
  <c r="S5" i="136" s="1"/>
  <c r="B90" i="138" a="1"/>
  <c r="B90" i="137" a="1"/>
  <c r="B90" i="138" l="1"/>
  <c r="B1" i="138" s="1" a="1"/>
  <c r="B1" i="138" s="1"/>
  <c r="B1" i="136" a="1"/>
  <c r="B1" i="136" s="1"/>
  <c r="J52" i="137"/>
  <c r="B90" i="137"/>
  <c r="S4" i="136"/>
  <c r="V5" i="136" s="1"/>
  <c r="B1" i="137" l="1" a="1"/>
  <c r="B1" i="13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5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numpy as np
import matplotlib.pyplot as plt
# 요소 개수 정의
nEle = xl(%P2%)  # 요소의 개수
nNode = nEle + 1  # 노드의 개수
nAdd = xl(%P3%)
nFEx = xl(%P4%)
nBrg = xl(%P5%)
nSeal = xl(%P6%)
# 각 요소의 길이, 외경, 내경 가져오기
L = xl(%P7%)[:nEle]
Od = xl(%P8%)[:nEle]
Id = xl(%P9%)[:nEle]
# NumPy 배열로 변환
L = np.array(L)
Od = np.array(Od)
Id = np.array(Id)
# 전체 길이 계산
LL = sum(L)
# 노드 위치 계산
node_positions = np.append(0, np.cumsum(L))  # 노드 위치
# x, yo, yi 초기화
x = np.zeros(2 * (nNode - 1))
yi = np.zeros_like(x)
yo = np.zeros_like(x)
x[0] = 0;
yo[0] = Od[0]/2
yi[0] = Id[0]/2
x[-1] = LL
yo[-1] = Od[-1]/2
yi[-1] = Id[-1]/2
# x, yo, yi 계산
for i in range(0, nNode-2): 
    x[2*i+1] = np.sum(L[:i+1])
    x[2*i+2] = np.sum(L[:i+1])
    yo[2*i+1] = Od[i]/2
    yo[2*i+2] = Od[i+1]/2
    yi[2*i+1] = Id[i]/2
    yi[2*i+2] = Id[i+1]/2
# 그래프 그리기
#plt.figure(figsize=[12,30])
plt.figure()
plt.grid(True,alpha=0.5,linestyle='--')
color_c = np.array([0.9, 0.9, 0.9]) * 0.8
plt.axhline(0, color='k', linestyle='--',linewidth=0.5)  # 중심선
# 외경과 내경을 채우기
plt.fill_between(x,yo,yi,color=color_c, edgecolor='k', alpha=1)
plt.fill_between(x,-yi,-yo,color=color_c, edgecolor='k', alpha=1)
# 노드 위치
plt.scatter(node_positions, np.zeros_like(node_positions), color='red', s=5, label="Nodes")
# y max
yMax = max(Od)
# 디스크 좌표
if nAdd &gt; 0:
	color_disk = np.array([174, 78, 245])/255
	AddedNode = np.array(xl(%P10%)[:nAdd],dtype=int)
	DiskGeometry = np.array(xl(%P11%))[:nAdd,:]
	yMax = max(max(Od),max(DiskGeometry[:,1]))
	for i in range(0,nAdd):
	    thisNode = AddedNode[i]
	    thisGeometry = DiskGeometry[i,:]
	    Ld = thisGeometry[0]
	    Dd = thisGeometry[1]
	    Id = thisGeometry[2]
	    xDisk = np.array([-Ld/2, Ld/2]) + node_positions[thisNode-1]
	    yDisk = np.array([Dd/2, Dd/2])
	    yDiskInner = np.array([Id/2, Id/2])
	    plt.fill_between(xDisk,yDisk,yDiskInner,color=color_disk, edgecolor='none', alpha=1)
	    plt.fill_between(xDisk,-yDiskInner,-yDisk,color=color_disk, edgecolor='none', alpha=1)
# 베어링 좌표
if nBrg &gt; 0:
	color_k = np.zeros(3)
	BrgNode = np.array(xl(%P12%)[:nBrg])
	for i in range(0,nBrg):
	    xBrg = np.zeros(10)
	    y_tmp = np.zeros_like(xBrg)
	    thisNode = BrgNode[i]
	    Lb = L[thisNode-1]
	    Db = Od[thisNode-1]
	    xBrg[[2, 4, 6]] = Lb/5
	    xBrg[[3, 5, 7]] = -Lb/5
	    y_tmp[1] = -Db[0]/2
	    y_tmp[2:8] = -Db[0]/5
	    y_tmp[8] = y_tmp[8] -Db[0]/5
	    y_tmp[9] = -Db[0]/2
	    yBrg = np.cumsum(y_tmp) - Db[0]/2
	    xBrg = xBrg + node_positions[thisNode-1]
	    plt.plot(xBrg,yBrg,color='k',linewidth=1)
# 외력
if nFEx &gt; 0:
	FExNode = np.array(xl(%P13%),dtype=int)[:nFEx]
	FExValue = np.array(xl(%P14%))[:nFEx,:]
	normF = FExValue[:,0]/max(FExValue[:,0])
	arrowWidth=float(LL)/100
	for i in range(0,nFEx):
	    thisNode = FExNode[i]
	    xFEx = float(node_positions[thisNode-1])
	    yFEx = float(yMax)*0.4
	    FExX = 0
	    FExY = float(-normF[i]*yMax)/2
	    #plt.arrow(xFEx,yFEx-FExY,FExX,FExY,edgecolor="none",facecolor='b')
	    plt.arrow(xFEx,yFEx-FExY,FExX,FExY,width=arrowWidth,edgecolor="none",head_width=2.5*arrowWidth,head_length=2*arrowWidth,facecolor='b')
# 노드 번호
for i in range(0,nNode):
	plt.text(node_positions[i],-float(yMax)*0.6,str(i+1),fontsize=8,horizontalalignment='center')
# 그래프 설정
plt.title("Rotor Geometry",fontsize=10)
#plt.xlabel("Length (m)",fontsize=10)
#plt.ylabel("Diameter (m)",fontsize=10)
# plt.xticks(np.arange(0,1.8,0.2))
# plt.axis([0-LL*0.1, LL*1.1, -yMax*4, yMax*4])
xlim = plt.gca().get_xlim()
ylim = plt.gca().get_ylim()
plt.gca().set_ylim((-float(yMax)*0.75, ylim[1]))
plt.gca().set_aspect('equal')
plt.show()</code>
    </pythonScript>
  </pythonScripts>
</python>
</file>

<file path=xl/sharedStrings.xml><?xml version="1.0" encoding="utf-8"?>
<sst xmlns="http://schemas.openxmlformats.org/spreadsheetml/2006/main" count="446" uniqueCount="92">
  <si>
    <t>[1]</t>
  </si>
  <si>
    <r>
      <t xml:space="preserve">Zhang, Enjie Jiao, Yinghou and Chen, Zhaobo, “Dynamic Behavior Analysis of a Rotor System Based on a Nonlinear Labyrinth-Seal Forces Model.” </t>
    </r>
    <r>
      <rPr>
        <i/>
        <sz val="11"/>
        <color theme="1"/>
        <rFont val="맑은 고딕"/>
        <family val="3"/>
        <charset val="129"/>
        <scheme val="minor"/>
      </rPr>
      <t>Journal of Computational and Nonlinear Dynamics</t>
    </r>
    <r>
      <rPr>
        <sz val="11"/>
        <color theme="1"/>
        <rFont val="맑은 고딕"/>
        <family val="2"/>
        <scheme val="minor"/>
      </rPr>
      <t xml:space="preserve"> Vol. 13 No. 10 (2018): pp. 1–12.</t>
    </r>
  </si>
  <si>
    <t>D (m)</t>
    <phoneticPr fontId="2" type="noConversion"/>
  </si>
  <si>
    <t>L (m)</t>
    <phoneticPr fontId="2" type="noConversion"/>
  </si>
  <si>
    <t>Rotor Geometry</t>
    <phoneticPr fontId="2" type="noConversion"/>
  </si>
  <si>
    <t>Added Nodal Mass &amp; Inertia (Value)</t>
    <phoneticPr fontId="2" type="noConversion"/>
  </si>
  <si>
    <t>Rotating Speed</t>
    <phoneticPr fontId="2" type="noConversion"/>
  </si>
  <si>
    <t xml:space="preserve">Unbalance </t>
    <phoneticPr fontId="2" type="noConversion"/>
  </si>
  <si>
    <t>D_o (m)</t>
    <phoneticPr fontId="2" type="noConversion"/>
  </si>
  <si>
    <t>D_i (m)</t>
    <phoneticPr fontId="2" type="noConversion"/>
  </si>
  <si>
    <t>m (g)</t>
    <phoneticPr fontId="2" type="noConversion"/>
  </si>
  <si>
    <t>0: No added mass or inertia</t>
    <phoneticPr fontId="2" type="noConversion"/>
  </si>
  <si>
    <t>m (kg)</t>
    <phoneticPr fontId="2" type="noConversion"/>
  </si>
  <si>
    <t>It</t>
    <phoneticPr fontId="2" type="noConversion"/>
  </si>
  <si>
    <t>Ip</t>
    <phoneticPr fontId="2" type="noConversion"/>
  </si>
  <si>
    <t>Speed (rpm)</t>
    <phoneticPr fontId="2" type="noConversion"/>
  </si>
  <si>
    <t>Weight (g mm)</t>
    <phoneticPr fontId="2" type="noConversion"/>
  </si>
  <si>
    <t>Number of Elements</t>
    <phoneticPr fontId="2" type="noConversion"/>
  </si>
  <si>
    <t>Number of Nodes</t>
    <phoneticPr fontId="2" type="noConversion"/>
  </si>
  <si>
    <t>e (mm)</t>
    <phoneticPr fontId="2" type="noConversion"/>
  </si>
  <si>
    <t>Material Properties</t>
    <phoneticPr fontId="2" type="noConversion"/>
  </si>
  <si>
    <t>Input No.</t>
    <phoneticPr fontId="2" type="noConversion"/>
  </si>
  <si>
    <t>Element No.</t>
    <phoneticPr fontId="2" type="noConversion"/>
  </si>
  <si>
    <t>Mat. Group</t>
    <phoneticPr fontId="2" type="noConversion"/>
  </si>
  <si>
    <t>Length (m)</t>
    <phoneticPr fontId="2" type="noConversion"/>
  </si>
  <si>
    <t>Outer Dia (m)</t>
    <phoneticPr fontId="2" type="noConversion"/>
  </si>
  <si>
    <t>Inner Dia (m)</t>
    <phoneticPr fontId="2" type="noConversion"/>
  </si>
  <si>
    <t>Node No.</t>
    <phoneticPr fontId="2" type="noConversion"/>
  </si>
  <si>
    <t>mass [kg]</t>
    <phoneticPr fontId="2" type="noConversion"/>
  </si>
  <si>
    <t>Number of Groups</t>
    <phoneticPr fontId="2" type="noConversion"/>
  </si>
  <si>
    <t>Group No.</t>
    <phoneticPr fontId="2" type="noConversion"/>
  </si>
  <si>
    <t>Modulus (Pa)</t>
    <phoneticPr fontId="2" type="noConversion"/>
  </si>
  <si>
    <t>Density (kg/m^3)</t>
    <phoneticPr fontId="2" type="noConversion"/>
  </si>
  <si>
    <t>Poison's Ratio</t>
    <phoneticPr fontId="2" type="noConversion"/>
  </si>
  <si>
    <t>Direction of Gravity Force</t>
    <phoneticPr fontId="2" type="noConversion"/>
  </si>
  <si>
    <t>Direction (degree)</t>
    <phoneticPr fontId="2" type="noConversion"/>
  </si>
  <si>
    <t>Linear Bearings</t>
    <phoneticPr fontId="2" type="noConversion"/>
  </si>
  <si>
    <t>Seal</t>
    <phoneticPr fontId="2" type="noConversion"/>
  </si>
  <si>
    <t>Number of Linear Bearings</t>
    <phoneticPr fontId="2" type="noConversion"/>
  </si>
  <si>
    <t>(2~3)</t>
    <phoneticPr fontId="2" type="noConversion"/>
  </si>
  <si>
    <t>Number of Seals</t>
    <phoneticPr fontId="2" type="noConversion"/>
  </si>
  <si>
    <t>Brg. No.</t>
    <phoneticPr fontId="2" type="noConversion"/>
  </si>
  <si>
    <t>Seal. No.</t>
    <phoneticPr fontId="2" type="noConversion"/>
  </si>
  <si>
    <t>Node. No.</t>
    <phoneticPr fontId="2" type="noConversion"/>
  </si>
  <si>
    <t>Added Nodal Mass &amp; Inertia (Geometry)</t>
    <phoneticPr fontId="2" type="noConversion"/>
  </si>
  <si>
    <t>Optimize</t>
    <phoneticPr fontId="2" type="noConversion"/>
  </si>
  <si>
    <t>Dynamic Coefficients of Bearing 1</t>
    <phoneticPr fontId="2" type="noConversion"/>
  </si>
  <si>
    <t>No. of Inputs</t>
    <phoneticPr fontId="2" type="noConversion"/>
  </si>
  <si>
    <t>if 1, constant bearing coefficient</t>
    <phoneticPr fontId="2" type="noConversion"/>
  </si>
  <si>
    <t>No.</t>
    <phoneticPr fontId="2" type="noConversion"/>
  </si>
  <si>
    <t>rpm</t>
    <phoneticPr fontId="2" type="noConversion"/>
  </si>
  <si>
    <t>Kxx (N/m)</t>
    <phoneticPr fontId="2" type="noConversion"/>
  </si>
  <si>
    <t>Kxy (N/m)</t>
    <phoneticPr fontId="2" type="noConversion"/>
  </si>
  <si>
    <t>Kyy (N/m)</t>
    <phoneticPr fontId="2" type="noConversion"/>
  </si>
  <si>
    <t>Kyx (N/m)</t>
    <phoneticPr fontId="2" type="noConversion"/>
  </si>
  <si>
    <t>Cxx (Ns/m)</t>
    <phoneticPr fontId="2" type="noConversion"/>
  </si>
  <si>
    <t>Cxy (Ns/m)</t>
    <phoneticPr fontId="2" type="noConversion"/>
  </si>
  <si>
    <t>Cyy (Ns/m)</t>
    <phoneticPr fontId="2" type="noConversion"/>
  </si>
  <si>
    <t>Cyx (Ns/m)</t>
    <phoneticPr fontId="2" type="noConversion"/>
  </si>
  <si>
    <t>Dynamic Coefficients of Bearing 2</t>
    <phoneticPr fontId="2" type="noConversion"/>
  </si>
  <si>
    <t xml:space="preserve">  </t>
    <phoneticPr fontId="2" type="noConversion"/>
  </si>
  <si>
    <t>Nodal Mechanical Imbalance</t>
    <phoneticPr fontId="2" type="noConversion"/>
  </si>
  <si>
    <t>0: No mechanical Imbalance</t>
    <phoneticPr fontId="2" type="noConversion"/>
  </si>
  <si>
    <t>Number of Cases</t>
    <phoneticPr fontId="2" type="noConversion"/>
  </si>
  <si>
    <t>Dynamic Coefficients of Bearing 3</t>
    <phoneticPr fontId="2" type="noConversion"/>
  </si>
  <si>
    <t>Case No.</t>
    <phoneticPr fontId="2" type="noConversion"/>
  </si>
  <si>
    <t>Imb (g mm)</t>
    <phoneticPr fontId="2" type="noConversion"/>
  </si>
  <si>
    <t>Phase (deg)</t>
    <phoneticPr fontId="2" type="noConversion"/>
  </si>
  <si>
    <t>External Nodal Load</t>
    <phoneticPr fontId="2" type="noConversion"/>
  </si>
  <si>
    <t>Added Spring and Damper (seals or constant bearings)</t>
    <phoneticPr fontId="2" type="noConversion"/>
  </si>
  <si>
    <t>Number of Springs and Dampers</t>
    <phoneticPr fontId="2" type="noConversion"/>
  </si>
  <si>
    <t>(=&lt;10)</t>
    <phoneticPr fontId="2" type="noConversion"/>
  </si>
  <si>
    <t>Number of Forces</t>
    <phoneticPr fontId="2" type="noConversion"/>
  </si>
  <si>
    <t>Force (N)</t>
    <phoneticPr fontId="2" type="noConversion"/>
  </si>
  <si>
    <t xml:space="preserve">Frequency ratio </t>
    <phoneticPr fontId="2" type="noConversion"/>
  </si>
  <si>
    <t>with respect to the rotor speed</t>
    <phoneticPr fontId="2" type="noConversion"/>
  </si>
  <si>
    <t>Stiffness and RPM Range For Undamped Critical Speed Map</t>
    <phoneticPr fontId="2" type="noConversion"/>
  </si>
  <si>
    <t>Min</t>
    <phoneticPr fontId="2" type="noConversion"/>
  </si>
  <si>
    <t>Max</t>
    <phoneticPr fontId="2" type="noConversion"/>
  </si>
  <si>
    <t>Stiffness Range</t>
    <phoneticPr fontId="2" type="noConversion"/>
  </si>
  <si>
    <t>10^()</t>
    <phoneticPr fontId="2" type="noConversion"/>
  </si>
  <si>
    <t>Rpm Range (rpm)</t>
    <phoneticPr fontId="2" type="noConversion"/>
  </si>
  <si>
    <t>RPM Range For Damped Natural Frequency and Harmonic Analysis</t>
    <phoneticPr fontId="2" type="noConversion"/>
  </si>
  <si>
    <t>Ext Factor</t>
    <phoneticPr fontId="2" type="noConversion"/>
  </si>
  <si>
    <t>No. of Span</t>
    <phoneticPr fontId="2" type="noConversion"/>
  </si>
  <si>
    <t>dP (Pa)</t>
    <phoneticPr fontId="2" type="noConversion"/>
  </si>
  <si>
    <t>Ds (m)</t>
    <phoneticPr fontId="2" type="noConversion"/>
  </si>
  <si>
    <t>Ls (m)</t>
    <phoneticPr fontId="2" type="noConversion"/>
  </si>
  <si>
    <t>D_Out (m)</t>
    <phoneticPr fontId="2" type="noConversion"/>
  </si>
  <si>
    <t>D_in (m)</t>
    <phoneticPr fontId="2" type="noConversion"/>
  </si>
  <si>
    <t>SealNet #</t>
    <phoneticPr fontId="2" type="noConversion"/>
  </si>
  <si>
    <t>stage bush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</si>
</sst>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 "/>
    <numFmt numFmtId="178" formatCode="0.000E+00"/>
  </numFmts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D2Coding"/>
      <family val="3"/>
      <charset val="129"/>
    </font>
    <font>
      <sz val="12"/>
      <color theme="0" tint="-0.14999847407452621"/>
      <name val="D2Coding"/>
      <family val="3"/>
      <charset val="129"/>
    </font>
    <font>
      <sz val="14"/>
      <color theme="1"/>
      <name val="D2Coding"/>
      <family val="3"/>
      <charset val="129"/>
    </font>
    <font>
      <sz val="16"/>
      <color theme="1"/>
      <name val="D2Coding"/>
      <family val="3"/>
      <charset val="129"/>
    </font>
    <font>
      <b/>
      <sz val="12"/>
      <color theme="1"/>
      <name val="D2Coding"/>
      <family val="3"/>
      <charset val="129"/>
    </font>
    <font>
      <b/>
      <sz val="16"/>
      <color rgb="FF00206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4"/>
      <color rgb="FF002060"/>
      <name val="맑은 고딕"/>
      <family val="3"/>
      <charset val="129"/>
    </font>
    <font>
      <i/>
      <sz val="11"/>
      <color theme="1"/>
      <name val="맑은 고딕"/>
      <family val="3"/>
      <charset val="129"/>
      <scheme val="minor"/>
    </font>
    <font>
      <sz val="9"/>
      <color theme="1"/>
      <name val="D2Coding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60">
    <xf numFmtId="0" fontId="0" fillId="0" borderId="0" xfId="0"/>
    <xf numFmtId="0" fontId="3" fillId="5" borderId="0" xfId="0" applyFont="1" applyFill="1"/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0" xfId="0" applyFont="1" applyFill="1"/>
    <xf numFmtId="0" fontId="3" fillId="12" borderId="1" xfId="0" applyFont="1" applyFill="1" applyBorder="1"/>
    <xf numFmtId="0" fontId="7" fillId="5" borderId="0" xfId="0" applyFont="1" applyFill="1"/>
    <xf numFmtId="0" fontId="3" fillId="11" borderId="1" xfId="0" applyFont="1" applyFill="1" applyBorder="1"/>
    <xf numFmtId="0" fontId="3" fillId="11" borderId="4" xfId="0" applyFont="1" applyFill="1" applyBorder="1"/>
    <xf numFmtId="0" fontId="3" fillId="13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1" borderId="6" xfId="0" applyFont="1" applyFill="1" applyBorder="1"/>
    <xf numFmtId="11" fontId="3" fillId="13" borderId="1" xfId="0" applyNumberFormat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10" fillId="5" borderId="0" xfId="2" applyFont="1" applyFill="1" applyAlignment="1"/>
    <xf numFmtId="0" fontId="9" fillId="5" borderId="0" xfId="2" applyFont="1" applyFill="1" applyAlignment="1"/>
    <xf numFmtId="0" fontId="3" fillId="5" borderId="0" xfId="2" applyFont="1" applyFill="1" applyAlignment="1"/>
    <xf numFmtId="0" fontId="1" fillId="3" borderId="1" xfId="1" applyBorder="1" applyAlignment="1">
      <alignment horizontal="right"/>
    </xf>
    <xf numFmtId="0" fontId="3" fillId="5" borderId="1" xfId="1" applyFont="1" applyFill="1" applyBorder="1" applyAlignment="1">
      <alignment horizontal="right"/>
    </xf>
    <xf numFmtId="0" fontId="5" fillId="5" borderId="0" xfId="2" applyFont="1" applyFill="1" applyAlignment="1"/>
    <xf numFmtId="0" fontId="3" fillId="11" borderId="1" xfId="3" applyFont="1" applyFill="1" applyBorder="1" applyAlignment="1"/>
    <xf numFmtId="0" fontId="3" fillId="3" borderId="1" xfId="1" applyFont="1" applyBorder="1" applyAlignment="1">
      <alignment horizontal="center"/>
    </xf>
    <xf numFmtId="0" fontId="3" fillId="11" borderId="2" xfId="3" applyFont="1" applyFill="1" applyBorder="1" applyAlignment="1"/>
    <xf numFmtId="0" fontId="3" fillId="11" borderId="3" xfId="3" applyFont="1" applyFill="1" applyBorder="1" applyAlignment="1">
      <alignment horizontal="center"/>
    </xf>
    <xf numFmtId="0" fontId="3" fillId="5" borderId="0" xfId="3" applyFont="1" applyFill="1" applyBorder="1" applyAlignment="1"/>
    <xf numFmtId="0" fontId="3" fillId="5" borderId="0" xfId="1" applyFont="1" applyFill="1" applyBorder="1" applyAlignment="1">
      <alignment horizontal="center"/>
    </xf>
    <xf numFmtId="0" fontId="3" fillId="11" borderId="3" xfId="3" applyFont="1" applyFill="1" applyBorder="1" applyAlignment="1"/>
    <xf numFmtId="177" fontId="3" fillId="5" borderId="1" xfId="1" applyNumberFormat="1" applyFont="1" applyFill="1" applyBorder="1" applyAlignment="1">
      <alignment horizontal="right"/>
    </xf>
    <xf numFmtId="0" fontId="6" fillId="5" borderId="0" xfId="2" applyFont="1" applyFill="1" applyAlignment="1"/>
    <xf numFmtId="0" fontId="3" fillId="3" borderId="6" xfId="1" applyFont="1" applyBorder="1" applyAlignment="1">
      <alignment horizontal="center"/>
    </xf>
    <xf numFmtId="0" fontId="3" fillId="6" borderId="1" xfId="4" applyFont="1" applyBorder="1" applyAlignment="1">
      <alignment horizontal="center"/>
    </xf>
    <xf numFmtId="11" fontId="3" fillId="3" borderId="1" xfId="1" applyNumberFormat="1" applyFont="1" applyBorder="1" applyAlignment="1">
      <alignment horizontal="center"/>
    </xf>
    <xf numFmtId="0" fontId="3" fillId="7" borderId="1" xfId="5" applyFont="1" applyBorder="1" applyAlignment="1">
      <alignment horizontal="center"/>
    </xf>
    <xf numFmtId="0" fontId="3" fillId="8" borderId="1" xfId="6" applyFont="1" applyBorder="1" applyAlignment="1">
      <alignment horizontal="center"/>
    </xf>
    <xf numFmtId="0" fontId="3" fillId="9" borderId="1" xfId="7" applyFont="1" applyBorder="1" applyAlignment="1">
      <alignment horizontal="center"/>
    </xf>
    <xf numFmtId="0" fontId="3" fillId="10" borderId="1" xfId="8" applyFont="1" applyBorder="1" applyAlignment="1">
      <alignment horizontal="center"/>
    </xf>
    <xf numFmtId="0" fontId="8" fillId="5" borderId="0" xfId="2" applyFont="1" applyFill="1" applyAlignment="1"/>
    <xf numFmtId="0" fontId="3" fillId="3" borderId="4" xfId="1" applyFont="1" applyBorder="1" applyAlignment="1">
      <alignment horizontal="center"/>
    </xf>
    <xf numFmtId="0" fontId="3" fillId="5" borderId="5" xfId="1" applyFont="1" applyFill="1" applyBorder="1" applyAlignment="1">
      <alignment horizontal="center"/>
    </xf>
    <xf numFmtId="0" fontId="3" fillId="3" borderId="1" xfId="1" applyFont="1" applyBorder="1" applyAlignment="1"/>
    <xf numFmtId="0" fontId="3" fillId="12" borderId="1" xfId="1" applyFont="1" applyFill="1" applyBorder="1" applyAlignment="1">
      <alignment horizontal="center"/>
    </xf>
    <xf numFmtId="0" fontId="3" fillId="3" borderId="1" xfId="1" applyNumberFormat="1" applyFont="1" applyBorder="1" applyAlignment="1">
      <alignment horizontal="center"/>
    </xf>
    <xf numFmtId="176" fontId="3" fillId="3" borderId="1" xfId="1" applyNumberFormat="1" applyFont="1" applyBorder="1" applyAlignment="1">
      <alignment horizontal="center"/>
    </xf>
    <xf numFmtId="11" fontId="3" fillId="5" borderId="0" xfId="0" applyNumberFormat="1" applyFont="1" applyFill="1"/>
    <xf numFmtId="0" fontId="0" fillId="0" borderId="0" xfId="0" applyAlignment="1">
      <alignment horizontal="left" vertical="center" indent="2"/>
    </xf>
    <xf numFmtId="11" fontId="3" fillId="5" borderId="1" xfId="1" applyNumberFormat="1" applyFont="1" applyFill="1" applyBorder="1" applyAlignment="1">
      <alignment horizontal="right"/>
    </xf>
    <xf numFmtId="177" fontId="3" fillId="5" borderId="0" xfId="0" applyNumberFormat="1" applyFont="1" applyFill="1"/>
    <xf numFmtId="11" fontId="3" fillId="12" borderId="1" xfId="1" applyNumberFormat="1" applyFont="1" applyFill="1" applyBorder="1" applyAlignment="1">
      <alignment horizontal="center"/>
    </xf>
    <xf numFmtId="0" fontId="12" fillId="5" borderId="0" xfId="0" applyFont="1" applyFill="1"/>
    <xf numFmtId="178" fontId="3" fillId="5" borderId="1" xfId="0" applyNumberFormat="1" applyFont="1" applyFill="1" applyBorder="1" applyAlignment="1">
      <alignment horizontal="center"/>
    </xf>
    <xf numFmtId="178" fontId="3" fillId="3" borderId="1" xfId="1" applyNumberFormat="1" applyFont="1" applyBorder="1" applyAlignment="1">
      <alignment horizontal="center"/>
    </xf>
    <xf numFmtId="178" fontId="3" fillId="3" borderId="1" xfId="1" applyNumberFormat="1" applyFont="1" applyBorder="1" applyAlignment="1"/>
    <xf numFmtId="176" fontId="3" fillId="13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</cellXfs>
  <cellStyles count="9">
    <cellStyle name="20% - 강조색1 2" xfId="4" xr:uid="{D76FE27B-4544-47C0-BF08-831B5255385F}"/>
    <cellStyle name="20% - 강조색2 2" xfId="5" xr:uid="{9DAC4646-BA43-4F9B-A704-DE5E30B877B1}"/>
    <cellStyle name="20% - 강조색3 2" xfId="1" xr:uid="{B42FD03B-0FFA-4AB5-A874-26C041830A1F}"/>
    <cellStyle name="20% - 강조색4 2" xfId="6" xr:uid="{A95CF21E-A2CD-4D19-A4B4-33F9A913F4EA}"/>
    <cellStyle name="20% - 강조색5 2" xfId="7" xr:uid="{80CED486-6034-4D49-9491-8F32D4593ADC}"/>
    <cellStyle name="20% - 강조색6 2" xfId="8" xr:uid="{D5FCC98A-A0FD-4B7B-A468-928871B2F69F}"/>
    <cellStyle name="40% - 강조색1 2" xfId="2" xr:uid="{E7969777-4124-47C8-9F22-3EDA1EDCCB46}"/>
    <cellStyle name="40% - 강조색6 2" xfId="3" xr:uid="{BF8D12CE-5856-4772-8280-6ABF2983D66F}"/>
    <cellStyle name="표준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433445</xdr:colOff>
      <xdr:row>8</xdr:row>
      <xdr:rowOff>2590</xdr:rowOff>
    </xdr:from>
    <xdr:to>
      <xdr:col>21</xdr:col>
      <xdr:colOff>834289</xdr:colOff>
      <xdr:row>21</xdr:row>
      <xdr:rowOff>72599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A0FA81C0-2ACA-420C-B573-AA3791D434FE}"/>
            </a:ext>
          </a:extLst>
        </xdr:cNvPr>
        <xdr:cNvGrpSpPr/>
      </xdr:nvGrpSpPr>
      <xdr:grpSpPr>
        <a:xfrm>
          <a:off x="22139862" y="4362923"/>
          <a:ext cx="2760927" cy="2969843"/>
          <a:chOff x="24181250" y="3789619"/>
          <a:chExt cx="3415002" cy="3415002"/>
        </a:xfrm>
      </xdr:grpSpPr>
      <xdr:cxnSp macro="">
        <xdr:nvCxnSpPr>
          <xdr:cNvPr id="3" name="직선 화살표 연결선 2">
            <a:extLst>
              <a:ext uri="{FF2B5EF4-FFF2-40B4-BE49-F238E27FC236}">
                <a16:creationId xmlns:a16="http://schemas.microsoft.com/office/drawing/2014/main" id="{731C31C5-76DD-85EB-BADB-5396DD83398F}"/>
              </a:ext>
            </a:extLst>
          </xdr:cNvPr>
          <xdr:cNvCxnSpPr>
            <a:cxnSpLocks/>
          </xdr:cNvCxnSpPr>
        </xdr:nvCxnSpPr>
        <xdr:spPr>
          <a:xfrm flipV="1">
            <a:off x="25888751" y="3789619"/>
            <a:ext cx="0" cy="34150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직선 화살표 연결선 3">
            <a:extLst>
              <a:ext uri="{FF2B5EF4-FFF2-40B4-BE49-F238E27FC236}">
                <a16:creationId xmlns:a16="http://schemas.microsoft.com/office/drawing/2014/main" id="{8752C956-0CC7-DB10-BE2C-02876442940F}"/>
              </a:ext>
            </a:extLst>
          </xdr:cNvPr>
          <xdr:cNvCxnSpPr>
            <a:cxnSpLocks/>
          </xdr:cNvCxnSpPr>
        </xdr:nvCxnSpPr>
        <xdr:spPr>
          <a:xfrm>
            <a:off x="24181250" y="5497120"/>
            <a:ext cx="34150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직선 연결선 4">
            <a:extLst>
              <a:ext uri="{FF2B5EF4-FFF2-40B4-BE49-F238E27FC236}">
                <a16:creationId xmlns:a16="http://schemas.microsoft.com/office/drawing/2014/main" id="{494DFC5B-743D-30F1-F769-A2600FF44454}"/>
              </a:ext>
            </a:extLst>
          </xdr:cNvPr>
          <xdr:cNvCxnSpPr>
            <a:cxnSpLocks/>
          </xdr:cNvCxnSpPr>
        </xdr:nvCxnSpPr>
        <xdr:spPr>
          <a:xfrm flipV="1">
            <a:off x="25888751" y="4515971"/>
            <a:ext cx="766523" cy="9811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원호 5">
            <a:extLst>
              <a:ext uri="{FF2B5EF4-FFF2-40B4-BE49-F238E27FC236}">
                <a16:creationId xmlns:a16="http://schemas.microsoft.com/office/drawing/2014/main" id="{A81B9F94-0AA1-B54F-0DC8-4FF77964F7AE}"/>
              </a:ext>
            </a:extLst>
          </xdr:cNvPr>
          <xdr:cNvSpPr/>
        </xdr:nvSpPr>
        <xdr:spPr>
          <a:xfrm>
            <a:off x="25179618" y="4787968"/>
            <a:ext cx="1418260" cy="1418258"/>
          </a:xfrm>
          <a:prstGeom prst="arc">
            <a:avLst>
              <a:gd name="adj1" fmla="val 18535646"/>
              <a:gd name="adj2" fmla="val 0"/>
            </a:avLst>
          </a:prstGeom>
          <a:ln>
            <a:headEnd type="triangle"/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TextBox 16">
                <a:extLst>
                  <a:ext uri="{FF2B5EF4-FFF2-40B4-BE49-F238E27FC236}">
                    <a16:creationId xmlns:a16="http://schemas.microsoft.com/office/drawing/2014/main" id="{B4935526-F04F-00EF-E9CC-D3BFE75EECD2}"/>
                  </a:ext>
                </a:extLst>
              </xdr:cNvPr>
              <xdr:cNvSpPr txBox="1"/>
            </xdr:nvSpPr>
            <xdr:spPr>
              <a:xfrm>
                <a:off x="26537261" y="4957878"/>
                <a:ext cx="402994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b="0" i="1">
                          <a:latin typeface="Cambria Math" panose="02040503050406030204" pitchFamily="18" charset="0"/>
                        </a:rPr>
                        <m:t>𝜃</m:t>
                      </m:r>
                    </m:oMath>
                  </m:oMathPara>
                </a14:m>
                <a:endParaRPr lang="ko-KR" altLang="en-US"/>
              </a:p>
            </xdr:txBody>
          </xdr:sp>
        </mc:Choice>
        <mc:Fallback xmlns="">
          <xdr:sp macro="" textlink="">
            <xdr:nvSpPr>
              <xdr:cNvPr id="7" name="TextBox 16">
                <a:extLst>
                  <a:ext uri="{FF2B5EF4-FFF2-40B4-BE49-F238E27FC236}">
                    <a16:creationId xmlns:a16="http://schemas.microsoft.com/office/drawing/2014/main" id="{B4935526-F04F-00EF-E9CC-D3BFE75EECD2}"/>
                  </a:ext>
                </a:extLst>
              </xdr:cNvPr>
              <xdr:cNvSpPr txBox="1"/>
            </xdr:nvSpPr>
            <xdr:spPr>
              <a:xfrm>
                <a:off x="26537261" y="4957878"/>
                <a:ext cx="402994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en-US" altLang="ko-KR" b="0" i="0">
                    <a:latin typeface="Cambria Math" panose="02040503050406030204" pitchFamily="18" charset="0"/>
                  </a:rPr>
                  <a:t>𝜃</a:t>
                </a:r>
                <a:endParaRPr lang="ko-KR" altLang="en-US"/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433445</xdr:colOff>
      <xdr:row>8</xdr:row>
      <xdr:rowOff>2590</xdr:rowOff>
    </xdr:from>
    <xdr:to>
      <xdr:col>21</xdr:col>
      <xdr:colOff>834289</xdr:colOff>
      <xdr:row>21</xdr:row>
      <xdr:rowOff>72599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A19D9613-3DA8-E242-9FA6-50351A22BFED}"/>
            </a:ext>
          </a:extLst>
        </xdr:cNvPr>
        <xdr:cNvGrpSpPr/>
      </xdr:nvGrpSpPr>
      <xdr:grpSpPr>
        <a:xfrm>
          <a:off x="22132302" y="6751733"/>
          <a:ext cx="2759416" cy="2936580"/>
          <a:chOff x="24181250" y="3789619"/>
          <a:chExt cx="3415002" cy="3415002"/>
        </a:xfrm>
      </xdr:grpSpPr>
      <xdr:cxnSp macro="">
        <xdr:nvCxnSpPr>
          <xdr:cNvPr id="3" name="직선 화살표 연결선 2">
            <a:extLst>
              <a:ext uri="{FF2B5EF4-FFF2-40B4-BE49-F238E27FC236}">
                <a16:creationId xmlns:a16="http://schemas.microsoft.com/office/drawing/2014/main" id="{A412FBAB-C660-2BE0-FA22-C03D6DF3EAC1}"/>
              </a:ext>
            </a:extLst>
          </xdr:cNvPr>
          <xdr:cNvCxnSpPr>
            <a:cxnSpLocks/>
          </xdr:cNvCxnSpPr>
        </xdr:nvCxnSpPr>
        <xdr:spPr>
          <a:xfrm flipV="1">
            <a:off x="25888751" y="3789619"/>
            <a:ext cx="0" cy="34150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직선 화살표 연결선 3">
            <a:extLst>
              <a:ext uri="{FF2B5EF4-FFF2-40B4-BE49-F238E27FC236}">
                <a16:creationId xmlns:a16="http://schemas.microsoft.com/office/drawing/2014/main" id="{81CAF7D4-D9B2-DEE3-FFFF-7A1B5A448D58}"/>
              </a:ext>
            </a:extLst>
          </xdr:cNvPr>
          <xdr:cNvCxnSpPr>
            <a:cxnSpLocks/>
          </xdr:cNvCxnSpPr>
        </xdr:nvCxnSpPr>
        <xdr:spPr>
          <a:xfrm>
            <a:off x="24181250" y="5497120"/>
            <a:ext cx="34150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직선 연결선 4">
            <a:extLst>
              <a:ext uri="{FF2B5EF4-FFF2-40B4-BE49-F238E27FC236}">
                <a16:creationId xmlns:a16="http://schemas.microsoft.com/office/drawing/2014/main" id="{A2492F26-6F6E-533A-ADA3-D4E9467B3E58}"/>
              </a:ext>
            </a:extLst>
          </xdr:cNvPr>
          <xdr:cNvCxnSpPr>
            <a:cxnSpLocks/>
          </xdr:cNvCxnSpPr>
        </xdr:nvCxnSpPr>
        <xdr:spPr>
          <a:xfrm flipV="1">
            <a:off x="25888751" y="4515971"/>
            <a:ext cx="766523" cy="9811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원호 5">
            <a:extLst>
              <a:ext uri="{FF2B5EF4-FFF2-40B4-BE49-F238E27FC236}">
                <a16:creationId xmlns:a16="http://schemas.microsoft.com/office/drawing/2014/main" id="{7D7B88DF-5216-04A4-1CE3-339EC8C37F77}"/>
              </a:ext>
            </a:extLst>
          </xdr:cNvPr>
          <xdr:cNvSpPr/>
        </xdr:nvSpPr>
        <xdr:spPr>
          <a:xfrm>
            <a:off x="25179618" y="4787968"/>
            <a:ext cx="1418260" cy="1418258"/>
          </a:xfrm>
          <a:prstGeom prst="arc">
            <a:avLst>
              <a:gd name="adj1" fmla="val 18535646"/>
              <a:gd name="adj2" fmla="val 0"/>
            </a:avLst>
          </a:prstGeom>
          <a:ln>
            <a:headEnd type="triangle"/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TextBox 16">
                <a:extLst>
                  <a:ext uri="{FF2B5EF4-FFF2-40B4-BE49-F238E27FC236}">
                    <a16:creationId xmlns:a16="http://schemas.microsoft.com/office/drawing/2014/main" id="{C1DA581E-30F1-D29C-596A-91097EFC9C27}"/>
                  </a:ext>
                </a:extLst>
              </xdr:cNvPr>
              <xdr:cNvSpPr txBox="1"/>
            </xdr:nvSpPr>
            <xdr:spPr>
              <a:xfrm>
                <a:off x="26537261" y="4957878"/>
                <a:ext cx="402994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b="0" i="1">
                          <a:latin typeface="Cambria Math" panose="02040503050406030204" pitchFamily="18" charset="0"/>
                        </a:rPr>
                        <m:t>𝜃</m:t>
                      </m:r>
                    </m:oMath>
                  </m:oMathPara>
                </a14:m>
                <a:endParaRPr lang="ko-KR" altLang="en-US"/>
              </a:p>
            </xdr:txBody>
          </xdr:sp>
        </mc:Choice>
        <mc:Fallback xmlns="">
          <xdr:sp macro="" textlink="">
            <xdr:nvSpPr>
              <xdr:cNvPr id="7" name="TextBox 16">
                <a:extLst>
                  <a:ext uri="{FF2B5EF4-FFF2-40B4-BE49-F238E27FC236}">
                    <a16:creationId xmlns:a16="http://schemas.microsoft.com/office/drawing/2014/main" id="{C1DA581E-30F1-D29C-596A-91097EFC9C27}"/>
                  </a:ext>
                </a:extLst>
              </xdr:cNvPr>
              <xdr:cNvSpPr txBox="1"/>
            </xdr:nvSpPr>
            <xdr:spPr>
              <a:xfrm>
                <a:off x="26537261" y="4957878"/>
                <a:ext cx="402994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en-US" altLang="ko-KR" b="0" i="0">
                    <a:latin typeface="Cambria Math" panose="02040503050406030204" pitchFamily="18" charset="0"/>
                  </a:rPr>
                  <a:t>𝜃</a:t>
                </a:r>
                <a:endParaRPr lang="ko-KR" altLang="en-US"/>
              </a:p>
            </xdr:txBody>
          </xdr:sp>
        </mc:Fallback>
      </mc:AlternateContent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433445</xdr:colOff>
      <xdr:row>8</xdr:row>
      <xdr:rowOff>2590</xdr:rowOff>
    </xdr:from>
    <xdr:to>
      <xdr:col>21</xdr:col>
      <xdr:colOff>834289</xdr:colOff>
      <xdr:row>21</xdr:row>
      <xdr:rowOff>72599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2C5A596C-ACFD-5344-ACDD-AE29487033D8}"/>
            </a:ext>
          </a:extLst>
        </xdr:cNvPr>
        <xdr:cNvGrpSpPr/>
      </xdr:nvGrpSpPr>
      <xdr:grpSpPr>
        <a:xfrm>
          <a:off x="22121137" y="4398744"/>
          <a:ext cx="2764998" cy="3000778"/>
          <a:chOff x="24181250" y="3789619"/>
          <a:chExt cx="3415002" cy="3415002"/>
        </a:xfrm>
      </xdr:grpSpPr>
      <xdr:cxnSp macro="">
        <xdr:nvCxnSpPr>
          <xdr:cNvPr id="3" name="직선 화살표 연결선 2">
            <a:extLst>
              <a:ext uri="{FF2B5EF4-FFF2-40B4-BE49-F238E27FC236}">
                <a16:creationId xmlns:a16="http://schemas.microsoft.com/office/drawing/2014/main" id="{1ACD7A94-7E10-8189-0C25-10580D8DC83C}"/>
              </a:ext>
            </a:extLst>
          </xdr:cNvPr>
          <xdr:cNvCxnSpPr>
            <a:cxnSpLocks/>
          </xdr:cNvCxnSpPr>
        </xdr:nvCxnSpPr>
        <xdr:spPr>
          <a:xfrm flipV="1">
            <a:off x="25888751" y="3789619"/>
            <a:ext cx="0" cy="34150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직선 화살표 연결선 3">
            <a:extLst>
              <a:ext uri="{FF2B5EF4-FFF2-40B4-BE49-F238E27FC236}">
                <a16:creationId xmlns:a16="http://schemas.microsoft.com/office/drawing/2014/main" id="{2B9626D0-8671-8BC2-B0C5-60FE0CF40CE8}"/>
              </a:ext>
            </a:extLst>
          </xdr:cNvPr>
          <xdr:cNvCxnSpPr>
            <a:cxnSpLocks/>
          </xdr:cNvCxnSpPr>
        </xdr:nvCxnSpPr>
        <xdr:spPr>
          <a:xfrm>
            <a:off x="24181250" y="5497120"/>
            <a:ext cx="34150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직선 연결선 4">
            <a:extLst>
              <a:ext uri="{FF2B5EF4-FFF2-40B4-BE49-F238E27FC236}">
                <a16:creationId xmlns:a16="http://schemas.microsoft.com/office/drawing/2014/main" id="{69513BE5-173F-9949-A816-09886849C6CA}"/>
              </a:ext>
            </a:extLst>
          </xdr:cNvPr>
          <xdr:cNvCxnSpPr>
            <a:cxnSpLocks/>
          </xdr:cNvCxnSpPr>
        </xdr:nvCxnSpPr>
        <xdr:spPr>
          <a:xfrm flipV="1">
            <a:off x="25888751" y="4515971"/>
            <a:ext cx="766523" cy="9811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원호 5">
            <a:extLst>
              <a:ext uri="{FF2B5EF4-FFF2-40B4-BE49-F238E27FC236}">
                <a16:creationId xmlns:a16="http://schemas.microsoft.com/office/drawing/2014/main" id="{06FEF64B-8D1A-6A78-E743-6E9A053AA2F0}"/>
              </a:ext>
            </a:extLst>
          </xdr:cNvPr>
          <xdr:cNvSpPr/>
        </xdr:nvSpPr>
        <xdr:spPr>
          <a:xfrm>
            <a:off x="25179618" y="4787968"/>
            <a:ext cx="1418260" cy="1418258"/>
          </a:xfrm>
          <a:prstGeom prst="arc">
            <a:avLst>
              <a:gd name="adj1" fmla="val 18535646"/>
              <a:gd name="adj2" fmla="val 0"/>
            </a:avLst>
          </a:prstGeom>
          <a:ln>
            <a:headEnd type="triangle"/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TextBox 16">
                <a:extLst>
                  <a:ext uri="{FF2B5EF4-FFF2-40B4-BE49-F238E27FC236}">
                    <a16:creationId xmlns:a16="http://schemas.microsoft.com/office/drawing/2014/main" id="{573CA8BE-7096-AA5B-7EA0-700D6D66DD8F}"/>
                  </a:ext>
                </a:extLst>
              </xdr:cNvPr>
              <xdr:cNvSpPr txBox="1"/>
            </xdr:nvSpPr>
            <xdr:spPr>
              <a:xfrm>
                <a:off x="26537261" y="4957878"/>
                <a:ext cx="402994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b="0" i="1">
                          <a:latin typeface="Cambria Math" panose="02040503050406030204" pitchFamily="18" charset="0"/>
                        </a:rPr>
                        <m:t>𝜃</m:t>
                      </m:r>
                    </m:oMath>
                  </m:oMathPara>
                </a14:m>
                <a:endParaRPr lang="ko-KR" altLang="en-US"/>
              </a:p>
            </xdr:txBody>
          </xdr:sp>
        </mc:Choice>
        <mc:Fallback xmlns="">
          <xdr:sp macro="" textlink="">
            <xdr:nvSpPr>
              <xdr:cNvPr id="7" name="TextBox 16">
                <a:extLst>
                  <a:ext uri="{FF2B5EF4-FFF2-40B4-BE49-F238E27FC236}">
                    <a16:creationId xmlns:a16="http://schemas.microsoft.com/office/drawing/2014/main" id="{573CA8BE-7096-AA5B-7EA0-700D6D66DD8F}"/>
                  </a:ext>
                </a:extLst>
              </xdr:cNvPr>
              <xdr:cNvSpPr txBox="1"/>
            </xdr:nvSpPr>
            <xdr:spPr>
              <a:xfrm>
                <a:off x="26537261" y="4957878"/>
                <a:ext cx="402994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en-US" altLang="ko-KR" b="0" i="0">
                    <a:latin typeface="Cambria Math" panose="02040503050406030204" pitchFamily="18" charset="0"/>
                  </a:rPr>
                  <a:t>𝜃</a:t>
                </a:r>
                <a:endParaRPr lang="ko-KR" altLang="en-US"/>
              </a:p>
            </xdr:txBody>
          </xdr:sp>
        </mc:Fallback>
      </mc:AlternateContent>
    </xdr:grp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2">
    <v>568</v>
    <v>155</v>
  </a>
  <a r="2">
    <v>559</v>
    <v>183</v>
  </a>
</arrayData>
</file>

<file path=xl/richData/rdrichvalue.xml><?xml version="1.0" encoding="utf-8"?>
<rvData xmlns="http://schemas.microsoft.com/office/spreadsheetml/2017/richdata" count="16">
  <rv s="0">
    <v>0</v>
    <v>3</v>
  </rv>
  <rv s="0">
    <v>0</v>
    <v>9</v>
  </rv>
  <rv s="1">
    <v>0</v>
  </rv>
  <rv s="2">
    <v>Image</v>
    <v>0</v>
    <v>1</v>
    <v>2</v>
  </rv>
  <rv s="3">
    <v>&lt;class 'PIL.PngImagePlugin.PngImageFile'&gt;</v>
    <v>PngImageFile</v>
    <v>&lt;PIL.PngImagePlugin.PngImageFile image mode=RGBA size=568x155 at 0x7F40B4155370&gt;</v>
    <v>3</v>
    <v>1</v>
  </rv>
  <rv s="0">
    <v>1</v>
    <v>3</v>
  </rv>
  <rv s="0">
    <v>1</v>
    <v>9</v>
  </rv>
  <rv s="2">
    <v>Image</v>
    <v>0</v>
    <v>6</v>
    <v>2</v>
  </rv>
  <rv s="3">
    <v>&lt;class 'PIL.PngImagePlugin.PngImageFile'&gt;</v>
    <v>PngImageFile</v>
    <v>&lt;PIL.PngImagePlugin.PngImageFile image mode=RGBA size=568x155 at 0x7F4076DDBEF0&gt;</v>
    <v>7</v>
    <v>1</v>
  </rv>
  <rv s="0">
    <v>2</v>
    <v>3</v>
  </rv>
  <rv s="4">
    <v>8</v>
    <v>1</v>
  </rv>
  <rv s="5">
    <v>0</v>
    <v>8</v>
    <v>79</v>
    <v>1</v>
  </rv>
  <rv s="0">
    <v>2</v>
    <v>9</v>
  </rv>
  <rv s="1">
    <v>1</v>
  </rv>
  <rv s="2">
    <v>Image</v>
    <v>0</v>
    <v>12</v>
    <v>13</v>
  </rv>
  <rv s="3">
    <v>&lt;class 'PIL.PngImagePlugin.PngImageFile'&gt;</v>
    <v>PngImageFile</v>
    <v>&lt;PIL.PngImagePlugin.PngImageFile image mode=RGBA size=559x183 at 0x7F406E87F1A0&gt;</v>
    <v>14</v>
    <v>1</v>
  </rv>
</rvData>
</file>

<file path=xl/richData/rdrichvaluestructure.xml><?xml version="1.0" encoding="utf-8"?>
<rvStructures xmlns="http://schemas.microsoft.com/office/spreadsheetml/2017/richdata" count="6"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  <k n="_Provider" t="spb"/>
  </s>
  <s t="_error">
    <k n="errorType" t="i"/>
    <k n="propagated" t="b"/>
  </s>
  <s t="_error">
    <k n="colOffset" t="i"/>
    <k n="errorType" t="i"/>
    <k n="rwOffset" t="i"/>
    <k n="subType" t="i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https://res.cdn.office.net/officepysvc/prod-service/anacondalogo.png</v>
      <v>Python이(가) Anaconda에서 제공됨</v>
    </spb>
  </spbData>
</supportingPropertyBags>
</file>

<file path=xl/richData/rdsupportingpropertybagstructure.xml><?xml version="1.0" encoding="utf-8"?>
<spbStructures xmlns="http://schemas.microsoft.com/office/spreadsheetml/2017/richdata2" count="2">
  <s>
    <k n="image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1648-8701-4C01-A7F8-0A100E82EA8E}">
  <dimension ref="B1:AQ95"/>
  <sheetViews>
    <sheetView tabSelected="1" zoomScale="120" zoomScaleNormal="120" workbookViewId="0">
      <pane ySplit="1" topLeftCell="A28" activePane="bottomLeft" state="frozen"/>
      <selection pane="bottomLeft" activeCell="J53" sqref="J53"/>
    </sheetView>
  </sheetViews>
  <sheetFormatPr baseColWidth="10" defaultColWidth="9" defaultRowHeight="16"/>
  <cols>
    <col min="1" max="1" width="6.83203125" style="1" customWidth="1"/>
    <col min="2" max="2" width="14.83203125" style="1" customWidth="1"/>
    <col min="3" max="3" width="13.33203125" style="1" bestFit="1" customWidth="1"/>
    <col min="4" max="4" width="16.83203125" style="1" bestFit="1" customWidth="1"/>
    <col min="5" max="5" width="12.1640625" style="1" bestFit="1" customWidth="1"/>
    <col min="6" max="7" width="15.6640625" style="1" bestFit="1" customWidth="1"/>
    <col min="8" max="8" width="9" style="1"/>
    <col min="9" max="9" width="15.6640625" style="1" customWidth="1"/>
    <col min="10" max="10" width="10" style="1" bestFit="1" customWidth="1"/>
    <col min="11" max="11" width="16.5" style="1" customWidth="1"/>
    <col min="12" max="12" width="20.5" style="1" bestFit="1" customWidth="1"/>
    <col min="13" max="13" width="18.33203125" style="1" bestFit="1" customWidth="1"/>
    <col min="14" max="14" width="15.6640625" style="1" bestFit="1" customWidth="1"/>
    <col min="15" max="15" width="12.5" style="1" customWidth="1"/>
    <col min="16" max="16" width="17.6640625" style="1" customWidth="1"/>
    <col min="17" max="17" width="16.1640625" style="1" customWidth="1"/>
    <col min="18" max="18" width="19.6640625" style="1" customWidth="1"/>
    <col min="19" max="19" width="17.6640625" style="1" customWidth="1"/>
    <col min="20" max="20" width="15.83203125" style="1" customWidth="1"/>
    <col min="21" max="21" width="15.1640625" style="1" customWidth="1"/>
    <col min="22" max="22" width="16.1640625" style="1" customWidth="1"/>
    <col min="23" max="23" width="15.83203125" style="1" customWidth="1"/>
    <col min="24" max="24" width="14.33203125" style="1" customWidth="1"/>
    <col min="25" max="25" width="12.1640625" style="1" bestFit="1" customWidth="1"/>
    <col min="26" max="26" width="9" style="1"/>
    <col min="27" max="27" width="20.6640625" style="1" bestFit="1" customWidth="1"/>
    <col min="28" max="28" width="12.6640625" style="1" bestFit="1" customWidth="1"/>
    <col min="29" max="29" width="11" style="1" bestFit="1" customWidth="1"/>
    <col min="30" max="30" width="10" style="1" bestFit="1" customWidth="1"/>
    <col min="31" max="31" width="9" style="1"/>
    <col min="32" max="32" width="11" style="1" bestFit="1" customWidth="1"/>
    <col min="33" max="33" width="12" style="1" bestFit="1" customWidth="1"/>
    <col min="34" max="16384" width="9" style="1"/>
  </cols>
  <sheetData>
    <row r="1" spans="2:43" ht="222.75" customHeight="1">
      <c r="B1" s="59" t="e" cm="1" vm="1">
        <f t="array" aca="1" ref="B1" ca="1">_FV(B90,"image")</f>
        <v>#VALUE!</v>
      </c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2:43" ht="17">
      <c r="B2" s="50" t="s">
        <v>0</v>
      </c>
      <c r="C2" t="s">
        <v>1</v>
      </c>
    </row>
    <row r="3" spans="2:43">
      <c r="D3" s="1">
        <v>32</v>
      </c>
      <c r="L3" s="19" t="s">
        <v>88</v>
      </c>
      <c r="M3" s="19" t="s">
        <v>89</v>
      </c>
      <c r="N3" s="19" t="s">
        <v>3</v>
      </c>
      <c r="AN3" s="3" cm="1">
        <f t="array" ref="AN3:AN5">TRANSPOSE(Q24:S24)</f>
        <v>3</v>
      </c>
      <c r="AO3" s="3" cm="1">
        <f t="array" ref="AO3:AO12">TRANSPOSE(W24:AF24)</f>
        <v>0</v>
      </c>
      <c r="AQ3" s="1" cm="1">
        <f t="array" ref="AQ3:AQ19">PI()/4*($F$9:$F25^2-$G$9:$G25^2)*$E$9:$E25</f>
        <v>1.6667719823620646E-3</v>
      </c>
    </row>
    <row r="4" spans="2:43" ht="20">
      <c r="B4" s="20" t="s">
        <v>4</v>
      </c>
      <c r="C4" s="21"/>
      <c r="I4" s="20" t="s">
        <v>5</v>
      </c>
      <c r="J4" s="22"/>
      <c r="L4" s="23">
        <v>0.25</v>
      </c>
      <c r="M4" s="23">
        <v>0.11</v>
      </c>
      <c r="N4" s="23">
        <v>0.15</v>
      </c>
      <c r="P4" s="20" t="s">
        <v>6</v>
      </c>
      <c r="Q4" s="25"/>
      <c r="S4" s="52">
        <f>S5+SUM(N9:N23)</f>
        <v>637.71748981400583</v>
      </c>
      <c r="U4" s="20" t="s">
        <v>7</v>
      </c>
      <c r="X4" s="19" t="s">
        <v>8</v>
      </c>
      <c r="Y4" s="19" t="s">
        <v>9</v>
      </c>
      <c r="Z4" s="19" t="s">
        <v>3</v>
      </c>
      <c r="AA4" s="19" t="s">
        <v>10</v>
      </c>
      <c r="AN4" s="3">
        <v>32</v>
      </c>
      <c r="AO4" s="3">
        <v>0</v>
      </c>
      <c r="AQ4" s="1">
        <v>8.838718083752908E-4</v>
      </c>
    </row>
    <row r="5" spans="2:43" ht="17">
      <c r="B5" s="8"/>
      <c r="C5" s="8"/>
      <c r="I5" s="1" t="s">
        <v>11</v>
      </c>
      <c r="L5" s="19" t="s">
        <v>12</v>
      </c>
      <c r="M5" s="19" t="s">
        <v>13</v>
      </c>
      <c r="N5" s="19" t="s">
        <v>14</v>
      </c>
      <c r="P5" s="26" t="s">
        <v>15</v>
      </c>
      <c r="Q5" s="27">
        <v>3500</v>
      </c>
      <c r="S5" s="52">
        <f>SUM(_xlfn.ANCHORARRAY(AQ3))*R11</f>
        <v>115.82900563390169</v>
      </c>
      <c r="U5" s="26" t="s">
        <v>16</v>
      </c>
      <c r="V5" s="37">
        <f>6350*S4/Q5</f>
        <v>1157.0017315196962</v>
      </c>
      <c r="X5" s="23">
        <v>0.2</v>
      </c>
      <c r="Y5" s="23">
        <v>0.11</v>
      </c>
      <c r="Z5" s="23">
        <v>0.1</v>
      </c>
      <c r="AA5" s="51">
        <f>PI()/4*(X5^2-Y5^2)*Z5*R11*1000</f>
        <v>17164.146440759279</v>
      </c>
      <c r="AN5" s="3">
        <v>0</v>
      </c>
      <c r="AO5" s="3">
        <v>0</v>
      </c>
      <c r="AQ5" s="1">
        <v>1.4839315681897084E-3</v>
      </c>
    </row>
    <row r="6" spans="2:43">
      <c r="B6" s="28" t="s">
        <v>17</v>
      </c>
      <c r="C6" s="29"/>
      <c r="D6" s="27">
        <v>34</v>
      </c>
      <c r="E6" s="30"/>
      <c r="F6" s="30"/>
      <c r="G6" s="31"/>
      <c r="I6" s="28" t="s">
        <v>18</v>
      </c>
      <c r="J6" s="32"/>
      <c r="K6" s="27">
        <v>8</v>
      </c>
      <c r="L6" s="33">
        <f>PI()*(L4^2-M4^2)/4*N4*R11</f>
        <v>46.509300033025127</v>
      </c>
      <c r="M6" s="24">
        <f>L6*(L4^2/16+M4^2/16+N4^2/12)</f>
        <v>0.30405454896590178</v>
      </c>
      <c r="N6" s="24">
        <f>1/8*L6*(L4^2+M4^2)</f>
        <v>0.43369922280795931</v>
      </c>
      <c r="X6" s="19" t="s">
        <v>19</v>
      </c>
      <c r="AO6" s="1">
        <v>0</v>
      </c>
      <c r="AQ6" s="1">
        <v>1.489350537250581E-3</v>
      </c>
    </row>
    <row r="7" spans="2:43" ht="21">
      <c r="P7" s="20" t="s">
        <v>20</v>
      </c>
      <c r="Q7" s="34"/>
      <c r="X7" s="23">
        <v>0.21</v>
      </c>
      <c r="AO7" s="1">
        <v>2</v>
      </c>
      <c r="AQ7" s="1">
        <v>1.2639412643555136E-3</v>
      </c>
    </row>
    <row r="8" spans="2:43">
      <c r="B8" s="2" t="s">
        <v>21</v>
      </c>
      <c r="C8" s="2" t="s">
        <v>22</v>
      </c>
      <c r="D8" s="2" t="s">
        <v>23</v>
      </c>
      <c r="E8" s="55" t="s">
        <v>24</v>
      </c>
      <c r="F8" s="55" t="s">
        <v>25</v>
      </c>
      <c r="G8" s="55" t="s">
        <v>26</v>
      </c>
      <c r="I8" s="2" t="s">
        <v>21</v>
      </c>
      <c r="J8" s="2" t="s">
        <v>27</v>
      </c>
      <c r="K8" s="2" t="s">
        <v>24</v>
      </c>
      <c r="L8" s="2" t="s">
        <v>25</v>
      </c>
      <c r="M8" s="2" t="s">
        <v>26</v>
      </c>
      <c r="N8" s="1" t="s">
        <v>28</v>
      </c>
      <c r="P8" s="28" t="s">
        <v>29</v>
      </c>
      <c r="Q8" s="17"/>
      <c r="R8" s="35">
        <v>1</v>
      </c>
      <c r="AO8" s="1">
        <v>9</v>
      </c>
      <c r="AQ8" s="1">
        <v>1.5528955318547416E-3</v>
      </c>
    </row>
    <row r="9" spans="2:43">
      <c r="B9" s="2">
        <v>1</v>
      </c>
      <c r="C9" s="27">
        <v>1</v>
      </c>
      <c r="D9" s="27">
        <v>1</v>
      </c>
      <c r="E9" s="56">
        <v>0.26200000000000001</v>
      </c>
      <c r="F9" s="56">
        <v>0.09</v>
      </c>
      <c r="G9" s="56">
        <v>0</v>
      </c>
      <c r="I9" s="2">
        <v>1</v>
      </c>
      <c r="J9" s="27">
        <v>8</v>
      </c>
      <c r="K9" s="37">
        <v>0.1</v>
      </c>
      <c r="L9" s="37">
        <v>0.36</v>
      </c>
      <c r="M9" s="27" cm="1">
        <f t="array" ref="M9">INDEX($F$9:$F$88,J9)</f>
        <v>0.12</v>
      </c>
      <c r="N9" s="49">
        <f>PI()/4*(L9^2-M9^2)*K9*$R$11</f>
        <v>70.871314336038282</v>
      </c>
      <c r="AO9" s="1">
        <v>0.22</v>
      </c>
      <c r="AQ9" s="1">
        <v>5.6548667764616273E-4</v>
      </c>
    </row>
    <row r="10" spans="2:43">
      <c r="B10" s="2">
        <v>2</v>
      </c>
      <c r="C10" s="27">
        <v>2</v>
      </c>
      <c r="D10" s="27">
        <v>1</v>
      </c>
      <c r="E10" s="56">
        <v>0.109</v>
      </c>
      <c r="F10" s="56">
        <v>0.10161000000000001</v>
      </c>
      <c r="G10" s="56">
        <v>0</v>
      </c>
      <c r="I10" s="2">
        <v>2</v>
      </c>
      <c r="J10" s="27">
        <v>12</v>
      </c>
      <c r="K10" s="37">
        <v>0.05</v>
      </c>
      <c r="L10" s="37">
        <v>0.48</v>
      </c>
      <c r="M10" s="27" cm="1">
        <f t="array" ref="M10">INDEX($F$9:$F$88,J10)</f>
        <v>0.12</v>
      </c>
      <c r="N10" s="49">
        <f t="shared" ref="N10:N16" si="0">PI()/4*(L10^2-M10^2)*K10*$R$11</f>
        <v>66.441857190035904</v>
      </c>
      <c r="P10" s="2" t="s">
        <v>30</v>
      </c>
      <c r="Q10" s="2" t="s">
        <v>31</v>
      </c>
      <c r="R10" s="2" t="s">
        <v>32</v>
      </c>
      <c r="S10" s="2" t="s">
        <v>33</v>
      </c>
      <c r="AO10" s="1">
        <v>0.02</v>
      </c>
      <c r="AQ10" s="1">
        <v>5.6548667764616273E-4</v>
      </c>
    </row>
    <row r="11" spans="2:43">
      <c r="B11" s="2">
        <v>3</v>
      </c>
      <c r="C11" s="27">
        <v>3</v>
      </c>
      <c r="D11" s="27">
        <v>1</v>
      </c>
      <c r="E11" s="56">
        <v>0.183</v>
      </c>
      <c r="F11" s="56">
        <v>0.10161000000000001</v>
      </c>
      <c r="G11" s="56">
        <v>0</v>
      </c>
      <c r="I11" s="2">
        <v>3</v>
      </c>
      <c r="J11" s="27">
        <v>15</v>
      </c>
      <c r="K11" s="37">
        <v>0.05</v>
      </c>
      <c r="L11" s="37">
        <v>0.48</v>
      </c>
      <c r="M11" s="27" cm="1">
        <f t="array" ref="M11">INDEX($F$9:$F$88,J11)</f>
        <v>0.12</v>
      </c>
      <c r="N11" s="49">
        <f t="shared" si="0"/>
        <v>66.441857190035904</v>
      </c>
      <c r="P11" s="36">
        <v>1</v>
      </c>
      <c r="Q11" s="37">
        <v>207000000000</v>
      </c>
      <c r="R11" s="37">
        <v>7833</v>
      </c>
      <c r="S11" s="27">
        <v>0.28999999999999998</v>
      </c>
      <c r="AO11" s="1">
        <v>850000</v>
      </c>
      <c r="AQ11" s="1">
        <v>1.3571680263507904E-3</v>
      </c>
    </row>
    <row r="12" spans="2:43">
      <c r="B12" s="2">
        <v>4</v>
      </c>
      <c r="C12" s="27">
        <v>4</v>
      </c>
      <c r="D12" s="27">
        <v>1</v>
      </c>
      <c r="E12" s="56">
        <v>0.17199999999999999</v>
      </c>
      <c r="F12" s="56">
        <v>0.105</v>
      </c>
      <c r="G12" s="56">
        <v>0</v>
      </c>
      <c r="I12" s="2">
        <v>4</v>
      </c>
      <c r="J12" s="27">
        <v>18</v>
      </c>
      <c r="K12" s="37">
        <v>0.05</v>
      </c>
      <c r="L12" s="37">
        <v>0.48</v>
      </c>
      <c r="M12" s="27" cm="1">
        <f t="array" ref="M12">INDEX($F$9:$F$88,J12)</f>
        <v>0.12</v>
      </c>
      <c r="N12" s="49">
        <f t="shared" si="0"/>
        <v>66.441857190035904</v>
      </c>
      <c r="P12" s="38">
        <v>2</v>
      </c>
      <c r="Q12" s="27"/>
      <c r="R12" s="27"/>
      <c r="S12" s="27"/>
      <c r="AO12" s="1">
        <v>1</v>
      </c>
      <c r="AQ12" s="1">
        <v>6.7858401317539522E-4</v>
      </c>
    </row>
    <row r="13" spans="2:43">
      <c r="B13" s="2">
        <v>5</v>
      </c>
      <c r="C13" s="27">
        <v>5</v>
      </c>
      <c r="D13" s="27">
        <v>1</v>
      </c>
      <c r="E13" s="56">
        <v>0.13300000000000001</v>
      </c>
      <c r="F13" s="56">
        <v>0.11</v>
      </c>
      <c r="G13" s="56">
        <v>0</v>
      </c>
      <c r="I13" s="2">
        <v>5</v>
      </c>
      <c r="J13" s="27">
        <v>21</v>
      </c>
      <c r="K13" s="37">
        <v>0.05</v>
      </c>
      <c r="L13" s="37">
        <v>0.48</v>
      </c>
      <c r="M13" s="27" cm="1">
        <f t="array" ref="M13">INDEX($F$9:$F$88,J13)</f>
        <v>0.12</v>
      </c>
      <c r="N13" s="49">
        <f t="shared" si="0"/>
        <v>66.441857190035904</v>
      </c>
      <c r="P13" s="39">
        <v>3</v>
      </c>
      <c r="Q13" s="27"/>
      <c r="R13" s="27"/>
      <c r="S13" s="27"/>
      <c r="AQ13" s="1">
        <v>4.523893421169302E-4</v>
      </c>
    </row>
    <row r="14" spans="2:43">
      <c r="B14" s="2">
        <v>6</v>
      </c>
      <c r="C14" s="27">
        <v>6</v>
      </c>
      <c r="D14" s="27">
        <v>1</v>
      </c>
      <c r="E14" s="56">
        <v>0.14199999999999999</v>
      </c>
      <c r="F14" s="56">
        <v>0.11799999999999999</v>
      </c>
      <c r="G14" s="56">
        <v>0</v>
      </c>
      <c r="I14" s="2">
        <v>6</v>
      </c>
      <c r="J14" s="27">
        <v>24</v>
      </c>
      <c r="K14" s="37">
        <v>0.05</v>
      </c>
      <c r="L14" s="37">
        <v>0.48</v>
      </c>
      <c r="M14" s="27" cm="1">
        <f t="array" ref="M14">INDEX($F$9:$F$88,J14)</f>
        <v>0.12</v>
      </c>
      <c r="N14" s="49">
        <f t="shared" si="0"/>
        <v>66.441857190035904</v>
      </c>
      <c r="P14" s="40">
        <v>4</v>
      </c>
      <c r="Q14" s="27"/>
      <c r="R14" s="27"/>
      <c r="S14" s="27"/>
      <c r="AQ14" s="1">
        <v>2.261946710584651E-4</v>
      </c>
    </row>
    <row r="15" spans="2:43">
      <c r="B15" s="2">
        <v>7</v>
      </c>
      <c r="C15" s="27">
        <v>7</v>
      </c>
      <c r="D15" s="27">
        <v>1</v>
      </c>
      <c r="E15" s="56">
        <v>0.05</v>
      </c>
      <c r="F15" s="56">
        <v>0.12</v>
      </c>
      <c r="G15" s="56">
        <v>0</v>
      </c>
      <c r="I15" s="2">
        <v>7</v>
      </c>
      <c r="J15" s="27">
        <v>27</v>
      </c>
      <c r="K15" s="37">
        <v>0.05</v>
      </c>
      <c r="L15" s="37">
        <v>0.48</v>
      </c>
      <c r="M15" s="27" cm="1">
        <f t="array" ref="M15">INDEX($F$9:$F$88,J15)</f>
        <v>0.12</v>
      </c>
      <c r="N15" s="49">
        <f t="shared" si="0"/>
        <v>66.441857190035904</v>
      </c>
      <c r="P15" s="41">
        <v>5</v>
      </c>
      <c r="Q15" s="27"/>
      <c r="R15" s="27"/>
      <c r="S15" s="27"/>
      <c r="AQ15" s="1">
        <v>7.3513268094001162E-4</v>
      </c>
    </row>
    <row r="16" spans="2:43">
      <c r="B16" s="2">
        <v>8</v>
      </c>
      <c r="C16" s="27">
        <v>8</v>
      </c>
      <c r="D16" s="27">
        <v>1</v>
      </c>
      <c r="E16" s="56">
        <v>0.05</v>
      </c>
      <c r="F16" s="56">
        <v>0.12</v>
      </c>
      <c r="G16" s="56">
        <v>0</v>
      </c>
      <c r="I16" s="2">
        <v>8</v>
      </c>
      <c r="J16" s="27">
        <v>29</v>
      </c>
      <c r="K16" s="27">
        <v>0.16</v>
      </c>
      <c r="L16" s="27">
        <v>0.26</v>
      </c>
      <c r="M16" s="27" cm="1">
        <f t="array" ref="M16">INDEX($F$9:$F$88,J16)</f>
        <v>0.12</v>
      </c>
      <c r="N16" s="49">
        <f t="shared" si="0"/>
        <v>52.366026703850522</v>
      </c>
      <c r="AQ16" s="1">
        <v>4.523893421169302E-4</v>
      </c>
    </row>
    <row r="17" spans="2:43" ht="23">
      <c r="B17" s="2">
        <v>9</v>
      </c>
      <c r="C17" s="27">
        <v>9</v>
      </c>
      <c r="D17" s="27">
        <v>1</v>
      </c>
      <c r="E17" s="56">
        <v>0.12</v>
      </c>
      <c r="F17" s="56">
        <v>0.12</v>
      </c>
      <c r="G17" s="56">
        <v>0</v>
      </c>
      <c r="I17" s="2">
        <v>9</v>
      </c>
      <c r="J17" s="27"/>
      <c r="K17" s="27"/>
      <c r="L17" s="27"/>
      <c r="M17" s="27"/>
      <c r="P17" s="20" t="s">
        <v>34</v>
      </c>
      <c r="Q17" s="42"/>
      <c r="AQ17" s="1">
        <v>2.261946710584651E-4</v>
      </c>
    </row>
    <row r="18" spans="2:43">
      <c r="B18" s="2">
        <v>10</v>
      </c>
      <c r="C18" s="27">
        <v>10</v>
      </c>
      <c r="D18" s="27">
        <v>1</v>
      </c>
      <c r="E18" s="56">
        <v>0.06</v>
      </c>
      <c r="F18" s="56">
        <v>0.12</v>
      </c>
      <c r="G18" s="56">
        <v>0</v>
      </c>
      <c r="I18" s="2">
        <v>10</v>
      </c>
      <c r="J18" s="27"/>
      <c r="K18" s="27"/>
      <c r="L18" s="27"/>
      <c r="M18" s="27"/>
      <c r="P18" s="26" t="s">
        <v>35</v>
      </c>
      <c r="Q18" s="9"/>
      <c r="R18" s="27">
        <v>270</v>
      </c>
      <c r="AQ18" s="1">
        <v>7.3513268094001162E-4</v>
      </c>
    </row>
    <row r="19" spans="2:43" ht="23">
      <c r="B19" s="2">
        <v>11</v>
      </c>
      <c r="C19" s="27">
        <v>11</v>
      </c>
      <c r="D19" s="27">
        <v>1</v>
      </c>
      <c r="E19" s="56">
        <v>0.04</v>
      </c>
      <c r="F19" s="56">
        <v>0.12</v>
      </c>
      <c r="G19" s="56">
        <v>0</v>
      </c>
      <c r="I19" s="2">
        <v>11</v>
      </c>
      <c r="J19" s="27"/>
      <c r="K19" s="27"/>
      <c r="L19" s="27"/>
      <c r="M19" s="27"/>
      <c r="AA19" s="20" t="s">
        <v>37</v>
      </c>
      <c r="AB19" s="42"/>
      <c r="AQ19" s="1">
        <v>4.523893421169302E-4</v>
      </c>
    </row>
    <row r="20" spans="2:43" ht="23">
      <c r="B20" s="2">
        <v>12</v>
      </c>
      <c r="C20" s="27">
        <v>12</v>
      </c>
      <c r="D20" s="27">
        <v>1</v>
      </c>
      <c r="E20" s="56">
        <v>0.02</v>
      </c>
      <c r="F20" s="56">
        <v>0.12</v>
      </c>
      <c r="G20" s="56">
        <v>0</v>
      </c>
      <c r="I20" s="2">
        <v>12</v>
      </c>
      <c r="J20" s="27"/>
      <c r="K20" s="27"/>
      <c r="L20" s="27"/>
      <c r="M20" s="27"/>
      <c r="P20" s="20" t="s">
        <v>36</v>
      </c>
      <c r="Q20" s="42"/>
      <c r="AA20" s="26" t="s">
        <v>40</v>
      </c>
      <c r="AB20" s="27">
        <v>15</v>
      </c>
    </row>
    <row r="21" spans="2:43">
      <c r="B21" s="2">
        <v>13</v>
      </c>
      <c r="C21" s="27">
        <v>13</v>
      </c>
      <c r="D21" s="27">
        <v>1</v>
      </c>
      <c r="E21" s="56">
        <v>6.5000000000000002E-2</v>
      </c>
      <c r="F21" s="56">
        <v>0.12</v>
      </c>
      <c r="G21" s="56">
        <v>0</v>
      </c>
      <c r="I21" s="2">
        <v>13</v>
      </c>
      <c r="J21" s="27"/>
      <c r="K21" s="27"/>
      <c r="L21" s="27"/>
      <c r="M21" s="27"/>
      <c r="P21" s="26" t="s">
        <v>38</v>
      </c>
      <c r="Q21" s="9"/>
      <c r="R21" s="27">
        <f>COUNTA(Q24:S24)</f>
        <v>2</v>
      </c>
      <c r="S21" s="1" t="s">
        <v>39</v>
      </c>
    </row>
    <row r="22" spans="2:43">
      <c r="B22" s="2">
        <v>14</v>
      </c>
      <c r="C22" s="27">
        <v>14</v>
      </c>
      <c r="D22" s="27">
        <v>1</v>
      </c>
      <c r="E22" s="56">
        <v>0.04</v>
      </c>
      <c r="F22" s="56">
        <v>0.12</v>
      </c>
      <c r="G22" s="56">
        <v>0</v>
      </c>
      <c r="I22" s="2">
        <v>14</v>
      </c>
      <c r="J22" s="27"/>
      <c r="K22" s="27"/>
      <c r="L22" s="27"/>
      <c r="M22" s="27"/>
      <c r="AA22" s="2" t="s">
        <v>42</v>
      </c>
      <c r="AB22" s="2" t="s">
        <v>43</v>
      </c>
      <c r="AC22" s="2" t="s">
        <v>86</v>
      </c>
      <c r="AD22" s="2" t="s">
        <v>87</v>
      </c>
      <c r="AE22" s="2" t="s">
        <v>85</v>
      </c>
      <c r="AF22" s="2" t="s">
        <v>90</v>
      </c>
      <c r="AG22" s="2" t="s">
        <v>91</v>
      </c>
    </row>
    <row r="23" spans="2:43">
      <c r="B23" s="2">
        <v>15</v>
      </c>
      <c r="C23" s="27">
        <v>15</v>
      </c>
      <c r="D23" s="27">
        <v>1</v>
      </c>
      <c r="E23" s="56">
        <v>0.02</v>
      </c>
      <c r="F23" s="56">
        <v>0.12</v>
      </c>
      <c r="G23" s="56">
        <v>0</v>
      </c>
      <c r="I23" s="4">
        <v>15</v>
      </c>
      <c r="J23" s="43"/>
      <c r="K23" s="43"/>
      <c r="L23" s="43"/>
      <c r="M23" s="43"/>
      <c r="P23" s="2" t="s">
        <v>41</v>
      </c>
      <c r="Q23" s="2">
        <v>1</v>
      </c>
      <c r="R23" s="2">
        <v>2</v>
      </c>
      <c r="S23" s="2">
        <v>3</v>
      </c>
      <c r="AA23" s="2">
        <v>1</v>
      </c>
      <c r="AB23" s="14">
        <v>7</v>
      </c>
      <c r="AC23" s="18">
        <v>0.22</v>
      </c>
      <c r="AD23" s="18">
        <v>0.02</v>
      </c>
      <c r="AE23" s="18">
        <v>850000</v>
      </c>
      <c r="AF23" s="58">
        <v>1</v>
      </c>
      <c r="AG23" s="58">
        <v>0</v>
      </c>
    </row>
    <row r="24" spans="2:43">
      <c r="B24" s="2">
        <v>16</v>
      </c>
      <c r="C24" s="27">
        <v>16</v>
      </c>
      <c r="D24" s="27">
        <v>1</v>
      </c>
      <c r="E24" s="56">
        <v>6.5000000000000002E-2</v>
      </c>
      <c r="F24" s="56">
        <v>0.12</v>
      </c>
      <c r="G24" s="56">
        <v>0</v>
      </c>
      <c r="I24" s="5"/>
      <c r="J24" s="44"/>
      <c r="K24" s="44"/>
      <c r="L24" s="44"/>
      <c r="M24" s="44"/>
      <c r="P24" s="2" t="s">
        <v>43</v>
      </c>
      <c r="Q24" s="14">
        <v>3</v>
      </c>
      <c r="R24" s="14">
        <v>32</v>
      </c>
      <c r="S24" s="14"/>
      <c r="AA24" s="2">
        <v>2</v>
      </c>
      <c r="AB24" s="14">
        <v>9</v>
      </c>
      <c r="AC24" s="18">
        <v>0.22</v>
      </c>
      <c r="AD24" s="18">
        <v>0.02</v>
      </c>
      <c r="AE24" s="18">
        <v>850000</v>
      </c>
      <c r="AF24" s="58">
        <v>1</v>
      </c>
      <c r="AG24" s="58">
        <v>0</v>
      </c>
    </row>
    <row r="25" spans="2:43" ht="20">
      <c r="B25" s="2">
        <v>17</v>
      </c>
      <c r="C25" s="27">
        <v>17</v>
      </c>
      <c r="D25" s="27">
        <v>1</v>
      </c>
      <c r="E25" s="56">
        <v>0.04</v>
      </c>
      <c r="F25" s="56">
        <v>0.12</v>
      </c>
      <c r="G25" s="56">
        <v>0</v>
      </c>
      <c r="I25" s="20" t="s">
        <v>44</v>
      </c>
      <c r="J25" s="22"/>
      <c r="P25" s="2" t="s">
        <v>45</v>
      </c>
      <c r="Q25" s="14">
        <v>1</v>
      </c>
      <c r="R25" s="14">
        <v>1</v>
      </c>
      <c r="S25" s="14"/>
      <c r="AA25" s="2">
        <v>3</v>
      </c>
      <c r="AB25" s="14">
        <v>10</v>
      </c>
      <c r="AC25" s="14">
        <v>0.16</v>
      </c>
      <c r="AD25" s="18">
        <v>3.5999999999999997E-2</v>
      </c>
      <c r="AE25" s="18">
        <v>1050000</v>
      </c>
      <c r="AF25" s="58">
        <v>2</v>
      </c>
      <c r="AG25" s="58">
        <v>1</v>
      </c>
    </row>
    <row r="26" spans="2:43" ht="20">
      <c r="B26" s="2">
        <v>18</v>
      </c>
      <c r="C26" s="27">
        <v>18</v>
      </c>
      <c r="D26" s="27">
        <v>1</v>
      </c>
      <c r="E26" s="56">
        <v>0.02</v>
      </c>
      <c r="F26" s="56">
        <v>0.12</v>
      </c>
      <c r="G26" s="56">
        <v>0</v>
      </c>
      <c r="I26" s="1" t="s">
        <v>11</v>
      </c>
      <c r="P26" s="20" t="s">
        <v>46</v>
      </c>
      <c r="AA26" s="2">
        <v>4</v>
      </c>
      <c r="AB26" s="14">
        <v>11</v>
      </c>
      <c r="AC26" s="14">
        <v>0.24</v>
      </c>
      <c r="AD26" s="18">
        <v>2.5000000000000001E-2</v>
      </c>
      <c r="AE26" s="18">
        <v>1050000</v>
      </c>
      <c r="AF26" s="58">
        <v>3</v>
      </c>
      <c r="AG26" s="58">
        <v>0</v>
      </c>
    </row>
    <row r="27" spans="2:43">
      <c r="B27" s="2">
        <v>19</v>
      </c>
      <c r="C27" s="27">
        <v>19</v>
      </c>
      <c r="D27" s="27">
        <v>1</v>
      </c>
      <c r="E27" s="56">
        <v>6.5000000000000002E-2</v>
      </c>
      <c r="F27" s="56">
        <v>0.12</v>
      </c>
      <c r="G27" s="56">
        <v>0</v>
      </c>
      <c r="I27" s="28" t="s">
        <v>18</v>
      </c>
      <c r="J27" s="32"/>
      <c r="K27" s="27">
        <v>0</v>
      </c>
      <c r="P27" s="10" t="s">
        <v>47</v>
      </c>
      <c r="Q27" s="13">
        <v>1</v>
      </c>
      <c r="S27" s="1" t="s">
        <v>48</v>
      </c>
      <c r="AA27" s="2">
        <v>5</v>
      </c>
      <c r="AB27" s="14">
        <v>13</v>
      </c>
      <c r="AC27" s="14">
        <v>0.16</v>
      </c>
      <c r="AD27" s="18">
        <v>3.5999999999999997E-2</v>
      </c>
      <c r="AE27" s="18">
        <v>1050000</v>
      </c>
      <c r="AF27" s="58">
        <v>2</v>
      </c>
      <c r="AG27" s="58">
        <v>1</v>
      </c>
    </row>
    <row r="28" spans="2:43">
      <c r="B28" s="2">
        <v>20</v>
      </c>
      <c r="C28" s="27">
        <v>20</v>
      </c>
      <c r="D28" s="27">
        <v>1</v>
      </c>
      <c r="E28" s="56">
        <v>0.04</v>
      </c>
      <c r="F28" s="56">
        <v>0.12</v>
      </c>
      <c r="G28" s="56">
        <v>0</v>
      </c>
      <c r="P28" s="2" t="s">
        <v>49</v>
      </c>
      <c r="Q28" s="2" t="s">
        <v>50</v>
      </c>
      <c r="R28" s="2" t="s">
        <v>51</v>
      </c>
      <c r="S28" s="2" t="s">
        <v>52</v>
      </c>
      <c r="T28" s="2" t="s">
        <v>53</v>
      </c>
      <c r="U28" s="2" t="s">
        <v>54</v>
      </c>
      <c r="V28" s="2" t="s">
        <v>55</v>
      </c>
      <c r="W28" s="2" t="s">
        <v>56</v>
      </c>
      <c r="X28" s="2" t="s">
        <v>57</v>
      </c>
      <c r="Y28" s="2" t="s">
        <v>58</v>
      </c>
      <c r="AA28" s="2">
        <v>6</v>
      </c>
      <c r="AB28" s="14">
        <v>14</v>
      </c>
      <c r="AC28" s="14">
        <v>0.24</v>
      </c>
      <c r="AD28" s="18">
        <v>2.5000000000000001E-2</v>
      </c>
      <c r="AE28" s="18">
        <v>1050000</v>
      </c>
      <c r="AF28" s="58">
        <v>3</v>
      </c>
      <c r="AG28" s="58">
        <v>0</v>
      </c>
      <c r="AH28" s="3"/>
      <c r="AI28" s="3"/>
      <c r="AJ28" s="3"/>
    </row>
    <row r="29" spans="2:43">
      <c r="B29" s="2">
        <v>21</v>
      </c>
      <c r="C29" s="27">
        <v>21</v>
      </c>
      <c r="D29" s="27">
        <v>1</v>
      </c>
      <c r="E29" s="56">
        <v>0.02</v>
      </c>
      <c r="F29" s="56">
        <v>0.12</v>
      </c>
      <c r="G29" s="56">
        <v>0</v>
      </c>
      <c r="I29" s="2" t="s">
        <v>21</v>
      </c>
      <c r="J29" s="2" t="s">
        <v>27</v>
      </c>
      <c r="K29" s="2" t="s">
        <v>23</v>
      </c>
      <c r="L29" s="2" t="s">
        <v>24</v>
      </c>
      <c r="M29" s="2" t="s">
        <v>25</v>
      </c>
      <c r="N29" s="2" t="s">
        <v>26</v>
      </c>
      <c r="P29" s="12">
        <v>1</v>
      </c>
      <c r="Q29" s="14">
        <v>0</v>
      </c>
      <c r="R29" s="18">
        <v>1500000</v>
      </c>
      <c r="S29" s="14">
        <v>0</v>
      </c>
      <c r="T29" s="18">
        <f>$R$29</f>
        <v>1500000</v>
      </c>
      <c r="U29" s="14">
        <v>0</v>
      </c>
      <c r="V29" s="18">
        <v>2500</v>
      </c>
      <c r="W29" s="14">
        <v>0</v>
      </c>
      <c r="X29" s="18">
        <f>$V$29</f>
        <v>2500</v>
      </c>
      <c r="Y29" s="14">
        <v>0</v>
      </c>
      <c r="AA29" s="2">
        <v>7</v>
      </c>
      <c r="AB29" s="14">
        <v>16</v>
      </c>
      <c r="AC29" s="14">
        <v>0.16</v>
      </c>
      <c r="AD29" s="18">
        <v>3.5999999999999997E-2</v>
      </c>
      <c r="AE29" s="18">
        <v>1050000</v>
      </c>
      <c r="AF29" s="58">
        <v>2</v>
      </c>
      <c r="AG29" s="58">
        <v>1</v>
      </c>
      <c r="AH29" s="3"/>
      <c r="AI29" s="3"/>
      <c r="AJ29" s="3"/>
    </row>
    <row r="30" spans="2:43">
      <c r="B30" s="2">
        <v>22</v>
      </c>
      <c r="C30" s="27">
        <v>22</v>
      </c>
      <c r="D30" s="27">
        <v>1</v>
      </c>
      <c r="E30" s="56">
        <v>6.5000000000000002E-2</v>
      </c>
      <c r="F30" s="56">
        <v>0.12</v>
      </c>
      <c r="G30" s="56">
        <v>0</v>
      </c>
      <c r="I30" s="2">
        <v>1</v>
      </c>
      <c r="J30" s="27"/>
      <c r="K30" s="27"/>
      <c r="L30" s="27"/>
      <c r="M30" s="27"/>
      <c r="N30" s="27"/>
      <c r="P30" s="12">
        <v>2</v>
      </c>
      <c r="Q30" s="14"/>
      <c r="R30" s="14"/>
      <c r="S30" s="14"/>
      <c r="T30" s="14"/>
      <c r="U30" s="14"/>
      <c r="V30" s="14"/>
      <c r="W30" s="14"/>
      <c r="X30" s="14"/>
      <c r="Y30" s="14"/>
      <c r="AA30" s="2">
        <v>8</v>
      </c>
      <c r="AB30" s="14">
        <v>17</v>
      </c>
      <c r="AC30" s="14">
        <v>0.24</v>
      </c>
      <c r="AD30" s="18">
        <v>2.5000000000000001E-2</v>
      </c>
      <c r="AE30" s="18">
        <v>1050000</v>
      </c>
      <c r="AF30" s="58">
        <v>3</v>
      </c>
      <c r="AG30" s="58">
        <v>0</v>
      </c>
      <c r="AH30" s="3"/>
      <c r="AI30" s="3"/>
      <c r="AJ30" s="3"/>
    </row>
    <row r="31" spans="2:43">
      <c r="B31" s="2">
        <v>23</v>
      </c>
      <c r="C31" s="27">
        <v>23</v>
      </c>
      <c r="D31" s="27">
        <v>1</v>
      </c>
      <c r="E31" s="56">
        <v>0.04</v>
      </c>
      <c r="F31" s="56">
        <v>0.12</v>
      </c>
      <c r="G31" s="56">
        <v>0</v>
      </c>
      <c r="I31" s="2">
        <v>2</v>
      </c>
      <c r="J31" s="27"/>
      <c r="K31" s="27"/>
      <c r="L31" s="27"/>
      <c r="M31" s="27"/>
      <c r="N31" s="27"/>
      <c r="P31" s="12">
        <v>3</v>
      </c>
      <c r="Q31" s="14"/>
      <c r="R31" s="14"/>
      <c r="S31" s="14"/>
      <c r="T31" s="14"/>
      <c r="U31" s="14"/>
      <c r="V31" s="14"/>
      <c r="W31" s="14"/>
      <c r="X31" s="14"/>
      <c r="Y31" s="14"/>
      <c r="AA31" s="2">
        <v>9</v>
      </c>
      <c r="AB31" s="14">
        <v>19</v>
      </c>
      <c r="AC31" s="14">
        <v>0.16</v>
      </c>
      <c r="AD31" s="18">
        <v>3.5999999999999997E-2</v>
      </c>
      <c r="AE31" s="18">
        <v>1050000</v>
      </c>
      <c r="AF31" s="58">
        <v>2</v>
      </c>
      <c r="AG31" s="58">
        <v>1</v>
      </c>
    </row>
    <row r="32" spans="2:43">
      <c r="B32" s="2">
        <v>24</v>
      </c>
      <c r="C32" s="27">
        <v>24</v>
      </c>
      <c r="D32" s="27">
        <v>1</v>
      </c>
      <c r="E32" s="56">
        <v>0.02</v>
      </c>
      <c r="F32" s="56">
        <v>0.12</v>
      </c>
      <c r="G32" s="56">
        <v>0</v>
      </c>
      <c r="I32" s="2">
        <v>3</v>
      </c>
      <c r="J32" s="27"/>
      <c r="K32" s="27"/>
      <c r="L32" s="27"/>
      <c r="M32" s="27"/>
      <c r="N32" s="27"/>
      <c r="P32" s="12">
        <v>4</v>
      </c>
      <c r="Q32" s="14"/>
      <c r="R32" s="14"/>
      <c r="S32" s="14"/>
      <c r="T32" s="14"/>
      <c r="U32" s="14"/>
      <c r="V32" s="14"/>
      <c r="W32" s="14"/>
      <c r="X32" s="14"/>
      <c r="Y32" s="14"/>
      <c r="AA32" s="2">
        <v>10</v>
      </c>
      <c r="AB32" s="14">
        <v>20</v>
      </c>
      <c r="AC32" s="14">
        <v>0.24</v>
      </c>
      <c r="AD32" s="18">
        <v>2.5000000000000001E-2</v>
      </c>
      <c r="AE32" s="18">
        <v>1050000</v>
      </c>
      <c r="AF32" s="58">
        <v>3</v>
      </c>
      <c r="AG32" s="58">
        <v>0</v>
      </c>
    </row>
    <row r="33" spans="2:36">
      <c r="B33" s="2">
        <v>25</v>
      </c>
      <c r="C33" s="27">
        <v>25</v>
      </c>
      <c r="D33" s="27">
        <v>1</v>
      </c>
      <c r="E33" s="56">
        <v>6.5000000000000002E-2</v>
      </c>
      <c r="F33" s="56">
        <v>0.12</v>
      </c>
      <c r="G33" s="56">
        <v>0</v>
      </c>
      <c r="I33" s="2">
        <v>4</v>
      </c>
      <c r="J33" s="27"/>
      <c r="K33" s="27"/>
      <c r="L33" s="27"/>
      <c r="M33" s="27"/>
      <c r="N33" s="27"/>
      <c r="P33" s="12">
        <v>5</v>
      </c>
      <c r="Q33" s="14"/>
      <c r="R33" s="14"/>
      <c r="S33" s="14"/>
      <c r="T33" s="14"/>
      <c r="U33" s="14"/>
      <c r="V33" s="14"/>
      <c r="W33" s="14"/>
      <c r="X33" s="14"/>
      <c r="Y33" s="14"/>
      <c r="AA33" s="2">
        <v>11</v>
      </c>
      <c r="AB33" s="14">
        <v>22</v>
      </c>
      <c r="AC33" s="14">
        <v>0.16</v>
      </c>
      <c r="AD33" s="18">
        <v>3.5999999999999997E-2</v>
      </c>
      <c r="AE33" s="18">
        <v>1050000</v>
      </c>
      <c r="AF33" s="58">
        <v>2</v>
      </c>
      <c r="AG33" s="58">
        <v>1</v>
      </c>
    </row>
    <row r="34" spans="2:36">
      <c r="B34" s="2">
        <v>26</v>
      </c>
      <c r="C34" s="27">
        <v>26</v>
      </c>
      <c r="D34" s="27">
        <v>1</v>
      </c>
      <c r="E34" s="56">
        <v>0.04</v>
      </c>
      <c r="F34" s="56">
        <v>0.12</v>
      </c>
      <c r="G34" s="56">
        <v>0</v>
      </c>
      <c r="I34" s="2">
        <v>5</v>
      </c>
      <c r="J34" s="27"/>
      <c r="K34" s="27"/>
      <c r="L34" s="27"/>
      <c r="M34" s="27"/>
      <c r="N34" s="27"/>
      <c r="P34" s="12">
        <v>6</v>
      </c>
      <c r="Q34" s="14"/>
      <c r="R34" s="14"/>
      <c r="S34" s="14"/>
      <c r="T34" s="14"/>
      <c r="U34" s="14"/>
      <c r="V34" s="14"/>
      <c r="W34" s="14"/>
      <c r="X34" s="14"/>
      <c r="Y34" s="14"/>
      <c r="AA34" s="2">
        <v>12</v>
      </c>
      <c r="AB34" s="14">
        <v>23</v>
      </c>
      <c r="AC34" s="14">
        <v>0.24</v>
      </c>
      <c r="AD34" s="18">
        <v>2.5000000000000001E-2</v>
      </c>
      <c r="AE34" s="18">
        <v>1050000</v>
      </c>
      <c r="AF34" s="58">
        <v>3</v>
      </c>
      <c r="AG34" s="58">
        <v>0</v>
      </c>
    </row>
    <row r="35" spans="2:36">
      <c r="B35" s="2">
        <v>27</v>
      </c>
      <c r="C35" s="27">
        <v>27</v>
      </c>
      <c r="D35" s="27">
        <v>1</v>
      </c>
      <c r="E35" s="56">
        <v>0.02</v>
      </c>
      <c r="F35" s="56">
        <v>0.12</v>
      </c>
      <c r="G35" s="56">
        <v>0</v>
      </c>
      <c r="I35" s="2">
        <v>6</v>
      </c>
      <c r="J35" s="27"/>
      <c r="K35" s="27"/>
      <c r="L35" s="27"/>
      <c r="M35" s="27"/>
      <c r="N35" s="27"/>
      <c r="P35" s="12">
        <v>7</v>
      </c>
      <c r="Q35" s="14"/>
      <c r="R35" s="14"/>
      <c r="S35" s="14"/>
      <c r="T35" s="14"/>
      <c r="U35" s="14"/>
      <c r="V35" s="14"/>
      <c r="W35" s="14"/>
      <c r="X35" s="14"/>
      <c r="Y35" s="14"/>
      <c r="AA35" s="2">
        <v>13</v>
      </c>
      <c r="AB35" s="14">
        <v>25</v>
      </c>
      <c r="AC35" s="14">
        <v>0.16</v>
      </c>
      <c r="AD35" s="18">
        <v>3.5999999999999997E-2</v>
      </c>
      <c r="AE35" s="18">
        <v>1050000</v>
      </c>
      <c r="AF35" s="58">
        <v>2</v>
      </c>
      <c r="AG35" s="58">
        <v>1</v>
      </c>
    </row>
    <row r="36" spans="2:36">
      <c r="B36" s="2">
        <v>28</v>
      </c>
      <c r="C36" s="27">
        <v>28</v>
      </c>
      <c r="D36" s="27">
        <v>1</v>
      </c>
      <c r="E36" s="56">
        <v>0.23699999999999999</v>
      </c>
      <c r="F36" s="56">
        <v>0.12</v>
      </c>
      <c r="G36" s="56">
        <v>0</v>
      </c>
      <c r="I36" s="2">
        <v>7</v>
      </c>
      <c r="J36" s="27"/>
      <c r="K36" s="27"/>
      <c r="L36" s="27"/>
      <c r="M36" s="27"/>
      <c r="N36" s="27"/>
      <c r="AA36" s="2">
        <v>14</v>
      </c>
      <c r="AB36" s="14">
        <v>26</v>
      </c>
      <c r="AC36" s="14">
        <v>0.24</v>
      </c>
      <c r="AD36" s="18">
        <v>3.5999999999999997E-2</v>
      </c>
      <c r="AE36" s="18">
        <v>1050000</v>
      </c>
      <c r="AF36" s="58">
        <v>3</v>
      </c>
      <c r="AG36" s="58">
        <v>0</v>
      </c>
    </row>
    <row r="37" spans="2:36" ht="20">
      <c r="B37" s="2">
        <v>29</v>
      </c>
      <c r="C37" s="27">
        <v>29</v>
      </c>
      <c r="D37" s="27">
        <v>1</v>
      </c>
      <c r="E37" s="56">
        <v>0.20399999999999999</v>
      </c>
      <c r="F37" s="56">
        <v>0.12</v>
      </c>
      <c r="G37" s="56">
        <v>0</v>
      </c>
      <c r="I37" s="2">
        <v>8</v>
      </c>
      <c r="J37" s="27"/>
      <c r="K37" s="27"/>
      <c r="L37" s="27"/>
      <c r="M37" s="27"/>
      <c r="N37" s="27"/>
      <c r="P37" s="20" t="s">
        <v>59</v>
      </c>
      <c r="AA37" s="2">
        <v>15</v>
      </c>
      <c r="AB37" s="14">
        <v>29</v>
      </c>
      <c r="AC37" s="14">
        <v>0.23</v>
      </c>
      <c r="AD37" s="18">
        <v>0.15</v>
      </c>
      <c r="AE37" s="18">
        <v>16000000</v>
      </c>
      <c r="AF37" s="58">
        <v>4</v>
      </c>
      <c r="AG37" s="58">
        <v>0</v>
      </c>
    </row>
    <row r="38" spans="2:36">
      <c r="B38" s="2">
        <v>30</v>
      </c>
      <c r="C38" s="27">
        <v>30</v>
      </c>
      <c r="D38" s="27">
        <v>1</v>
      </c>
      <c r="E38" s="56">
        <v>0.17399999999999999</v>
      </c>
      <c r="F38" s="56">
        <v>0.105</v>
      </c>
      <c r="G38" s="56">
        <v>0</v>
      </c>
      <c r="I38" s="2">
        <v>9</v>
      </c>
      <c r="J38" s="27"/>
      <c r="K38" s="27"/>
      <c r="L38" s="27"/>
      <c r="M38" s="27"/>
      <c r="N38" s="27"/>
      <c r="P38" s="10" t="s">
        <v>47</v>
      </c>
      <c r="Q38" s="15">
        <v>2</v>
      </c>
      <c r="R38" s="3"/>
      <c r="S38" s="3"/>
      <c r="T38" s="3"/>
      <c r="U38" s="3"/>
      <c r="V38" s="3"/>
      <c r="W38" s="3"/>
      <c r="X38" s="3"/>
      <c r="Y38" s="3"/>
      <c r="AA38" s="2">
        <v>16</v>
      </c>
      <c r="AB38" s="14"/>
      <c r="AC38" s="14"/>
      <c r="AD38" s="18"/>
      <c r="AE38" s="18"/>
      <c r="AF38" s="58"/>
      <c r="AG38" s="58"/>
    </row>
    <row r="39" spans="2:36">
      <c r="B39" s="2">
        <v>31</v>
      </c>
      <c r="C39" s="27">
        <v>31</v>
      </c>
      <c r="D39" s="27">
        <v>1</v>
      </c>
      <c r="E39" s="56">
        <v>0.184</v>
      </c>
      <c r="F39" s="56">
        <v>0.10161000000000001</v>
      </c>
      <c r="G39" s="56">
        <v>0</v>
      </c>
      <c r="I39" s="2">
        <v>10</v>
      </c>
      <c r="J39" s="27"/>
      <c r="K39" s="27"/>
      <c r="L39" s="27"/>
      <c r="M39" s="27"/>
      <c r="N39" s="27"/>
      <c r="P39" s="2" t="s">
        <v>49</v>
      </c>
      <c r="Q39" s="2" t="s">
        <v>50</v>
      </c>
      <c r="R39" s="2" t="s">
        <v>51</v>
      </c>
      <c r="S39" s="2" t="s">
        <v>52</v>
      </c>
      <c r="T39" s="2" t="s">
        <v>53</v>
      </c>
      <c r="U39" s="2" t="s">
        <v>54</v>
      </c>
      <c r="V39" s="2" t="s">
        <v>55</v>
      </c>
      <c r="W39" s="2" t="s">
        <v>56</v>
      </c>
      <c r="X39" s="2" t="s">
        <v>57</v>
      </c>
      <c r="Y39" s="2" t="s">
        <v>58</v>
      </c>
      <c r="AA39" s="2">
        <v>17</v>
      </c>
      <c r="AB39" s="14"/>
      <c r="AC39" s="14"/>
      <c r="AD39" s="14"/>
      <c r="AE39" s="14"/>
      <c r="AF39" s="58"/>
      <c r="AG39" s="58"/>
      <c r="AH39" s="3"/>
      <c r="AI39" s="3"/>
      <c r="AJ39" s="3"/>
    </row>
    <row r="40" spans="2:36">
      <c r="B40" s="2">
        <v>32</v>
      </c>
      <c r="C40" s="27">
        <v>32</v>
      </c>
      <c r="D40" s="27">
        <v>1</v>
      </c>
      <c r="E40" s="56">
        <v>7.6999999999999999E-2</v>
      </c>
      <c r="F40" s="56">
        <v>0.10161000000000001</v>
      </c>
      <c r="G40" s="56">
        <v>0</v>
      </c>
      <c r="I40" s="2">
        <v>11</v>
      </c>
      <c r="J40" s="27"/>
      <c r="K40" s="27"/>
      <c r="L40" s="27"/>
      <c r="M40" s="27"/>
      <c r="N40" s="27"/>
      <c r="P40" s="12">
        <v>1</v>
      </c>
      <c r="Q40" s="14">
        <v>0</v>
      </c>
      <c r="R40" s="18">
        <f>$R$29</f>
        <v>1500000</v>
      </c>
      <c r="S40" s="14">
        <v>0</v>
      </c>
      <c r="T40" s="18">
        <f>$R$29</f>
        <v>1500000</v>
      </c>
      <c r="U40" s="14">
        <v>0</v>
      </c>
      <c r="V40" s="18">
        <f>$V$29</f>
        <v>2500</v>
      </c>
      <c r="W40" s="14">
        <v>0</v>
      </c>
      <c r="X40" s="18">
        <f>$V$29</f>
        <v>2500</v>
      </c>
      <c r="Y40" s="14">
        <v>0</v>
      </c>
      <c r="AA40" s="2">
        <v>18</v>
      </c>
      <c r="AB40" s="14"/>
      <c r="AC40" s="14"/>
      <c r="AD40" s="14"/>
      <c r="AE40" s="14"/>
      <c r="AF40" s="58"/>
      <c r="AG40" s="58"/>
      <c r="AH40" s="3"/>
      <c r="AI40" s="3"/>
      <c r="AJ40" s="3"/>
    </row>
    <row r="41" spans="2:36">
      <c r="B41" s="2">
        <v>33</v>
      </c>
      <c r="C41" s="27">
        <v>33</v>
      </c>
      <c r="D41" s="27">
        <v>1</v>
      </c>
      <c r="E41" s="56">
        <v>0.05</v>
      </c>
      <c r="F41" s="56">
        <v>8.2000000000000003E-2</v>
      </c>
      <c r="G41" s="56">
        <v>0</v>
      </c>
      <c r="I41" s="2">
        <v>12</v>
      </c>
      <c r="J41" s="27"/>
      <c r="K41" s="27"/>
      <c r="L41" s="27"/>
      <c r="M41" s="27"/>
      <c r="N41" s="27"/>
      <c r="P41" s="12">
        <v>2</v>
      </c>
      <c r="Q41" s="14">
        <v>4</v>
      </c>
      <c r="R41" s="18">
        <v>2</v>
      </c>
      <c r="S41" s="14">
        <v>2</v>
      </c>
      <c r="T41" s="18">
        <v>1</v>
      </c>
      <c r="U41" s="14">
        <v>3</v>
      </c>
      <c r="V41" s="14">
        <v>4</v>
      </c>
      <c r="W41" s="14">
        <v>5</v>
      </c>
      <c r="X41" s="14">
        <v>1</v>
      </c>
      <c r="Y41" s="14">
        <v>6</v>
      </c>
      <c r="AA41" s="2">
        <v>19</v>
      </c>
      <c r="AB41" s="14"/>
      <c r="AC41" s="14"/>
      <c r="AD41" s="14"/>
      <c r="AE41" s="14"/>
      <c r="AF41" s="58"/>
      <c r="AG41" s="58"/>
      <c r="AH41" s="3"/>
      <c r="AI41" s="3"/>
      <c r="AJ41" s="3"/>
    </row>
    <row r="42" spans="2:36">
      <c r="B42" s="2">
        <v>34</v>
      </c>
      <c r="C42" s="27">
        <v>34</v>
      </c>
      <c r="D42" s="27">
        <v>1</v>
      </c>
      <c r="E42" s="56">
        <v>0.17</v>
      </c>
      <c r="F42" s="56">
        <v>6.5000000000000002E-2</v>
      </c>
      <c r="G42" s="56">
        <v>0</v>
      </c>
      <c r="I42" s="2">
        <v>13</v>
      </c>
      <c r="J42" s="27"/>
      <c r="K42" s="27"/>
      <c r="L42" s="27"/>
      <c r="M42" s="27"/>
      <c r="N42" s="27"/>
      <c r="P42" s="12">
        <v>3</v>
      </c>
      <c r="Q42" s="14"/>
      <c r="R42" s="14"/>
      <c r="S42" s="14"/>
      <c r="T42" s="14"/>
      <c r="U42" s="14"/>
      <c r="V42" s="14"/>
      <c r="W42" s="14"/>
      <c r="X42" s="14"/>
      <c r="Y42" s="14" t="s">
        <v>60</v>
      </c>
      <c r="AA42" s="2">
        <v>20</v>
      </c>
      <c r="AB42" s="14"/>
      <c r="AC42" s="14"/>
      <c r="AD42" s="14"/>
      <c r="AE42" s="14"/>
      <c r="AF42" s="58"/>
      <c r="AG42" s="58"/>
    </row>
    <row r="43" spans="2:36">
      <c r="B43" s="2">
        <v>35</v>
      </c>
      <c r="C43" s="27"/>
      <c r="D43" s="27"/>
      <c r="E43" s="56"/>
      <c r="F43" s="56"/>
      <c r="G43" s="56"/>
      <c r="I43" s="2">
        <v>14</v>
      </c>
      <c r="J43" s="27"/>
      <c r="K43" s="27"/>
      <c r="L43" s="27"/>
      <c r="M43" s="27"/>
      <c r="N43" s="27"/>
      <c r="P43" s="12">
        <v>4</v>
      </c>
      <c r="Q43" s="14"/>
      <c r="R43" s="14"/>
      <c r="S43" s="14"/>
      <c r="T43" s="14"/>
      <c r="U43" s="14"/>
      <c r="V43" s="14"/>
      <c r="W43" s="14"/>
      <c r="X43" s="14"/>
      <c r="Y43" s="14"/>
      <c r="AA43" s="2">
        <v>21</v>
      </c>
      <c r="AB43" s="14"/>
      <c r="AC43" s="14"/>
      <c r="AD43" s="14"/>
      <c r="AE43" s="14"/>
      <c r="AF43" s="58"/>
      <c r="AG43" s="58"/>
    </row>
    <row r="44" spans="2:36">
      <c r="B44" s="2">
        <v>36</v>
      </c>
      <c r="C44" s="27"/>
      <c r="D44" s="27"/>
      <c r="E44" s="56"/>
      <c r="F44" s="56"/>
      <c r="G44" s="56"/>
      <c r="I44" s="2">
        <v>15</v>
      </c>
      <c r="J44" s="27"/>
      <c r="K44" s="27"/>
      <c r="L44" s="27"/>
      <c r="M44" s="27"/>
      <c r="N44" s="27"/>
      <c r="P44" s="12">
        <v>5</v>
      </c>
      <c r="Q44" s="14"/>
      <c r="R44" s="14"/>
      <c r="S44" s="14"/>
      <c r="T44" s="14"/>
      <c r="U44" s="14"/>
      <c r="V44" s="14"/>
      <c r="W44" s="14"/>
      <c r="X44" s="14"/>
      <c r="Y44" s="14"/>
      <c r="AA44" s="2">
        <v>22</v>
      </c>
      <c r="AB44" s="14"/>
      <c r="AC44" s="14"/>
      <c r="AD44" s="14"/>
      <c r="AE44" s="14"/>
      <c r="AF44" s="58"/>
      <c r="AG44" s="58"/>
    </row>
    <row r="45" spans="2:36">
      <c r="B45" s="2">
        <v>37</v>
      </c>
      <c r="C45" s="27"/>
      <c r="D45" s="27"/>
      <c r="E45" s="56"/>
      <c r="F45" s="56"/>
      <c r="G45" s="56"/>
      <c r="I45" s="3"/>
      <c r="J45" s="31"/>
      <c r="K45" s="31"/>
      <c r="L45" s="31"/>
      <c r="M45" s="31"/>
      <c r="P45" s="12">
        <v>6</v>
      </c>
      <c r="Q45" s="14"/>
      <c r="R45" s="14"/>
      <c r="S45" s="14"/>
      <c r="T45" s="14"/>
      <c r="U45" s="14"/>
      <c r="V45" s="14"/>
      <c r="W45" s="14"/>
      <c r="X45" s="14"/>
      <c r="Y45" s="14"/>
      <c r="AA45" s="2">
        <v>23</v>
      </c>
      <c r="AB45" s="14"/>
      <c r="AC45" s="14"/>
      <c r="AD45" s="14"/>
      <c r="AE45" s="14"/>
      <c r="AF45" s="58"/>
      <c r="AG45" s="58"/>
    </row>
    <row r="46" spans="2:36" ht="21">
      <c r="B46" s="2">
        <v>38</v>
      </c>
      <c r="C46" s="27"/>
      <c r="D46" s="27"/>
      <c r="E46" s="56"/>
      <c r="F46" s="56"/>
      <c r="G46" s="56"/>
      <c r="I46" s="20" t="s">
        <v>61</v>
      </c>
      <c r="J46" s="34"/>
      <c r="K46" s="34"/>
      <c r="P46" s="12">
        <v>7</v>
      </c>
      <c r="Q46" s="14"/>
      <c r="R46" s="14"/>
      <c r="S46" s="14"/>
      <c r="T46" s="14"/>
      <c r="U46" s="14"/>
      <c r="V46" s="14"/>
      <c r="W46" s="14"/>
      <c r="X46" s="14"/>
      <c r="Y46" s="14"/>
      <c r="AA46" s="2">
        <v>24</v>
      </c>
      <c r="AB46" s="14"/>
      <c r="AC46" s="14"/>
      <c r="AD46" s="14"/>
      <c r="AE46" s="14"/>
      <c r="AF46" s="58"/>
      <c r="AG46" s="58"/>
    </row>
    <row r="47" spans="2:36">
      <c r="B47" s="2">
        <v>39</v>
      </c>
      <c r="C47" s="27"/>
      <c r="D47" s="27"/>
      <c r="E47" s="56"/>
      <c r="F47" s="56"/>
      <c r="G47" s="56"/>
      <c r="I47" s="1" t="s">
        <v>62</v>
      </c>
      <c r="AA47" s="2">
        <v>25</v>
      </c>
      <c r="AB47" s="14"/>
      <c r="AC47" s="14"/>
      <c r="AD47" s="14"/>
      <c r="AE47" s="14"/>
      <c r="AF47" s="58"/>
      <c r="AG47" s="58"/>
    </row>
    <row r="48" spans="2:36" ht="20">
      <c r="B48" s="2">
        <v>40</v>
      </c>
      <c r="C48" s="45"/>
      <c r="D48" s="45"/>
      <c r="E48" s="57"/>
      <c r="F48" s="57"/>
      <c r="G48" s="57"/>
      <c r="I48" s="28" t="s">
        <v>63</v>
      </c>
      <c r="J48" s="32"/>
      <c r="K48" s="27">
        <v>1</v>
      </c>
      <c r="P48" s="20" t="s">
        <v>64</v>
      </c>
      <c r="AA48" s="2">
        <v>26</v>
      </c>
      <c r="AB48" s="14"/>
      <c r="AC48" s="14"/>
      <c r="AD48" s="14"/>
      <c r="AE48" s="14"/>
      <c r="AF48" s="58"/>
      <c r="AG48" s="58"/>
    </row>
    <row r="49" spans="2:36">
      <c r="B49" s="2">
        <v>41</v>
      </c>
      <c r="C49" s="45"/>
      <c r="D49" s="45"/>
      <c r="E49" s="57"/>
      <c r="F49" s="57"/>
      <c r="G49" s="57"/>
      <c r="P49" s="10" t="s">
        <v>47</v>
      </c>
      <c r="Q49" s="15">
        <v>1</v>
      </c>
      <c r="R49" s="3"/>
      <c r="S49" s="3"/>
      <c r="T49" s="3"/>
      <c r="U49" s="3"/>
      <c r="V49" s="3"/>
      <c r="W49" s="3"/>
      <c r="X49" s="3"/>
      <c r="Y49" s="3"/>
      <c r="AA49" s="2">
        <v>27</v>
      </c>
      <c r="AB49" s="14"/>
      <c r="AC49" s="14"/>
      <c r="AD49" s="14"/>
      <c r="AE49" s="14"/>
      <c r="AF49" s="58"/>
      <c r="AG49" s="58"/>
    </row>
    <row r="50" spans="2:36">
      <c r="B50" s="2">
        <v>42</v>
      </c>
      <c r="C50" s="45"/>
      <c r="D50" s="45"/>
      <c r="E50" s="57"/>
      <c r="F50" s="57"/>
      <c r="G50" s="57"/>
      <c r="I50" s="2" t="s">
        <v>65</v>
      </c>
      <c r="J50" s="2">
        <v>1</v>
      </c>
      <c r="K50" s="2">
        <v>2</v>
      </c>
      <c r="L50" s="2">
        <v>3</v>
      </c>
      <c r="M50" s="2">
        <v>4</v>
      </c>
      <c r="N50" s="2">
        <v>5</v>
      </c>
      <c r="P50" s="2" t="s">
        <v>49</v>
      </c>
      <c r="Q50" s="2" t="s">
        <v>50</v>
      </c>
      <c r="R50" s="2" t="s">
        <v>51</v>
      </c>
      <c r="S50" s="2" t="s">
        <v>52</v>
      </c>
      <c r="T50" s="2" t="s">
        <v>53</v>
      </c>
      <c r="U50" s="2" t="s">
        <v>54</v>
      </c>
      <c r="V50" s="2" t="s">
        <v>55</v>
      </c>
      <c r="W50" s="2" t="s">
        <v>56</v>
      </c>
      <c r="X50" s="2" t="s">
        <v>57</v>
      </c>
      <c r="Y50" s="2" t="s">
        <v>58</v>
      </c>
      <c r="AA50" s="2">
        <v>28</v>
      </c>
      <c r="AB50" s="14"/>
      <c r="AC50" s="14"/>
      <c r="AD50" s="14"/>
      <c r="AE50" s="14"/>
      <c r="AF50" s="58"/>
      <c r="AG50" s="58"/>
      <c r="AH50" s="3"/>
      <c r="AI50" s="3"/>
      <c r="AJ50" s="3"/>
    </row>
    <row r="51" spans="2:36">
      <c r="B51" s="2">
        <v>43</v>
      </c>
      <c r="C51" s="45"/>
      <c r="D51" s="45"/>
      <c r="E51" s="57"/>
      <c r="F51" s="57"/>
      <c r="G51" s="57"/>
      <c r="I51" s="2" t="s">
        <v>27</v>
      </c>
      <c r="J51" s="46">
        <v>8</v>
      </c>
      <c r="K51" s="46">
        <v>17</v>
      </c>
      <c r="L51" s="46">
        <v>1</v>
      </c>
      <c r="M51" s="16"/>
      <c r="N51" s="16"/>
      <c r="P51" s="12">
        <v>1</v>
      </c>
      <c r="Q51" s="14">
        <v>0</v>
      </c>
      <c r="R51" s="14">
        <v>8760000</v>
      </c>
      <c r="S51" s="14">
        <v>0</v>
      </c>
      <c r="T51" s="14">
        <v>13100000</v>
      </c>
      <c r="U51" s="14">
        <v>0</v>
      </c>
      <c r="V51" s="14">
        <v>8760</v>
      </c>
      <c r="W51" s="14">
        <v>0</v>
      </c>
      <c r="X51" s="14">
        <v>17500</v>
      </c>
      <c r="Y51" s="14">
        <v>0</v>
      </c>
      <c r="AA51" s="2">
        <v>29</v>
      </c>
      <c r="AB51" s="14"/>
      <c r="AC51" s="14"/>
      <c r="AD51" s="14"/>
      <c r="AE51" s="14"/>
      <c r="AF51" s="58"/>
      <c r="AG51" s="58"/>
      <c r="AH51" s="3"/>
      <c r="AI51" s="3"/>
      <c r="AJ51" s="3"/>
    </row>
    <row r="52" spans="2:36">
      <c r="B52" s="2">
        <v>44</v>
      </c>
      <c r="C52" s="45"/>
      <c r="D52" s="45"/>
      <c r="E52" s="57"/>
      <c r="F52" s="57"/>
      <c r="G52" s="57"/>
      <c r="I52" s="2" t="s">
        <v>66</v>
      </c>
      <c r="J52" s="53">
        <f>6*$V$5</f>
        <v>6942.010389118177</v>
      </c>
      <c r="K52" s="53">
        <f>8*$V$5</f>
        <v>9256.01385215757</v>
      </c>
      <c r="L52" s="53">
        <f>2*$V$5</f>
        <v>2314.0034630393925</v>
      </c>
      <c r="M52" s="16"/>
      <c r="N52" s="16"/>
      <c r="P52" s="12">
        <v>2</v>
      </c>
      <c r="Q52" s="14"/>
      <c r="R52" s="14"/>
      <c r="S52" s="14"/>
      <c r="T52" s="14"/>
      <c r="U52" s="14"/>
      <c r="V52" s="14"/>
      <c r="W52" s="14"/>
      <c r="X52" s="14"/>
      <c r="Y52" s="14"/>
      <c r="AA52" s="2">
        <v>30</v>
      </c>
      <c r="AB52" s="14"/>
      <c r="AC52" s="14"/>
      <c r="AD52" s="14"/>
      <c r="AE52" s="14"/>
      <c r="AF52" s="58"/>
      <c r="AG52" s="58"/>
      <c r="AH52" s="3"/>
      <c r="AI52" s="3"/>
      <c r="AJ52" s="3"/>
    </row>
    <row r="53" spans="2:36">
      <c r="B53" s="2">
        <v>45</v>
      </c>
      <c r="C53" s="45"/>
      <c r="D53" s="45"/>
      <c r="E53" s="57"/>
      <c r="F53" s="57"/>
      <c r="G53" s="57"/>
      <c r="I53" s="2" t="s">
        <v>67</v>
      </c>
      <c r="J53" s="46">
        <v>0</v>
      </c>
      <c r="K53" s="46">
        <v>0</v>
      </c>
      <c r="L53" s="46">
        <v>0</v>
      </c>
      <c r="M53" s="16"/>
      <c r="N53" s="16"/>
      <c r="P53" s="12">
        <v>3</v>
      </c>
      <c r="Q53" s="14"/>
      <c r="R53" s="14"/>
      <c r="S53" s="14"/>
      <c r="T53" s="14"/>
      <c r="U53" s="14"/>
      <c r="V53" s="14"/>
      <c r="W53" s="14"/>
      <c r="X53" s="14"/>
      <c r="Y53" s="14" t="s">
        <v>60</v>
      </c>
      <c r="AA53" s="2">
        <v>31</v>
      </c>
      <c r="AB53" s="14"/>
      <c r="AC53" s="14"/>
      <c r="AD53" s="14"/>
      <c r="AE53" s="14"/>
      <c r="AF53" s="58"/>
      <c r="AG53" s="58"/>
    </row>
    <row r="54" spans="2:36">
      <c r="B54" s="2">
        <v>46</v>
      </c>
      <c r="C54" s="45"/>
      <c r="D54" s="45"/>
      <c r="E54" s="57"/>
      <c r="F54" s="57"/>
      <c r="G54" s="57"/>
      <c r="I54" s="2" t="s">
        <v>65</v>
      </c>
      <c r="J54" s="19">
        <v>1</v>
      </c>
      <c r="K54" s="19">
        <v>2</v>
      </c>
      <c r="L54" s="19">
        <v>3</v>
      </c>
      <c r="M54" s="2">
        <v>4</v>
      </c>
      <c r="N54" s="2">
        <v>5</v>
      </c>
      <c r="P54" s="12">
        <v>4</v>
      </c>
      <c r="Q54" s="14"/>
      <c r="R54" s="14"/>
      <c r="S54" s="14"/>
      <c r="T54" s="14"/>
      <c r="U54" s="14"/>
      <c r="V54" s="14"/>
      <c r="W54" s="14"/>
      <c r="X54" s="14"/>
      <c r="Y54" s="14"/>
      <c r="AA54" s="2">
        <v>32</v>
      </c>
      <c r="AB54" s="14"/>
      <c r="AC54" s="14"/>
      <c r="AD54" s="14"/>
      <c r="AE54" s="14"/>
      <c r="AF54" s="58"/>
      <c r="AG54" s="58"/>
    </row>
    <row r="55" spans="2:36">
      <c r="B55" s="2">
        <v>47</v>
      </c>
      <c r="C55" s="45"/>
      <c r="D55" s="45"/>
      <c r="E55" s="57"/>
      <c r="F55" s="57"/>
      <c r="G55" s="57"/>
      <c r="I55" s="2" t="s">
        <v>27</v>
      </c>
      <c r="J55" s="46">
        <v>17</v>
      </c>
      <c r="K55" s="46">
        <v>19</v>
      </c>
      <c r="L55" s="46">
        <v>8</v>
      </c>
      <c r="M55" s="16"/>
      <c r="N55" s="16"/>
      <c r="P55" s="12">
        <v>5</v>
      </c>
      <c r="Q55" s="14"/>
      <c r="R55" s="14"/>
      <c r="S55" s="14"/>
      <c r="T55" s="14"/>
      <c r="U55" s="14"/>
      <c r="V55" s="14"/>
      <c r="W55" s="14"/>
      <c r="X55" s="14"/>
      <c r="Y55" s="14"/>
      <c r="AA55" s="2">
        <v>33</v>
      </c>
      <c r="AB55" s="14"/>
      <c r="AC55" s="14"/>
      <c r="AD55" s="14"/>
      <c r="AE55" s="14"/>
      <c r="AF55" s="58"/>
      <c r="AG55" s="58"/>
    </row>
    <row r="56" spans="2:36">
      <c r="B56" s="2">
        <v>48</v>
      </c>
      <c r="C56" s="45"/>
      <c r="D56" s="45"/>
      <c r="E56" s="57"/>
      <c r="F56" s="57"/>
      <c r="G56" s="57"/>
      <c r="I56" s="2" t="s">
        <v>66</v>
      </c>
      <c r="J56" s="53">
        <v>0</v>
      </c>
      <c r="K56" s="53">
        <f>0*$V$5</f>
        <v>0</v>
      </c>
      <c r="L56" s="53">
        <f>2*$V$5</f>
        <v>2314.0034630393925</v>
      </c>
      <c r="M56" s="16"/>
      <c r="N56" s="16"/>
      <c r="P56" s="12">
        <v>6</v>
      </c>
      <c r="Q56" s="14"/>
      <c r="R56" s="14"/>
      <c r="S56" s="14"/>
      <c r="T56" s="14"/>
      <c r="U56" s="14"/>
      <c r="V56" s="14"/>
      <c r="W56" s="14"/>
      <c r="X56" s="14"/>
      <c r="Y56" s="14"/>
      <c r="AA56" s="2">
        <v>34</v>
      </c>
      <c r="AB56" s="14"/>
      <c r="AC56" s="14"/>
      <c r="AD56" s="14"/>
      <c r="AE56" s="14"/>
      <c r="AF56" s="58"/>
      <c r="AG56" s="58"/>
    </row>
    <row r="57" spans="2:36">
      <c r="B57" s="2">
        <v>49</v>
      </c>
      <c r="C57" s="45"/>
      <c r="D57" s="45"/>
      <c r="E57" s="57"/>
      <c r="F57" s="57"/>
      <c r="G57" s="57"/>
      <c r="I57" s="2" t="s">
        <v>67</v>
      </c>
      <c r="J57" s="46">
        <v>180</v>
      </c>
      <c r="K57" s="46">
        <v>0</v>
      </c>
      <c r="L57" s="46">
        <v>180</v>
      </c>
      <c r="M57" s="7"/>
      <c r="N57" s="7"/>
      <c r="P57" s="12">
        <v>7</v>
      </c>
      <c r="Q57" s="14"/>
      <c r="R57" s="14"/>
      <c r="S57" s="14"/>
      <c r="T57" s="14"/>
      <c r="U57" s="14"/>
      <c r="V57" s="14"/>
      <c r="W57" s="14"/>
      <c r="X57" s="14"/>
      <c r="Y57" s="14"/>
      <c r="AA57" s="2">
        <v>35</v>
      </c>
      <c r="AB57" s="14"/>
      <c r="AC57" s="14"/>
      <c r="AD57" s="14"/>
      <c r="AE57" s="14"/>
      <c r="AF57" s="58"/>
      <c r="AG57" s="58"/>
    </row>
    <row r="58" spans="2:36">
      <c r="B58" s="2">
        <v>50</v>
      </c>
      <c r="C58" s="45"/>
      <c r="D58" s="45"/>
      <c r="E58" s="57"/>
      <c r="F58" s="57"/>
      <c r="G58" s="57"/>
      <c r="AA58" s="2">
        <v>36</v>
      </c>
      <c r="AB58" s="14"/>
      <c r="AC58" s="14"/>
      <c r="AD58" s="14"/>
      <c r="AE58" s="14"/>
      <c r="AF58" s="58"/>
      <c r="AG58" s="58"/>
    </row>
    <row r="59" spans="2:36" ht="20">
      <c r="B59" s="2">
        <v>51</v>
      </c>
      <c r="C59" s="45"/>
      <c r="D59" s="45"/>
      <c r="E59" s="57"/>
      <c r="F59" s="57"/>
      <c r="G59" s="57"/>
      <c r="I59" s="20" t="s">
        <v>68</v>
      </c>
      <c r="J59" s="25"/>
      <c r="P59" s="20" t="s">
        <v>69</v>
      </c>
      <c r="AA59" s="2">
        <v>37</v>
      </c>
      <c r="AB59" s="14"/>
      <c r="AC59" s="14"/>
      <c r="AD59" s="14"/>
      <c r="AE59" s="14"/>
      <c r="AF59" s="58"/>
      <c r="AG59" s="58"/>
    </row>
    <row r="60" spans="2:36">
      <c r="B60" s="2">
        <v>52</v>
      </c>
      <c r="C60" s="45"/>
      <c r="D60" s="45"/>
      <c r="E60" s="57"/>
      <c r="F60" s="57"/>
      <c r="G60" s="57"/>
      <c r="I60" s="1" t="s">
        <v>11</v>
      </c>
      <c r="P60" s="9" t="s">
        <v>70</v>
      </c>
      <c r="Q60" s="9"/>
      <c r="R60" s="11"/>
      <c r="S60" s="1" t="s">
        <v>71</v>
      </c>
      <c r="AA60" s="2">
        <v>38</v>
      </c>
      <c r="AB60" s="14"/>
      <c r="AC60" s="14"/>
      <c r="AD60" s="14"/>
      <c r="AE60" s="14"/>
      <c r="AF60" s="58"/>
      <c r="AG60" s="58"/>
    </row>
    <row r="61" spans="2:36">
      <c r="B61" s="2">
        <v>53</v>
      </c>
      <c r="C61" s="45"/>
      <c r="D61" s="45"/>
      <c r="E61" s="57"/>
      <c r="F61" s="57"/>
      <c r="G61" s="57"/>
      <c r="I61" s="26" t="s">
        <v>72</v>
      </c>
      <c r="J61" s="9"/>
      <c r="K61" s="27">
        <f>COUNTA(J64:J83)</f>
        <v>0</v>
      </c>
      <c r="AA61" s="2">
        <v>39</v>
      </c>
      <c r="AB61" s="14"/>
      <c r="AC61" s="14"/>
      <c r="AD61" s="14"/>
      <c r="AE61" s="14"/>
      <c r="AF61" s="58"/>
      <c r="AG61" s="58"/>
    </row>
    <row r="62" spans="2:36">
      <c r="B62" s="2">
        <v>54</v>
      </c>
      <c r="C62" s="45"/>
      <c r="D62" s="45"/>
      <c r="E62" s="57"/>
      <c r="F62" s="57"/>
      <c r="G62" s="57"/>
      <c r="P62" s="2" t="s">
        <v>27</v>
      </c>
      <c r="Q62" s="2" t="s">
        <v>27</v>
      </c>
      <c r="R62" s="2" t="s">
        <v>51</v>
      </c>
      <c r="S62" s="2" t="s">
        <v>54</v>
      </c>
      <c r="T62" s="2" t="s">
        <v>53</v>
      </c>
      <c r="U62" s="2" t="s">
        <v>52</v>
      </c>
      <c r="V62" s="2" t="s">
        <v>55</v>
      </c>
      <c r="W62" s="2" t="s">
        <v>58</v>
      </c>
      <c r="X62" s="2" t="s">
        <v>57</v>
      </c>
      <c r="Y62" s="2" t="s">
        <v>56</v>
      </c>
      <c r="AA62" s="2">
        <v>40</v>
      </c>
      <c r="AB62" s="14"/>
      <c r="AC62" s="14"/>
      <c r="AD62" s="14"/>
      <c r="AE62" s="14"/>
      <c r="AF62" s="58"/>
      <c r="AG62" s="58"/>
    </row>
    <row r="63" spans="2:36">
      <c r="B63" s="2">
        <v>55</v>
      </c>
      <c r="C63" s="45"/>
      <c r="D63" s="45"/>
      <c r="E63" s="57"/>
      <c r="F63" s="57"/>
      <c r="G63" s="57"/>
      <c r="I63" s="2" t="s">
        <v>21</v>
      </c>
      <c r="J63" s="2" t="s">
        <v>27</v>
      </c>
      <c r="K63" s="2" t="s">
        <v>73</v>
      </c>
      <c r="L63" s="2" t="s">
        <v>35</v>
      </c>
      <c r="M63" s="2" t="s">
        <v>74</v>
      </c>
      <c r="N63" s="54" t="s">
        <v>75</v>
      </c>
      <c r="P63" s="2">
        <v>1</v>
      </c>
      <c r="Q63" s="47"/>
      <c r="R63" s="37"/>
      <c r="S63" s="27"/>
      <c r="T63" s="37"/>
      <c r="U63" s="27"/>
      <c r="V63" s="37"/>
      <c r="W63" s="27"/>
      <c r="X63" s="37"/>
      <c r="Y63" s="47"/>
      <c r="AA63" s="2">
        <v>41</v>
      </c>
      <c r="AB63" s="14"/>
      <c r="AC63" s="14"/>
      <c r="AD63" s="14"/>
      <c r="AE63" s="14"/>
      <c r="AF63" s="58"/>
      <c r="AG63" s="58"/>
    </row>
    <row r="64" spans="2:36">
      <c r="B64" s="2">
        <v>56</v>
      </c>
      <c r="C64" s="45"/>
      <c r="D64" s="45"/>
      <c r="E64" s="57"/>
      <c r="F64" s="57"/>
      <c r="G64" s="57"/>
      <c r="I64" s="2">
        <v>1</v>
      </c>
      <c r="J64" s="27"/>
      <c r="K64" s="27">
        <v>15000</v>
      </c>
      <c r="L64" s="27">
        <v>270</v>
      </c>
      <c r="M64" s="27">
        <v>0</v>
      </c>
      <c r="P64" s="2">
        <v>2</v>
      </c>
      <c r="Q64" s="47"/>
      <c r="R64" s="37"/>
      <c r="S64" s="27"/>
      <c r="T64" s="37"/>
      <c r="U64" s="27"/>
      <c r="V64" s="37"/>
      <c r="W64" s="27"/>
      <c r="X64" s="37"/>
      <c r="Y64" s="47"/>
      <c r="AA64" s="2">
        <v>42</v>
      </c>
      <c r="AB64" s="14"/>
      <c r="AC64" s="14"/>
      <c r="AD64" s="14"/>
      <c r="AE64" s="14"/>
      <c r="AF64" s="58"/>
      <c r="AG64" s="58"/>
    </row>
    <row r="65" spans="2:33">
      <c r="B65" s="2">
        <v>57</v>
      </c>
      <c r="C65" s="45"/>
      <c r="D65" s="45"/>
      <c r="E65" s="57"/>
      <c r="F65" s="57"/>
      <c r="G65" s="57"/>
      <c r="I65" s="2">
        <v>2</v>
      </c>
      <c r="J65" s="27"/>
      <c r="K65" s="27">
        <v>24</v>
      </c>
      <c r="L65" s="27">
        <v>270</v>
      </c>
      <c r="M65" s="27">
        <v>0</v>
      </c>
      <c r="P65" s="2">
        <v>3</v>
      </c>
      <c r="Q65" s="47"/>
      <c r="R65" s="37"/>
      <c r="S65" s="27"/>
      <c r="T65" s="37"/>
      <c r="U65" s="27"/>
      <c r="V65" s="37"/>
      <c r="W65" s="27"/>
      <c r="X65" s="37"/>
      <c r="Y65" s="47"/>
      <c r="AA65" s="2">
        <v>43</v>
      </c>
      <c r="AB65" s="14"/>
      <c r="AC65" s="14"/>
      <c r="AD65" s="14"/>
      <c r="AE65" s="14"/>
      <c r="AF65" s="58"/>
      <c r="AG65" s="58"/>
    </row>
    <row r="66" spans="2:33">
      <c r="B66" s="2">
        <v>58</v>
      </c>
      <c r="C66" s="45"/>
      <c r="D66" s="45"/>
      <c r="E66" s="57"/>
      <c r="F66" s="57"/>
      <c r="G66" s="57"/>
      <c r="I66" s="2">
        <v>3</v>
      </c>
      <c r="J66" s="27"/>
      <c r="K66" s="27">
        <v>392</v>
      </c>
      <c r="L66" s="27">
        <v>270</v>
      </c>
      <c r="M66" s="27">
        <v>0</v>
      </c>
      <c r="P66" s="2">
        <v>4</v>
      </c>
      <c r="Q66" s="47"/>
      <c r="R66" s="27"/>
      <c r="S66" s="27"/>
      <c r="T66" s="27"/>
      <c r="U66" s="27"/>
      <c r="V66" s="27"/>
      <c r="W66" s="27"/>
      <c r="X66" s="27"/>
      <c r="Y66" s="27"/>
      <c r="AA66" s="2">
        <v>44</v>
      </c>
      <c r="AB66" s="14"/>
      <c r="AC66" s="14"/>
      <c r="AD66" s="14"/>
      <c r="AE66" s="14"/>
      <c r="AF66" s="58"/>
      <c r="AG66" s="58"/>
    </row>
    <row r="67" spans="2:33">
      <c r="B67" s="2">
        <v>59</v>
      </c>
      <c r="C67" s="45"/>
      <c r="D67" s="45"/>
      <c r="E67" s="57"/>
      <c r="F67" s="57"/>
      <c r="G67" s="57"/>
      <c r="I67" s="2">
        <v>4</v>
      </c>
      <c r="J67" s="27"/>
      <c r="K67" s="27"/>
      <c r="L67" s="27"/>
      <c r="M67" s="27"/>
      <c r="P67" s="2">
        <v>5</v>
      </c>
      <c r="Q67" s="47"/>
      <c r="R67" s="37"/>
      <c r="S67" s="37"/>
      <c r="T67" s="37"/>
      <c r="U67" s="37"/>
      <c r="V67" s="37"/>
      <c r="W67" s="37"/>
      <c r="X67" s="27"/>
      <c r="Y67" s="27"/>
      <c r="AA67" s="2">
        <v>45</v>
      </c>
      <c r="AB67" s="14"/>
      <c r="AC67" s="14"/>
      <c r="AD67" s="14"/>
      <c r="AE67" s="14"/>
      <c r="AF67" s="58"/>
      <c r="AG67" s="58"/>
    </row>
    <row r="68" spans="2:33">
      <c r="B68" s="2">
        <v>60</v>
      </c>
      <c r="C68" s="45"/>
      <c r="D68" s="45"/>
      <c r="E68" s="57"/>
      <c r="F68" s="57"/>
      <c r="G68" s="57"/>
      <c r="I68" s="2">
        <v>5</v>
      </c>
      <c r="J68" s="27"/>
      <c r="K68" s="27"/>
      <c r="L68" s="27"/>
      <c r="M68" s="27"/>
      <c r="P68" s="2">
        <v>6</v>
      </c>
      <c r="Q68" s="47"/>
      <c r="R68" s="27"/>
      <c r="S68" s="27"/>
      <c r="T68" s="27"/>
      <c r="U68" s="27"/>
      <c r="V68" s="27"/>
      <c r="W68" s="27"/>
      <c r="X68" s="27"/>
      <c r="Y68" s="27"/>
      <c r="AA68" s="2">
        <v>46</v>
      </c>
      <c r="AB68" s="14"/>
      <c r="AC68" s="14"/>
      <c r="AD68" s="14"/>
      <c r="AE68" s="14"/>
      <c r="AF68" s="58"/>
      <c r="AG68" s="58"/>
    </row>
    <row r="69" spans="2:33">
      <c r="B69" s="2">
        <v>61</v>
      </c>
      <c r="C69" s="45"/>
      <c r="D69" s="45"/>
      <c r="E69" s="57"/>
      <c r="F69" s="57"/>
      <c r="G69" s="57"/>
      <c r="I69" s="2">
        <v>6</v>
      </c>
      <c r="J69" s="27"/>
      <c r="K69" s="27"/>
      <c r="L69" s="27"/>
      <c r="M69" s="27"/>
      <c r="P69" s="2">
        <v>7</v>
      </c>
      <c r="Q69" s="47"/>
      <c r="R69" s="37"/>
      <c r="S69" s="37"/>
      <c r="T69" s="37"/>
      <c r="U69" s="37"/>
      <c r="V69" s="37"/>
      <c r="W69" s="37"/>
      <c r="X69" s="27"/>
      <c r="Y69" s="27"/>
      <c r="AA69" s="2">
        <v>47</v>
      </c>
      <c r="AB69" s="14"/>
      <c r="AC69" s="14"/>
      <c r="AD69" s="14"/>
      <c r="AE69" s="14"/>
      <c r="AF69" s="58"/>
      <c r="AG69" s="58"/>
    </row>
    <row r="70" spans="2:33">
      <c r="B70" s="2">
        <v>62</v>
      </c>
      <c r="C70" s="45"/>
      <c r="D70" s="45"/>
      <c r="E70" s="57"/>
      <c r="F70" s="57"/>
      <c r="G70" s="57"/>
      <c r="I70" s="2">
        <v>7</v>
      </c>
      <c r="J70" s="27"/>
      <c r="K70" s="27"/>
      <c r="L70" s="27"/>
      <c r="M70" s="27"/>
      <c r="P70" s="2">
        <v>8</v>
      </c>
      <c r="Q70" s="47"/>
      <c r="R70" s="47"/>
      <c r="S70" s="47"/>
      <c r="T70" s="47"/>
      <c r="U70" s="47"/>
      <c r="V70" s="47"/>
      <c r="W70" s="47"/>
      <c r="X70" s="27"/>
      <c r="Y70" s="27"/>
      <c r="AA70" s="2">
        <v>48</v>
      </c>
      <c r="AB70" s="14"/>
      <c r="AC70" s="14"/>
      <c r="AD70" s="14"/>
      <c r="AE70" s="14"/>
      <c r="AF70" s="58"/>
      <c r="AG70" s="58"/>
    </row>
    <row r="71" spans="2:33">
      <c r="B71" s="2">
        <v>63</v>
      </c>
      <c r="C71" s="45"/>
      <c r="D71" s="45"/>
      <c r="E71" s="57"/>
      <c r="F71" s="57"/>
      <c r="G71" s="57"/>
      <c r="I71" s="2">
        <v>8</v>
      </c>
      <c r="J71" s="27"/>
      <c r="K71" s="27"/>
      <c r="L71" s="27"/>
      <c r="M71" s="27"/>
      <c r="P71" s="2">
        <v>9</v>
      </c>
      <c r="Q71" s="47"/>
      <c r="R71" s="37"/>
      <c r="S71" s="37"/>
      <c r="T71" s="37"/>
      <c r="U71" s="37"/>
      <c r="V71" s="37"/>
      <c r="W71" s="37"/>
      <c r="X71" s="27"/>
      <c r="Y71" s="27"/>
      <c r="AA71" s="2">
        <v>49</v>
      </c>
      <c r="AB71" s="14"/>
      <c r="AC71" s="14"/>
      <c r="AD71" s="14"/>
      <c r="AE71" s="14"/>
      <c r="AF71" s="58"/>
      <c r="AG71" s="58"/>
    </row>
    <row r="72" spans="2:33">
      <c r="B72" s="2">
        <v>64</v>
      </c>
      <c r="C72" s="45"/>
      <c r="D72" s="45"/>
      <c r="E72" s="57"/>
      <c r="F72" s="57"/>
      <c r="G72" s="57"/>
      <c r="I72" s="2">
        <v>9</v>
      </c>
      <c r="J72" s="27"/>
      <c r="K72" s="27"/>
      <c r="L72" s="27"/>
      <c r="M72" s="27"/>
      <c r="P72" s="2">
        <v>10</v>
      </c>
      <c r="Q72" s="47"/>
      <c r="R72" s="47"/>
      <c r="S72" s="47"/>
      <c r="T72" s="47"/>
      <c r="U72" s="47"/>
      <c r="V72" s="47"/>
      <c r="W72" s="47"/>
      <c r="X72" s="27"/>
      <c r="Y72" s="27"/>
      <c r="AA72" s="2">
        <v>50</v>
      </c>
      <c r="AB72" s="14"/>
      <c r="AC72" s="14"/>
      <c r="AD72" s="14"/>
      <c r="AE72" s="14"/>
      <c r="AF72" s="58"/>
      <c r="AG72" s="58"/>
    </row>
    <row r="73" spans="2:33">
      <c r="B73" s="2">
        <v>65</v>
      </c>
      <c r="C73" s="45"/>
      <c r="D73" s="45"/>
      <c r="E73" s="57"/>
      <c r="F73" s="57"/>
      <c r="G73" s="57"/>
      <c r="I73" s="2">
        <v>10</v>
      </c>
      <c r="J73" s="27"/>
      <c r="K73" s="27"/>
      <c r="L73" s="27"/>
      <c r="M73" s="27"/>
    </row>
    <row r="74" spans="2:33" ht="20">
      <c r="B74" s="2">
        <v>66</v>
      </c>
      <c r="C74" s="45"/>
      <c r="D74" s="45"/>
      <c r="E74" s="57"/>
      <c r="F74" s="57"/>
      <c r="G74" s="57"/>
      <c r="I74" s="2">
        <v>11</v>
      </c>
      <c r="J74" s="27"/>
      <c r="K74" s="27"/>
      <c r="L74" s="27"/>
      <c r="M74" s="27"/>
      <c r="P74" s="20" t="s">
        <v>76</v>
      </c>
    </row>
    <row r="75" spans="2:33">
      <c r="B75" s="2">
        <v>67</v>
      </c>
      <c r="C75" s="45"/>
      <c r="D75" s="45"/>
      <c r="E75" s="57"/>
      <c r="F75" s="57"/>
      <c r="G75" s="57"/>
      <c r="I75" s="2">
        <v>12</v>
      </c>
      <c r="J75" s="27"/>
      <c r="K75" s="27"/>
      <c r="L75" s="27"/>
      <c r="M75" s="27"/>
      <c r="P75" s="2"/>
      <c r="Q75" s="2" t="s">
        <v>77</v>
      </c>
      <c r="R75" s="2" t="s">
        <v>78</v>
      </c>
    </row>
    <row r="76" spans="2:33">
      <c r="B76" s="2">
        <v>68</v>
      </c>
      <c r="C76" s="45"/>
      <c r="D76" s="45"/>
      <c r="E76" s="57"/>
      <c r="F76" s="57"/>
      <c r="G76" s="57"/>
      <c r="I76" s="2">
        <v>13</v>
      </c>
      <c r="J76" s="27"/>
      <c r="K76" s="27"/>
      <c r="L76" s="27"/>
      <c r="M76" s="27"/>
      <c r="P76" s="2" t="s">
        <v>79</v>
      </c>
      <c r="Q76" s="47">
        <v>4</v>
      </c>
      <c r="R76" s="47">
        <v>10</v>
      </c>
      <c r="S76" s="1" t="s">
        <v>80</v>
      </c>
    </row>
    <row r="77" spans="2:33">
      <c r="B77" s="2">
        <v>69</v>
      </c>
      <c r="C77" s="45"/>
      <c r="D77" s="45"/>
      <c r="E77" s="57"/>
      <c r="F77" s="57"/>
      <c r="G77" s="57"/>
      <c r="I77" s="2">
        <v>14</v>
      </c>
      <c r="J77" s="27"/>
      <c r="K77" s="27"/>
      <c r="L77" s="27"/>
      <c r="M77" s="27"/>
      <c r="P77" s="2" t="s">
        <v>81</v>
      </c>
      <c r="Q77" s="48">
        <v>1200</v>
      </c>
      <c r="R77" s="48">
        <v>1750</v>
      </c>
    </row>
    <row r="78" spans="2:33">
      <c r="B78" s="2">
        <v>70</v>
      </c>
      <c r="C78" s="45"/>
      <c r="D78" s="45"/>
      <c r="E78" s="57"/>
      <c r="F78" s="57"/>
      <c r="G78" s="57"/>
      <c r="I78" s="2">
        <v>15</v>
      </c>
      <c r="J78" s="27"/>
      <c r="K78" s="27"/>
      <c r="L78" s="27"/>
      <c r="M78" s="27"/>
    </row>
    <row r="79" spans="2:33" ht="20">
      <c r="B79" s="2">
        <v>71</v>
      </c>
      <c r="C79" s="45"/>
      <c r="D79" s="45"/>
      <c r="E79" s="57"/>
      <c r="F79" s="57"/>
      <c r="G79" s="57"/>
      <c r="I79" s="2">
        <v>16</v>
      </c>
      <c r="J79" s="27"/>
      <c r="K79" s="27"/>
      <c r="L79" s="27"/>
      <c r="M79" s="27"/>
      <c r="P79" s="20" t="s">
        <v>82</v>
      </c>
    </row>
    <row r="80" spans="2:33">
      <c r="B80" s="2">
        <v>72</v>
      </c>
      <c r="C80" s="45"/>
      <c r="D80" s="45"/>
      <c r="E80" s="57"/>
      <c r="F80" s="57"/>
      <c r="G80" s="57"/>
      <c r="I80" s="2">
        <v>17</v>
      </c>
      <c r="J80" s="27"/>
      <c r="K80" s="27"/>
      <c r="L80" s="27"/>
      <c r="M80" s="27"/>
      <c r="P80" s="2"/>
      <c r="Q80" s="2" t="s">
        <v>77</v>
      </c>
      <c r="R80" s="2" t="s">
        <v>78</v>
      </c>
      <c r="S80" s="2" t="s">
        <v>83</v>
      </c>
      <c r="T80" s="2" t="s">
        <v>84</v>
      </c>
    </row>
    <row r="81" spans="2:20">
      <c r="B81" s="2">
        <v>73</v>
      </c>
      <c r="C81" s="45"/>
      <c r="D81" s="45"/>
      <c r="E81" s="57"/>
      <c r="F81" s="57"/>
      <c r="G81" s="57"/>
      <c r="I81" s="2">
        <v>18</v>
      </c>
      <c r="J81" s="27"/>
      <c r="K81" s="27"/>
      <c r="L81" s="27"/>
      <c r="M81" s="27"/>
      <c r="P81" s="2" t="s">
        <v>81</v>
      </c>
      <c r="Q81" s="47">
        <v>50</v>
      </c>
      <c r="R81" s="27">
        <f>Q5</f>
        <v>3500</v>
      </c>
      <c r="S81" s="47">
        <v>1</v>
      </c>
      <c r="T81" s="47">
        <v>200</v>
      </c>
    </row>
    <row r="82" spans="2:20">
      <c r="B82" s="2">
        <v>74</v>
      </c>
      <c r="C82" s="45"/>
      <c r="D82" s="45"/>
      <c r="E82" s="57"/>
      <c r="F82" s="57"/>
      <c r="G82" s="57"/>
      <c r="I82" s="2">
        <v>19</v>
      </c>
      <c r="J82" s="27"/>
      <c r="K82" s="27"/>
      <c r="L82" s="27"/>
      <c r="M82" s="27"/>
    </row>
    <row r="83" spans="2:20">
      <c r="B83" s="2">
        <v>75</v>
      </c>
      <c r="C83" s="45"/>
      <c r="D83" s="45"/>
      <c r="E83" s="57"/>
      <c r="F83" s="57"/>
      <c r="G83" s="57"/>
      <c r="I83" s="2">
        <v>20</v>
      </c>
      <c r="J83" s="27"/>
      <c r="K83" s="27"/>
      <c r="L83" s="27"/>
      <c r="M83" s="27"/>
    </row>
    <row r="84" spans="2:20">
      <c r="B84" s="2">
        <v>76</v>
      </c>
      <c r="C84" s="45"/>
      <c r="D84" s="45"/>
      <c r="E84" s="57"/>
      <c r="F84" s="57"/>
      <c r="G84" s="57"/>
      <c r="I84" s="3"/>
      <c r="J84" s="31"/>
      <c r="K84" s="31"/>
      <c r="L84" s="31"/>
    </row>
    <row r="85" spans="2:20">
      <c r="B85" s="2">
        <v>77</v>
      </c>
      <c r="C85" s="45"/>
      <c r="D85" s="45"/>
      <c r="E85" s="57"/>
      <c r="F85" s="57"/>
      <c r="G85" s="57"/>
      <c r="I85" s="3"/>
    </row>
    <row r="86" spans="2:20">
      <c r="B86" s="2">
        <v>78</v>
      </c>
      <c r="C86" s="45"/>
      <c r="D86" s="45"/>
      <c r="E86" s="57"/>
      <c r="F86" s="57"/>
      <c r="G86" s="57"/>
      <c r="I86" s="3"/>
    </row>
    <row r="87" spans="2:20">
      <c r="B87" s="2">
        <v>79</v>
      </c>
      <c r="C87" s="45"/>
      <c r="D87" s="45"/>
      <c r="E87" s="57"/>
      <c r="F87" s="57"/>
      <c r="G87" s="57"/>
      <c r="I87" s="3"/>
    </row>
    <row r="88" spans="2:20">
      <c r="B88" s="2">
        <v>80</v>
      </c>
      <c r="C88" s="45"/>
      <c r="D88" s="45"/>
      <c r="E88" s="57"/>
      <c r="F88" s="57"/>
      <c r="G88" s="57"/>
      <c r="I88" s="3"/>
    </row>
    <row r="89" spans="2:20">
      <c r="I89" s="3"/>
    </row>
    <row r="90" spans="2:20">
      <c r="B90" s="1" t="e" cm="1" vm="2">
        <f t="array" aca="1" ref="B90" ca="1">_xlfn._xlws.PY(0,1,D6,K6,K61,R21,AB20,E9:E88,F9:F88,G9:G88,J9:J23,K9:M23,AN3:AN5,J64:J83,K64:M83)</f>
        <v>#VALUE!</v>
      </c>
      <c r="C90" s="6"/>
      <c r="I90" s="3"/>
      <c r="L90" s="31"/>
    </row>
    <row r="91" spans="2:20">
      <c r="I91" s="3"/>
      <c r="L91" s="31"/>
    </row>
    <row r="92" spans="2:20">
      <c r="I92" s="3"/>
      <c r="J92" s="31"/>
      <c r="K92" s="31"/>
      <c r="L92" s="31"/>
    </row>
    <row r="93" spans="2:20">
      <c r="I93" s="3"/>
      <c r="J93" s="31"/>
      <c r="K93" s="31"/>
      <c r="L93" s="31"/>
    </row>
    <row r="94" spans="2:20">
      <c r="I94" s="3"/>
      <c r="J94" s="31"/>
      <c r="K94" s="31"/>
      <c r="L94" s="31"/>
    </row>
    <row r="95" spans="2:20">
      <c r="I95" s="3"/>
      <c r="J95" s="31"/>
      <c r="K95" s="31"/>
      <c r="L95" s="31"/>
    </row>
  </sheetData>
  <mergeCells count="1">
    <mergeCell ref="B1:L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2BF7-8E08-BC4C-A11A-3E940C7CFE7A}">
  <dimension ref="B1:AQ95"/>
  <sheetViews>
    <sheetView zoomScale="140" zoomScaleNormal="100" workbookViewId="0">
      <pane ySplit="1" topLeftCell="A20" activePane="bottomLeft" state="frozen"/>
      <selection pane="bottomLeft" activeCell="B1" sqref="B1:L1"/>
    </sheetView>
  </sheetViews>
  <sheetFormatPr baseColWidth="10" defaultColWidth="9" defaultRowHeight="16"/>
  <cols>
    <col min="1" max="1" width="6.83203125" style="1" customWidth="1"/>
    <col min="2" max="2" width="14.83203125" style="1" customWidth="1"/>
    <col min="3" max="3" width="13.33203125" style="1" bestFit="1" customWidth="1"/>
    <col min="4" max="4" width="16.83203125" style="1" bestFit="1" customWidth="1"/>
    <col min="5" max="5" width="12.1640625" style="1" bestFit="1" customWidth="1"/>
    <col min="6" max="7" width="15.6640625" style="1" bestFit="1" customWidth="1"/>
    <col min="8" max="8" width="9" style="1"/>
    <col min="9" max="9" width="15.6640625" style="1" customWidth="1"/>
    <col min="10" max="10" width="10" style="1" bestFit="1" customWidth="1"/>
    <col min="11" max="11" width="16.5" style="1" customWidth="1"/>
    <col min="12" max="12" width="20.5" style="1" bestFit="1" customWidth="1"/>
    <col min="13" max="13" width="18.33203125" style="1" bestFit="1" customWidth="1"/>
    <col min="14" max="14" width="15.6640625" style="1" bestFit="1" customWidth="1"/>
    <col min="15" max="15" width="12.5" style="1" customWidth="1"/>
    <col min="16" max="16" width="17.6640625" style="1" customWidth="1"/>
    <col min="17" max="17" width="16.1640625" style="1" customWidth="1"/>
    <col min="18" max="18" width="19.6640625" style="1" customWidth="1"/>
    <col min="19" max="19" width="17.6640625" style="1" customWidth="1"/>
    <col min="20" max="20" width="15.83203125" style="1" customWidth="1"/>
    <col min="21" max="21" width="15.1640625" style="1" customWidth="1"/>
    <col min="22" max="22" width="16.1640625" style="1" customWidth="1"/>
    <col min="23" max="23" width="15.83203125" style="1" customWidth="1"/>
    <col min="24" max="24" width="14.33203125" style="1" customWidth="1"/>
    <col min="25" max="25" width="12.1640625" style="1" bestFit="1" customWidth="1"/>
    <col min="26" max="26" width="9" style="1"/>
    <col min="27" max="27" width="20.6640625" style="1" bestFit="1" customWidth="1"/>
    <col min="28" max="28" width="12.6640625" style="1" bestFit="1" customWidth="1"/>
    <col min="29" max="29" width="11" style="1" bestFit="1" customWidth="1"/>
    <col min="30" max="30" width="10" style="1" bestFit="1" customWidth="1"/>
    <col min="31" max="31" width="9" style="1"/>
    <col min="32" max="32" width="11" style="1" bestFit="1" customWidth="1"/>
    <col min="33" max="16384" width="9" style="1"/>
  </cols>
  <sheetData>
    <row r="1" spans="2:43" ht="409" customHeight="1">
      <c r="B1" s="59" t="e" cm="1" vm="3">
        <f t="array" aca="1" ref="B1" ca="1">_FV(B90,"image")</f>
        <v>#VALUE!</v>
      </c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2:43" ht="17">
      <c r="B2" s="50" t="s">
        <v>0</v>
      </c>
      <c r="C2" t="s">
        <v>1</v>
      </c>
    </row>
    <row r="3" spans="2:43">
      <c r="D3" s="1">
        <v>32</v>
      </c>
      <c r="L3" s="19" t="s">
        <v>88</v>
      </c>
      <c r="M3" s="19" t="s">
        <v>89</v>
      </c>
      <c r="N3" s="19" t="s">
        <v>3</v>
      </c>
      <c r="AN3" s="3" cm="1">
        <f t="array" ref="AN3:AN5">TRANSPOSE(Q24:S24)</f>
        <v>3</v>
      </c>
      <c r="AO3" s="3" cm="1">
        <f t="array" ref="AO3:AO12">TRANSPOSE(W24:AF24)</f>
        <v>0</v>
      </c>
      <c r="AQ3" s="1" cm="1">
        <f t="array" ref="AQ3:AQ19">PI()/4*($F$9:$F25^2-$G$9:$G25^2)*$E$9:$E25</f>
        <v>1.6667719823620646E-3</v>
      </c>
    </row>
    <row r="4" spans="2:43" ht="20">
      <c r="B4" s="20" t="s">
        <v>4</v>
      </c>
      <c r="C4" s="21"/>
      <c r="I4" s="20" t="s">
        <v>5</v>
      </c>
      <c r="J4" s="22"/>
      <c r="L4" s="23">
        <v>0.25</v>
      </c>
      <c r="M4" s="23">
        <v>0.11</v>
      </c>
      <c r="N4" s="23">
        <v>0.15</v>
      </c>
      <c r="P4" s="20" t="s">
        <v>6</v>
      </c>
      <c r="Q4" s="25"/>
      <c r="S4" s="52">
        <f>S5+SUM(N9:N23)</f>
        <v>642.51851689431976</v>
      </c>
      <c r="U4" s="20" t="s">
        <v>7</v>
      </c>
      <c r="X4" s="19" t="s">
        <v>8</v>
      </c>
      <c r="Y4" s="19" t="s">
        <v>9</v>
      </c>
      <c r="Z4" s="19" t="s">
        <v>3</v>
      </c>
      <c r="AA4" s="19" t="s">
        <v>10</v>
      </c>
      <c r="AN4" s="3">
        <v>31</v>
      </c>
      <c r="AO4" s="3">
        <v>0</v>
      </c>
      <c r="AQ4" s="1">
        <v>8.838718083752908E-4</v>
      </c>
    </row>
    <row r="5" spans="2:43" ht="17">
      <c r="B5" s="8"/>
      <c r="C5" s="8"/>
      <c r="I5" s="1" t="s">
        <v>11</v>
      </c>
      <c r="L5" s="19" t="s">
        <v>12</v>
      </c>
      <c r="M5" s="19" t="s">
        <v>13</v>
      </c>
      <c r="N5" s="19" t="s">
        <v>14</v>
      </c>
      <c r="P5" s="26" t="s">
        <v>15</v>
      </c>
      <c r="Q5" s="27">
        <v>3500</v>
      </c>
      <c r="S5" s="52">
        <f>SUM(_xlfn.ANCHORARRAY(AQ3))*R11</f>
        <v>118.36608795070322</v>
      </c>
      <c r="U5" s="26" t="s">
        <v>16</v>
      </c>
      <c r="V5" s="37">
        <f>6350*S4/Q5</f>
        <v>1165.7121663654088</v>
      </c>
      <c r="X5" s="23">
        <v>0.2</v>
      </c>
      <c r="Y5" s="23">
        <v>0.11</v>
      </c>
      <c r="Z5" s="23">
        <v>0.1</v>
      </c>
      <c r="AA5" s="51">
        <f>PI()/4*(X5^2-Y5^2)*Z5*R11*1000</f>
        <v>17164.146440759279</v>
      </c>
      <c r="AN5" s="3">
        <v>0</v>
      </c>
      <c r="AO5" s="3">
        <v>0</v>
      </c>
      <c r="AQ5" s="1">
        <v>1.4839315681897084E-3</v>
      </c>
    </row>
    <row r="6" spans="2:43">
      <c r="B6" s="28" t="s">
        <v>17</v>
      </c>
      <c r="C6" s="29"/>
      <c r="D6" s="27">
        <v>33</v>
      </c>
      <c r="E6" s="30"/>
      <c r="F6" s="30"/>
      <c r="G6" s="31"/>
      <c r="I6" s="28" t="s">
        <v>18</v>
      </c>
      <c r="J6" s="32"/>
      <c r="K6" s="27">
        <v>8</v>
      </c>
      <c r="L6" s="33">
        <f>PI()*(L4^2-M4^2)/4*N4*R11</f>
        <v>46.509300033025127</v>
      </c>
      <c r="M6" s="24">
        <f>L6*(L4^2/16+M4^2/16+N4^2/12)</f>
        <v>0.30405454896590178</v>
      </c>
      <c r="N6" s="24">
        <f>1/8*L6*(L4^2+M4^2)</f>
        <v>0.43369922280795931</v>
      </c>
      <c r="X6" s="19" t="s">
        <v>19</v>
      </c>
      <c r="AO6" s="1">
        <v>0</v>
      </c>
      <c r="AQ6" s="1">
        <v>1.489350537250581E-3</v>
      </c>
    </row>
    <row r="7" spans="2:43" ht="21">
      <c r="P7" s="20" t="s">
        <v>20</v>
      </c>
      <c r="Q7" s="34"/>
      <c r="X7" s="23">
        <v>0.21</v>
      </c>
      <c r="AO7" s="1">
        <v>2</v>
      </c>
      <c r="AQ7" s="1">
        <v>1.2639412643555136E-3</v>
      </c>
    </row>
    <row r="8" spans="2:43">
      <c r="B8" s="2" t="s">
        <v>21</v>
      </c>
      <c r="C8" s="2" t="s">
        <v>22</v>
      </c>
      <c r="D8" s="2" t="s">
        <v>23</v>
      </c>
      <c r="E8" s="55" t="s">
        <v>24</v>
      </c>
      <c r="F8" s="55" t="s">
        <v>25</v>
      </c>
      <c r="G8" s="55" t="s">
        <v>26</v>
      </c>
      <c r="I8" s="2" t="s">
        <v>21</v>
      </c>
      <c r="J8" s="2" t="s">
        <v>27</v>
      </c>
      <c r="K8" s="2" t="s">
        <v>24</v>
      </c>
      <c r="L8" s="2" t="s">
        <v>25</v>
      </c>
      <c r="M8" s="2" t="s">
        <v>26</v>
      </c>
      <c r="N8" s="1" t="s">
        <v>28</v>
      </c>
      <c r="P8" s="28" t="s">
        <v>29</v>
      </c>
      <c r="Q8" s="17"/>
      <c r="R8" s="35">
        <v>1</v>
      </c>
      <c r="AO8" s="1">
        <v>9</v>
      </c>
      <c r="AQ8" s="1">
        <v>1.5528955318547416E-3</v>
      </c>
    </row>
    <row r="9" spans="2:43">
      <c r="B9" s="2">
        <v>1</v>
      </c>
      <c r="C9" s="27">
        <v>1</v>
      </c>
      <c r="D9" s="27">
        <v>1</v>
      </c>
      <c r="E9" s="56">
        <v>0.26200000000000001</v>
      </c>
      <c r="F9" s="56">
        <v>0.09</v>
      </c>
      <c r="G9" s="56">
        <v>0</v>
      </c>
      <c r="I9" s="2">
        <v>1</v>
      </c>
      <c r="J9" s="27">
        <v>8</v>
      </c>
      <c r="K9" s="37">
        <v>0.1</v>
      </c>
      <c r="L9" s="37">
        <v>0.36</v>
      </c>
      <c r="M9" s="27" cm="1">
        <f t="array" ref="M9">INDEX($F$9:$F$88,J9)</f>
        <v>0.12</v>
      </c>
      <c r="N9" s="49">
        <f>PI()/4*(L9^2-M9^2)*K9*$R$11</f>
        <v>70.871314336038282</v>
      </c>
      <c r="AO9" s="1">
        <v>0.22</v>
      </c>
      <c r="AQ9" s="1">
        <v>5.2024774343446974E-4</v>
      </c>
    </row>
    <row r="10" spans="2:43">
      <c r="B10" s="2">
        <v>2</v>
      </c>
      <c r="C10" s="27">
        <v>2</v>
      </c>
      <c r="D10" s="27">
        <v>1</v>
      </c>
      <c r="E10" s="56">
        <v>0.109</v>
      </c>
      <c r="F10" s="56">
        <v>0.10161000000000001</v>
      </c>
      <c r="G10" s="56">
        <v>0</v>
      </c>
      <c r="I10" s="2">
        <v>2</v>
      </c>
      <c r="J10" s="27">
        <v>11</v>
      </c>
      <c r="K10" s="37">
        <v>0.05</v>
      </c>
      <c r="L10" s="37">
        <v>0.48</v>
      </c>
      <c r="M10" s="27" cm="1">
        <f t="array" ref="M10">INDEX($F$9:$F$88,J10)</f>
        <v>0.12</v>
      </c>
      <c r="N10" s="49">
        <f t="shared" ref="N10:N16" si="0">PI()/4*(L10^2-M10^2)*K10*$R$11</f>
        <v>66.441857190035904</v>
      </c>
      <c r="P10" s="2" t="s">
        <v>30</v>
      </c>
      <c r="Q10" s="2" t="s">
        <v>31</v>
      </c>
      <c r="R10" s="2" t="s">
        <v>32</v>
      </c>
      <c r="S10" s="2" t="s">
        <v>33</v>
      </c>
      <c r="AO10" s="1">
        <v>0.02</v>
      </c>
      <c r="AQ10" s="1">
        <v>6.3334507896370222E-4</v>
      </c>
    </row>
    <row r="11" spans="2:43">
      <c r="B11" s="2">
        <v>3</v>
      </c>
      <c r="C11" s="27">
        <v>3</v>
      </c>
      <c r="D11" s="27">
        <v>1</v>
      </c>
      <c r="E11" s="56">
        <v>0.183</v>
      </c>
      <c r="F11" s="56">
        <v>0.10161000000000001</v>
      </c>
      <c r="G11" s="56">
        <v>0</v>
      </c>
      <c r="I11" s="2">
        <v>3</v>
      </c>
      <c r="J11" s="27">
        <v>14</v>
      </c>
      <c r="K11" s="37">
        <v>0.05</v>
      </c>
      <c r="L11" s="37">
        <v>0.48</v>
      </c>
      <c r="M11" s="27" cm="1">
        <f t="array" ref="M11">INDEX($F$9:$F$88,J11)</f>
        <v>0.12</v>
      </c>
      <c r="N11" s="49">
        <f t="shared" si="0"/>
        <v>66.441857190035904</v>
      </c>
      <c r="P11" s="36">
        <v>1</v>
      </c>
      <c r="Q11" s="37">
        <v>207000000000</v>
      </c>
      <c r="R11" s="37">
        <v>7833</v>
      </c>
      <c r="S11" s="27">
        <v>0.28999999999999998</v>
      </c>
      <c r="AO11" s="1">
        <v>850000</v>
      </c>
      <c r="AQ11" s="1">
        <v>2.0723500231441799E-3</v>
      </c>
    </row>
    <row r="12" spans="2:43">
      <c r="B12" s="2">
        <v>4</v>
      </c>
      <c r="C12" s="27">
        <v>4</v>
      </c>
      <c r="D12" s="27">
        <v>1</v>
      </c>
      <c r="E12" s="56">
        <v>0.17199999999999999</v>
      </c>
      <c r="F12" s="56">
        <v>0.105</v>
      </c>
      <c r="G12" s="56">
        <v>0</v>
      </c>
      <c r="I12" s="2">
        <v>4</v>
      </c>
      <c r="J12" s="27">
        <v>17</v>
      </c>
      <c r="K12" s="37">
        <v>0.05</v>
      </c>
      <c r="L12" s="37">
        <v>0.48</v>
      </c>
      <c r="M12" s="27" cm="1">
        <f t="array" ref="M12">INDEX($F$9:$F$88,J12)</f>
        <v>0.12</v>
      </c>
      <c r="N12" s="49">
        <f t="shared" si="0"/>
        <v>66.441857190035904</v>
      </c>
      <c r="P12" s="38">
        <v>2</v>
      </c>
      <c r="Q12" s="27"/>
      <c r="R12" s="27"/>
      <c r="S12" s="27"/>
      <c r="AO12" s="1">
        <v>1</v>
      </c>
      <c r="AQ12" s="1">
        <v>4.9087385212340522E-4</v>
      </c>
    </row>
    <row r="13" spans="2:43">
      <c r="B13" s="2">
        <v>5</v>
      </c>
      <c r="C13" s="27">
        <v>5</v>
      </c>
      <c r="D13" s="27">
        <v>1</v>
      </c>
      <c r="E13" s="56">
        <v>0.13300000000000001</v>
      </c>
      <c r="F13" s="56">
        <v>0.11</v>
      </c>
      <c r="G13" s="56">
        <v>0</v>
      </c>
      <c r="I13" s="2">
        <v>5</v>
      </c>
      <c r="J13" s="27">
        <v>20</v>
      </c>
      <c r="K13" s="37">
        <v>0.05</v>
      </c>
      <c r="L13" s="37">
        <v>0.48</v>
      </c>
      <c r="M13" s="27" cm="1">
        <f t="array" ref="M13">INDEX($F$9:$F$88,J13)</f>
        <v>0.12</v>
      </c>
      <c r="N13" s="49">
        <f t="shared" si="0"/>
        <v>66.441857190035904</v>
      </c>
      <c r="P13" s="39">
        <v>3</v>
      </c>
      <c r="Q13" s="27"/>
      <c r="R13" s="27"/>
      <c r="S13" s="27"/>
      <c r="AQ13" s="1">
        <v>2.261946710584651E-4</v>
      </c>
    </row>
    <row r="14" spans="2:43">
      <c r="B14" s="2">
        <v>6</v>
      </c>
      <c r="C14" s="27">
        <v>6</v>
      </c>
      <c r="D14" s="27">
        <v>1</v>
      </c>
      <c r="E14" s="56">
        <v>0.14199999999999999</v>
      </c>
      <c r="F14" s="56">
        <v>0.11799999999999999</v>
      </c>
      <c r="G14" s="56">
        <v>0</v>
      </c>
      <c r="I14" s="2">
        <v>6</v>
      </c>
      <c r="J14" s="27">
        <v>23</v>
      </c>
      <c r="K14" s="37">
        <v>0.05</v>
      </c>
      <c r="L14" s="37">
        <v>0.48</v>
      </c>
      <c r="M14" s="27" cm="1">
        <f t="array" ref="M14">INDEX($F$9:$F$88,J14)</f>
        <v>0.12</v>
      </c>
      <c r="N14" s="49">
        <f t="shared" si="0"/>
        <v>66.441857190035904</v>
      </c>
      <c r="P14" s="40">
        <v>4</v>
      </c>
      <c r="Q14" s="27"/>
      <c r="R14" s="27"/>
      <c r="S14" s="27"/>
      <c r="AQ14" s="1">
        <v>7.3513268094001162E-4</v>
      </c>
    </row>
    <row r="15" spans="2:43">
      <c r="B15" s="2">
        <v>7</v>
      </c>
      <c r="C15" s="27">
        <v>7</v>
      </c>
      <c r="D15" s="27">
        <v>1</v>
      </c>
      <c r="E15" s="56">
        <v>4.5999999999999999E-2</v>
      </c>
      <c r="F15" s="56">
        <v>0.12</v>
      </c>
      <c r="G15" s="56">
        <v>0</v>
      </c>
      <c r="I15" s="2">
        <v>7</v>
      </c>
      <c r="J15" s="27">
        <v>26</v>
      </c>
      <c r="K15" s="37">
        <v>0.05</v>
      </c>
      <c r="L15" s="37">
        <v>0.48</v>
      </c>
      <c r="M15" s="27" cm="1">
        <f t="array" ref="M15">INDEX($F$9:$F$88,J15)</f>
        <v>0.12</v>
      </c>
      <c r="N15" s="49">
        <f t="shared" si="0"/>
        <v>66.441857190035904</v>
      </c>
      <c r="P15" s="41">
        <v>5</v>
      </c>
      <c r="Q15" s="27"/>
      <c r="R15" s="27"/>
      <c r="S15" s="27"/>
      <c r="AQ15" s="1">
        <v>4.523893421169302E-4</v>
      </c>
    </row>
    <row r="16" spans="2:43">
      <c r="B16" s="2">
        <v>8</v>
      </c>
      <c r="C16" s="27">
        <v>8</v>
      </c>
      <c r="D16" s="27">
        <v>1</v>
      </c>
      <c r="E16" s="56">
        <v>5.6000000000000001E-2</v>
      </c>
      <c r="F16" s="56">
        <v>0.12</v>
      </c>
      <c r="G16" s="56">
        <v>0</v>
      </c>
      <c r="I16" s="2">
        <v>8</v>
      </c>
      <c r="J16" s="27">
        <v>28</v>
      </c>
      <c r="K16" s="27">
        <v>0.16</v>
      </c>
      <c r="L16" s="27">
        <v>0.26</v>
      </c>
      <c r="M16" s="27" cm="1">
        <f t="array" ref="M16">INDEX($F$9:$F$88,J16)</f>
        <v>0.11</v>
      </c>
      <c r="N16" s="49">
        <f t="shared" si="0"/>
        <v>54.629971467362857</v>
      </c>
      <c r="AQ16" s="1">
        <v>2.261946710584651E-4</v>
      </c>
    </row>
    <row r="17" spans="2:43" ht="23">
      <c r="B17" s="2">
        <v>9</v>
      </c>
      <c r="C17" s="27">
        <v>9</v>
      </c>
      <c r="D17" s="27">
        <v>1</v>
      </c>
      <c r="E17" s="56">
        <v>0.1895</v>
      </c>
      <c r="F17" s="56">
        <v>0.11799999999999999</v>
      </c>
      <c r="G17" s="56">
        <v>0</v>
      </c>
      <c r="I17" s="2">
        <v>9</v>
      </c>
      <c r="J17" s="27"/>
      <c r="K17" s="27"/>
      <c r="L17" s="27"/>
      <c r="M17" s="27"/>
      <c r="P17" s="20" t="s">
        <v>34</v>
      </c>
      <c r="Q17" s="42"/>
      <c r="AQ17" s="1">
        <v>7.3513268094001162E-4</v>
      </c>
    </row>
    <row r="18" spans="2:43">
      <c r="B18" s="2">
        <v>10</v>
      </c>
      <c r="C18" s="27">
        <v>10</v>
      </c>
      <c r="D18" s="27">
        <v>1</v>
      </c>
      <c r="E18" s="56">
        <v>0.04</v>
      </c>
      <c r="F18" s="56">
        <v>0.125</v>
      </c>
      <c r="G18" s="56">
        <v>0</v>
      </c>
      <c r="I18" s="2">
        <v>10</v>
      </c>
      <c r="J18" s="27"/>
      <c r="K18" s="27"/>
      <c r="L18" s="27"/>
      <c r="M18" s="27"/>
      <c r="P18" s="26" t="s">
        <v>35</v>
      </c>
      <c r="Q18" s="9"/>
      <c r="R18" s="27">
        <v>270</v>
      </c>
      <c r="AQ18" s="1">
        <v>4.523893421169302E-4</v>
      </c>
    </row>
    <row r="19" spans="2:43" ht="23">
      <c r="B19" s="2">
        <v>11</v>
      </c>
      <c r="C19" s="27">
        <v>11</v>
      </c>
      <c r="D19" s="27">
        <v>1</v>
      </c>
      <c r="E19" s="56">
        <v>0.02</v>
      </c>
      <c r="F19" s="56">
        <v>0.12</v>
      </c>
      <c r="G19" s="56">
        <v>0</v>
      </c>
      <c r="I19" s="2">
        <v>11</v>
      </c>
      <c r="J19" s="27"/>
      <c r="K19" s="27"/>
      <c r="L19" s="27"/>
      <c r="M19" s="27"/>
      <c r="AA19" s="20" t="s">
        <v>37</v>
      </c>
      <c r="AB19" s="42"/>
      <c r="AQ19" s="1">
        <v>2.261946710584651E-4</v>
      </c>
    </row>
    <row r="20" spans="2:43" ht="23">
      <c r="B20" s="2">
        <v>12</v>
      </c>
      <c r="C20" s="27">
        <v>12</v>
      </c>
      <c r="D20" s="27">
        <v>1</v>
      </c>
      <c r="E20" s="56">
        <v>6.5000000000000002E-2</v>
      </c>
      <c r="F20" s="56">
        <v>0.12</v>
      </c>
      <c r="G20" s="56">
        <v>0</v>
      </c>
      <c r="I20" s="2">
        <v>12</v>
      </c>
      <c r="J20" s="27"/>
      <c r="K20" s="27"/>
      <c r="L20" s="27"/>
      <c r="M20" s="27"/>
      <c r="P20" s="20" t="s">
        <v>36</v>
      </c>
      <c r="Q20" s="42"/>
      <c r="AA20" s="26" t="s">
        <v>40</v>
      </c>
      <c r="AB20" s="27">
        <v>15</v>
      </c>
    </row>
    <row r="21" spans="2:43">
      <c r="B21" s="2">
        <v>13</v>
      </c>
      <c r="C21" s="27">
        <v>13</v>
      </c>
      <c r="D21" s="27">
        <v>1</v>
      </c>
      <c r="E21" s="56">
        <v>0.04</v>
      </c>
      <c r="F21" s="56">
        <v>0.12</v>
      </c>
      <c r="G21" s="56">
        <v>0</v>
      </c>
      <c r="I21" s="2">
        <v>13</v>
      </c>
      <c r="J21" s="27"/>
      <c r="K21" s="27"/>
      <c r="L21" s="27"/>
      <c r="M21" s="27"/>
      <c r="P21" s="26" t="s">
        <v>38</v>
      </c>
      <c r="Q21" s="9"/>
      <c r="R21" s="27">
        <f>COUNTA(Q24:S24)</f>
        <v>2</v>
      </c>
      <c r="S21" s="1" t="s">
        <v>39</v>
      </c>
    </row>
    <row r="22" spans="2:43">
      <c r="B22" s="2">
        <v>14</v>
      </c>
      <c r="C22" s="27">
        <v>14</v>
      </c>
      <c r="D22" s="27">
        <v>1</v>
      </c>
      <c r="E22" s="56">
        <v>0.02</v>
      </c>
      <c r="F22" s="56">
        <v>0.12</v>
      </c>
      <c r="G22" s="56">
        <v>0</v>
      </c>
      <c r="I22" s="2">
        <v>14</v>
      </c>
      <c r="J22" s="27"/>
      <c r="K22" s="27"/>
      <c r="L22" s="27"/>
      <c r="M22" s="27"/>
      <c r="AA22" s="2" t="s">
        <v>42</v>
      </c>
      <c r="AB22" s="2" t="s">
        <v>43</v>
      </c>
      <c r="AC22" s="2" t="s">
        <v>86</v>
      </c>
      <c r="AD22" s="2" t="s">
        <v>87</v>
      </c>
      <c r="AE22" s="2" t="s">
        <v>85</v>
      </c>
      <c r="AF22" s="2" t="s">
        <v>90</v>
      </c>
    </row>
    <row r="23" spans="2:43">
      <c r="B23" s="2">
        <v>15</v>
      </c>
      <c r="C23" s="27">
        <v>15</v>
      </c>
      <c r="D23" s="27">
        <v>1</v>
      </c>
      <c r="E23" s="56">
        <v>6.5000000000000002E-2</v>
      </c>
      <c r="F23" s="56">
        <v>0.12</v>
      </c>
      <c r="G23" s="56">
        <v>0</v>
      </c>
      <c r="I23" s="4">
        <v>15</v>
      </c>
      <c r="J23" s="43"/>
      <c r="K23" s="43"/>
      <c r="L23" s="43"/>
      <c r="M23" s="43"/>
      <c r="P23" s="2" t="s">
        <v>41</v>
      </c>
      <c r="Q23" s="2">
        <v>1</v>
      </c>
      <c r="R23" s="2">
        <v>2</v>
      </c>
      <c r="S23" s="2">
        <v>3</v>
      </c>
      <c r="AA23" s="2">
        <v>1</v>
      </c>
      <c r="AB23" s="14">
        <v>7</v>
      </c>
      <c r="AC23" s="18">
        <v>0.22</v>
      </c>
      <c r="AD23" s="18">
        <v>0.02</v>
      </c>
      <c r="AE23" s="18">
        <v>850000</v>
      </c>
      <c r="AF23" s="58">
        <v>1</v>
      </c>
    </row>
    <row r="24" spans="2:43">
      <c r="B24" s="2">
        <v>16</v>
      </c>
      <c r="C24" s="27">
        <v>16</v>
      </c>
      <c r="D24" s="27">
        <v>1</v>
      </c>
      <c r="E24" s="56">
        <v>0.04</v>
      </c>
      <c r="F24" s="56">
        <v>0.12</v>
      </c>
      <c r="G24" s="56">
        <v>0</v>
      </c>
      <c r="I24" s="5"/>
      <c r="J24" s="44"/>
      <c r="K24" s="44"/>
      <c r="L24" s="44"/>
      <c r="M24" s="44"/>
      <c r="P24" s="2" t="s">
        <v>43</v>
      </c>
      <c r="Q24" s="14">
        <v>3</v>
      </c>
      <c r="R24" s="14">
        <v>31</v>
      </c>
      <c r="S24" s="14"/>
      <c r="AA24" s="2">
        <v>2</v>
      </c>
      <c r="AB24" s="14">
        <v>9</v>
      </c>
      <c r="AC24" s="18">
        <v>0.22</v>
      </c>
      <c r="AD24" s="18">
        <v>0.02</v>
      </c>
      <c r="AE24" s="18">
        <v>850000</v>
      </c>
      <c r="AF24" s="58">
        <v>1</v>
      </c>
    </row>
    <row r="25" spans="2:43" ht="20">
      <c r="B25" s="2">
        <v>17</v>
      </c>
      <c r="C25" s="27">
        <v>17</v>
      </c>
      <c r="D25" s="27">
        <v>1</v>
      </c>
      <c r="E25" s="56">
        <v>0.02</v>
      </c>
      <c r="F25" s="56">
        <v>0.12</v>
      </c>
      <c r="G25" s="56">
        <v>0</v>
      </c>
      <c r="I25" s="20" t="s">
        <v>44</v>
      </c>
      <c r="J25" s="22"/>
      <c r="P25" s="2" t="s">
        <v>45</v>
      </c>
      <c r="Q25" s="14">
        <v>1</v>
      </c>
      <c r="R25" s="14">
        <v>1</v>
      </c>
      <c r="S25" s="14"/>
      <c r="AA25" s="2">
        <v>3</v>
      </c>
      <c r="AB25" s="14">
        <v>10</v>
      </c>
      <c r="AC25" s="14">
        <v>0.24</v>
      </c>
      <c r="AD25" s="18">
        <v>2.5000000000000001E-2</v>
      </c>
      <c r="AE25" s="18">
        <v>1050000</v>
      </c>
      <c r="AF25" s="58">
        <v>2</v>
      </c>
    </row>
    <row r="26" spans="2:43" ht="20">
      <c r="B26" s="2">
        <v>18</v>
      </c>
      <c r="C26" s="27">
        <v>18</v>
      </c>
      <c r="D26" s="27">
        <v>1</v>
      </c>
      <c r="E26" s="56">
        <v>6.5000000000000002E-2</v>
      </c>
      <c r="F26" s="56">
        <v>0.12</v>
      </c>
      <c r="G26" s="56">
        <v>0</v>
      </c>
      <c r="I26" s="1" t="s">
        <v>11</v>
      </c>
      <c r="P26" s="20" t="s">
        <v>46</v>
      </c>
      <c r="AA26" s="2">
        <v>4</v>
      </c>
      <c r="AB26" s="14">
        <v>12</v>
      </c>
      <c r="AC26" s="14">
        <v>0.24</v>
      </c>
      <c r="AD26" s="18">
        <v>2.5000000000000001E-2</v>
      </c>
      <c r="AE26" s="18">
        <v>1050000</v>
      </c>
      <c r="AF26" s="58">
        <v>2</v>
      </c>
    </row>
    <row r="27" spans="2:43">
      <c r="B27" s="2">
        <v>19</v>
      </c>
      <c r="C27" s="27">
        <v>19</v>
      </c>
      <c r="D27" s="27">
        <v>1</v>
      </c>
      <c r="E27" s="56">
        <v>0.04</v>
      </c>
      <c r="F27" s="56">
        <v>0.12</v>
      </c>
      <c r="G27" s="56">
        <v>0</v>
      </c>
      <c r="I27" s="28" t="s">
        <v>18</v>
      </c>
      <c r="J27" s="32"/>
      <c r="K27" s="27">
        <v>0</v>
      </c>
      <c r="P27" s="10" t="s">
        <v>47</v>
      </c>
      <c r="Q27" s="13">
        <v>1</v>
      </c>
      <c r="S27" s="1" t="s">
        <v>48</v>
      </c>
      <c r="AA27" s="2">
        <v>5</v>
      </c>
      <c r="AB27" s="14">
        <v>13</v>
      </c>
      <c r="AC27" s="14">
        <v>0.24</v>
      </c>
      <c r="AD27" s="18">
        <v>2.5000000000000001E-2</v>
      </c>
      <c r="AE27" s="18">
        <v>1050000</v>
      </c>
      <c r="AF27" s="58">
        <v>2</v>
      </c>
    </row>
    <row r="28" spans="2:43">
      <c r="B28" s="2">
        <v>20</v>
      </c>
      <c r="C28" s="27">
        <v>20</v>
      </c>
      <c r="D28" s="27">
        <v>1</v>
      </c>
      <c r="E28" s="56">
        <v>0.02</v>
      </c>
      <c r="F28" s="56">
        <v>0.12</v>
      </c>
      <c r="G28" s="56">
        <v>0</v>
      </c>
      <c r="P28" s="2" t="s">
        <v>49</v>
      </c>
      <c r="Q28" s="2" t="s">
        <v>50</v>
      </c>
      <c r="R28" s="2" t="s">
        <v>51</v>
      </c>
      <c r="S28" s="2" t="s">
        <v>52</v>
      </c>
      <c r="T28" s="2" t="s">
        <v>53</v>
      </c>
      <c r="U28" s="2" t="s">
        <v>54</v>
      </c>
      <c r="V28" s="2" t="s">
        <v>55</v>
      </c>
      <c r="W28" s="2" t="s">
        <v>56</v>
      </c>
      <c r="X28" s="2" t="s">
        <v>57</v>
      </c>
      <c r="Y28" s="2" t="s">
        <v>58</v>
      </c>
      <c r="AA28" s="2">
        <v>6</v>
      </c>
      <c r="AB28" s="14">
        <v>15</v>
      </c>
      <c r="AC28" s="14">
        <v>0.24</v>
      </c>
      <c r="AD28" s="18">
        <v>2.5000000000000001E-2</v>
      </c>
      <c r="AE28" s="18">
        <v>1050000</v>
      </c>
      <c r="AF28" s="58">
        <v>2</v>
      </c>
      <c r="AG28" s="3"/>
      <c r="AH28" s="3"/>
      <c r="AI28" s="3"/>
      <c r="AJ28" s="3"/>
    </row>
    <row r="29" spans="2:43">
      <c r="B29" s="2">
        <v>21</v>
      </c>
      <c r="C29" s="27">
        <v>21</v>
      </c>
      <c r="D29" s="27">
        <v>1</v>
      </c>
      <c r="E29" s="56">
        <v>6.5000000000000002E-2</v>
      </c>
      <c r="F29" s="56">
        <v>0.12</v>
      </c>
      <c r="G29" s="56">
        <v>0</v>
      </c>
      <c r="I29" s="2" t="s">
        <v>21</v>
      </c>
      <c r="J29" s="2" t="s">
        <v>27</v>
      </c>
      <c r="K29" s="2" t="s">
        <v>23</v>
      </c>
      <c r="L29" s="2" t="s">
        <v>24</v>
      </c>
      <c r="M29" s="2" t="s">
        <v>25</v>
      </c>
      <c r="N29" s="2" t="s">
        <v>26</v>
      </c>
      <c r="P29" s="12">
        <v>1</v>
      </c>
      <c r="Q29" s="14">
        <v>0</v>
      </c>
      <c r="R29" s="18">
        <v>1500000</v>
      </c>
      <c r="S29" s="14">
        <v>0</v>
      </c>
      <c r="T29" s="18">
        <f>$R$29</f>
        <v>1500000</v>
      </c>
      <c r="U29" s="14">
        <v>0</v>
      </c>
      <c r="V29" s="18">
        <v>2500</v>
      </c>
      <c r="W29" s="14">
        <v>0</v>
      </c>
      <c r="X29" s="18">
        <f>$V$29</f>
        <v>2500</v>
      </c>
      <c r="Y29" s="14">
        <v>0</v>
      </c>
      <c r="AA29" s="2">
        <v>7</v>
      </c>
      <c r="AB29" s="14">
        <v>16</v>
      </c>
      <c r="AC29" s="14">
        <v>0.24</v>
      </c>
      <c r="AD29" s="18">
        <v>2.5000000000000001E-2</v>
      </c>
      <c r="AE29" s="18">
        <v>1050000</v>
      </c>
      <c r="AF29" s="58">
        <v>2</v>
      </c>
      <c r="AG29" s="3"/>
      <c r="AH29" s="3"/>
      <c r="AI29" s="3"/>
      <c r="AJ29" s="3"/>
    </row>
    <row r="30" spans="2:43">
      <c r="B30" s="2">
        <v>22</v>
      </c>
      <c r="C30" s="27">
        <v>22</v>
      </c>
      <c r="D30" s="27">
        <v>1</v>
      </c>
      <c r="E30" s="56">
        <v>0.04</v>
      </c>
      <c r="F30" s="56">
        <v>0.12</v>
      </c>
      <c r="G30" s="56">
        <v>0</v>
      </c>
      <c r="I30" s="2">
        <v>1</v>
      </c>
      <c r="J30" s="27"/>
      <c r="K30" s="27"/>
      <c r="L30" s="27"/>
      <c r="M30" s="27"/>
      <c r="N30" s="27"/>
      <c r="P30" s="12">
        <v>2</v>
      </c>
      <c r="Q30" s="14"/>
      <c r="R30" s="14"/>
      <c r="S30" s="14"/>
      <c r="T30" s="14"/>
      <c r="U30" s="14"/>
      <c r="V30" s="14"/>
      <c r="W30" s="14"/>
      <c r="X30" s="14"/>
      <c r="Y30" s="14"/>
      <c r="AA30" s="2">
        <v>8</v>
      </c>
      <c r="AB30" s="14">
        <v>18</v>
      </c>
      <c r="AC30" s="14">
        <v>0.24</v>
      </c>
      <c r="AD30" s="18">
        <v>2.5000000000000001E-2</v>
      </c>
      <c r="AE30" s="18">
        <v>1050000</v>
      </c>
      <c r="AF30" s="58">
        <v>2</v>
      </c>
      <c r="AG30" s="3"/>
      <c r="AH30" s="3"/>
      <c r="AI30" s="3"/>
      <c r="AJ30" s="3"/>
    </row>
    <row r="31" spans="2:43">
      <c r="B31" s="2">
        <v>23</v>
      </c>
      <c r="C31" s="27">
        <v>23</v>
      </c>
      <c r="D31" s="27">
        <v>1</v>
      </c>
      <c r="E31" s="56">
        <v>0.02</v>
      </c>
      <c r="F31" s="56">
        <v>0.12</v>
      </c>
      <c r="G31" s="56">
        <v>0</v>
      </c>
      <c r="I31" s="2">
        <v>2</v>
      </c>
      <c r="J31" s="27"/>
      <c r="K31" s="27"/>
      <c r="L31" s="27"/>
      <c r="M31" s="27"/>
      <c r="N31" s="27"/>
      <c r="P31" s="12">
        <v>3</v>
      </c>
      <c r="Q31" s="14"/>
      <c r="R31" s="14"/>
      <c r="S31" s="14"/>
      <c r="T31" s="14"/>
      <c r="U31" s="14"/>
      <c r="V31" s="14"/>
      <c r="W31" s="14"/>
      <c r="X31" s="14"/>
      <c r="Y31" s="14"/>
      <c r="AA31" s="2">
        <v>9</v>
      </c>
      <c r="AB31" s="14">
        <v>19</v>
      </c>
      <c r="AC31" s="14">
        <v>0.24</v>
      </c>
      <c r="AD31" s="18">
        <v>2.5000000000000001E-2</v>
      </c>
      <c r="AE31" s="18">
        <v>1050000</v>
      </c>
      <c r="AF31" s="58">
        <v>2</v>
      </c>
    </row>
    <row r="32" spans="2:43">
      <c r="B32" s="2">
        <v>24</v>
      </c>
      <c r="C32" s="27">
        <v>24</v>
      </c>
      <c r="D32" s="27">
        <v>1</v>
      </c>
      <c r="E32" s="56">
        <v>6.5000000000000002E-2</v>
      </c>
      <c r="F32" s="56">
        <v>0.12</v>
      </c>
      <c r="G32" s="56">
        <v>0</v>
      </c>
      <c r="I32" s="2">
        <v>3</v>
      </c>
      <c r="J32" s="27"/>
      <c r="K32" s="27"/>
      <c r="L32" s="27"/>
      <c r="M32" s="27"/>
      <c r="N32" s="27"/>
      <c r="P32" s="12">
        <v>4</v>
      </c>
      <c r="Q32" s="14"/>
      <c r="R32" s="14"/>
      <c r="S32" s="14"/>
      <c r="T32" s="14"/>
      <c r="U32" s="14"/>
      <c r="V32" s="14"/>
      <c r="W32" s="14"/>
      <c r="X32" s="14"/>
      <c r="Y32" s="14"/>
      <c r="AA32" s="2">
        <v>10</v>
      </c>
      <c r="AB32" s="14">
        <v>21</v>
      </c>
      <c r="AC32" s="14">
        <v>0.24</v>
      </c>
      <c r="AD32" s="18">
        <v>2.5000000000000001E-2</v>
      </c>
      <c r="AE32" s="18">
        <v>1050000</v>
      </c>
      <c r="AF32" s="58">
        <v>2</v>
      </c>
    </row>
    <row r="33" spans="2:36">
      <c r="B33" s="2">
        <v>25</v>
      </c>
      <c r="C33" s="27">
        <v>25</v>
      </c>
      <c r="D33" s="27">
        <v>1</v>
      </c>
      <c r="E33" s="56">
        <v>0.04</v>
      </c>
      <c r="F33" s="56">
        <v>0.12</v>
      </c>
      <c r="G33" s="56">
        <v>0</v>
      </c>
      <c r="I33" s="2">
        <v>4</v>
      </c>
      <c r="J33" s="27"/>
      <c r="K33" s="27"/>
      <c r="L33" s="27"/>
      <c r="M33" s="27"/>
      <c r="N33" s="27"/>
      <c r="P33" s="12">
        <v>5</v>
      </c>
      <c r="Q33" s="14"/>
      <c r="R33" s="14"/>
      <c r="S33" s="14"/>
      <c r="T33" s="14"/>
      <c r="U33" s="14"/>
      <c r="V33" s="14"/>
      <c r="W33" s="14"/>
      <c r="X33" s="14"/>
      <c r="Y33" s="14"/>
      <c r="AA33" s="2">
        <v>11</v>
      </c>
      <c r="AB33" s="14">
        <v>22</v>
      </c>
      <c r="AC33" s="14">
        <v>0.24</v>
      </c>
      <c r="AD33" s="18">
        <v>2.5000000000000001E-2</v>
      </c>
      <c r="AE33" s="18">
        <v>1050000</v>
      </c>
      <c r="AF33" s="58">
        <v>2</v>
      </c>
    </row>
    <row r="34" spans="2:36">
      <c r="B34" s="2">
        <v>26</v>
      </c>
      <c r="C34" s="27">
        <v>26</v>
      </c>
      <c r="D34" s="27">
        <v>1</v>
      </c>
      <c r="E34" s="56">
        <v>0.02</v>
      </c>
      <c r="F34" s="56">
        <v>0.12</v>
      </c>
      <c r="G34" s="56">
        <v>0</v>
      </c>
      <c r="I34" s="2">
        <v>5</v>
      </c>
      <c r="J34" s="27"/>
      <c r="K34" s="27"/>
      <c r="L34" s="27"/>
      <c r="M34" s="27"/>
      <c r="N34" s="27"/>
      <c r="P34" s="12">
        <v>6</v>
      </c>
      <c r="Q34" s="14"/>
      <c r="R34" s="14"/>
      <c r="S34" s="14"/>
      <c r="T34" s="14"/>
      <c r="U34" s="14"/>
      <c r="V34" s="14"/>
      <c r="W34" s="14"/>
      <c r="X34" s="14"/>
      <c r="Y34" s="14"/>
      <c r="AA34" s="2">
        <v>12</v>
      </c>
      <c r="AB34" s="14">
        <v>24</v>
      </c>
      <c r="AC34" s="14">
        <v>0.24</v>
      </c>
      <c r="AD34" s="18">
        <v>2.5000000000000001E-2</v>
      </c>
      <c r="AE34" s="18">
        <v>1050000</v>
      </c>
      <c r="AF34" s="58">
        <v>2</v>
      </c>
    </row>
    <row r="35" spans="2:36">
      <c r="B35" s="2">
        <v>27</v>
      </c>
      <c r="C35" s="27">
        <v>27</v>
      </c>
      <c r="D35" s="27">
        <v>1</v>
      </c>
      <c r="E35" s="56">
        <v>0.23699999999999999</v>
      </c>
      <c r="F35" s="56">
        <v>0.125</v>
      </c>
      <c r="G35" s="56">
        <v>0</v>
      </c>
      <c r="I35" s="2">
        <v>6</v>
      </c>
      <c r="J35" s="27"/>
      <c r="K35" s="27"/>
      <c r="L35" s="27"/>
      <c r="M35" s="27"/>
      <c r="N35" s="27"/>
      <c r="P35" s="12">
        <v>7</v>
      </c>
      <c r="Q35" s="14"/>
      <c r="R35" s="14"/>
      <c r="S35" s="14"/>
      <c r="T35" s="14"/>
      <c r="U35" s="14"/>
      <c r="V35" s="14"/>
      <c r="W35" s="14"/>
      <c r="X35" s="14"/>
      <c r="Y35" s="14"/>
      <c r="AA35" s="2">
        <v>13</v>
      </c>
      <c r="AB35" s="14">
        <v>25</v>
      </c>
      <c r="AC35" s="14">
        <v>0.24</v>
      </c>
      <c r="AD35" s="18">
        <v>2.5000000000000001E-2</v>
      </c>
      <c r="AE35" s="18">
        <v>1050000</v>
      </c>
      <c r="AF35" s="58">
        <v>2</v>
      </c>
    </row>
    <row r="36" spans="2:36">
      <c r="B36" s="2">
        <v>28</v>
      </c>
      <c r="C36" s="27">
        <v>28</v>
      </c>
      <c r="D36" s="27">
        <v>1</v>
      </c>
      <c r="E36" s="56">
        <v>0.20399999999999999</v>
      </c>
      <c r="F36" s="56">
        <v>0.11</v>
      </c>
      <c r="G36" s="56">
        <v>0</v>
      </c>
      <c r="I36" s="2">
        <v>7</v>
      </c>
      <c r="J36" s="27"/>
      <c r="K36" s="27"/>
      <c r="L36" s="27"/>
      <c r="M36" s="27"/>
      <c r="N36" s="27"/>
      <c r="AA36" s="2">
        <v>14</v>
      </c>
      <c r="AB36" s="14">
        <v>27</v>
      </c>
      <c r="AC36" s="14">
        <v>0.24</v>
      </c>
      <c r="AD36" s="18">
        <v>2.5000000000000001E-2</v>
      </c>
      <c r="AE36" s="18">
        <v>1050000</v>
      </c>
      <c r="AF36" s="58">
        <v>2</v>
      </c>
    </row>
    <row r="37" spans="2:36" ht="20">
      <c r="B37" s="2">
        <v>29</v>
      </c>
      <c r="C37" s="27">
        <v>29</v>
      </c>
      <c r="D37" s="27">
        <v>1</v>
      </c>
      <c r="E37" s="56">
        <v>0.17399999999999999</v>
      </c>
      <c r="F37" s="56">
        <v>0.105</v>
      </c>
      <c r="G37" s="56">
        <v>0</v>
      </c>
      <c r="I37" s="2">
        <v>8</v>
      </c>
      <c r="J37" s="27"/>
      <c r="K37" s="27"/>
      <c r="L37" s="27"/>
      <c r="M37" s="27"/>
      <c r="N37" s="27"/>
      <c r="P37" s="20" t="s">
        <v>59</v>
      </c>
      <c r="AA37" s="2">
        <v>15</v>
      </c>
      <c r="AB37" s="14">
        <v>28</v>
      </c>
      <c r="AC37" s="14">
        <v>0.23</v>
      </c>
      <c r="AD37" s="18">
        <v>0.15</v>
      </c>
      <c r="AE37" s="18">
        <v>16000000</v>
      </c>
      <c r="AF37" s="58">
        <v>3</v>
      </c>
    </row>
    <row r="38" spans="2:36">
      <c r="B38" s="2">
        <v>30</v>
      </c>
      <c r="C38" s="27">
        <v>30</v>
      </c>
      <c r="D38" s="27">
        <v>1</v>
      </c>
      <c r="E38" s="56">
        <v>0.184</v>
      </c>
      <c r="F38" s="56">
        <v>0.10161000000000001</v>
      </c>
      <c r="G38" s="56">
        <v>0</v>
      </c>
      <c r="I38" s="2">
        <v>9</v>
      </c>
      <c r="J38" s="27"/>
      <c r="K38" s="27"/>
      <c r="L38" s="27"/>
      <c r="M38" s="27"/>
      <c r="N38" s="27"/>
      <c r="P38" s="10" t="s">
        <v>47</v>
      </c>
      <c r="Q38" s="15">
        <v>2</v>
      </c>
      <c r="R38" s="3"/>
      <c r="S38" s="3"/>
      <c r="T38" s="3"/>
      <c r="U38" s="3"/>
      <c r="V38" s="3"/>
      <c r="W38" s="3"/>
      <c r="X38" s="3"/>
      <c r="Y38" s="3"/>
      <c r="AA38" s="2">
        <v>16</v>
      </c>
      <c r="AB38" s="14"/>
      <c r="AC38" s="14"/>
      <c r="AD38" s="14"/>
      <c r="AE38" s="14"/>
      <c r="AF38" s="58"/>
    </row>
    <row r="39" spans="2:36">
      <c r="B39" s="2">
        <v>31</v>
      </c>
      <c r="C39" s="27">
        <v>31</v>
      </c>
      <c r="D39" s="27">
        <v>1</v>
      </c>
      <c r="E39" s="56">
        <v>7.6999999999999999E-2</v>
      </c>
      <c r="F39" s="56">
        <v>0.10161000000000001</v>
      </c>
      <c r="G39" s="56">
        <v>0</v>
      </c>
      <c r="I39" s="2">
        <v>10</v>
      </c>
      <c r="J39" s="27"/>
      <c r="K39" s="27"/>
      <c r="L39" s="27"/>
      <c r="M39" s="27"/>
      <c r="N39" s="27"/>
      <c r="P39" s="2" t="s">
        <v>49</v>
      </c>
      <c r="Q39" s="2" t="s">
        <v>50</v>
      </c>
      <c r="R39" s="2" t="s">
        <v>51</v>
      </c>
      <c r="S39" s="2" t="s">
        <v>52</v>
      </c>
      <c r="T39" s="2" t="s">
        <v>53</v>
      </c>
      <c r="U39" s="2" t="s">
        <v>54</v>
      </c>
      <c r="V39" s="2" t="s">
        <v>55</v>
      </c>
      <c r="W39" s="2" t="s">
        <v>56</v>
      </c>
      <c r="X39" s="2" t="s">
        <v>57</v>
      </c>
      <c r="Y39" s="2" t="s">
        <v>58</v>
      </c>
      <c r="AA39" s="2">
        <v>17</v>
      </c>
      <c r="AB39" s="14"/>
      <c r="AC39" s="14"/>
      <c r="AD39" s="14"/>
      <c r="AE39" s="14"/>
      <c r="AF39" s="58"/>
      <c r="AG39" s="3"/>
      <c r="AH39" s="3"/>
      <c r="AI39" s="3"/>
      <c r="AJ39" s="3"/>
    </row>
    <row r="40" spans="2:36">
      <c r="B40" s="2">
        <v>32</v>
      </c>
      <c r="C40" s="27">
        <v>32</v>
      </c>
      <c r="D40" s="27">
        <v>1</v>
      </c>
      <c r="E40" s="56">
        <v>0.05</v>
      </c>
      <c r="F40" s="56">
        <v>8.2000000000000003E-2</v>
      </c>
      <c r="G40" s="56">
        <v>0</v>
      </c>
      <c r="I40" s="2">
        <v>11</v>
      </c>
      <c r="J40" s="27"/>
      <c r="K40" s="27"/>
      <c r="L40" s="27"/>
      <c r="M40" s="27"/>
      <c r="N40" s="27"/>
      <c r="P40" s="12">
        <v>1</v>
      </c>
      <c r="Q40" s="14">
        <v>0</v>
      </c>
      <c r="R40" s="18">
        <f>$R$29</f>
        <v>1500000</v>
      </c>
      <c r="S40" s="14">
        <v>0</v>
      </c>
      <c r="T40" s="18">
        <f>$R$29</f>
        <v>1500000</v>
      </c>
      <c r="U40" s="14">
        <v>0</v>
      </c>
      <c r="V40" s="18">
        <f>$V$29</f>
        <v>2500</v>
      </c>
      <c r="W40" s="14">
        <v>0</v>
      </c>
      <c r="X40" s="18">
        <f>$V$29</f>
        <v>2500</v>
      </c>
      <c r="Y40" s="14">
        <v>0</v>
      </c>
      <c r="AA40" s="2">
        <v>18</v>
      </c>
      <c r="AB40" s="14"/>
      <c r="AC40" s="14"/>
      <c r="AD40" s="14"/>
      <c r="AE40" s="14"/>
      <c r="AF40" s="58"/>
      <c r="AG40" s="3"/>
      <c r="AH40" s="3"/>
      <c r="AI40" s="3"/>
      <c r="AJ40" s="3"/>
    </row>
    <row r="41" spans="2:36">
      <c r="B41" s="2">
        <v>33</v>
      </c>
      <c r="C41" s="27">
        <v>33</v>
      </c>
      <c r="D41" s="27">
        <v>1</v>
      </c>
      <c r="E41" s="56">
        <v>0.17</v>
      </c>
      <c r="F41" s="56">
        <v>6.5000000000000002E-2</v>
      </c>
      <c r="G41" s="56">
        <v>0</v>
      </c>
      <c r="I41" s="2">
        <v>12</v>
      </c>
      <c r="J41" s="27"/>
      <c r="K41" s="27"/>
      <c r="L41" s="27"/>
      <c r="M41" s="27"/>
      <c r="N41" s="27"/>
      <c r="P41" s="12">
        <v>2</v>
      </c>
      <c r="Q41" s="14">
        <v>4</v>
      </c>
      <c r="R41" s="18">
        <v>2</v>
      </c>
      <c r="S41" s="14">
        <v>2</v>
      </c>
      <c r="T41" s="18">
        <v>1</v>
      </c>
      <c r="U41" s="14">
        <v>3</v>
      </c>
      <c r="V41" s="14">
        <v>4</v>
      </c>
      <c r="W41" s="14">
        <v>5</v>
      </c>
      <c r="X41" s="14">
        <v>1</v>
      </c>
      <c r="Y41" s="14">
        <v>6</v>
      </c>
      <c r="AA41" s="2">
        <v>19</v>
      </c>
      <c r="AB41" s="14"/>
      <c r="AC41" s="14"/>
      <c r="AD41" s="14"/>
      <c r="AE41" s="14"/>
      <c r="AF41" s="58"/>
      <c r="AG41" s="3"/>
      <c r="AH41" s="3"/>
      <c r="AI41" s="3"/>
      <c r="AJ41" s="3"/>
    </row>
    <row r="42" spans="2:36">
      <c r="B42" s="2">
        <v>34</v>
      </c>
      <c r="C42" s="27"/>
      <c r="D42" s="27"/>
      <c r="E42" s="56"/>
      <c r="F42" s="56"/>
      <c r="G42" s="56"/>
      <c r="I42" s="2">
        <v>13</v>
      </c>
      <c r="J42" s="27"/>
      <c r="K42" s="27"/>
      <c r="L42" s="27"/>
      <c r="M42" s="27"/>
      <c r="N42" s="27"/>
      <c r="P42" s="12">
        <v>3</v>
      </c>
      <c r="Q42" s="14"/>
      <c r="R42" s="14"/>
      <c r="S42" s="14"/>
      <c r="T42" s="14"/>
      <c r="U42" s="14"/>
      <c r="V42" s="14"/>
      <c r="W42" s="14"/>
      <c r="X42" s="14"/>
      <c r="Y42" s="14" t="s">
        <v>60</v>
      </c>
      <c r="AA42" s="2">
        <v>20</v>
      </c>
      <c r="AB42" s="14"/>
      <c r="AC42" s="14"/>
      <c r="AD42" s="14"/>
      <c r="AE42" s="14"/>
      <c r="AF42" s="58"/>
    </row>
    <row r="43" spans="2:36">
      <c r="B43" s="2">
        <v>35</v>
      </c>
      <c r="C43" s="27"/>
      <c r="D43" s="27"/>
      <c r="E43" s="56"/>
      <c r="F43" s="56"/>
      <c r="G43" s="56"/>
      <c r="I43" s="2">
        <v>14</v>
      </c>
      <c r="J43" s="27"/>
      <c r="K43" s="27"/>
      <c r="L43" s="27"/>
      <c r="M43" s="27"/>
      <c r="N43" s="27"/>
      <c r="P43" s="12">
        <v>4</v>
      </c>
      <c r="Q43" s="14"/>
      <c r="R43" s="14"/>
      <c r="S43" s="14"/>
      <c r="T43" s="14"/>
      <c r="U43" s="14"/>
      <c r="V43" s="14"/>
      <c r="W43" s="14"/>
      <c r="X43" s="14"/>
      <c r="Y43" s="14"/>
      <c r="AA43" s="2">
        <v>21</v>
      </c>
      <c r="AB43" s="14"/>
      <c r="AC43" s="14"/>
      <c r="AD43" s="14"/>
      <c r="AE43" s="14"/>
      <c r="AF43" s="58"/>
    </row>
    <row r="44" spans="2:36">
      <c r="B44" s="2">
        <v>36</v>
      </c>
      <c r="C44" s="27"/>
      <c r="D44" s="27"/>
      <c r="E44" s="56"/>
      <c r="F44" s="56"/>
      <c r="G44" s="56"/>
      <c r="I44" s="2">
        <v>15</v>
      </c>
      <c r="J44" s="27"/>
      <c r="K44" s="27"/>
      <c r="L44" s="27"/>
      <c r="M44" s="27"/>
      <c r="N44" s="27"/>
      <c r="P44" s="12">
        <v>5</v>
      </c>
      <c r="Q44" s="14"/>
      <c r="R44" s="14"/>
      <c r="S44" s="14"/>
      <c r="T44" s="14"/>
      <c r="U44" s="14"/>
      <c r="V44" s="14"/>
      <c r="W44" s="14"/>
      <c r="X44" s="14"/>
      <c r="Y44" s="14"/>
      <c r="AA44" s="2">
        <v>22</v>
      </c>
      <c r="AB44" s="14"/>
      <c r="AC44" s="14"/>
      <c r="AD44" s="14"/>
      <c r="AE44" s="14"/>
      <c r="AF44" s="58"/>
    </row>
    <row r="45" spans="2:36">
      <c r="B45" s="2">
        <v>37</v>
      </c>
      <c r="C45" s="27"/>
      <c r="D45" s="27"/>
      <c r="E45" s="56"/>
      <c r="F45" s="56"/>
      <c r="G45" s="56"/>
      <c r="I45" s="3"/>
      <c r="J45" s="31"/>
      <c r="K45" s="31"/>
      <c r="L45" s="31"/>
      <c r="M45" s="31"/>
      <c r="P45" s="12">
        <v>6</v>
      </c>
      <c r="Q45" s="14"/>
      <c r="R45" s="14"/>
      <c r="S45" s="14"/>
      <c r="T45" s="14"/>
      <c r="U45" s="14"/>
      <c r="V45" s="14"/>
      <c r="W45" s="14"/>
      <c r="X45" s="14"/>
      <c r="Y45" s="14"/>
      <c r="AA45" s="2">
        <v>23</v>
      </c>
      <c r="AB45" s="14"/>
      <c r="AC45" s="14"/>
      <c r="AD45" s="14"/>
      <c r="AE45" s="14"/>
      <c r="AF45" s="58"/>
    </row>
    <row r="46" spans="2:36" ht="21">
      <c r="B46" s="2">
        <v>38</v>
      </c>
      <c r="C46" s="27"/>
      <c r="D46" s="27"/>
      <c r="E46" s="56"/>
      <c r="F46" s="56"/>
      <c r="G46" s="56"/>
      <c r="I46" s="20" t="s">
        <v>61</v>
      </c>
      <c r="J46" s="34"/>
      <c r="K46" s="34"/>
      <c r="P46" s="12">
        <v>7</v>
      </c>
      <c r="Q46" s="14"/>
      <c r="R46" s="14"/>
      <c r="S46" s="14"/>
      <c r="T46" s="14"/>
      <c r="U46" s="14"/>
      <c r="V46" s="14"/>
      <c r="W46" s="14"/>
      <c r="X46" s="14"/>
      <c r="Y46" s="14"/>
      <c r="AA46" s="2">
        <v>24</v>
      </c>
      <c r="AB46" s="14"/>
      <c r="AC46" s="14"/>
      <c r="AD46" s="14"/>
      <c r="AE46" s="14"/>
      <c r="AF46" s="58"/>
    </row>
    <row r="47" spans="2:36">
      <c r="B47" s="2">
        <v>39</v>
      </c>
      <c r="C47" s="27"/>
      <c r="D47" s="27"/>
      <c r="E47" s="56"/>
      <c r="F47" s="56"/>
      <c r="G47" s="56"/>
      <c r="I47" s="1" t="s">
        <v>62</v>
      </c>
      <c r="AA47" s="2">
        <v>25</v>
      </c>
      <c r="AB47" s="14"/>
      <c r="AC47" s="14"/>
      <c r="AD47" s="14"/>
      <c r="AE47" s="14"/>
      <c r="AF47" s="58"/>
    </row>
    <row r="48" spans="2:36" ht="20">
      <c r="B48" s="2">
        <v>40</v>
      </c>
      <c r="C48" s="45"/>
      <c r="D48" s="45"/>
      <c r="E48" s="57"/>
      <c r="F48" s="57"/>
      <c r="G48" s="57"/>
      <c r="I48" s="28" t="s">
        <v>63</v>
      </c>
      <c r="J48" s="32"/>
      <c r="K48" s="27">
        <v>1</v>
      </c>
      <c r="P48" s="20" t="s">
        <v>64</v>
      </c>
      <c r="AA48" s="2">
        <v>26</v>
      </c>
      <c r="AB48" s="14"/>
      <c r="AC48" s="14"/>
      <c r="AD48" s="14"/>
      <c r="AE48" s="14"/>
      <c r="AF48" s="58"/>
    </row>
    <row r="49" spans="2:36">
      <c r="B49" s="2">
        <v>41</v>
      </c>
      <c r="C49" s="45"/>
      <c r="D49" s="45"/>
      <c r="E49" s="57"/>
      <c r="F49" s="57"/>
      <c r="G49" s="57"/>
      <c r="P49" s="10" t="s">
        <v>47</v>
      </c>
      <c r="Q49" s="15">
        <v>1</v>
      </c>
      <c r="R49" s="3"/>
      <c r="S49" s="3"/>
      <c r="T49" s="3"/>
      <c r="U49" s="3"/>
      <c r="V49" s="3"/>
      <c r="W49" s="3"/>
      <c r="X49" s="3"/>
      <c r="Y49" s="3"/>
      <c r="AA49" s="2">
        <v>27</v>
      </c>
      <c r="AB49" s="14"/>
      <c r="AC49" s="14"/>
      <c r="AD49" s="14"/>
      <c r="AE49" s="14"/>
      <c r="AF49" s="58"/>
    </row>
    <row r="50" spans="2:36">
      <c r="B50" s="2">
        <v>42</v>
      </c>
      <c r="C50" s="45"/>
      <c r="D50" s="45"/>
      <c r="E50" s="57"/>
      <c r="F50" s="57"/>
      <c r="G50" s="57"/>
      <c r="I50" s="2" t="s">
        <v>65</v>
      </c>
      <c r="J50" s="2">
        <v>1</v>
      </c>
      <c r="K50" s="2">
        <v>2</v>
      </c>
      <c r="L50" s="2">
        <v>3</v>
      </c>
      <c r="M50" s="2">
        <v>4</v>
      </c>
      <c r="N50" s="2">
        <v>5</v>
      </c>
      <c r="P50" s="2" t="s">
        <v>49</v>
      </c>
      <c r="Q50" s="2" t="s">
        <v>50</v>
      </c>
      <c r="R50" s="2" t="s">
        <v>51</v>
      </c>
      <c r="S50" s="2" t="s">
        <v>52</v>
      </c>
      <c r="T50" s="2" t="s">
        <v>53</v>
      </c>
      <c r="U50" s="2" t="s">
        <v>54</v>
      </c>
      <c r="V50" s="2" t="s">
        <v>55</v>
      </c>
      <c r="W50" s="2" t="s">
        <v>56</v>
      </c>
      <c r="X50" s="2" t="s">
        <v>57</v>
      </c>
      <c r="Y50" s="2" t="s">
        <v>58</v>
      </c>
      <c r="AA50" s="2">
        <v>28</v>
      </c>
      <c r="AB50" s="14"/>
      <c r="AC50" s="14"/>
      <c r="AD50" s="14"/>
      <c r="AE50" s="14"/>
      <c r="AF50" s="58"/>
      <c r="AG50" s="3"/>
      <c r="AH50" s="3"/>
      <c r="AI50" s="3"/>
      <c r="AJ50" s="3"/>
    </row>
    <row r="51" spans="2:36">
      <c r="B51" s="2">
        <v>43</v>
      </c>
      <c r="C51" s="45"/>
      <c r="D51" s="45"/>
      <c r="E51" s="57"/>
      <c r="F51" s="57"/>
      <c r="G51" s="57"/>
      <c r="I51" s="2" t="s">
        <v>27</v>
      </c>
      <c r="J51" s="46">
        <v>16</v>
      </c>
      <c r="K51" s="46">
        <v>16</v>
      </c>
      <c r="L51" s="46"/>
      <c r="M51" s="16"/>
      <c r="N51" s="16"/>
      <c r="P51" s="12">
        <v>1</v>
      </c>
      <c r="Q51" s="14">
        <v>0</v>
      </c>
      <c r="R51" s="14">
        <v>8760000</v>
      </c>
      <c r="S51" s="14">
        <v>0</v>
      </c>
      <c r="T51" s="14">
        <v>13100000</v>
      </c>
      <c r="U51" s="14">
        <v>0</v>
      </c>
      <c r="V51" s="14">
        <v>8760</v>
      </c>
      <c r="W51" s="14">
        <v>0</v>
      </c>
      <c r="X51" s="14">
        <v>17500</v>
      </c>
      <c r="Y51" s="14">
        <v>0</v>
      </c>
      <c r="AA51" s="2">
        <v>29</v>
      </c>
      <c r="AB51" s="14"/>
      <c r="AC51" s="14"/>
      <c r="AD51" s="14"/>
      <c r="AE51" s="14"/>
      <c r="AF51" s="58"/>
      <c r="AG51" s="3"/>
      <c r="AH51" s="3"/>
      <c r="AI51" s="3"/>
      <c r="AJ51" s="3"/>
    </row>
    <row r="52" spans="2:36">
      <c r="B52" s="2">
        <v>44</v>
      </c>
      <c r="C52" s="45"/>
      <c r="D52" s="45"/>
      <c r="E52" s="57"/>
      <c r="F52" s="57"/>
      <c r="G52" s="57"/>
      <c r="I52" s="2" t="s">
        <v>66</v>
      </c>
      <c r="J52" s="53">
        <f>8*$V$5</f>
        <v>9325.6973309232708</v>
      </c>
      <c r="K52" s="53">
        <f>2*$V$5</f>
        <v>2331.4243327308177</v>
      </c>
      <c r="L52" s="46"/>
      <c r="M52" s="16"/>
      <c r="N52" s="16"/>
      <c r="P52" s="12">
        <v>2</v>
      </c>
      <c r="Q52" s="14"/>
      <c r="R52" s="14"/>
      <c r="S52" s="14"/>
      <c r="T52" s="14"/>
      <c r="U52" s="14"/>
      <c r="V52" s="14"/>
      <c r="W52" s="14"/>
      <c r="X52" s="14"/>
      <c r="Y52" s="14"/>
      <c r="AA52" s="2">
        <v>30</v>
      </c>
      <c r="AB52" s="14"/>
      <c r="AC52" s="14"/>
      <c r="AD52" s="14"/>
      <c r="AE52" s="14"/>
      <c r="AF52" s="58"/>
      <c r="AG52" s="3"/>
      <c r="AH52" s="3"/>
      <c r="AI52" s="3"/>
      <c r="AJ52" s="3"/>
    </row>
    <row r="53" spans="2:36">
      <c r="B53" s="2">
        <v>45</v>
      </c>
      <c r="C53" s="45"/>
      <c r="D53" s="45"/>
      <c r="E53" s="57"/>
      <c r="F53" s="57"/>
      <c r="G53" s="57"/>
      <c r="I53" s="2" t="s">
        <v>67</v>
      </c>
      <c r="J53" s="46">
        <v>0</v>
      </c>
      <c r="K53" s="46">
        <v>0</v>
      </c>
      <c r="L53" s="46"/>
      <c r="M53" s="16"/>
      <c r="N53" s="16"/>
      <c r="P53" s="12">
        <v>3</v>
      </c>
      <c r="Q53" s="14"/>
      <c r="R53" s="14"/>
      <c r="S53" s="14"/>
      <c r="T53" s="14"/>
      <c r="U53" s="14"/>
      <c r="V53" s="14"/>
      <c r="W53" s="14"/>
      <c r="X53" s="14"/>
      <c r="Y53" s="14" t="s">
        <v>60</v>
      </c>
      <c r="AA53" s="2">
        <v>31</v>
      </c>
      <c r="AB53" s="14"/>
      <c r="AC53" s="14"/>
      <c r="AD53" s="14"/>
      <c r="AE53" s="14"/>
      <c r="AF53" s="58"/>
    </row>
    <row r="54" spans="2:36">
      <c r="B54" s="2">
        <v>46</v>
      </c>
      <c r="C54" s="45"/>
      <c r="D54" s="45"/>
      <c r="E54" s="57"/>
      <c r="F54" s="57"/>
      <c r="G54" s="57"/>
      <c r="I54" s="2" t="s">
        <v>65</v>
      </c>
      <c r="J54" s="19">
        <v>1</v>
      </c>
      <c r="K54" s="19">
        <v>2</v>
      </c>
      <c r="L54" s="19">
        <v>3</v>
      </c>
      <c r="M54" s="2">
        <v>4</v>
      </c>
      <c r="N54" s="2">
        <v>5</v>
      </c>
      <c r="P54" s="12">
        <v>4</v>
      </c>
      <c r="Q54" s="14"/>
      <c r="R54" s="14"/>
      <c r="S54" s="14"/>
      <c r="T54" s="14"/>
      <c r="U54" s="14"/>
      <c r="V54" s="14"/>
      <c r="W54" s="14"/>
      <c r="X54" s="14"/>
      <c r="Y54" s="14"/>
      <c r="AA54" s="2">
        <v>32</v>
      </c>
      <c r="AB54" s="14"/>
      <c r="AC54" s="14"/>
      <c r="AD54" s="14"/>
      <c r="AE54" s="14"/>
      <c r="AF54" s="58"/>
    </row>
    <row r="55" spans="2:36">
      <c r="B55" s="2">
        <v>47</v>
      </c>
      <c r="C55" s="45"/>
      <c r="D55" s="45"/>
      <c r="E55" s="57"/>
      <c r="F55" s="57"/>
      <c r="G55" s="57"/>
      <c r="I55" s="2" t="s">
        <v>27</v>
      </c>
      <c r="J55" s="46">
        <v>18</v>
      </c>
      <c r="K55" s="46">
        <v>16</v>
      </c>
      <c r="L55" s="46"/>
      <c r="M55" s="16"/>
      <c r="N55" s="16"/>
      <c r="P55" s="12">
        <v>5</v>
      </c>
      <c r="Q55" s="14"/>
      <c r="R55" s="14"/>
      <c r="S55" s="14"/>
      <c r="T55" s="14"/>
      <c r="U55" s="14"/>
      <c r="V55" s="14"/>
      <c r="W55" s="14"/>
      <c r="X55" s="14"/>
      <c r="Y55" s="14"/>
      <c r="AA55" s="2">
        <v>33</v>
      </c>
      <c r="AB55" s="14"/>
      <c r="AC55" s="14"/>
      <c r="AD55" s="14"/>
      <c r="AE55" s="14"/>
      <c r="AF55" s="58"/>
    </row>
    <row r="56" spans="2:36">
      <c r="B56" s="2">
        <v>48</v>
      </c>
      <c r="C56" s="45"/>
      <c r="D56" s="45"/>
      <c r="E56" s="57"/>
      <c r="F56" s="57"/>
      <c r="G56" s="57"/>
      <c r="I56" s="2" t="s">
        <v>66</v>
      </c>
      <c r="J56" s="53">
        <f>0*$V$5</f>
        <v>0</v>
      </c>
      <c r="K56" s="53">
        <f>2*$V$5</f>
        <v>2331.4243327308177</v>
      </c>
      <c r="L56" s="46"/>
      <c r="M56" s="16"/>
      <c r="N56" s="16"/>
      <c r="P56" s="12">
        <v>6</v>
      </c>
      <c r="Q56" s="14"/>
      <c r="R56" s="14"/>
      <c r="S56" s="14"/>
      <c r="T56" s="14"/>
      <c r="U56" s="14"/>
      <c r="V56" s="14"/>
      <c r="W56" s="14"/>
      <c r="X56" s="14"/>
      <c r="Y56" s="14"/>
      <c r="AA56" s="2">
        <v>34</v>
      </c>
      <c r="AB56" s="14"/>
      <c r="AC56" s="14"/>
      <c r="AD56" s="14"/>
      <c r="AE56" s="14"/>
      <c r="AF56" s="58"/>
    </row>
    <row r="57" spans="2:36">
      <c r="B57" s="2">
        <v>49</v>
      </c>
      <c r="C57" s="45"/>
      <c r="D57" s="45"/>
      <c r="E57" s="57"/>
      <c r="F57" s="57"/>
      <c r="G57" s="57"/>
      <c r="I57" s="2" t="s">
        <v>67</v>
      </c>
      <c r="J57" s="46">
        <v>0</v>
      </c>
      <c r="K57" s="46">
        <v>180</v>
      </c>
      <c r="L57" s="46"/>
      <c r="M57" s="7"/>
      <c r="N57" s="7"/>
      <c r="P57" s="12">
        <v>7</v>
      </c>
      <c r="Q57" s="14"/>
      <c r="R57" s="14"/>
      <c r="S57" s="14"/>
      <c r="T57" s="14"/>
      <c r="U57" s="14"/>
      <c r="V57" s="14"/>
      <c r="W57" s="14"/>
      <c r="X57" s="14"/>
      <c r="Y57" s="14"/>
      <c r="AA57" s="2">
        <v>35</v>
      </c>
      <c r="AB57" s="14"/>
      <c r="AC57" s="14"/>
      <c r="AD57" s="14"/>
      <c r="AE57" s="14"/>
      <c r="AF57" s="58"/>
    </row>
    <row r="58" spans="2:36">
      <c r="B58" s="2">
        <v>50</v>
      </c>
      <c r="C58" s="45"/>
      <c r="D58" s="45"/>
      <c r="E58" s="57"/>
      <c r="F58" s="57"/>
      <c r="G58" s="57"/>
      <c r="AA58" s="2">
        <v>36</v>
      </c>
      <c r="AB58" s="14"/>
      <c r="AC58" s="14"/>
      <c r="AD58" s="14"/>
      <c r="AE58" s="14"/>
      <c r="AF58" s="58"/>
    </row>
    <row r="59" spans="2:36" ht="20">
      <c r="B59" s="2">
        <v>51</v>
      </c>
      <c r="C59" s="45"/>
      <c r="D59" s="45"/>
      <c r="E59" s="57"/>
      <c r="F59" s="57"/>
      <c r="G59" s="57"/>
      <c r="I59" s="20" t="s">
        <v>68</v>
      </c>
      <c r="J59" s="25"/>
      <c r="P59" s="20" t="s">
        <v>69</v>
      </c>
      <c r="AA59" s="2">
        <v>37</v>
      </c>
      <c r="AB59" s="14"/>
      <c r="AC59" s="14"/>
      <c r="AD59" s="14"/>
      <c r="AE59" s="14"/>
      <c r="AF59" s="58"/>
    </row>
    <row r="60" spans="2:36">
      <c r="B60" s="2">
        <v>52</v>
      </c>
      <c r="C60" s="45"/>
      <c r="D60" s="45"/>
      <c r="E60" s="57"/>
      <c r="F60" s="57"/>
      <c r="G60" s="57"/>
      <c r="I60" s="1" t="s">
        <v>11</v>
      </c>
      <c r="P60" s="9" t="s">
        <v>70</v>
      </c>
      <c r="Q60" s="9"/>
      <c r="R60" s="11"/>
      <c r="S60" s="1" t="s">
        <v>71</v>
      </c>
      <c r="AA60" s="2">
        <v>38</v>
      </c>
      <c r="AB60" s="14"/>
      <c r="AC60" s="14"/>
      <c r="AD60" s="14"/>
      <c r="AE60" s="14"/>
      <c r="AF60" s="58"/>
    </row>
    <row r="61" spans="2:36">
      <c r="B61" s="2">
        <v>53</v>
      </c>
      <c r="C61" s="45"/>
      <c r="D61" s="45"/>
      <c r="E61" s="57"/>
      <c r="F61" s="57"/>
      <c r="G61" s="57"/>
      <c r="I61" s="26" t="s">
        <v>72</v>
      </c>
      <c r="J61" s="9"/>
      <c r="K61" s="27">
        <f>COUNTA(J64:J83)</f>
        <v>0</v>
      </c>
      <c r="AA61" s="2">
        <v>39</v>
      </c>
      <c r="AB61" s="14"/>
      <c r="AC61" s="14"/>
      <c r="AD61" s="14"/>
      <c r="AE61" s="14"/>
      <c r="AF61" s="58"/>
    </row>
    <row r="62" spans="2:36">
      <c r="B62" s="2">
        <v>54</v>
      </c>
      <c r="C62" s="45"/>
      <c r="D62" s="45"/>
      <c r="E62" s="57"/>
      <c r="F62" s="57"/>
      <c r="G62" s="57"/>
      <c r="P62" s="2" t="s">
        <v>27</v>
      </c>
      <c r="Q62" s="2" t="s">
        <v>27</v>
      </c>
      <c r="R62" s="2" t="s">
        <v>51</v>
      </c>
      <c r="S62" s="2" t="s">
        <v>54</v>
      </c>
      <c r="T62" s="2" t="s">
        <v>53</v>
      </c>
      <c r="U62" s="2" t="s">
        <v>52</v>
      </c>
      <c r="V62" s="2" t="s">
        <v>55</v>
      </c>
      <c r="W62" s="2" t="s">
        <v>58</v>
      </c>
      <c r="X62" s="2" t="s">
        <v>57</v>
      </c>
      <c r="Y62" s="2" t="s">
        <v>56</v>
      </c>
      <c r="AA62" s="2">
        <v>40</v>
      </c>
      <c r="AB62" s="14"/>
      <c r="AC62" s="14"/>
      <c r="AD62" s="14"/>
      <c r="AE62" s="14"/>
      <c r="AF62" s="58"/>
    </row>
    <row r="63" spans="2:36">
      <c r="B63" s="2">
        <v>55</v>
      </c>
      <c r="C63" s="45"/>
      <c r="D63" s="45"/>
      <c r="E63" s="57"/>
      <c r="F63" s="57"/>
      <c r="G63" s="57"/>
      <c r="I63" s="2" t="s">
        <v>21</v>
      </c>
      <c r="J63" s="2" t="s">
        <v>27</v>
      </c>
      <c r="K63" s="2" t="s">
        <v>73</v>
      </c>
      <c r="L63" s="2" t="s">
        <v>35</v>
      </c>
      <c r="M63" s="2" t="s">
        <v>74</v>
      </c>
      <c r="N63" s="54" t="s">
        <v>75</v>
      </c>
      <c r="P63" s="2">
        <v>1</v>
      </c>
      <c r="Q63" s="47"/>
      <c r="R63" s="37"/>
      <c r="S63" s="27"/>
      <c r="T63" s="37"/>
      <c r="U63" s="27"/>
      <c r="V63" s="37"/>
      <c r="W63" s="27"/>
      <c r="X63" s="37"/>
      <c r="Y63" s="47"/>
      <c r="AA63" s="2">
        <v>41</v>
      </c>
      <c r="AB63" s="14"/>
      <c r="AC63" s="14"/>
      <c r="AD63" s="14"/>
      <c r="AE63" s="14"/>
      <c r="AF63" s="58"/>
    </row>
    <row r="64" spans="2:36">
      <c r="B64" s="2">
        <v>56</v>
      </c>
      <c r="C64" s="45"/>
      <c r="D64" s="45"/>
      <c r="E64" s="57"/>
      <c r="F64" s="57"/>
      <c r="G64" s="57"/>
      <c r="I64" s="2">
        <v>1</v>
      </c>
      <c r="J64" s="27"/>
      <c r="K64" s="27">
        <v>15000</v>
      </c>
      <c r="L64" s="27">
        <v>270</v>
      </c>
      <c r="M64" s="27">
        <v>0</v>
      </c>
      <c r="P64" s="2">
        <v>2</v>
      </c>
      <c r="Q64" s="47"/>
      <c r="R64" s="37"/>
      <c r="S64" s="27"/>
      <c r="T64" s="37"/>
      <c r="U64" s="27"/>
      <c r="V64" s="37"/>
      <c r="W64" s="27"/>
      <c r="X64" s="37"/>
      <c r="Y64" s="47"/>
      <c r="AA64" s="2">
        <v>42</v>
      </c>
      <c r="AB64" s="14"/>
      <c r="AC64" s="14"/>
      <c r="AD64" s="14"/>
      <c r="AE64" s="14"/>
      <c r="AF64" s="58"/>
    </row>
    <row r="65" spans="2:32">
      <c r="B65" s="2">
        <v>57</v>
      </c>
      <c r="C65" s="45"/>
      <c r="D65" s="45"/>
      <c r="E65" s="57"/>
      <c r="F65" s="57"/>
      <c r="G65" s="57"/>
      <c r="I65" s="2">
        <v>2</v>
      </c>
      <c r="J65" s="27"/>
      <c r="K65" s="27">
        <v>24</v>
      </c>
      <c r="L65" s="27">
        <v>270</v>
      </c>
      <c r="M65" s="27">
        <v>0</v>
      </c>
      <c r="P65" s="2">
        <v>3</v>
      </c>
      <c r="Q65" s="47"/>
      <c r="R65" s="37"/>
      <c r="S65" s="27"/>
      <c r="T65" s="37"/>
      <c r="U65" s="27"/>
      <c r="V65" s="37"/>
      <c r="W65" s="27"/>
      <c r="X65" s="37"/>
      <c r="Y65" s="47"/>
      <c r="AA65" s="2">
        <v>43</v>
      </c>
      <c r="AB65" s="14"/>
      <c r="AC65" s="14"/>
      <c r="AD65" s="14"/>
      <c r="AE65" s="14"/>
      <c r="AF65" s="58"/>
    </row>
    <row r="66" spans="2:32">
      <c r="B66" s="2">
        <v>58</v>
      </c>
      <c r="C66" s="45"/>
      <c r="D66" s="45"/>
      <c r="E66" s="57"/>
      <c r="F66" s="57"/>
      <c r="G66" s="57"/>
      <c r="I66" s="2">
        <v>3</v>
      </c>
      <c r="J66" s="27"/>
      <c r="K66" s="27">
        <v>392</v>
      </c>
      <c r="L66" s="27">
        <v>270</v>
      </c>
      <c r="M66" s="27">
        <v>0</v>
      </c>
      <c r="P66" s="2">
        <v>4</v>
      </c>
      <c r="Q66" s="47"/>
      <c r="R66" s="27"/>
      <c r="S66" s="27"/>
      <c r="T66" s="27"/>
      <c r="U66" s="27"/>
      <c r="V66" s="27"/>
      <c r="W66" s="27"/>
      <c r="X66" s="27"/>
      <c r="Y66" s="27"/>
      <c r="AA66" s="2">
        <v>44</v>
      </c>
      <c r="AB66" s="14"/>
      <c r="AC66" s="14"/>
      <c r="AD66" s="14"/>
      <c r="AE66" s="14"/>
      <c r="AF66" s="58"/>
    </row>
    <row r="67" spans="2:32">
      <c r="B67" s="2">
        <v>59</v>
      </c>
      <c r="C67" s="45"/>
      <c r="D67" s="45"/>
      <c r="E67" s="57"/>
      <c r="F67" s="57"/>
      <c r="G67" s="57"/>
      <c r="I67" s="2">
        <v>4</v>
      </c>
      <c r="J67" s="27"/>
      <c r="K67" s="27"/>
      <c r="L67" s="27"/>
      <c r="M67" s="27"/>
      <c r="P67" s="2">
        <v>5</v>
      </c>
      <c r="Q67" s="47"/>
      <c r="R67" s="37"/>
      <c r="S67" s="37"/>
      <c r="T67" s="37"/>
      <c r="U67" s="37"/>
      <c r="V67" s="37"/>
      <c r="W67" s="37"/>
      <c r="X67" s="27"/>
      <c r="Y67" s="27"/>
      <c r="AA67" s="2">
        <v>45</v>
      </c>
      <c r="AB67" s="14"/>
      <c r="AC67" s="14"/>
      <c r="AD67" s="14"/>
      <c r="AE67" s="14"/>
      <c r="AF67" s="58"/>
    </row>
    <row r="68" spans="2:32">
      <c r="B68" s="2">
        <v>60</v>
      </c>
      <c r="C68" s="45"/>
      <c r="D68" s="45"/>
      <c r="E68" s="57"/>
      <c r="F68" s="57"/>
      <c r="G68" s="57"/>
      <c r="I68" s="2">
        <v>5</v>
      </c>
      <c r="J68" s="27"/>
      <c r="K68" s="27"/>
      <c r="L68" s="27"/>
      <c r="M68" s="27"/>
      <c r="P68" s="2">
        <v>6</v>
      </c>
      <c r="Q68" s="47"/>
      <c r="R68" s="27"/>
      <c r="S68" s="27"/>
      <c r="T68" s="27"/>
      <c r="U68" s="27"/>
      <c r="V68" s="27"/>
      <c r="W68" s="27"/>
      <c r="X68" s="27"/>
      <c r="Y68" s="27"/>
      <c r="AA68" s="2">
        <v>46</v>
      </c>
      <c r="AB68" s="14"/>
      <c r="AC68" s="14"/>
      <c r="AD68" s="14"/>
      <c r="AE68" s="14"/>
      <c r="AF68" s="58"/>
    </row>
    <row r="69" spans="2:32">
      <c r="B69" s="2">
        <v>61</v>
      </c>
      <c r="C69" s="45"/>
      <c r="D69" s="45"/>
      <c r="E69" s="57"/>
      <c r="F69" s="57"/>
      <c r="G69" s="57"/>
      <c r="I69" s="2">
        <v>6</v>
      </c>
      <c r="J69" s="27"/>
      <c r="K69" s="27"/>
      <c r="L69" s="27"/>
      <c r="M69" s="27"/>
      <c r="P69" s="2">
        <v>7</v>
      </c>
      <c r="Q69" s="47"/>
      <c r="R69" s="37"/>
      <c r="S69" s="37"/>
      <c r="T69" s="37"/>
      <c r="U69" s="37"/>
      <c r="V69" s="37"/>
      <c r="W69" s="37"/>
      <c r="X69" s="27"/>
      <c r="Y69" s="27"/>
      <c r="AA69" s="2">
        <v>47</v>
      </c>
      <c r="AB69" s="14"/>
      <c r="AC69" s="14"/>
      <c r="AD69" s="14"/>
      <c r="AE69" s="14"/>
      <c r="AF69" s="58"/>
    </row>
    <row r="70" spans="2:32">
      <c r="B70" s="2">
        <v>62</v>
      </c>
      <c r="C70" s="45"/>
      <c r="D70" s="45"/>
      <c r="E70" s="57"/>
      <c r="F70" s="57"/>
      <c r="G70" s="57"/>
      <c r="I70" s="2">
        <v>7</v>
      </c>
      <c r="J70" s="27"/>
      <c r="K70" s="27"/>
      <c r="L70" s="27"/>
      <c r="M70" s="27"/>
      <c r="P70" s="2">
        <v>8</v>
      </c>
      <c r="Q70" s="47"/>
      <c r="R70" s="47"/>
      <c r="S70" s="47"/>
      <c r="T70" s="47"/>
      <c r="U70" s="47"/>
      <c r="V70" s="47"/>
      <c r="W70" s="47"/>
      <c r="X70" s="27"/>
      <c r="Y70" s="27"/>
      <c r="AA70" s="2">
        <v>48</v>
      </c>
      <c r="AB70" s="14"/>
      <c r="AC70" s="14"/>
      <c r="AD70" s="14"/>
      <c r="AE70" s="14"/>
      <c r="AF70" s="58"/>
    </row>
    <row r="71" spans="2:32">
      <c r="B71" s="2">
        <v>63</v>
      </c>
      <c r="C71" s="45"/>
      <c r="D71" s="45"/>
      <c r="E71" s="57"/>
      <c r="F71" s="57"/>
      <c r="G71" s="57"/>
      <c r="I71" s="2">
        <v>8</v>
      </c>
      <c r="J71" s="27"/>
      <c r="K71" s="27"/>
      <c r="L71" s="27"/>
      <c r="M71" s="27"/>
      <c r="P71" s="2">
        <v>9</v>
      </c>
      <c r="Q71" s="47"/>
      <c r="R71" s="37"/>
      <c r="S71" s="37"/>
      <c r="T71" s="37"/>
      <c r="U71" s="37"/>
      <c r="V71" s="37"/>
      <c r="W71" s="37"/>
      <c r="X71" s="27"/>
      <c r="Y71" s="27"/>
      <c r="AA71" s="2">
        <v>49</v>
      </c>
      <c r="AB71" s="14"/>
      <c r="AC71" s="14"/>
      <c r="AD71" s="14"/>
      <c r="AE71" s="14"/>
      <c r="AF71" s="58"/>
    </row>
    <row r="72" spans="2:32">
      <c r="B72" s="2">
        <v>64</v>
      </c>
      <c r="C72" s="45"/>
      <c r="D72" s="45"/>
      <c r="E72" s="57"/>
      <c r="F72" s="57"/>
      <c r="G72" s="57"/>
      <c r="I72" s="2">
        <v>9</v>
      </c>
      <c r="J72" s="27"/>
      <c r="K72" s="27"/>
      <c r="L72" s="27"/>
      <c r="M72" s="27"/>
      <c r="P72" s="2">
        <v>10</v>
      </c>
      <c r="Q72" s="47"/>
      <c r="R72" s="47"/>
      <c r="S72" s="47"/>
      <c r="T72" s="47"/>
      <c r="U72" s="47"/>
      <c r="V72" s="47"/>
      <c r="W72" s="47"/>
      <c r="X72" s="27"/>
      <c r="Y72" s="27"/>
      <c r="AA72" s="2">
        <v>50</v>
      </c>
      <c r="AB72" s="14"/>
      <c r="AC72" s="14"/>
      <c r="AD72" s="14"/>
      <c r="AE72" s="14"/>
      <c r="AF72" s="58"/>
    </row>
    <row r="73" spans="2:32">
      <c r="B73" s="2">
        <v>65</v>
      </c>
      <c r="C73" s="45"/>
      <c r="D73" s="45"/>
      <c r="E73" s="57"/>
      <c r="F73" s="57"/>
      <c r="G73" s="57"/>
      <c r="I73" s="2">
        <v>10</v>
      </c>
      <c r="J73" s="27"/>
      <c r="K73" s="27"/>
      <c r="L73" s="27"/>
      <c r="M73" s="27"/>
    </row>
    <row r="74" spans="2:32" ht="20">
      <c r="B74" s="2">
        <v>66</v>
      </c>
      <c r="C74" s="45"/>
      <c r="D74" s="45"/>
      <c r="E74" s="57"/>
      <c r="F74" s="57"/>
      <c r="G74" s="57"/>
      <c r="I74" s="2">
        <v>11</v>
      </c>
      <c r="J74" s="27"/>
      <c r="K74" s="27"/>
      <c r="L74" s="27"/>
      <c r="M74" s="27"/>
      <c r="P74" s="20" t="s">
        <v>76</v>
      </c>
    </row>
    <row r="75" spans="2:32">
      <c r="B75" s="2">
        <v>67</v>
      </c>
      <c r="C75" s="45"/>
      <c r="D75" s="45"/>
      <c r="E75" s="57"/>
      <c r="F75" s="57"/>
      <c r="G75" s="57"/>
      <c r="I75" s="2">
        <v>12</v>
      </c>
      <c r="J75" s="27"/>
      <c r="K75" s="27"/>
      <c r="L75" s="27"/>
      <c r="M75" s="27"/>
      <c r="P75" s="2"/>
      <c r="Q75" s="2" t="s">
        <v>77</v>
      </c>
      <c r="R75" s="2" t="s">
        <v>78</v>
      </c>
    </row>
    <row r="76" spans="2:32">
      <c r="B76" s="2">
        <v>68</v>
      </c>
      <c r="C76" s="45"/>
      <c r="D76" s="45"/>
      <c r="E76" s="57"/>
      <c r="F76" s="57"/>
      <c r="G76" s="57"/>
      <c r="I76" s="2">
        <v>13</v>
      </c>
      <c r="J76" s="27"/>
      <c r="K76" s="27"/>
      <c r="L76" s="27"/>
      <c r="M76" s="27"/>
      <c r="P76" s="2" t="s">
        <v>79</v>
      </c>
      <c r="Q76" s="47">
        <v>4</v>
      </c>
      <c r="R76" s="47">
        <v>10</v>
      </c>
      <c r="S76" s="1" t="s">
        <v>80</v>
      </c>
    </row>
    <row r="77" spans="2:32">
      <c r="B77" s="2">
        <v>69</v>
      </c>
      <c r="C77" s="45"/>
      <c r="D77" s="45"/>
      <c r="E77" s="57"/>
      <c r="F77" s="57"/>
      <c r="G77" s="57"/>
      <c r="I77" s="2">
        <v>14</v>
      </c>
      <c r="J77" s="27"/>
      <c r="K77" s="27"/>
      <c r="L77" s="27"/>
      <c r="M77" s="27"/>
      <c r="P77" s="2" t="s">
        <v>81</v>
      </c>
      <c r="Q77" s="48">
        <v>1200</v>
      </c>
      <c r="R77" s="48">
        <v>1750</v>
      </c>
    </row>
    <row r="78" spans="2:32">
      <c r="B78" s="2">
        <v>70</v>
      </c>
      <c r="C78" s="45"/>
      <c r="D78" s="45"/>
      <c r="E78" s="57"/>
      <c r="F78" s="57"/>
      <c r="G78" s="57"/>
      <c r="I78" s="2">
        <v>15</v>
      </c>
      <c r="J78" s="27"/>
      <c r="K78" s="27"/>
      <c r="L78" s="27"/>
      <c r="M78" s="27"/>
    </row>
    <row r="79" spans="2:32" ht="20">
      <c r="B79" s="2">
        <v>71</v>
      </c>
      <c r="C79" s="45"/>
      <c r="D79" s="45"/>
      <c r="E79" s="57"/>
      <c r="F79" s="57"/>
      <c r="G79" s="57"/>
      <c r="I79" s="2">
        <v>16</v>
      </c>
      <c r="J79" s="27"/>
      <c r="K79" s="27"/>
      <c r="L79" s="27"/>
      <c r="M79" s="27"/>
      <c r="P79" s="20" t="s">
        <v>82</v>
      </c>
    </row>
    <row r="80" spans="2:32">
      <c r="B80" s="2">
        <v>72</v>
      </c>
      <c r="C80" s="45"/>
      <c r="D80" s="45"/>
      <c r="E80" s="57"/>
      <c r="F80" s="57"/>
      <c r="G80" s="57"/>
      <c r="I80" s="2">
        <v>17</v>
      </c>
      <c r="J80" s="27"/>
      <c r="K80" s="27"/>
      <c r="L80" s="27"/>
      <c r="M80" s="27"/>
      <c r="P80" s="2"/>
      <c r="Q80" s="2" t="s">
        <v>77</v>
      </c>
      <c r="R80" s="2" t="s">
        <v>78</v>
      </c>
      <c r="S80" s="2" t="s">
        <v>83</v>
      </c>
      <c r="T80" s="2" t="s">
        <v>84</v>
      </c>
    </row>
    <row r="81" spans="2:20">
      <c r="B81" s="2">
        <v>73</v>
      </c>
      <c r="C81" s="45"/>
      <c r="D81" s="45"/>
      <c r="E81" s="57"/>
      <c r="F81" s="57"/>
      <c r="G81" s="57"/>
      <c r="I81" s="2">
        <v>18</v>
      </c>
      <c r="J81" s="27"/>
      <c r="K81" s="27"/>
      <c r="L81" s="27"/>
      <c r="M81" s="27"/>
      <c r="P81" s="2" t="s">
        <v>81</v>
      </c>
      <c r="Q81" s="47">
        <v>50</v>
      </c>
      <c r="R81" s="27">
        <f>Q5</f>
        <v>3500</v>
      </c>
      <c r="S81" s="47">
        <v>1</v>
      </c>
      <c r="T81" s="47">
        <v>200</v>
      </c>
    </row>
    <row r="82" spans="2:20">
      <c r="B82" s="2">
        <v>74</v>
      </c>
      <c r="C82" s="45"/>
      <c r="D82" s="45"/>
      <c r="E82" s="57"/>
      <c r="F82" s="57"/>
      <c r="G82" s="57"/>
      <c r="I82" s="2">
        <v>19</v>
      </c>
      <c r="J82" s="27"/>
      <c r="K82" s="27"/>
      <c r="L82" s="27"/>
      <c r="M82" s="27"/>
    </row>
    <row r="83" spans="2:20">
      <c r="B83" s="2">
        <v>75</v>
      </c>
      <c r="C83" s="45"/>
      <c r="D83" s="45"/>
      <c r="E83" s="57"/>
      <c r="F83" s="57"/>
      <c r="G83" s="57"/>
      <c r="I83" s="2">
        <v>20</v>
      </c>
      <c r="J83" s="27"/>
      <c r="K83" s="27"/>
      <c r="L83" s="27"/>
      <c r="M83" s="27"/>
    </row>
    <row r="84" spans="2:20">
      <c r="B84" s="2">
        <v>76</v>
      </c>
      <c r="C84" s="45"/>
      <c r="D84" s="45"/>
      <c r="E84" s="57"/>
      <c r="F84" s="57"/>
      <c r="G84" s="57"/>
      <c r="I84" s="3"/>
      <c r="J84" s="31"/>
      <c r="K84" s="31"/>
      <c r="L84" s="31"/>
    </row>
    <row r="85" spans="2:20">
      <c r="B85" s="2">
        <v>77</v>
      </c>
      <c r="C85" s="45"/>
      <c r="D85" s="45"/>
      <c r="E85" s="57"/>
      <c r="F85" s="57"/>
      <c r="G85" s="57"/>
      <c r="I85" s="3"/>
    </row>
    <row r="86" spans="2:20">
      <c r="B86" s="2">
        <v>78</v>
      </c>
      <c r="C86" s="45"/>
      <c r="D86" s="45"/>
      <c r="E86" s="57"/>
      <c r="F86" s="57"/>
      <c r="G86" s="57"/>
      <c r="I86" s="3"/>
    </row>
    <row r="87" spans="2:20">
      <c r="B87" s="2">
        <v>79</v>
      </c>
      <c r="C87" s="45"/>
      <c r="D87" s="45"/>
      <c r="E87" s="57"/>
      <c r="F87" s="57"/>
      <c r="G87" s="57"/>
      <c r="I87" s="3"/>
    </row>
    <row r="88" spans="2:20">
      <c r="B88" s="2">
        <v>80</v>
      </c>
      <c r="C88" s="45"/>
      <c r="D88" s="45"/>
      <c r="E88" s="57"/>
      <c r="F88" s="57"/>
      <c r="G88" s="57"/>
      <c r="I88" s="3"/>
    </row>
    <row r="89" spans="2:20">
      <c r="I89" s="3"/>
    </row>
    <row r="90" spans="2:20">
      <c r="B90" s="1" t="e" cm="1" vm="4">
        <f t="array" aca="1" ref="B90" ca="1">_xlfn._xlws.PY(0,1,D6,K6,K61,R21,AB20,E9:E88,F9:F88,G9:G88,J9:J23,K9:M23,AN3:AN5,J64:J83,K64:M83)</f>
        <v>#VALUE!</v>
      </c>
      <c r="C90" s="6"/>
      <c r="I90" s="3"/>
      <c r="L90" s="31"/>
    </row>
    <row r="91" spans="2:20">
      <c r="I91" s="3"/>
      <c r="L91" s="31"/>
    </row>
    <row r="92" spans="2:20">
      <c r="I92" s="3"/>
      <c r="J92" s="31"/>
      <c r="K92" s="31"/>
      <c r="L92" s="31"/>
    </row>
    <row r="93" spans="2:20">
      <c r="I93" s="3"/>
      <c r="J93" s="31"/>
      <c r="K93" s="31"/>
      <c r="L93" s="31"/>
    </row>
    <row r="94" spans="2:20">
      <c r="I94" s="3"/>
      <c r="J94" s="31"/>
      <c r="K94" s="31"/>
      <c r="L94" s="31"/>
    </row>
    <row r="95" spans="2:20">
      <c r="I95" s="3"/>
      <c r="J95" s="31"/>
      <c r="K95" s="31"/>
      <c r="L95" s="31"/>
    </row>
  </sheetData>
  <mergeCells count="1">
    <mergeCell ref="B1:L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0BEC-EA05-1146-A0A9-E1396378B05B}">
  <dimension ref="B1:AQ95"/>
  <sheetViews>
    <sheetView zoomScale="130" zoomScaleNormal="130" workbookViewId="0">
      <pane ySplit="1" topLeftCell="A66" activePane="bottomLeft" state="frozen"/>
      <selection pane="bottomLeft" activeCell="B90" sqref="B90"/>
    </sheetView>
  </sheetViews>
  <sheetFormatPr baseColWidth="10" defaultColWidth="9" defaultRowHeight="16"/>
  <cols>
    <col min="1" max="1" width="6.83203125" style="1" customWidth="1"/>
    <col min="2" max="2" width="14.83203125" style="1" customWidth="1"/>
    <col min="3" max="3" width="13.33203125" style="1" bestFit="1" customWidth="1"/>
    <col min="4" max="4" width="16.83203125" style="1" bestFit="1" customWidth="1"/>
    <col min="5" max="5" width="12.1640625" style="1" bestFit="1" customWidth="1"/>
    <col min="6" max="7" width="15.6640625" style="1" bestFit="1" customWidth="1"/>
    <col min="8" max="8" width="9" style="1"/>
    <col min="9" max="9" width="15.6640625" style="1" customWidth="1"/>
    <col min="10" max="10" width="10" style="1" bestFit="1" customWidth="1"/>
    <col min="11" max="11" width="16.5" style="1" customWidth="1"/>
    <col min="12" max="12" width="20.5" style="1" bestFit="1" customWidth="1"/>
    <col min="13" max="13" width="18.33203125" style="1" bestFit="1" customWidth="1"/>
    <col min="14" max="14" width="15.6640625" style="1" bestFit="1" customWidth="1"/>
    <col min="15" max="15" width="12.5" style="1" customWidth="1"/>
    <col min="16" max="16" width="17.6640625" style="1" customWidth="1"/>
    <col min="17" max="17" width="16.1640625" style="1" customWidth="1"/>
    <col min="18" max="18" width="19.6640625" style="1" customWidth="1"/>
    <col min="19" max="19" width="17.6640625" style="1" customWidth="1"/>
    <col min="20" max="20" width="15.83203125" style="1" customWidth="1"/>
    <col min="21" max="21" width="15.1640625" style="1" customWidth="1"/>
    <col min="22" max="22" width="16.1640625" style="1" customWidth="1"/>
    <col min="23" max="23" width="15.83203125" style="1" customWidth="1"/>
    <col min="24" max="24" width="14.33203125" style="1" customWidth="1"/>
    <col min="25" max="25" width="12.1640625" style="1" bestFit="1" customWidth="1"/>
    <col min="26" max="26" width="9" style="1"/>
    <col min="27" max="27" width="17.5" style="1" bestFit="1" customWidth="1"/>
    <col min="28" max="16384" width="9" style="1"/>
  </cols>
  <sheetData>
    <row r="1" spans="2:43" ht="222.75" customHeight="1">
      <c r="B1" s="59" t="e" cm="1" vm="5">
        <f t="array" aca="1" ref="B1" ca="1">_FV(B90,"image")</f>
        <v>#VALUE!</v>
      </c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2:43" ht="17">
      <c r="B2" s="50" t="s">
        <v>0</v>
      </c>
      <c r="C2" t="s">
        <v>1</v>
      </c>
    </row>
    <row r="3" spans="2:43">
      <c r="D3" s="1">
        <v>32</v>
      </c>
      <c r="L3" s="19" t="s">
        <v>2</v>
      </c>
      <c r="M3" s="19" t="s">
        <v>3</v>
      </c>
      <c r="AN3" s="3" cm="1">
        <f t="array" ref="AN3:AN5">TRANSPOSE(Q24:S24)</f>
        <v>2</v>
      </c>
      <c r="AO3" s="3" cm="1">
        <f t="array" ref="AO3:AO12">TRANSPOSE(W24:AF24)</f>
        <v>0</v>
      </c>
      <c r="AQ3" s="1" cm="1">
        <f t="array" ref="AQ3:AQ19">PI()/4*($F$9:$F25^2-$G$9:$G25^2)*$E$9:$E25</f>
        <v>3.8611109907229334E-3</v>
      </c>
    </row>
    <row r="4" spans="2:43" ht="20">
      <c r="B4" s="20" t="s">
        <v>4</v>
      </c>
      <c r="C4" s="21"/>
      <c r="I4" s="20" t="s">
        <v>5</v>
      </c>
      <c r="J4" s="22"/>
      <c r="L4" s="23">
        <v>0.56000000000000005</v>
      </c>
      <c r="M4" s="23">
        <v>1.2699999999999999E-2</v>
      </c>
      <c r="N4" s="24"/>
      <c r="P4" s="20" t="s">
        <v>6</v>
      </c>
      <c r="Q4" s="25"/>
      <c r="S4" s="52" t="e" vm="6">
        <f ca="1">S5+SUM(N9:N23)</f>
        <v>#VALUE!</v>
      </c>
      <c r="U4" s="20" t="s">
        <v>7</v>
      </c>
      <c r="X4" s="19" t="s">
        <v>8</v>
      </c>
      <c r="Y4" s="19" t="s">
        <v>9</v>
      </c>
      <c r="AA4" s="19" t="s">
        <v>10</v>
      </c>
      <c r="AN4" s="3">
        <v>9</v>
      </c>
      <c r="AO4" s="3">
        <v>0</v>
      </c>
      <c r="AQ4" s="1">
        <v>3.8611109907229334E-3</v>
      </c>
    </row>
    <row r="5" spans="2:43" ht="17">
      <c r="B5" s="8"/>
      <c r="C5" s="8"/>
      <c r="I5" s="1" t="s">
        <v>11</v>
      </c>
      <c r="L5" s="19" t="s">
        <v>12</v>
      </c>
      <c r="M5" s="19" t="s">
        <v>13</v>
      </c>
      <c r="N5" s="19" t="s">
        <v>14</v>
      </c>
      <c r="P5" s="26" t="s">
        <v>15</v>
      </c>
      <c r="Q5" s="27">
        <v>12000</v>
      </c>
      <c r="S5" s="52">
        <f>SUM(_xlfn.ANCHORARRAY(AQ3))*R11</f>
        <v>272.19674151299472</v>
      </c>
      <c r="U5" s="26" t="s">
        <v>16</v>
      </c>
      <c r="V5" s="37" t="e" vm="6">
        <f ca="1">6350*S4/Q5</f>
        <v>#VALUE!</v>
      </c>
      <c r="X5" s="23">
        <v>0.2</v>
      </c>
      <c r="Y5" s="23">
        <v>0.11</v>
      </c>
      <c r="Z5" s="19" t="s">
        <v>3</v>
      </c>
      <c r="AA5" s="51">
        <f>PI()/4*(X5^2-Y5^2)*Z6*R11*1000</f>
        <v>17164.146440759279</v>
      </c>
      <c r="AN5" s="3">
        <v>0</v>
      </c>
      <c r="AO5" s="3">
        <v>0</v>
      </c>
      <c r="AQ5" s="1">
        <v>3.8611109907229334E-3</v>
      </c>
    </row>
    <row r="6" spans="2:43" ht="17">
      <c r="B6" s="28" t="s">
        <v>17</v>
      </c>
      <c r="C6" s="29"/>
      <c r="D6" s="27">
        <v>9</v>
      </c>
      <c r="E6" s="30"/>
      <c r="F6" s="30"/>
      <c r="G6" s="31"/>
      <c r="I6" s="28" t="s">
        <v>18</v>
      </c>
      <c r="J6" s="32"/>
      <c r="K6" s="27">
        <v>3</v>
      </c>
      <c r="L6" s="33">
        <f>PI()*L4^2/4*M4*R11</f>
        <v>24.501788284064794</v>
      </c>
      <c r="M6" s="24">
        <f>L6*(L4^2/16+M4^2/12)</f>
        <v>0.48056437482036474</v>
      </c>
      <c r="N6" s="24">
        <f>1/8*L6*L4^2</f>
        <v>0.96047010073534012</v>
      </c>
      <c r="X6" s="19" t="s">
        <v>19</v>
      </c>
      <c r="Z6" s="23">
        <v>0.1</v>
      </c>
      <c r="AO6" s="1">
        <v>0</v>
      </c>
      <c r="AQ6" s="1">
        <v>3.8611109907229334E-3</v>
      </c>
    </row>
    <row r="7" spans="2:43" ht="21">
      <c r="P7" s="20" t="s">
        <v>20</v>
      </c>
      <c r="Q7" s="34"/>
      <c r="X7" s="23">
        <v>0.21</v>
      </c>
      <c r="AO7" s="1">
        <v>2</v>
      </c>
      <c r="AQ7" s="1">
        <v>3.8611109907229334E-3</v>
      </c>
    </row>
    <row r="8" spans="2:43">
      <c r="B8" s="2" t="s">
        <v>21</v>
      </c>
      <c r="C8" s="2" t="s">
        <v>22</v>
      </c>
      <c r="D8" s="2" t="s">
        <v>23</v>
      </c>
      <c r="E8" s="55" t="s">
        <v>24</v>
      </c>
      <c r="F8" s="55" t="s">
        <v>25</v>
      </c>
      <c r="G8" s="55" t="s">
        <v>26</v>
      </c>
      <c r="I8" s="2" t="s">
        <v>21</v>
      </c>
      <c r="J8" s="2" t="s">
        <v>27</v>
      </c>
      <c r="K8" s="2" t="s">
        <v>24</v>
      </c>
      <c r="L8" s="2" t="s">
        <v>25</v>
      </c>
      <c r="M8" s="2" t="s">
        <v>26</v>
      </c>
      <c r="N8" s="1" t="s">
        <v>28</v>
      </c>
      <c r="P8" s="28" t="s">
        <v>29</v>
      </c>
      <c r="Q8" s="17"/>
      <c r="R8" s="35">
        <v>1</v>
      </c>
      <c r="AO8" s="1">
        <v>9</v>
      </c>
      <c r="AQ8" s="1">
        <v>3.8611109907229334E-3</v>
      </c>
    </row>
    <row r="9" spans="2:43">
      <c r="B9" s="2">
        <v>1</v>
      </c>
      <c r="C9" s="27">
        <v>1</v>
      </c>
      <c r="D9" s="27">
        <v>1</v>
      </c>
      <c r="E9" s="56">
        <v>0.30480000000000002</v>
      </c>
      <c r="F9" s="56">
        <v>0.127</v>
      </c>
      <c r="G9" s="56">
        <v>0</v>
      </c>
      <c r="I9" s="2">
        <v>1</v>
      </c>
      <c r="J9" s="27">
        <v>4</v>
      </c>
      <c r="K9" s="37">
        <v>1.2699999999999999E-2</v>
      </c>
      <c r="L9" s="37">
        <v>0.55879999999999996</v>
      </c>
      <c r="M9" s="27">
        <v>0</v>
      </c>
      <c r="N9" s="49">
        <f>PI()/4*(L9^2-M9^2)*K9*$R$11</f>
        <v>24.396893128201729</v>
      </c>
      <c r="AO9" s="1">
        <v>0.22</v>
      </c>
      <c r="AQ9" s="1">
        <v>3.8611109907229334E-3</v>
      </c>
    </row>
    <row r="10" spans="2:43">
      <c r="B10" s="2">
        <v>2</v>
      </c>
      <c r="C10" s="27">
        <v>2</v>
      </c>
      <c r="D10" s="27">
        <v>1</v>
      </c>
      <c r="E10" s="56">
        <v>0.30480000000000002</v>
      </c>
      <c r="F10" s="56">
        <v>0.127</v>
      </c>
      <c r="G10" s="56">
        <v>0</v>
      </c>
      <c r="I10" s="2">
        <v>2</v>
      </c>
      <c r="J10" s="27">
        <v>6</v>
      </c>
      <c r="K10" s="37">
        <v>1.2699999999999999E-2</v>
      </c>
      <c r="L10" s="37">
        <v>0.55879999999999996</v>
      </c>
      <c r="M10" s="27">
        <v>0</v>
      </c>
      <c r="N10" s="49">
        <f t="shared" ref="N10:N12" si="0">PI()/4*(L10^2-M10^2)*K10*$R$11</f>
        <v>24.396893128201729</v>
      </c>
      <c r="P10" s="2" t="s">
        <v>30</v>
      </c>
      <c r="Q10" s="2" t="s">
        <v>31</v>
      </c>
      <c r="R10" s="2" t="s">
        <v>32</v>
      </c>
      <c r="S10" s="2" t="s">
        <v>33</v>
      </c>
      <c r="AO10" s="1">
        <v>0.02</v>
      </c>
      <c r="AQ10" s="1">
        <v>3.8611109907229334E-3</v>
      </c>
    </row>
    <row r="11" spans="2:43">
      <c r="B11" s="2">
        <v>3</v>
      </c>
      <c r="C11" s="27">
        <v>3</v>
      </c>
      <c r="D11" s="27">
        <v>1</v>
      </c>
      <c r="E11" s="56">
        <v>0.30480000000000002</v>
      </c>
      <c r="F11" s="56">
        <v>0.127</v>
      </c>
      <c r="G11" s="56">
        <v>0</v>
      </c>
      <c r="I11" s="2">
        <v>3</v>
      </c>
      <c r="J11" s="27">
        <v>8</v>
      </c>
      <c r="K11" s="37">
        <v>1.2699999999999999E-2</v>
      </c>
      <c r="L11" s="37">
        <v>0.55879999999999996</v>
      </c>
      <c r="M11" s="27">
        <v>0</v>
      </c>
      <c r="N11" s="49">
        <f t="shared" si="0"/>
        <v>24.396893128201729</v>
      </c>
      <c r="P11" s="36">
        <v>1</v>
      </c>
      <c r="Q11" s="37">
        <v>207000000000</v>
      </c>
      <c r="R11" s="37">
        <v>7833</v>
      </c>
      <c r="S11" s="27">
        <v>0.28999999999999998</v>
      </c>
      <c r="AO11" s="1">
        <v>850000</v>
      </c>
      <c r="AQ11" s="1">
        <v>3.8611109907229334E-3</v>
      </c>
    </row>
    <row r="12" spans="2:43">
      <c r="B12" s="2">
        <v>4</v>
      </c>
      <c r="C12" s="27">
        <v>4</v>
      </c>
      <c r="D12" s="27">
        <v>1</v>
      </c>
      <c r="E12" s="56">
        <v>0.30480000000000002</v>
      </c>
      <c r="F12" s="56">
        <v>0.127</v>
      </c>
      <c r="G12" s="56">
        <v>0</v>
      </c>
      <c r="I12" s="2">
        <v>4</v>
      </c>
      <c r="J12" s="27"/>
      <c r="K12" s="37"/>
      <c r="L12" s="37"/>
      <c r="M12" s="27" t="e" cm="1" vm="7">
        <f t="array" aca="1" ref="M12" ca="1">INDEX($F$9:$F$88,J12)</f>
        <v>#VALUE!</v>
      </c>
      <c r="N12" s="49" t="e" vm="6">
        <f t="shared" ca="1" si="0"/>
        <v>#VALUE!</v>
      </c>
      <c r="P12" s="38">
        <v>2</v>
      </c>
      <c r="Q12" s="27"/>
      <c r="R12" s="27"/>
      <c r="S12" s="27"/>
      <c r="AO12" s="1">
        <v>0</v>
      </c>
      <c r="AQ12" s="1">
        <v>0</v>
      </c>
    </row>
    <row r="13" spans="2:43">
      <c r="B13" s="2">
        <v>5</v>
      </c>
      <c r="C13" s="27">
        <v>5</v>
      </c>
      <c r="D13" s="27">
        <v>1</v>
      </c>
      <c r="E13" s="56">
        <v>0.30480000000000002</v>
      </c>
      <c r="F13" s="56">
        <v>0.127</v>
      </c>
      <c r="G13" s="56">
        <v>0</v>
      </c>
      <c r="I13" s="2">
        <v>5</v>
      </c>
      <c r="J13" s="27"/>
      <c r="K13" s="37"/>
      <c r="L13" s="37"/>
      <c r="M13" s="27" t="e" cm="1" vm="7">
        <f t="array" aca="1" ref="M13" ca="1">INDEX($F$9:$F$88,J13)</f>
        <v>#VALUE!</v>
      </c>
      <c r="P13" s="39">
        <v>3</v>
      </c>
      <c r="Q13" s="27"/>
      <c r="R13" s="27"/>
      <c r="S13" s="27"/>
      <c r="AQ13" s="1">
        <v>0</v>
      </c>
    </row>
    <row r="14" spans="2:43">
      <c r="B14" s="2">
        <v>6</v>
      </c>
      <c r="C14" s="27">
        <v>6</v>
      </c>
      <c r="D14" s="27">
        <v>1</v>
      </c>
      <c r="E14" s="56">
        <v>0.30480000000000002</v>
      </c>
      <c r="F14" s="56">
        <v>0.127</v>
      </c>
      <c r="G14" s="56">
        <v>0</v>
      </c>
      <c r="I14" s="2">
        <v>6</v>
      </c>
      <c r="J14" s="27"/>
      <c r="K14" s="37"/>
      <c r="L14" s="37"/>
      <c r="M14" s="27" t="e" cm="1" vm="7">
        <f t="array" aca="1" ref="M14" ca="1">INDEX($F$9:$F$88,J14)</f>
        <v>#VALUE!</v>
      </c>
      <c r="P14" s="40">
        <v>4</v>
      </c>
      <c r="Q14" s="27"/>
      <c r="R14" s="27"/>
      <c r="S14" s="27"/>
      <c r="AQ14" s="1">
        <v>0</v>
      </c>
    </row>
    <row r="15" spans="2:43">
      <c r="B15" s="2">
        <v>7</v>
      </c>
      <c r="C15" s="27">
        <v>7</v>
      </c>
      <c r="D15" s="27">
        <v>1</v>
      </c>
      <c r="E15" s="56">
        <v>0.30480000000000002</v>
      </c>
      <c r="F15" s="56">
        <v>0.127</v>
      </c>
      <c r="G15" s="56">
        <v>0</v>
      </c>
      <c r="I15" s="2">
        <v>7</v>
      </c>
      <c r="J15" s="27"/>
      <c r="K15" s="37"/>
      <c r="L15" s="37"/>
      <c r="M15" s="27" t="e" cm="1" vm="7">
        <f t="array" aca="1" ref="M15" ca="1">INDEX($F$9:$F$88,J15)</f>
        <v>#VALUE!</v>
      </c>
      <c r="P15" s="41">
        <v>5</v>
      </c>
      <c r="Q15" s="27"/>
      <c r="R15" s="27"/>
      <c r="S15" s="27"/>
      <c r="AQ15" s="1">
        <v>0</v>
      </c>
    </row>
    <row r="16" spans="2:43">
      <c r="B16" s="2">
        <v>8</v>
      </c>
      <c r="C16" s="27">
        <v>8</v>
      </c>
      <c r="D16" s="27">
        <v>1</v>
      </c>
      <c r="E16" s="56">
        <v>0.30480000000000002</v>
      </c>
      <c r="F16" s="56">
        <v>0.127</v>
      </c>
      <c r="G16" s="56">
        <v>0</v>
      </c>
      <c r="I16" s="2">
        <v>8</v>
      </c>
      <c r="J16" s="27"/>
      <c r="K16" s="27"/>
      <c r="L16" s="27"/>
      <c r="M16" s="27" t="e" cm="1" vm="7">
        <f t="array" aca="1" ref="M16" ca="1">INDEX($F$9:$F$88,J16)</f>
        <v>#VALUE!</v>
      </c>
      <c r="AQ16" s="1">
        <v>0</v>
      </c>
    </row>
    <row r="17" spans="2:43" ht="23">
      <c r="B17" s="2">
        <v>9</v>
      </c>
      <c r="C17" s="27">
        <v>9</v>
      </c>
      <c r="D17" s="27">
        <v>1</v>
      </c>
      <c r="E17" s="56">
        <v>0.30480000000000002</v>
      </c>
      <c r="F17" s="56">
        <v>0.127</v>
      </c>
      <c r="G17" s="56">
        <v>0</v>
      </c>
      <c r="I17" s="2">
        <v>9</v>
      </c>
      <c r="J17" s="27"/>
      <c r="K17" s="27"/>
      <c r="L17" s="27"/>
      <c r="M17" s="27" t="e" cm="1" vm="7">
        <f t="array" aca="1" ref="M17" ca="1">INDEX($F$9:$F$88,J17)</f>
        <v>#VALUE!</v>
      </c>
      <c r="P17" s="20" t="s">
        <v>34</v>
      </c>
      <c r="Q17" s="42"/>
      <c r="AQ17" s="1">
        <v>0</v>
      </c>
    </row>
    <row r="18" spans="2:43">
      <c r="B18" s="2">
        <v>10</v>
      </c>
      <c r="C18" s="27"/>
      <c r="D18" s="27"/>
      <c r="E18" s="56"/>
      <c r="F18" s="56"/>
      <c r="G18" s="56"/>
      <c r="I18" s="2">
        <v>10</v>
      </c>
      <c r="J18" s="27"/>
      <c r="K18" s="27"/>
      <c r="L18" s="27"/>
      <c r="M18" s="27" t="e" cm="1" vm="7">
        <f t="array" aca="1" ref="M18" ca="1">INDEX($F$9:$F$88,J18)</f>
        <v>#VALUE!</v>
      </c>
      <c r="P18" s="26" t="s">
        <v>35</v>
      </c>
      <c r="Q18" s="9"/>
      <c r="R18" s="27">
        <v>270</v>
      </c>
      <c r="AQ18" s="1">
        <v>0</v>
      </c>
    </row>
    <row r="19" spans="2:43" ht="23">
      <c r="B19" s="2">
        <v>11</v>
      </c>
      <c r="C19" s="27"/>
      <c r="D19" s="27"/>
      <c r="E19" s="56"/>
      <c r="F19" s="56"/>
      <c r="G19" s="56"/>
      <c r="I19" s="2">
        <v>11</v>
      </c>
      <c r="J19" s="27"/>
      <c r="K19" s="27"/>
      <c r="L19" s="27"/>
      <c r="M19" s="27" t="e" cm="1" vm="7">
        <f t="array" aca="1" ref="M19" ca="1">INDEX($F$9:$F$88,J19)</f>
        <v>#VALUE!</v>
      </c>
      <c r="AA19" s="20" t="s">
        <v>37</v>
      </c>
      <c r="AB19" s="42"/>
      <c r="AQ19" s="1">
        <v>0</v>
      </c>
    </row>
    <row r="20" spans="2:43" ht="23">
      <c r="B20" s="2">
        <v>12</v>
      </c>
      <c r="C20" s="27"/>
      <c r="D20" s="27"/>
      <c r="E20" s="56"/>
      <c r="F20" s="56"/>
      <c r="G20" s="56"/>
      <c r="I20" s="2">
        <v>12</v>
      </c>
      <c r="J20" s="27"/>
      <c r="K20" s="27"/>
      <c r="L20" s="27"/>
      <c r="M20" s="27" t="e" cm="1" vm="7">
        <f t="array" aca="1" ref="M20" ca="1">INDEX($F$9:$F$88,J20)</f>
        <v>#VALUE!</v>
      </c>
      <c r="P20" s="20" t="s">
        <v>36</v>
      </c>
      <c r="Q20" s="42"/>
      <c r="V20" s="20"/>
      <c r="W20" s="42"/>
      <c r="AA20" s="26" t="s">
        <v>40</v>
      </c>
      <c r="AB20" s="27">
        <v>0</v>
      </c>
    </row>
    <row r="21" spans="2:43">
      <c r="B21" s="2">
        <v>13</v>
      </c>
      <c r="C21" s="27"/>
      <c r="D21" s="27"/>
      <c r="E21" s="56"/>
      <c r="F21" s="56"/>
      <c r="G21" s="56"/>
      <c r="I21" s="2">
        <v>13</v>
      </c>
      <c r="J21" s="27"/>
      <c r="K21" s="27"/>
      <c r="L21" s="27"/>
      <c r="M21" s="27" t="e" cm="1" vm="7">
        <f t="array" aca="1" ref="M21" ca="1">INDEX($F$9:$F$88,J21)</f>
        <v>#VALUE!</v>
      </c>
      <c r="P21" s="26" t="s">
        <v>38</v>
      </c>
      <c r="Q21" s="9"/>
      <c r="R21" s="27">
        <f>COUNTA(Q24:S24)</f>
        <v>2</v>
      </c>
      <c r="S21" s="1" t="s">
        <v>39</v>
      </c>
    </row>
    <row r="22" spans="2:43">
      <c r="B22" s="2">
        <v>14</v>
      </c>
      <c r="C22" s="27"/>
      <c r="D22" s="27"/>
      <c r="E22" s="56"/>
      <c r="F22" s="56"/>
      <c r="G22" s="56"/>
      <c r="I22" s="2">
        <v>14</v>
      </c>
      <c r="J22" s="27"/>
      <c r="K22" s="27"/>
      <c r="L22" s="27"/>
      <c r="M22" s="27"/>
      <c r="AA22" s="2" t="s">
        <v>42</v>
      </c>
      <c r="AB22" s="2" t="s">
        <v>43</v>
      </c>
      <c r="AC22" s="2" t="s">
        <v>86</v>
      </c>
      <c r="AD22" s="2" t="s">
        <v>87</v>
      </c>
      <c r="AE22" s="2" t="s">
        <v>85</v>
      </c>
    </row>
    <row r="23" spans="2:43">
      <c r="B23" s="2">
        <v>15</v>
      </c>
      <c r="C23" s="27"/>
      <c r="D23" s="27"/>
      <c r="E23" s="56"/>
      <c r="F23" s="56"/>
      <c r="G23" s="56"/>
      <c r="I23" s="4">
        <v>15</v>
      </c>
      <c r="J23" s="43"/>
      <c r="K23" s="43"/>
      <c r="L23" s="43"/>
      <c r="M23" s="43"/>
      <c r="P23" s="2" t="s">
        <v>41</v>
      </c>
      <c r="Q23" s="2">
        <v>1</v>
      </c>
      <c r="R23" s="2">
        <v>2</v>
      </c>
      <c r="S23" s="2">
        <v>3</v>
      </c>
      <c r="AA23" s="2">
        <v>1</v>
      </c>
      <c r="AB23" s="14">
        <v>7</v>
      </c>
      <c r="AC23" s="18">
        <v>0.22</v>
      </c>
      <c r="AD23" s="18">
        <v>0.02</v>
      </c>
      <c r="AE23" s="18">
        <v>850000</v>
      </c>
    </row>
    <row r="24" spans="2:43">
      <c r="B24" s="2">
        <v>16</v>
      </c>
      <c r="C24" s="27"/>
      <c r="D24" s="27"/>
      <c r="E24" s="56"/>
      <c r="F24" s="56"/>
      <c r="G24" s="56"/>
      <c r="I24" s="5"/>
      <c r="J24" s="44"/>
      <c r="K24" s="44"/>
      <c r="L24" s="44"/>
      <c r="M24" s="44"/>
      <c r="P24" s="2" t="s">
        <v>43</v>
      </c>
      <c r="Q24" s="14">
        <v>2</v>
      </c>
      <c r="R24" s="14">
        <v>9</v>
      </c>
      <c r="S24" s="14"/>
      <c r="AA24" s="2">
        <v>2</v>
      </c>
      <c r="AB24" s="14">
        <v>9</v>
      </c>
      <c r="AC24" s="18">
        <v>0.22</v>
      </c>
      <c r="AD24" s="18">
        <v>0.02</v>
      </c>
      <c r="AE24" s="18">
        <v>850000</v>
      </c>
    </row>
    <row r="25" spans="2:43" ht="20">
      <c r="B25" s="2">
        <v>17</v>
      </c>
      <c r="C25" s="27"/>
      <c r="D25" s="27"/>
      <c r="E25" s="56"/>
      <c r="F25" s="56"/>
      <c r="G25" s="56"/>
      <c r="I25" s="20" t="s">
        <v>44</v>
      </c>
      <c r="J25" s="22"/>
      <c r="P25" s="2" t="s">
        <v>45</v>
      </c>
      <c r="Q25" s="14">
        <v>1</v>
      </c>
      <c r="R25" s="14">
        <v>1</v>
      </c>
      <c r="S25" s="14"/>
      <c r="AA25" s="2">
        <v>3</v>
      </c>
      <c r="AB25" s="14">
        <v>10</v>
      </c>
      <c r="AC25" s="14">
        <v>0.24</v>
      </c>
      <c r="AD25" s="18">
        <v>2.5000000000000001E-2</v>
      </c>
      <c r="AE25" s="18">
        <v>1050000</v>
      </c>
    </row>
    <row r="26" spans="2:43" ht="20">
      <c r="B26" s="2">
        <v>18</v>
      </c>
      <c r="C26" s="27"/>
      <c r="D26" s="27"/>
      <c r="E26" s="56"/>
      <c r="F26" s="56"/>
      <c r="G26" s="56"/>
      <c r="I26" s="1" t="s">
        <v>11</v>
      </c>
      <c r="P26" s="20" t="s">
        <v>46</v>
      </c>
      <c r="AA26" s="2">
        <v>4</v>
      </c>
      <c r="AB26" s="14">
        <v>12</v>
      </c>
      <c r="AC26" s="14">
        <v>0.24</v>
      </c>
      <c r="AD26" s="18">
        <v>2.5000000000000001E-2</v>
      </c>
      <c r="AE26" s="18">
        <v>1050000</v>
      </c>
    </row>
    <row r="27" spans="2:43">
      <c r="B27" s="2">
        <v>19</v>
      </c>
      <c r="C27" s="27"/>
      <c r="D27" s="27"/>
      <c r="E27" s="56"/>
      <c r="F27" s="56"/>
      <c r="G27" s="56"/>
      <c r="I27" s="28" t="s">
        <v>18</v>
      </c>
      <c r="J27" s="32"/>
      <c r="K27" s="27">
        <v>0</v>
      </c>
      <c r="P27" s="10" t="s">
        <v>47</v>
      </c>
      <c r="Q27" s="13">
        <v>1</v>
      </c>
      <c r="S27" s="1" t="s">
        <v>48</v>
      </c>
      <c r="AA27" s="2">
        <v>5</v>
      </c>
      <c r="AB27" s="14">
        <v>13</v>
      </c>
      <c r="AC27" s="14">
        <v>0.24</v>
      </c>
      <c r="AD27" s="18">
        <v>2.5000000000000001E-2</v>
      </c>
      <c r="AE27" s="18">
        <v>1030000</v>
      </c>
    </row>
    <row r="28" spans="2:43">
      <c r="B28" s="2">
        <v>20</v>
      </c>
      <c r="C28" s="27"/>
      <c r="D28" s="27"/>
      <c r="E28" s="56"/>
      <c r="F28" s="56"/>
      <c r="G28" s="56"/>
      <c r="P28" s="2" t="s">
        <v>49</v>
      </c>
      <c r="Q28" s="2" t="s">
        <v>50</v>
      </c>
      <c r="R28" s="2" t="s">
        <v>51</v>
      </c>
      <c r="S28" s="2" t="s">
        <v>52</v>
      </c>
      <c r="T28" s="2" t="s">
        <v>53</v>
      </c>
      <c r="U28" s="2" t="s">
        <v>54</v>
      </c>
      <c r="V28" s="2" t="s">
        <v>55</v>
      </c>
      <c r="W28" s="2" t="s">
        <v>56</v>
      </c>
      <c r="X28" s="2" t="s">
        <v>57</v>
      </c>
      <c r="Y28" s="2" t="s">
        <v>58</v>
      </c>
      <c r="AA28" s="2">
        <v>6</v>
      </c>
      <c r="AB28" s="14">
        <v>15</v>
      </c>
      <c r="AC28" s="14">
        <v>0.24</v>
      </c>
      <c r="AD28" s="18">
        <v>2.5000000000000001E-2</v>
      </c>
      <c r="AE28" s="18">
        <v>1030000</v>
      </c>
      <c r="AG28" s="3"/>
      <c r="AH28" s="3"/>
      <c r="AI28" s="3"/>
      <c r="AJ28" s="3"/>
    </row>
    <row r="29" spans="2:43">
      <c r="B29" s="2">
        <v>21</v>
      </c>
      <c r="C29" s="27"/>
      <c r="D29" s="27"/>
      <c r="E29" s="56"/>
      <c r="F29" s="56"/>
      <c r="G29" s="56"/>
      <c r="I29" s="2" t="s">
        <v>21</v>
      </c>
      <c r="J29" s="2" t="s">
        <v>27</v>
      </c>
      <c r="K29" s="2" t="s">
        <v>23</v>
      </c>
      <c r="L29" s="2" t="s">
        <v>24</v>
      </c>
      <c r="M29" s="2" t="s">
        <v>25</v>
      </c>
      <c r="N29" s="2" t="s">
        <v>26</v>
      </c>
      <c r="P29" s="12">
        <v>1</v>
      </c>
      <c r="Q29" s="14">
        <v>0</v>
      </c>
      <c r="R29" s="18">
        <v>8760000</v>
      </c>
      <c r="S29" s="14">
        <v>0</v>
      </c>
      <c r="T29" s="18">
        <v>13100000</v>
      </c>
      <c r="U29" s="14">
        <v>0</v>
      </c>
      <c r="V29" s="18">
        <v>8760</v>
      </c>
      <c r="W29" s="14">
        <v>0</v>
      </c>
      <c r="X29" s="18">
        <v>17500</v>
      </c>
      <c r="Y29" s="14">
        <v>0</v>
      </c>
      <c r="AA29" s="2">
        <v>7</v>
      </c>
      <c r="AB29" s="14">
        <v>16</v>
      </c>
      <c r="AC29" s="14">
        <v>0.24</v>
      </c>
      <c r="AD29" s="18">
        <v>2.5000000000000001E-2</v>
      </c>
      <c r="AE29" s="18">
        <v>1030000</v>
      </c>
      <c r="AF29" s="3"/>
      <c r="AG29" s="3"/>
      <c r="AH29" s="3"/>
      <c r="AI29" s="3"/>
      <c r="AJ29" s="3"/>
    </row>
    <row r="30" spans="2:43">
      <c r="B30" s="2">
        <v>22</v>
      </c>
      <c r="C30" s="27"/>
      <c r="D30" s="27"/>
      <c r="E30" s="56"/>
      <c r="F30" s="56"/>
      <c r="G30" s="56"/>
      <c r="I30" s="2">
        <v>1</v>
      </c>
      <c r="J30" s="27"/>
      <c r="K30" s="27"/>
      <c r="L30" s="27"/>
      <c r="M30" s="27"/>
      <c r="N30" s="27"/>
      <c r="P30" s="12">
        <v>2</v>
      </c>
      <c r="Q30" s="14"/>
      <c r="R30" s="14"/>
      <c r="S30" s="14"/>
      <c r="T30" s="14"/>
      <c r="U30" s="14"/>
      <c r="V30" s="14"/>
      <c r="W30" s="14"/>
      <c r="X30" s="14"/>
      <c r="Y30" s="14"/>
      <c r="AA30" s="2">
        <v>8</v>
      </c>
      <c r="AB30" s="14">
        <v>18</v>
      </c>
      <c r="AC30" s="14">
        <v>0.24</v>
      </c>
      <c r="AD30" s="18">
        <v>2.5000000000000001E-2</v>
      </c>
      <c r="AE30" s="18">
        <v>1030000</v>
      </c>
      <c r="AF30" s="3"/>
      <c r="AG30" s="3"/>
      <c r="AH30" s="3"/>
      <c r="AI30" s="3"/>
      <c r="AJ30" s="3"/>
    </row>
    <row r="31" spans="2:43">
      <c r="B31" s="2">
        <v>23</v>
      </c>
      <c r="C31" s="27"/>
      <c r="D31" s="27"/>
      <c r="E31" s="56"/>
      <c r="F31" s="56"/>
      <c r="G31" s="56"/>
      <c r="I31" s="2">
        <v>2</v>
      </c>
      <c r="J31" s="27"/>
      <c r="K31" s="27"/>
      <c r="L31" s="27"/>
      <c r="M31" s="27"/>
      <c r="N31" s="27"/>
      <c r="P31" s="12">
        <v>3</v>
      </c>
      <c r="Q31" s="14"/>
      <c r="R31" s="14"/>
      <c r="S31" s="14"/>
      <c r="T31" s="14"/>
      <c r="U31" s="14"/>
      <c r="V31" s="14"/>
      <c r="W31" s="14"/>
      <c r="X31" s="14"/>
      <c r="Y31" s="14"/>
      <c r="AA31" s="2">
        <v>9</v>
      </c>
      <c r="AB31" s="14">
        <v>19</v>
      </c>
      <c r="AC31" s="14">
        <v>0.24</v>
      </c>
      <c r="AD31" s="18">
        <v>2.5000000000000001E-2</v>
      </c>
      <c r="AE31" s="18">
        <v>1030000</v>
      </c>
    </row>
    <row r="32" spans="2:43">
      <c r="B32" s="2">
        <v>24</v>
      </c>
      <c r="C32" s="27"/>
      <c r="D32" s="27"/>
      <c r="E32" s="56"/>
      <c r="F32" s="56"/>
      <c r="G32" s="56"/>
      <c r="I32" s="2">
        <v>3</v>
      </c>
      <c r="J32" s="27"/>
      <c r="K32" s="27"/>
      <c r="L32" s="27"/>
      <c r="M32" s="27"/>
      <c r="N32" s="27"/>
      <c r="P32" s="12">
        <v>4</v>
      </c>
      <c r="Q32" s="14"/>
      <c r="R32" s="14"/>
      <c r="S32" s="14"/>
      <c r="T32" s="14"/>
      <c r="U32" s="14"/>
      <c r="V32" s="14"/>
      <c r="W32" s="14"/>
      <c r="X32" s="14"/>
      <c r="Y32" s="14"/>
      <c r="AA32" s="2">
        <v>10</v>
      </c>
      <c r="AB32" s="14">
        <v>21</v>
      </c>
      <c r="AC32" s="14">
        <v>0.24</v>
      </c>
      <c r="AD32" s="18">
        <v>2.5000000000000001E-2</v>
      </c>
      <c r="AE32" s="18">
        <v>1030000</v>
      </c>
    </row>
    <row r="33" spans="2:36">
      <c r="B33" s="2">
        <v>25</v>
      </c>
      <c r="C33" s="27"/>
      <c r="D33" s="27"/>
      <c r="E33" s="56"/>
      <c r="F33" s="56"/>
      <c r="G33" s="56"/>
      <c r="I33" s="2">
        <v>4</v>
      </c>
      <c r="J33" s="27"/>
      <c r="K33" s="27"/>
      <c r="L33" s="27"/>
      <c r="M33" s="27"/>
      <c r="N33" s="27"/>
      <c r="P33" s="12">
        <v>5</v>
      </c>
      <c r="Q33" s="14"/>
      <c r="R33" s="14"/>
      <c r="S33" s="14"/>
      <c r="T33" s="14"/>
      <c r="U33" s="14"/>
      <c r="V33" s="14"/>
      <c r="W33" s="14"/>
      <c r="X33" s="14"/>
      <c r="Y33" s="14"/>
      <c r="AA33" s="2">
        <v>11</v>
      </c>
      <c r="AB33" s="14">
        <v>22</v>
      </c>
      <c r="AC33" s="14">
        <v>0.24</v>
      </c>
      <c r="AD33" s="18">
        <v>2.5000000000000001E-2</v>
      </c>
      <c r="AE33" s="18">
        <v>1030000</v>
      </c>
    </row>
    <row r="34" spans="2:36">
      <c r="B34" s="2">
        <v>26</v>
      </c>
      <c r="C34" s="27"/>
      <c r="D34" s="27"/>
      <c r="E34" s="56"/>
      <c r="F34" s="56"/>
      <c r="G34" s="56"/>
      <c r="I34" s="2">
        <v>5</v>
      </c>
      <c r="J34" s="27"/>
      <c r="K34" s="27"/>
      <c r="L34" s="27"/>
      <c r="M34" s="27"/>
      <c r="N34" s="27"/>
      <c r="P34" s="12">
        <v>6</v>
      </c>
      <c r="Q34" s="14"/>
      <c r="R34" s="14"/>
      <c r="S34" s="14"/>
      <c r="T34" s="14"/>
      <c r="U34" s="14"/>
      <c r="V34" s="14"/>
      <c r="W34" s="14"/>
      <c r="X34" s="14"/>
      <c r="Y34" s="14"/>
      <c r="AA34" s="2">
        <v>12</v>
      </c>
      <c r="AB34" s="14">
        <v>24</v>
      </c>
      <c r="AC34" s="14">
        <v>0.24</v>
      </c>
      <c r="AD34" s="18">
        <v>2.5000000000000001E-2</v>
      </c>
      <c r="AE34" s="18">
        <v>1030000</v>
      </c>
    </row>
    <row r="35" spans="2:36">
      <c r="B35" s="2">
        <v>27</v>
      </c>
      <c r="C35" s="27"/>
      <c r="D35" s="27"/>
      <c r="E35" s="56"/>
      <c r="F35" s="56"/>
      <c r="G35" s="56"/>
      <c r="I35" s="2">
        <v>6</v>
      </c>
      <c r="J35" s="27"/>
      <c r="K35" s="27"/>
      <c r="L35" s="27"/>
      <c r="M35" s="27"/>
      <c r="N35" s="27"/>
      <c r="P35" s="12">
        <v>7</v>
      </c>
      <c r="Q35" s="14"/>
      <c r="R35" s="14"/>
      <c r="S35" s="14"/>
      <c r="T35" s="14"/>
      <c r="U35" s="14"/>
      <c r="V35" s="14"/>
      <c r="W35" s="14"/>
      <c r="X35" s="14"/>
      <c r="Y35" s="14"/>
      <c r="AA35" s="2">
        <v>13</v>
      </c>
      <c r="AB35" s="14">
        <v>25</v>
      </c>
      <c r="AC35" s="14">
        <v>0.24</v>
      </c>
      <c r="AD35" s="18">
        <v>2.5000000000000001E-2</v>
      </c>
      <c r="AE35" s="18">
        <v>1030000</v>
      </c>
    </row>
    <row r="36" spans="2:36">
      <c r="B36" s="2">
        <v>28</v>
      </c>
      <c r="C36" s="27"/>
      <c r="D36" s="27"/>
      <c r="E36" s="56"/>
      <c r="F36" s="56"/>
      <c r="G36" s="56"/>
      <c r="I36" s="2">
        <v>7</v>
      </c>
      <c r="J36" s="27"/>
      <c r="K36" s="27"/>
      <c r="L36" s="27"/>
      <c r="M36" s="27"/>
      <c r="N36" s="27"/>
      <c r="AA36" s="2">
        <v>14</v>
      </c>
      <c r="AB36" s="14">
        <v>27</v>
      </c>
      <c r="AC36" s="14">
        <v>0.24</v>
      </c>
      <c r="AD36" s="18">
        <v>2.5000000000000001E-2</v>
      </c>
      <c r="AE36" s="18">
        <v>1030000</v>
      </c>
    </row>
    <row r="37" spans="2:36" ht="20">
      <c r="B37" s="2">
        <v>29</v>
      </c>
      <c r="C37" s="27"/>
      <c r="D37" s="27"/>
      <c r="E37" s="56"/>
      <c r="F37" s="56"/>
      <c r="G37" s="56"/>
      <c r="I37" s="2">
        <v>8</v>
      </c>
      <c r="J37" s="27"/>
      <c r="K37" s="27"/>
      <c r="L37" s="27"/>
      <c r="M37" s="27"/>
      <c r="N37" s="27"/>
      <c r="P37" s="20" t="s">
        <v>59</v>
      </c>
      <c r="AA37" s="2">
        <v>15</v>
      </c>
      <c r="AB37" s="14">
        <v>28</v>
      </c>
      <c r="AC37" s="14">
        <v>0.23</v>
      </c>
      <c r="AD37" s="18">
        <v>0.15</v>
      </c>
      <c r="AE37" s="18">
        <v>16000000</v>
      </c>
    </row>
    <row r="38" spans="2:36">
      <c r="B38" s="2">
        <v>30</v>
      </c>
      <c r="C38" s="27"/>
      <c r="D38" s="27"/>
      <c r="E38" s="56"/>
      <c r="F38" s="56"/>
      <c r="G38" s="56"/>
      <c r="I38" s="2">
        <v>9</v>
      </c>
      <c r="J38" s="27"/>
      <c r="K38" s="27"/>
      <c r="L38" s="27"/>
      <c r="M38" s="27"/>
      <c r="N38" s="27"/>
      <c r="P38" s="10" t="s">
        <v>47</v>
      </c>
      <c r="Q38" s="15">
        <v>1</v>
      </c>
      <c r="R38" s="3"/>
      <c r="S38" s="3"/>
      <c r="T38" s="3"/>
      <c r="U38" s="3"/>
      <c r="V38" s="3"/>
      <c r="W38" s="3"/>
      <c r="X38" s="3"/>
      <c r="Y38" s="3"/>
      <c r="AA38" s="2">
        <v>16</v>
      </c>
      <c r="AB38" s="14"/>
      <c r="AC38" s="14"/>
      <c r="AD38" s="14"/>
      <c r="AE38" s="14"/>
    </row>
    <row r="39" spans="2:36">
      <c r="B39" s="2">
        <v>31</v>
      </c>
      <c r="C39" s="27"/>
      <c r="D39" s="27"/>
      <c r="E39" s="56"/>
      <c r="F39" s="56"/>
      <c r="G39" s="56"/>
      <c r="I39" s="2">
        <v>10</v>
      </c>
      <c r="J39" s="27"/>
      <c r="K39" s="27"/>
      <c r="L39" s="27"/>
      <c r="M39" s="27"/>
      <c r="N39" s="27"/>
      <c r="P39" s="2" t="s">
        <v>49</v>
      </c>
      <c r="Q39" s="2" t="s">
        <v>50</v>
      </c>
      <c r="R39" s="2" t="s">
        <v>51</v>
      </c>
      <c r="S39" s="2" t="s">
        <v>52</v>
      </c>
      <c r="T39" s="2" t="s">
        <v>53</v>
      </c>
      <c r="U39" s="2" t="s">
        <v>54</v>
      </c>
      <c r="V39" s="2" t="s">
        <v>55</v>
      </c>
      <c r="W39" s="2" t="s">
        <v>56</v>
      </c>
      <c r="X39" s="2" t="s">
        <v>57</v>
      </c>
      <c r="Y39" s="2" t="s">
        <v>58</v>
      </c>
      <c r="AA39" s="2">
        <v>17</v>
      </c>
      <c r="AB39" s="14"/>
      <c r="AC39" s="14"/>
      <c r="AD39" s="14"/>
      <c r="AE39" s="14"/>
      <c r="AF39" s="3"/>
      <c r="AG39" s="3"/>
      <c r="AH39" s="3"/>
      <c r="AI39" s="3"/>
      <c r="AJ39" s="3"/>
    </row>
    <row r="40" spans="2:36">
      <c r="B40" s="2">
        <v>32</v>
      </c>
      <c r="C40" s="27"/>
      <c r="D40" s="27"/>
      <c r="E40" s="56"/>
      <c r="F40" s="56"/>
      <c r="G40" s="56"/>
      <c r="I40" s="2">
        <v>11</v>
      </c>
      <c r="J40" s="27"/>
      <c r="K40" s="27"/>
      <c r="L40" s="27"/>
      <c r="M40" s="27"/>
      <c r="N40" s="27"/>
      <c r="P40" s="12">
        <v>1</v>
      </c>
      <c r="Q40" s="14">
        <v>0</v>
      </c>
      <c r="R40" s="18">
        <v>8760000</v>
      </c>
      <c r="S40" s="14">
        <v>0</v>
      </c>
      <c r="T40" s="18">
        <v>13100000</v>
      </c>
      <c r="U40" s="14">
        <v>0</v>
      </c>
      <c r="V40" s="18">
        <v>8760</v>
      </c>
      <c r="W40" s="14">
        <v>0</v>
      </c>
      <c r="X40" s="18">
        <v>17500</v>
      </c>
      <c r="Y40" s="14">
        <v>0</v>
      </c>
      <c r="AA40" s="2">
        <v>18</v>
      </c>
      <c r="AB40" s="14"/>
      <c r="AC40" s="14"/>
      <c r="AD40" s="14"/>
      <c r="AE40" s="14"/>
      <c r="AF40" s="3"/>
      <c r="AG40" s="3"/>
      <c r="AH40" s="3"/>
      <c r="AI40" s="3"/>
      <c r="AJ40" s="3"/>
    </row>
    <row r="41" spans="2:36">
      <c r="B41" s="2">
        <v>33</v>
      </c>
      <c r="C41" s="27"/>
      <c r="D41" s="27"/>
      <c r="E41" s="56"/>
      <c r="F41" s="56"/>
      <c r="G41" s="56"/>
      <c r="I41" s="2">
        <v>12</v>
      </c>
      <c r="J41" s="27"/>
      <c r="K41" s="27"/>
      <c r="L41" s="27"/>
      <c r="M41" s="27"/>
      <c r="N41" s="27"/>
      <c r="P41" s="12">
        <v>2</v>
      </c>
      <c r="Q41" s="14"/>
      <c r="R41" s="18"/>
      <c r="S41" s="14"/>
      <c r="T41" s="18"/>
      <c r="U41" s="14"/>
      <c r="V41" s="14"/>
      <c r="W41" s="14"/>
      <c r="X41" s="14"/>
      <c r="Y41" s="14"/>
      <c r="AA41" s="2">
        <v>19</v>
      </c>
      <c r="AB41" s="14"/>
      <c r="AC41" s="14"/>
      <c r="AD41" s="14"/>
      <c r="AE41" s="14"/>
      <c r="AF41" s="3"/>
      <c r="AG41" s="3"/>
      <c r="AH41" s="3"/>
      <c r="AI41" s="3"/>
      <c r="AJ41" s="3"/>
    </row>
    <row r="42" spans="2:36">
      <c r="B42" s="2">
        <v>34</v>
      </c>
      <c r="C42" s="27"/>
      <c r="D42" s="27"/>
      <c r="E42" s="56"/>
      <c r="F42" s="56"/>
      <c r="G42" s="56"/>
      <c r="I42" s="2">
        <v>13</v>
      </c>
      <c r="J42" s="27"/>
      <c r="K42" s="27"/>
      <c r="L42" s="27"/>
      <c r="M42" s="27"/>
      <c r="N42" s="27"/>
      <c r="P42" s="12">
        <v>3</v>
      </c>
      <c r="Q42" s="14"/>
      <c r="R42" s="14"/>
      <c r="S42" s="14"/>
      <c r="T42" s="14"/>
      <c r="U42" s="14"/>
      <c r="V42" s="14"/>
      <c r="W42" s="14"/>
      <c r="X42" s="14"/>
      <c r="Y42" s="14" t="s">
        <v>60</v>
      </c>
      <c r="AA42" s="2">
        <v>20</v>
      </c>
      <c r="AB42" s="14"/>
      <c r="AC42" s="14"/>
      <c r="AD42" s="14"/>
      <c r="AE42" s="14"/>
    </row>
    <row r="43" spans="2:36">
      <c r="B43" s="2">
        <v>35</v>
      </c>
      <c r="C43" s="27"/>
      <c r="D43" s="27"/>
      <c r="E43" s="56"/>
      <c r="F43" s="56"/>
      <c r="G43" s="56"/>
      <c r="I43" s="2">
        <v>14</v>
      </c>
      <c r="J43" s="27"/>
      <c r="K43" s="27"/>
      <c r="L43" s="27"/>
      <c r="M43" s="27"/>
      <c r="N43" s="27"/>
      <c r="P43" s="12">
        <v>4</v>
      </c>
      <c r="Q43" s="14"/>
      <c r="R43" s="14"/>
      <c r="S43" s="14"/>
      <c r="T43" s="14"/>
      <c r="U43" s="14"/>
      <c r="V43" s="14"/>
      <c r="W43" s="14"/>
      <c r="X43" s="14"/>
      <c r="Y43" s="14"/>
      <c r="AA43" s="2">
        <v>21</v>
      </c>
      <c r="AB43" s="14"/>
      <c r="AC43" s="14"/>
      <c r="AD43" s="14"/>
      <c r="AE43" s="14"/>
    </row>
    <row r="44" spans="2:36">
      <c r="B44" s="2">
        <v>36</v>
      </c>
      <c r="C44" s="27"/>
      <c r="D44" s="27"/>
      <c r="E44" s="56"/>
      <c r="F44" s="56"/>
      <c r="G44" s="56"/>
      <c r="I44" s="2">
        <v>15</v>
      </c>
      <c r="J44" s="27"/>
      <c r="K44" s="27"/>
      <c r="L44" s="27"/>
      <c r="M44" s="27"/>
      <c r="N44" s="27"/>
      <c r="P44" s="12">
        <v>5</v>
      </c>
      <c r="Q44" s="14"/>
      <c r="R44" s="14"/>
      <c r="S44" s="14"/>
      <c r="T44" s="14"/>
      <c r="U44" s="14"/>
      <c r="V44" s="14"/>
      <c r="W44" s="14"/>
      <c r="X44" s="14"/>
      <c r="Y44" s="14"/>
      <c r="AA44" s="2">
        <v>22</v>
      </c>
      <c r="AB44" s="14"/>
      <c r="AC44" s="14"/>
      <c r="AD44" s="14"/>
      <c r="AE44" s="14"/>
    </row>
    <row r="45" spans="2:36">
      <c r="B45" s="2">
        <v>37</v>
      </c>
      <c r="C45" s="27"/>
      <c r="D45" s="27"/>
      <c r="E45" s="56"/>
      <c r="F45" s="56"/>
      <c r="G45" s="56"/>
      <c r="I45" s="3"/>
      <c r="J45" s="31"/>
      <c r="K45" s="31"/>
      <c r="L45" s="31"/>
      <c r="M45" s="31"/>
      <c r="P45" s="12">
        <v>6</v>
      </c>
      <c r="Q45" s="14"/>
      <c r="R45" s="14"/>
      <c r="S45" s="14"/>
      <c r="T45" s="14"/>
      <c r="U45" s="14"/>
      <c r="V45" s="14"/>
      <c r="W45" s="14"/>
      <c r="X45" s="14"/>
      <c r="Y45" s="14"/>
      <c r="AA45" s="2">
        <v>23</v>
      </c>
      <c r="AB45" s="14"/>
      <c r="AC45" s="14"/>
      <c r="AD45" s="14"/>
      <c r="AE45" s="14"/>
    </row>
    <row r="46" spans="2:36" ht="21">
      <c r="B46" s="2">
        <v>38</v>
      </c>
      <c r="C46" s="27"/>
      <c r="D46" s="27"/>
      <c r="E46" s="56"/>
      <c r="F46" s="56"/>
      <c r="G46" s="56"/>
      <c r="I46" s="20" t="s">
        <v>61</v>
      </c>
      <c r="J46" s="34"/>
      <c r="K46" s="34"/>
      <c r="P46" s="12">
        <v>7</v>
      </c>
      <c r="Q46" s="14"/>
      <c r="R46" s="14"/>
      <c r="S46" s="14"/>
      <c r="T46" s="14"/>
      <c r="U46" s="14"/>
      <c r="V46" s="14"/>
      <c r="W46" s="14"/>
      <c r="X46" s="14"/>
      <c r="Y46" s="14"/>
      <c r="AA46" s="2">
        <v>24</v>
      </c>
      <c r="AB46" s="14"/>
      <c r="AC46" s="14"/>
      <c r="AD46" s="14"/>
      <c r="AE46" s="14"/>
    </row>
    <row r="47" spans="2:36">
      <c r="B47" s="2">
        <v>39</v>
      </c>
      <c r="C47" s="27"/>
      <c r="D47" s="27"/>
      <c r="E47" s="56"/>
      <c r="F47" s="56"/>
      <c r="G47" s="56"/>
      <c r="I47" s="1" t="s">
        <v>62</v>
      </c>
      <c r="AA47" s="2">
        <v>25</v>
      </c>
      <c r="AB47" s="14"/>
      <c r="AC47" s="14"/>
      <c r="AD47" s="14"/>
      <c r="AE47" s="14"/>
    </row>
    <row r="48" spans="2:36" ht="20">
      <c r="B48" s="2">
        <v>40</v>
      </c>
      <c r="C48" s="45"/>
      <c r="D48" s="45"/>
      <c r="E48" s="57"/>
      <c r="F48" s="57"/>
      <c r="G48" s="57"/>
      <c r="I48" s="28" t="s">
        <v>63</v>
      </c>
      <c r="J48" s="32"/>
      <c r="K48" s="27">
        <v>1</v>
      </c>
      <c r="P48" s="20" t="s">
        <v>64</v>
      </c>
      <c r="AA48" s="2">
        <v>26</v>
      </c>
      <c r="AB48" s="14"/>
      <c r="AC48" s="14"/>
      <c r="AD48" s="14"/>
      <c r="AE48" s="14"/>
    </row>
    <row r="49" spans="2:36">
      <c r="B49" s="2">
        <v>41</v>
      </c>
      <c r="C49" s="45"/>
      <c r="D49" s="45"/>
      <c r="E49" s="57"/>
      <c r="F49" s="57"/>
      <c r="G49" s="57"/>
      <c r="P49" s="10" t="s">
        <v>47</v>
      </c>
      <c r="Q49" s="15">
        <v>1</v>
      </c>
      <c r="R49" s="3"/>
      <c r="S49" s="3"/>
      <c r="T49" s="3"/>
      <c r="U49" s="3"/>
      <c r="V49" s="3"/>
      <c r="W49" s="3"/>
      <c r="X49" s="3"/>
      <c r="Y49" s="3"/>
      <c r="AA49" s="2">
        <v>27</v>
      </c>
      <c r="AB49" s="14"/>
      <c r="AC49" s="14"/>
      <c r="AD49" s="14"/>
      <c r="AE49" s="14"/>
    </row>
    <row r="50" spans="2:36">
      <c r="B50" s="2">
        <v>42</v>
      </c>
      <c r="C50" s="45"/>
      <c r="D50" s="45"/>
      <c r="E50" s="57"/>
      <c r="F50" s="57"/>
      <c r="G50" s="57"/>
      <c r="I50" s="2" t="s">
        <v>65</v>
      </c>
      <c r="J50" s="2">
        <v>1</v>
      </c>
      <c r="K50" s="2">
        <v>2</v>
      </c>
      <c r="L50" s="2">
        <v>3</v>
      </c>
      <c r="M50" s="2">
        <v>4</v>
      </c>
      <c r="N50" s="2">
        <v>5</v>
      </c>
      <c r="P50" s="2" t="s">
        <v>49</v>
      </c>
      <c r="Q50" s="2" t="s">
        <v>50</v>
      </c>
      <c r="R50" s="2" t="s">
        <v>51</v>
      </c>
      <c r="S50" s="2" t="s">
        <v>52</v>
      </c>
      <c r="T50" s="2" t="s">
        <v>53</v>
      </c>
      <c r="U50" s="2" t="s">
        <v>54</v>
      </c>
      <c r="V50" s="2" t="s">
        <v>55</v>
      </c>
      <c r="W50" s="2" t="s">
        <v>56</v>
      </c>
      <c r="X50" s="2" t="s">
        <v>57</v>
      </c>
      <c r="Y50" s="2" t="s">
        <v>58</v>
      </c>
      <c r="AA50" s="2">
        <v>28</v>
      </c>
      <c r="AB50" s="14"/>
      <c r="AC50" s="14"/>
      <c r="AD50" s="14"/>
      <c r="AE50" s="14"/>
      <c r="AF50" s="3"/>
      <c r="AG50" s="3"/>
      <c r="AH50" s="3"/>
      <c r="AI50" s="3"/>
      <c r="AJ50" s="3"/>
    </row>
    <row r="51" spans="2:36">
      <c r="B51" s="2">
        <v>43</v>
      </c>
      <c r="C51" s="45"/>
      <c r="D51" s="45"/>
      <c r="E51" s="57"/>
      <c r="F51" s="57"/>
      <c r="G51" s="57"/>
      <c r="I51" s="2" t="s">
        <v>27</v>
      </c>
      <c r="J51" s="46">
        <v>7</v>
      </c>
      <c r="K51" s="46"/>
      <c r="L51" s="46"/>
      <c r="M51" s="16"/>
      <c r="N51" s="16"/>
      <c r="P51" s="12">
        <v>1</v>
      </c>
      <c r="Q51" s="14">
        <v>0</v>
      </c>
      <c r="R51" s="14">
        <v>8760000</v>
      </c>
      <c r="S51" s="14">
        <v>0</v>
      </c>
      <c r="T51" s="14">
        <v>13100000</v>
      </c>
      <c r="U51" s="14">
        <v>0</v>
      </c>
      <c r="V51" s="14">
        <v>8760</v>
      </c>
      <c r="W51" s="14">
        <v>0</v>
      </c>
      <c r="X51" s="14">
        <v>17500</v>
      </c>
      <c r="Y51" s="14">
        <v>0</v>
      </c>
      <c r="AA51" s="2">
        <v>29</v>
      </c>
      <c r="AB51" s="14"/>
      <c r="AC51" s="14"/>
      <c r="AD51" s="14"/>
      <c r="AE51" s="14"/>
      <c r="AF51" s="3"/>
      <c r="AG51" s="3"/>
      <c r="AH51" s="3"/>
      <c r="AI51" s="3"/>
      <c r="AJ51" s="3"/>
    </row>
    <row r="52" spans="2:36">
      <c r="B52" s="2">
        <v>44</v>
      </c>
      <c r="C52" s="45"/>
      <c r="D52" s="45"/>
      <c r="E52" s="57"/>
      <c r="F52" s="57"/>
      <c r="G52" s="57"/>
      <c r="I52" s="2" t="s">
        <v>66</v>
      </c>
      <c r="J52" s="53" t="e" vm="6">
        <f ca="1">2*$V$5</f>
        <v>#VALUE!</v>
      </c>
      <c r="K52" s="46"/>
      <c r="L52" s="46"/>
      <c r="M52" s="16"/>
      <c r="N52" s="16"/>
      <c r="P52" s="12">
        <v>2</v>
      </c>
      <c r="Q52" s="14"/>
      <c r="R52" s="14"/>
      <c r="S52" s="14"/>
      <c r="T52" s="14"/>
      <c r="U52" s="14"/>
      <c r="V52" s="14"/>
      <c r="W52" s="14"/>
      <c r="X52" s="14"/>
      <c r="Y52" s="14"/>
      <c r="AA52" s="2">
        <v>30</v>
      </c>
      <c r="AB52" s="14"/>
      <c r="AC52" s="14"/>
      <c r="AD52" s="14"/>
      <c r="AE52" s="14"/>
      <c r="AF52" s="3"/>
      <c r="AG52" s="3"/>
      <c r="AH52" s="3"/>
      <c r="AI52" s="3"/>
      <c r="AJ52" s="3"/>
    </row>
    <row r="53" spans="2:36">
      <c r="B53" s="2">
        <v>45</v>
      </c>
      <c r="C53" s="45"/>
      <c r="D53" s="45"/>
      <c r="E53" s="57"/>
      <c r="F53" s="57"/>
      <c r="G53" s="57"/>
      <c r="I53" s="2" t="s">
        <v>67</v>
      </c>
      <c r="J53" s="46">
        <v>0</v>
      </c>
      <c r="K53" s="46"/>
      <c r="L53" s="46"/>
      <c r="M53" s="16"/>
      <c r="N53" s="16"/>
      <c r="P53" s="12">
        <v>3</v>
      </c>
      <c r="Q53" s="14"/>
      <c r="R53" s="14"/>
      <c r="S53" s="14"/>
      <c r="T53" s="14"/>
      <c r="U53" s="14"/>
      <c r="V53" s="14"/>
      <c r="W53" s="14"/>
      <c r="X53" s="14"/>
      <c r="Y53" s="14" t="s">
        <v>60</v>
      </c>
      <c r="AA53" s="2">
        <v>31</v>
      </c>
      <c r="AB53" s="14"/>
      <c r="AC53" s="14"/>
      <c r="AD53" s="14"/>
      <c r="AE53" s="14"/>
    </row>
    <row r="54" spans="2:36">
      <c r="B54" s="2">
        <v>46</v>
      </c>
      <c r="C54" s="45"/>
      <c r="D54" s="45"/>
      <c r="E54" s="57"/>
      <c r="F54" s="57"/>
      <c r="G54" s="57"/>
      <c r="I54" s="2" t="s">
        <v>65</v>
      </c>
      <c r="J54" s="19">
        <v>1</v>
      </c>
      <c r="K54" s="19">
        <v>2</v>
      </c>
      <c r="L54" s="19">
        <v>3</v>
      </c>
      <c r="M54" s="2">
        <v>4</v>
      </c>
      <c r="N54" s="2">
        <v>5</v>
      </c>
      <c r="P54" s="12">
        <v>4</v>
      </c>
      <c r="Q54" s="14"/>
      <c r="R54" s="14"/>
      <c r="S54" s="14"/>
      <c r="T54" s="14"/>
      <c r="U54" s="14"/>
      <c r="V54" s="14"/>
      <c r="W54" s="14"/>
      <c r="X54" s="14"/>
      <c r="Y54" s="14"/>
      <c r="AA54" s="2">
        <v>32</v>
      </c>
      <c r="AB54" s="14"/>
      <c r="AC54" s="14"/>
      <c r="AD54" s="14"/>
      <c r="AE54" s="14"/>
    </row>
    <row r="55" spans="2:36">
      <c r="B55" s="2">
        <v>47</v>
      </c>
      <c r="C55" s="45"/>
      <c r="D55" s="45"/>
      <c r="E55" s="57"/>
      <c r="F55" s="57"/>
      <c r="G55" s="57"/>
      <c r="I55" s="2" t="s">
        <v>27</v>
      </c>
      <c r="J55" s="46">
        <v>15</v>
      </c>
      <c r="K55" s="46"/>
      <c r="L55" s="46"/>
      <c r="M55" s="16"/>
      <c r="N55" s="16"/>
      <c r="P55" s="12">
        <v>5</v>
      </c>
      <c r="Q55" s="14"/>
      <c r="R55" s="14"/>
      <c r="S55" s="14"/>
      <c r="T55" s="14"/>
      <c r="U55" s="14"/>
      <c r="V55" s="14"/>
      <c r="W55" s="14"/>
      <c r="X55" s="14"/>
      <c r="Y55" s="14"/>
      <c r="AA55" s="2">
        <v>33</v>
      </c>
      <c r="AB55" s="14"/>
      <c r="AC55" s="14"/>
      <c r="AD55" s="14"/>
      <c r="AE55" s="14"/>
    </row>
    <row r="56" spans="2:36">
      <c r="B56" s="2">
        <v>48</v>
      </c>
      <c r="C56" s="45"/>
      <c r="D56" s="45"/>
      <c r="E56" s="57"/>
      <c r="F56" s="57"/>
      <c r="G56" s="57"/>
      <c r="I56" s="2" t="s">
        <v>66</v>
      </c>
      <c r="J56" s="53" t="e" vm="6">
        <f ca="1">2*$V$5</f>
        <v>#VALUE!</v>
      </c>
      <c r="K56" s="46"/>
      <c r="L56" s="46"/>
      <c r="M56" s="16"/>
      <c r="N56" s="16"/>
      <c r="P56" s="12">
        <v>6</v>
      </c>
      <c r="Q56" s="14"/>
      <c r="R56" s="14"/>
      <c r="S56" s="14"/>
      <c r="T56" s="14"/>
      <c r="U56" s="14"/>
      <c r="V56" s="14"/>
      <c r="W56" s="14"/>
      <c r="X56" s="14"/>
      <c r="Y56" s="14"/>
      <c r="AA56" s="2">
        <v>34</v>
      </c>
      <c r="AB56" s="14"/>
      <c r="AC56" s="14"/>
      <c r="AD56" s="14"/>
      <c r="AE56" s="14"/>
    </row>
    <row r="57" spans="2:36">
      <c r="B57" s="2">
        <v>49</v>
      </c>
      <c r="C57" s="45"/>
      <c r="D57" s="45"/>
      <c r="E57" s="57"/>
      <c r="F57" s="57"/>
      <c r="G57" s="57"/>
      <c r="I57" s="2" t="s">
        <v>67</v>
      </c>
      <c r="J57" s="46">
        <v>180</v>
      </c>
      <c r="K57" s="46"/>
      <c r="L57" s="46"/>
      <c r="M57" s="7"/>
      <c r="N57" s="7"/>
      <c r="P57" s="12">
        <v>7</v>
      </c>
      <c r="Q57" s="14"/>
      <c r="R57" s="14"/>
      <c r="S57" s="14"/>
      <c r="T57" s="14"/>
      <c r="U57" s="14"/>
      <c r="V57" s="14"/>
      <c r="W57" s="14"/>
      <c r="X57" s="14"/>
      <c r="Y57" s="14"/>
      <c r="AA57" s="2">
        <v>35</v>
      </c>
      <c r="AB57" s="14"/>
      <c r="AC57" s="14"/>
      <c r="AD57" s="14"/>
      <c r="AE57" s="14"/>
    </row>
    <row r="58" spans="2:36">
      <c r="B58" s="2">
        <v>50</v>
      </c>
      <c r="C58" s="45"/>
      <c r="D58" s="45"/>
      <c r="E58" s="57"/>
      <c r="F58" s="57"/>
      <c r="G58" s="57"/>
      <c r="AA58" s="2">
        <v>36</v>
      </c>
      <c r="AB58" s="14"/>
      <c r="AC58" s="14"/>
      <c r="AD58" s="14"/>
      <c r="AE58" s="14"/>
    </row>
    <row r="59" spans="2:36" ht="20">
      <c r="B59" s="2">
        <v>51</v>
      </c>
      <c r="C59" s="45"/>
      <c r="D59" s="45"/>
      <c r="E59" s="57"/>
      <c r="F59" s="57"/>
      <c r="G59" s="57"/>
      <c r="I59" s="20" t="s">
        <v>68</v>
      </c>
      <c r="J59" s="25"/>
      <c r="P59" s="20" t="s">
        <v>69</v>
      </c>
      <c r="AA59" s="2">
        <v>37</v>
      </c>
      <c r="AB59" s="14"/>
      <c r="AC59" s="14"/>
      <c r="AD59" s="14"/>
      <c r="AE59" s="14"/>
    </row>
    <row r="60" spans="2:36">
      <c r="B60" s="2">
        <v>52</v>
      </c>
      <c r="C60" s="45"/>
      <c r="D60" s="45"/>
      <c r="E60" s="57"/>
      <c r="F60" s="57"/>
      <c r="G60" s="57"/>
      <c r="I60" s="1" t="s">
        <v>11</v>
      </c>
      <c r="P60" s="9" t="s">
        <v>70</v>
      </c>
      <c r="Q60" s="9"/>
      <c r="R60" s="11"/>
      <c r="S60" s="1" t="s">
        <v>71</v>
      </c>
      <c r="AA60" s="2">
        <v>38</v>
      </c>
      <c r="AB60" s="14"/>
      <c r="AC60" s="14"/>
      <c r="AD60" s="14"/>
      <c r="AE60" s="14"/>
    </row>
    <row r="61" spans="2:36">
      <c r="B61" s="2">
        <v>53</v>
      </c>
      <c r="C61" s="45"/>
      <c r="D61" s="45"/>
      <c r="E61" s="57"/>
      <c r="F61" s="57"/>
      <c r="G61" s="57"/>
      <c r="I61" s="26" t="s">
        <v>72</v>
      </c>
      <c r="J61" s="9"/>
      <c r="K61" s="27">
        <f>COUNTA(J64:J83)</f>
        <v>0</v>
      </c>
      <c r="AA61" s="2">
        <v>39</v>
      </c>
      <c r="AB61" s="14"/>
      <c r="AC61" s="14"/>
      <c r="AD61" s="14"/>
      <c r="AE61" s="14"/>
    </row>
    <row r="62" spans="2:36">
      <c r="B62" s="2">
        <v>54</v>
      </c>
      <c r="C62" s="45"/>
      <c r="D62" s="45"/>
      <c r="E62" s="57"/>
      <c r="F62" s="57"/>
      <c r="G62" s="57"/>
      <c r="P62" s="2" t="s">
        <v>27</v>
      </c>
      <c r="Q62" s="2" t="s">
        <v>27</v>
      </c>
      <c r="R62" s="2" t="s">
        <v>51</v>
      </c>
      <c r="S62" s="2" t="s">
        <v>54</v>
      </c>
      <c r="T62" s="2" t="s">
        <v>53</v>
      </c>
      <c r="U62" s="2" t="s">
        <v>52</v>
      </c>
      <c r="V62" s="2" t="s">
        <v>55</v>
      </c>
      <c r="W62" s="2" t="s">
        <v>58</v>
      </c>
      <c r="X62" s="2" t="s">
        <v>57</v>
      </c>
      <c r="Y62" s="2" t="s">
        <v>56</v>
      </c>
      <c r="AA62" s="2">
        <v>40</v>
      </c>
      <c r="AB62" s="14"/>
      <c r="AC62" s="14"/>
      <c r="AD62" s="14"/>
      <c r="AE62" s="14"/>
    </row>
    <row r="63" spans="2:36">
      <c r="B63" s="2">
        <v>55</v>
      </c>
      <c r="C63" s="45"/>
      <c r="D63" s="45"/>
      <c r="E63" s="57"/>
      <c r="F63" s="57"/>
      <c r="G63" s="57"/>
      <c r="I63" s="2" t="s">
        <v>21</v>
      </c>
      <c r="J63" s="2" t="s">
        <v>27</v>
      </c>
      <c r="K63" s="2" t="s">
        <v>73</v>
      </c>
      <c r="L63" s="2" t="s">
        <v>35</v>
      </c>
      <c r="M63" s="2" t="s">
        <v>74</v>
      </c>
      <c r="N63" s="54" t="s">
        <v>75</v>
      </c>
      <c r="P63" s="2">
        <v>1</v>
      </c>
      <c r="Q63" s="47"/>
      <c r="R63" s="37"/>
      <c r="S63" s="27"/>
      <c r="T63" s="37"/>
      <c r="U63" s="27"/>
      <c r="V63" s="37"/>
      <c r="W63" s="27"/>
      <c r="X63" s="37"/>
      <c r="Y63" s="47"/>
      <c r="AA63" s="2">
        <v>41</v>
      </c>
      <c r="AB63" s="14"/>
      <c r="AC63" s="14"/>
      <c r="AD63" s="14"/>
      <c r="AE63" s="14"/>
    </row>
    <row r="64" spans="2:36">
      <c r="B64" s="2">
        <v>56</v>
      </c>
      <c r="C64" s="45"/>
      <c r="D64" s="45"/>
      <c r="E64" s="57"/>
      <c r="F64" s="57"/>
      <c r="G64" s="57"/>
      <c r="I64" s="2">
        <v>1</v>
      </c>
      <c r="J64" s="27"/>
      <c r="K64" s="27">
        <v>15000</v>
      </c>
      <c r="L64" s="27">
        <v>270</v>
      </c>
      <c r="M64" s="27">
        <v>0</v>
      </c>
      <c r="P64" s="2">
        <v>2</v>
      </c>
      <c r="Q64" s="47"/>
      <c r="R64" s="37"/>
      <c r="S64" s="27"/>
      <c r="T64" s="37"/>
      <c r="U64" s="27"/>
      <c r="V64" s="37"/>
      <c r="W64" s="27"/>
      <c r="X64" s="37"/>
      <c r="Y64" s="47"/>
      <c r="AA64" s="2">
        <v>42</v>
      </c>
      <c r="AB64" s="14"/>
      <c r="AC64" s="14"/>
      <c r="AD64" s="14"/>
      <c r="AE64" s="14"/>
    </row>
    <row r="65" spans="2:31">
      <c r="B65" s="2">
        <v>57</v>
      </c>
      <c r="C65" s="45"/>
      <c r="D65" s="45"/>
      <c r="E65" s="57"/>
      <c r="F65" s="57"/>
      <c r="G65" s="57"/>
      <c r="I65" s="2">
        <v>2</v>
      </c>
      <c r="J65" s="27"/>
      <c r="K65" s="27">
        <v>24</v>
      </c>
      <c r="L65" s="27">
        <v>270</v>
      </c>
      <c r="M65" s="27">
        <v>0</v>
      </c>
      <c r="P65" s="2">
        <v>3</v>
      </c>
      <c r="Q65" s="47"/>
      <c r="R65" s="37"/>
      <c r="S65" s="27"/>
      <c r="T65" s="37"/>
      <c r="U65" s="27"/>
      <c r="V65" s="37"/>
      <c r="W65" s="27"/>
      <c r="X65" s="37"/>
      <c r="Y65" s="47"/>
      <c r="AA65" s="2">
        <v>43</v>
      </c>
      <c r="AB65" s="14"/>
      <c r="AC65" s="14"/>
      <c r="AD65" s="14"/>
      <c r="AE65" s="14"/>
    </row>
    <row r="66" spans="2:31">
      <c r="B66" s="2">
        <v>58</v>
      </c>
      <c r="C66" s="45"/>
      <c r="D66" s="45"/>
      <c r="E66" s="57"/>
      <c r="F66" s="57"/>
      <c r="G66" s="57"/>
      <c r="I66" s="2">
        <v>3</v>
      </c>
      <c r="J66" s="27"/>
      <c r="K66" s="27">
        <v>392</v>
      </c>
      <c r="L66" s="27">
        <v>270</v>
      </c>
      <c r="M66" s="27">
        <v>0</v>
      </c>
      <c r="P66" s="2">
        <v>4</v>
      </c>
      <c r="Q66" s="47"/>
      <c r="R66" s="27"/>
      <c r="S66" s="27"/>
      <c r="T66" s="27"/>
      <c r="U66" s="27"/>
      <c r="V66" s="27"/>
      <c r="W66" s="27"/>
      <c r="X66" s="27"/>
      <c r="Y66" s="27"/>
      <c r="AA66" s="2">
        <v>44</v>
      </c>
      <c r="AB66" s="14"/>
      <c r="AC66" s="14"/>
      <c r="AD66" s="14"/>
      <c r="AE66" s="14"/>
    </row>
    <row r="67" spans="2:31">
      <c r="B67" s="2">
        <v>59</v>
      </c>
      <c r="C67" s="45"/>
      <c r="D67" s="45"/>
      <c r="E67" s="57"/>
      <c r="F67" s="57"/>
      <c r="G67" s="57"/>
      <c r="I67" s="2">
        <v>4</v>
      </c>
      <c r="J67" s="27"/>
      <c r="K67" s="27"/>
      <c r="L67" s="27"/>
      <c r="M67" s="27"/>
      <c r="P67" s="2">
        <v>5</v>
      </c>
      <c r="Q67" s="47"/>
      <c r="R67" s="37"/>
      <c r="S67" s="37"/>
      <c r="T67" s="37"/>
      <c r="U67" s="37"/>
      <c r="V67" s="37"/>
      <c r="W67" s="37"/>
      <c r="X67" s="27"/>
      <c r="Y67" s="27"/>
      <c r="AA67" s="2">
        <v>45</v>
      </c>
      <c r="AB67" s="14"/>
      <c r="AC67" s="14"/>
      <c r="AD67" s="14"/>
      <c r="AE67" s="14"/>
    </row>
    <row r="68" spans="2:31">
      <c r="B68" s="2">
        <v>60</v>
      </c>
      <c r="C68" s="45"/>
      <c r="D68" s="45"/>
      <c r="E68" s="57"/>
      <c r="F68" s="57"/>
      <c r="G68" s="57"/>
      <c r="I68" s="2">
        <v>5</v>
      </c>
      <c r="J68" s="27"/>
      <c r="K68" s="27"/>
      <c r="L68" s="27"/>
      <c r="M68" s="27"/>
      <c r="P68" s="2">
        <v>6</v>
      </c>
      <c r="Q68" s="47"/>
      <c r="R68" s="27"/>
      <c r="S68" s="27"/>
      <c r="T68" s="27"/>
      <c r="U68" s="27"/>
      <c r="V68" s="27"/>
      <c r="W68" s="27"/>
      <c r="X68" s="27"/>
      <c r="Y68" s="27"/>
      <c r="AA68" s="2">
        <v>46</v>
      </c>
      <c r="AB68" s="14"/>
      <c r="AC68" s="14"/>
      <c r="AD68" s="14"/>
      <c r="AE68" s="14"/>
    </row>
    <row r="69" spans="2:31">
      <c r="B69" s="2">
        <v>61</v>
      </c>
      <c r="C69" s="45"/>
      <c r="D69" s="45"/>
      <c r="E69" s="57"/>
      <c r="F69" s="57"/>
      <c r="G69" s="57"/>
      <c r="I69" s="2">
        <v>6</v>
      </c>
      <c r="J69" s="27"/>
      <c r="K69" s="27"/>
      <c r="L69" s="27"/>
      <c r="M69" s="27"/>
      <c r="P69" s="2">
        <v>7</v>
      </c>
      <c r="Q69" s="47"/>
      <c r="R69" s="37"/>
      <c r="S69" s="37"/>
      <c r="T69" s="37"/>
      <c r="U69" s="37"/>
      <c r="V69" s="37"/>
      <c r="W69" s="37"/>
      <c r="X69" s="27"/>
      <c r="Y69" s="27"/>
      <c r="AA69" s="2">
        <v>47</v>
      </c>
      <c r="AB69" s="14"/>
      <c r="AC69" s="14"/>
      <c r="AD69" s="14"/>
      <c r="AE69" s="14"/>
    </row>
    <row r="70" spans="2:31">
      <c r="B70" s="2">
        <v>62</v>
      </c>
      <c r="C70" s="45"/>
      <c r="D70" s="45"/>
      <c r="E70" s="57"/>
      <c r="F70" s="57"/>
      <c r="G70" s="57"/>
      <c r="I70" s="2">
        <v>7</v>
      </c>
      <c r="J70" s="27"/>
      <c r="K70" s="27"/>
      <c r="L70" s="27"/>
      <c r="M70" s="27"/>
      <c r="P70" s="2">
        <v>8</v>
      </c>
      <c r="Q70" s="47"/>
      <c r="R70" s="47"/>
      <c r="S70" s="47"/>
      <c r="T70" s="47"/>
      <c r="U70" s="47"/>
      <c r="V70" s="47"/>
      <c r="W70" s="47"/>
      <c r="X70" s="27"/>
      <c r="Y70" s="27"/>
      <c r="AA70" s="2">
        <v>48</v>
      </c>
      <c r="AB70" s="14"/>
      <c r="AC70" s="14"/>
      <c r="AD70" s="14"/>
      <c r="AE70" s="14"/>
    </row>
    <row r="71" spans="2:31">
      <c r="B71" s="2">
        <v>63</v>
      </c>
      <c r="C71" s="45"/>
      <c r="D71" s="45"/>
      <c r="E71" s="57"/>
      <c r="F71" s="57"/>
      <c r="G71" s="57"/>
      <c r="I71" s="2">
        <v>8</v>
      </c>
      <c r="J71" s="27"/>
      <c r="K71" s="27"/>
      <c r="L71" s="27"/>
      <c r="M71" s="27"/>
      <c r="P71" s="2">
        <v>9</v>
      </c>
      <c r="Q71" s="47"/>
      <c r="R71" s="37"/>
      <c r="S71" s="37"/>
      <c r="T71" s="37"/>
      <c r="U71" s="37"/>
      <c r="V71" s="37"/>
      <c r="W71" s="37"/>
      <c r="X71" s="27"/>
      <c r="Y71" s="27"/>
      <c r="AA71" s="2">
        <v>49</v>
      </c>
      <c r="AB71" s="14"/>
      <c r="AC71" s="14"/>
      <c r="AD71" s="14"/>
      <c r="AE71" s="14"/>
    </row>
    <row r="72" spans="2:31">
      <c r="B72" s="2">
        <v>64</v>
      </c>
      <c r="C72" s="45"/>
      <c r="D72" s="45"/>
      <c r="E72" s="57"/>
      <c r="F72" s="57"/>
      <c r="G72" s="57"/>
      <c r="I72" s="2">
        <v>9</v>
      </c>
      <c r="J72" s="27"/>
      <c r="K72" s="27"/>
      <c r="L72" s="27"/>
      <c r="M72" s="27"/>
      <c r="P72" s="2">
        <v>10</v>
      </c>
      <c r="Q72" s="47"/>
      <c r="R72" s="47"/>
      <c r="S72" s="47"/>
      <c r="T72" s="47"/>
      <c r="U72" s="47"/>
      <c r="V72" s="47"/>
      <c r="W72" s="47"/>
      <c r="X72" s="27"/>
      <c r="Y72" s="27"/>
      <c r="AA72" s="2">
        <v>50</v>
      </c>
      <c r="AB72" s="14"/>
      <c r="AC72" s="14"/>
      <c r="AD72" s="14"/>
      <c r="AE72" s="14"/>
    </row>
    <row r="73" spans="2:31">
      <c r="B73" s="2">
        <v>65</v>
      </c>
      <c r="C73" s="45"/>
      <c r="D73" s="45"/>
      <c r="E73" s="57"/>
      <c r="F73" s="57"/>
      <c r="G73" s="57"/>
      <c r="I73" s="2">
        <v>10</v>
      </c>
      <c r="J73" s="27"/>
      <c r="K73" s="27"/>
      <c r="L73" s="27"/>
      <c r="M73" s="27"/>
    </row>
    <row r="74" spans="2:31" ht="20">
      <c r="B74" s="2">
        <v>66</v>
      </c>
      <c r="C74" s="45"/>
      <c r="D74" s="45"/>
      <c r="E74" s="57"/>
      <c r="F74" s="57"/>
      <c r="G74" s="57"/>
      <c r="I74" s="2">
        <v>11</v>
      </c>
      <c r="J74" s="27"/>
      <c r="K74" s="27"/>
      <c r="L74" s="27"/>
      <c r="M74" s="27"/>
      <c r="P74" s="20" t="s">
        <v>76</v>
      </c>
    </row>
    <row r="75" spans="2:31">
      <c r="B75" s="2">
        <v>67</v>
      </c>
      <c r="C75" s="45"/>
      <c r="D75" s="45"/>
      <c r="E75" s="57"/>
      <c r="F75" s="57"/>
      <c r="G75" s="57"/>
      <c r="I75" s="2">
        <v>12</v>
      </c>
      <c r="J75" s="27"/>
      <c r="K75" s="27"/>
      <c r="L75" s="27"/>
      <c r="M75" s="27"/>
      <c r="P75" s="2"/>
      <c r="Q75" s="2" t="s">
        <v>77</v>
      </c>
      <c r="R75" s="2" t="s">
        <v>78</v>
      </c>
    </row>
    <row r="76" spans="2:31">
      <c r="B76" s="2">
        <v>68</v>
      </c>
      <c r="C76" s="45"/>
      <c r="D76" s="45"/>
      <c r="E76" s="57"/>
      <c r="F76" s="57"/>
      <c r="G76" s="57"/>
      <c r="I76" s="2">
        <v>13</v>
      </c>
      <c r="J76" s="27"/>
      <c r="K76" s="27"/>
      <c r="L76" s="27"/>
      <c r="M76" s="27"/>
      <c r="P76" s="2" t="s">
        <v>79</v>
      </c>
      <c r="Q76" s="47">
        <v>4</v>
      </c>
      <c r="R76" s="47">
        <v>10</v>
      </c>
      <c r="S76" s="1" t="s">
        <v>80</v>
      </c>
    </row>
    <row r="77" spans="2:31">
      <c r="B77" s="2">
        <v>69</v>
      </c>
      <c r="C77" s="45"/>
      <c r="D77" s="45"/>
      <c r="E77" s="57"/>
      <c r="F77" s="57"/>
      <c r="G77" s="57"/>
      <c r="I77" s="2">
        <v>14</v>
      </c>
      <c r="J77" s="27"/>
      <c r="K77" s="27"/>
      <c r="L77" s="27"/>
      <c r="M77" s="27"/>
      <c r="P77" s="2" t="s">
        <v>81</v>
      </c>
      <c r="Q77" s="48">
        <v>1200</v>
      </c>
      <c r="R77" s="48">
        <v>1750</v>
      </c>
    </row>
    <row r="78" spans="2:31">
      <c r="B78" s="2">
        <v>70</v>
      </c>
      <c r="C78" s="45"/>
      <c r="D78" s="45"/>
      <c r="E78" s="57"/>
      <c r="F78" s="57"/>
      <c r="G78" s="57"/>
      <c r="I78" s="2">
        <v>15</v>
      </c>
      <c r="J78" s="27"/>
      <c r="K78" s="27"/>
      <c r="L78" s="27"/>
      <c r="M78" s="27"/>
    </row>
    <row r="79" spans="2:31" ht="20">
      <c r="B79" s="2">
        <v>71</v>
      </c>
      <c r="C79" s="45"/>
      <c r="D79" s="45"/>
      <c r="E79" s="57"/>
      <c r="F79" s="57"/>
      <c r="G79" s="57"/>
      <c r="I79" s="2">
        <v>16</v>
      </c>
      <c r="J79" s="27"/>
      <c r="K79" s="27"/>
      <c r="L79" s="27"/>
      <c r="M79" s="27"/>
      <c r="P79" s="20" t="s">
        <v>82</v>
      </c>
    </row>
    <row r="80" spans="2:31">
      <c r="B80" s="2">
        <v>72</v>
      </c>
      <c r="C80" s="45"/>
      <c r="D80" s="45"/>
      <c r="E80" s="57"/>
      <c r="F80" s="57"/>
      <c r="G80" s="57"/>
      <c r="I80" s="2">
        <v>17</v>
      </c>
      <c r="J80" s="27"/>
      <c r="K80" s="27"/>
      <c r="L80" s="27"/>
      <c r="M80" s="27"/>
      <c r="P80" s="2"/>
      <c r="Q80" s="2" t="s">
        <v>77</v>
      </c>
      <c r="R80" s="2" t="s">
        <v>78</v>
      </c>
      <c r="S80" s="2" t="s">
        <v>83</v>
      </c>
      <c r="T80" s="2" t="s">
        <v>84</v>
      </c>
    </row>
    <row r="81" spans="2:20">
      <c r="B81" s="2">
        <v>73</v>
      </c>
      <c r="C81" s="45"/>
      <c r="D81" s="45"/>
      <c r="E81" s="57"/>
      <c r="F81" s="57"/>
      <c r="G81" s="57"/>
      <c r="I81" s="2">
        <v>18</v>
      </c>
      <c r="J81" s="27"/>
      <c r="K81" s="27"/>
      <c r="L81" s="27"/>
      <c r="M81" s="27"/>
      <c r="P81" s="2" t="s">
        <v>81</v>
      </c>
      <c r="Q81" s="47">
        <v>50</v>
      </c>
      <c r="R81" s="27">
        <f>Q5</f>
        <v>12000</v>
      </c>
      <c r="S81" s="47">
        <v>1</v>
      </c>
      <c r="T81" s="47">
        <v>200</v>
      </c>
    </row>
    <row r="82" spans="2:20">
      <c r="B82" s="2">
        <v>74</v>
      </c>
      <c r="C82" s="45"/>
      <c r="D82" s="45"/>
      <c r="E82" s="57"/>
      <c r="F82" s="57"/>
      <c r="G82" s="57"/>
      <c r="I82" s="2">
        <v>19</v>
      </c>
      <c r="J82" s="27"/>
      <c r="K82" s="27"/>
      <c r="L82" s="27"/>
      <c r="M82" s="27"/>
    </row>
    <row r="83" spans="2:20">
      <c r="B83" s="2">
        <v>75</v>
      </c>
      <c r="C83" s="45"/>
      <c r="D83" s="45"/>
      <c r="E83" s="57"/>
      <c r="F83" s="57"/>
      <c r="G83" s="57"/>
      <c r="I83" s="2">
        <v>20</v>
      </c>
      <c r="J83" s="27"/>
      <c r="K83" s="27"/>
      <c r="L83" s="27"/>
      <c r="M83" s="27"/>
    </row>
    <row r="84" spans="2:20">
      <c r="B84" s="2">
        <v>76</v>
      </c>
      <c r="C84" s="45"/>
      <c r="D84" s="45"/>
      <c r="E84" s="57"/>
      <c r="F84" s="57"/>
      <c r="G84" s="57"/>
      <c r="I84" s="3"/>
      <c r="J84" s="31"/>
      <c r="K84" s="31"/>
      <c r="L84" s="31"/>
    </row>
    <row r="85" spans="2:20">
      <c r="B85" s="2">
        <v>77</v>
      </c>
      <c r="C85" s="45"/>
      <c r="D85" s="45"/>
      <c r="E85" s="57"/>
      <c r="F85" s="57"/>
      <c r="G85" s="57"/>
      <c r="I85" s="3"/>
    </row>
    <row r="86" spans="2:20">
      <c r="B86" s="2">
        <v>78</v>
      </c>
      <c r="C86" s="45"/>
      <c r="D86" s="45"/>
      <c r="E86" s="57"/>
      <c r="F86" s="57"/>
      <c r="G86" s="57"/>
      <c r="I86" s="3"/>
    </row>
    <row r="87" spans="2:20">
      <c r="B87" s="2">
        <v>79</v>
      </c>
      <c r="C87" s="45"/>
      <c r="D87" s="45"/>
      <c r="E87" s="57"/>
      <c r="F87" s="57"/>
      <c r="G87" s="57"/>
      <c r="I87" s="3"/>
    </row>
    <row r="88" spans="2:20">
      <c r="B88" s="2">
        <v>80</v>
      </c>
      <c r="C88" s="45"/>
      <c r="D88" s="45"/>
      <c r="E88" s="57"/>
      <c r="F88" s="57"/>
      <c r="G88" s="57"/>
      <c r="I88" s="3"/>
    </row>
    <row r="89" spans="2:20">
      <c r="I89" s="3"/>
    </row>
    <row r="90" spans="2:20">
      <c r="B90" s="1" t="e" cm="1" vm="8">
        <f t="array" aca="1" ref="B90" ca="1">_xlfn._xlws.PY(0,1,D6,K6,K61,R21,W21,E9:E88,F9:F88,G9:G88,J9:J23,K9:M23,AA28:AA30,J64:J83,K64:M83)</f>
        <v>#VALUE!</v>
      </c>
      <c r="C90" s="6"/>
      <c r="I90" s="3"/>
      <c r="L90" s="31"/>
    </row>
    <row r="91" spans="2:20">
      <c r="I91" s="3"/>
      <c r="L91" s="31"/>
    </row>
    <row r="92" spans="2:20">
      <c r="I92" s="3"/>
      <c r="J92" s="31"/>
      <c r="K92" s="31"/>
      <c r="L92" s="31"/>
    </row>
    <row r="93" spans="2:20">
      <c r="I93" s="3"/>
      <c r="J93" s="31"/>
      <c r="K93" s="31"/>
      <c r="L93" s="31"/>
    </row>
    <row r="94" spans="2:20">
      <c r="I94" s="3"/>
      <c r="J94" s="31"/>
      <c r="K94" s="31"/>
      <c r="L94" s="31"/>
    </row>
    <row r="95" spans="2:20">
      <c r="I95" s="3"/>
      <c r="J95" s="31"/>
      <c r="K95" s="31"/>
      <c r="L95" s="31"/>
    </row>
  </sheetData>
  <mergeCells count="1">
    <mergeCell ref="B1:L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RDOPT</vt:lpstr>
      <vt:lpstr>RDOPT (2)</vt:lpstr>
      <vt:lpstr>rotor_ref</vt:lpstr>
      <vt:lpstr>'RDOPT (2)'!형상_확인</vt:lpstr>
      <vt:lpstr>rotor_ref!형상_확인</vt:lpstr>
      <vt:lpstr>형상_확인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 PING</dc:creator>
  <cp:keywords/>
  <dc:description/>
  <cp:lastModifiedBy>YEOREUM GUREUM</cp:lastModifiedBy>
  <cp:revision/>
  <dcterms:created xsi:type="dcterms:W3CDTF">2015-06-05T18:19:34Z</dcterms:created>
  <dcterms:modified xsi:type="dcterms:W3CDTF">2025-09-16T02:08:58Z</dcterms:modified>
  <cp:category/>
  <cp:contentStatus/>
</cp:coreProperties>
</file>