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<sst xmlns="http://schemas.openxmlformats.org/spreadsheetml/2006/main" count="88" uniqueCount="33">
  <si>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</si>
  <si>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</si>
  <si>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</si>
  <si>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</si>
  <si>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</si>
  <si>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</si>
  <si>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</si>
  <si>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</si>
  <si>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</si>
  <si>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</si>
  <si>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</si>
  <si>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</si>
  <si>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</si>
  <si>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</si>
  <si>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</si>
  <si>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</si>
  <si>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</si>
  <si>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</si>
  <si>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</si>
  <si>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Покупка билета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</si>
  <si>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</si>
  <si>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</si>
  <si>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</si>
  <si>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 xml:space="preserve">Удаление бронирования </t>
  </si>
  <si>
    <t>Выход из системы</t>
  </si>
  <si>
    <t>Поиск билета без оплаты</t>
  </si>
  <si>
    <t>Оплата билета</t>
  </si>
  <si>
    <t>Покупка билета (без просмотра квитанции)</t>
  </si>
  <si>
    <t>Просмотр квитанций</t>
  </si>
  <si>
    <t>Ознакомление с путевым листом</t>
  </si>
  <si>
    <t xml:space="preserve">Отмена бронирования </t>
  </si>
  <si>
    <t>Статистика</t>
  </si>
  <si>
    <t>Запросов в час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</si>
</sst>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1.0"/>
      <color theme="1"/>
      <name val="Arial"/>
    </font>
    <font/>
    <font>
      <sz val="11.0"/>
      <color theme="1"/>
      <name val="Calibri"/>
    </font>
    <font>
      <color theme="1"/>
      <name val="Calibri"/>
    </font>
    <font>
      <sz val="11.0"/>
      <color rgb="FFBFBFBF"/>
      <name val="Calibri"/>
    </font>
    <font>
      <sz val="14.0"/>
      <color rgb="FF000000"/>
      <name val="Times New Roman"/>
    </font>
    <font>
      <sz val="11.0"/>
      <color theme="1"/>
    </font>
    <font>
      <sz val="11.0"/>
      <color rgb="FF000000"/>
      <name val="Docs-Calibri"/>
    </font>
    <font>
      <sz val="14.0"/>
      <color theme="1"/>
      <name val="Calibri"/>
    </font>
    <font>
      <b/>
      <sz val="14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1" numFmtId="0" xfId="0" applyBorder="1" applyFont="1"/>
    <xf borderId="3" fillId="0" fontId="1" numFmtId="0" xfId="0" applyBorder="1" applyFont="1"/>
    <xf borderId="2" fillId="0" fontId="2" numFmtId="0" xfId="0" applyAlignment="1" applyBorder="1" applyFont="1">
      <alignment readingOrder="0"/>
    </xf>
    <xf borderId="4" fillId="0" fontId="3" numFmtId="0" xfId="0" applyBorder="1" applyFont="1"/>
    <xf borderId="1" fillId="0" fontId="2" numFmtId="2" xfId="0" applyBorder="1" applyFont="1" applyNumberFormat="1"/>
    <xf borderId="1" fillId="0" fontId="1" numFmtId="0" xfId="0" applyAlignment="1" applyBorder="1" applyFont="1">
      <alignment readingOrder="0"/>
    </xf>
    <xf borderId="1" fillId="0" fontId="2" numFmtId="1" xfId="0" applyBorder="1" applyFont="1" applyNumberForma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0" fontId="5" numFmtId="0" xfId="0" applyAlignment="1" applyFont="1">
      <alignment horizontal="left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1" fillId="3" fontId="6" numFmtId="0" xfId="0" applyAlignment="1" applyBorder="1" applyFill="1" applyFont="1">
      <alignment readingOrder="0"/>
    </xf>
    <xf borderId="0" fillId="0" fontId="2" numFmtId="164" xfId="0" applyFont="1" applyNumberFormat="1"/>
    <xf borderId="0" fillId="0" fontId="4" numFmtId="1" xfId="0" applyFont="1" applyNumberFormat="1"/>
    <xf borderId="0" fillId="0" fontId="4" numFmtId="9" xfId="0" applyFont="1" applyNumberFormat="1"/>
    <xf borderId="5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4" fontId="7" numFmtId="0" xfId="0" applyAlignment="1" applyBorder="1" applyFill="1" applyFont="1">
      <alignment horizontal="left" readingOrder="0"/>
    </xf>
    <xf borderId="6" fillId="0" fontId="2" numFmtId="0" xfId="0" applyAlignment="1" applyBorder="1" applyFont="1">
      <alignment readingOrder="0"/>
    </xf>
    <xf borderId="0" fillId="4" fontId="6" numFmtId="0" xfId="0" applyFont="1"/>
    <xf borderId="0" fillId="0" fontId="6" numFmtId="9" xfId="0" applyFont="1" applyNumberFormat="1"/>
    <xf borderId="3" fillId="5" fontId="8" numFmtId="0" xfId="0" applyBorder="1" applyFill="1" applyFont="1"/>
    <xf borderId="4" fillId="0" fontId="1" numFmtId="0" xfId="0" applyBorder="1" applyFont="1"/>
    <xf borderId="3" fillId="5" fontId="3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" numFmtId="9" xfId="0" applyBorder="1" applyFont="1" applyNumberFormat="1"/>
    <xf borderId="1" fillId="0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3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Поиск билета без оплаты"/>
        <s v="Покупка билета (без просмотра квитанции)"/>
        <s v="Ознакомление с путевым листом"/>
      </sharedItems>
    </cacheField>
    <cacheField name="transaction rq" numFmtId="0">
      <sharedItems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>
        <n v="1.0"/>
      </sharedItems>
    </cacheField>
    <cacheField name="VU" numFmtId="0">
      <sharedItems containsSemiMixedTypes="0" containsString="0" containsNumber="1" containsInteger="1">
        <n v="2.0"/>
        <n v="1.0"/>
        <n v="3.0"/>
      </sharedItems>
    </cacheField>
    <cacheField name="pacing" numFmtId="0">
      <sharedItems containsSemiMixedTypes="0" containsString="0" containsNumber="1" containsInteger="1">
        <n v="200.0"/>
        <n v="47.0"/>
        <n v="75.0"/>
        <n v="80.0"/>
        <n v="66.0"/>
      </sharedItems>
    </cacheField>
    <cacheField name="одним пользователем в минуту" numFmtId="2">
      <sharedItems containsSemiMixedTypes="0" containsString="0" containsNumber="1">
        <n v="0.3"/>
        <n v="1.2765957446808511"/>
        <n v="0.8"/>
        <n v="0.75"/>
        <n v="0.9090909090909091"/>
      </sharedItems>
    </cacheField>
    <cacheField name="Длительность ступени" numFmtId="0">
      <sharedItems containsSemiMixedTypes="0" containsString="0" containsNumber="1" containsInteger="1">
        <n v="60.0"/>
      </sharedItems>
    </cacheField>
    <cacheField name="Итого" numFmtId="1">
      <sharedItems containsSemiMixedTypes="0" containsString="0" containsNumber="1">
        <n v="36.0"/>
        <n v="76.59574468085107"/>
        <n v="96.0"/>
        <n v="135.0"/>
        <n v="54.545454545454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9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nsaction rq" axis="axisRow" compact="0" outline="0" multipleItemSelectionAllowed="1" showAll="0" sortType="ascending">
      <items>
        <item x="0"/>
        <item x="2"/>
        <item x="5"/>
        <item x="1"/>
        <item x="3"/>
        <item x="6"/>
        <item x="4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9.0"/>
    <col customWidth="1" min="3" max="4" width="9.38"/>
    <col customWidth="1" min="5" max="5" width="16.63"/>
    <col customWidth="1" min="6" max="6" width="28.88"/>
    <col customWidth="1" min="7" max="7" width="21.75"/>
    <col customWidth="1" min="8" max="8" width="9.38"/>
    <col customWidth="1" min="9" max="9" width="27.5"/>
    <col customWidth="1" min="10" max="10" width="16.38"/>
    <col customWidth="1" min="11" max="11" width="23.13"/>
    <col customWidth="1" min="12" max="12" width="13.88"/>
    <col customWidth="1" min="13" max="13" width="36.25"/>
    <col customWidth="1" min="14" max="15" width="9.38"/>
    <col customWidth="1" min="16" max="16" width="13.25"/>
    <col customWidth="1" min="17" max="18" width="9.38"/>
    <col customWidth="1" min="19" max="19" width="18.5"/>
    <col customWidth="1" min="20" max="20" width="28.88"/>
    <col customWidth="1" min="21" max="2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4" t="s">
        <v>14</v>
      </c>
      <c r="T1" s="5" t="s">
        <v>15</v>
      </c>
      <c r="U1" s="5" t="s">
        <v>16</v>
      </c>
      <c r="V1" s="5" t="s">
        <v>17</v>
      </c>
      <c r="X1" s="4" t="s">
        <v>18</v>
      </c>
    </row>
    <row r="2">
      <c r="A2" s="6" t="s">
        <v>19</v>
      </c>
      <c r="B2" s="6" t="s">
        <v>20</v>
      </c>
      <c r="C2" s="7">
        <v>1.0</v>
      </c>
      <c r="D2" s="8">
        <f t="shared" ref="D2:D23" si="1">VLOOKUP(A2,$M$1:$W$8,6,FALSE)</f>
        <v>2</v>
      </c>
      <c r="E2" s="9">
        <f t="shared" ref="E2:E23" si="2">VLOOKUP(A2,$M$1:$W$8,5,FALSE)</f>
        <v>200</v>
      </c>
      <c r="F2" s="10">
        <f t="shared" ref="F2:F23" si="3">60/E2</f>
        <v>0.3</v>
      </c>
      <c r="G2" s="11">
        <v>60.0</v>
      </c>
      <c r="H2" s="12">
        <f t="shared" ref="H2:H23" si="4">D2*F2*G2</f>
        <v>36</v>
      </c>
      <c r="K2" s="15"/>
      <c r="L2" s="16"/>
      <c r="M2" s="4" t="s">
        <v>19</v>
      </c>
      <c r="N2" s="4">
        <v>5.6155</v>
      </c>
      <c r="O2" s="17">
        <v>40.0035</v>
      </c>
      <c r="P2" s="4">
        <f t="shared" ref="P2:P6" si="5">N2+O2</f>
        <v>45.619</v>
      </c>
      <c r="Q2" s="18">
        <v>200.0</v>
      </c>
      <c r="R2" s="18">
        <v>2.0</v>
      </c>
      <c r="S2" s="19">
        <f t="shared" ref="S2:S6" si="6">60/(Q2)</f>
        <v>0.3</v>
      </c>
      <c r="T2" s="5">
        <v>20.0</v>
      </c>
      <c r="U2" s="20">
        <f t="shared" ref="U2:U6" si="7">ROUND(R2*S2*T2,0)</f>
        <v>12</v>
      </c>
      <c r="V2" s="21">
        <f t="shared" ref="V2:V6" si="8">R2/X$2</f>
        <v>0.2222222222</v>
      </c>
      <c r="X2" s="4">
        <f>SUM(R2:R6)</f>
        <v>9</v>
      </c>
    </row>
    <row r="3">
      <c r="A3" s="6" t="s">
        <v>19</v>
      </c>
      <c r="B3" s="6" t="s">
        <v>21</v>
      </c>
      <c r="C3" s="7">
        <v>1.0</v>
      </c>
      <c r="D3" s="22">
        <f t="shared" si="1"/>
        <v>2</v>
      </c>
      <c r="E3" s="9">
        <f t="shared" si="2"/>
        <v>200</v>
      </c>
      <c r="F3" s="10">
        <f t="shared" si="3"/>
        <v>0.3</v>
      </c>
      <c r="G3" s="6">
        <v>60.0</v>
      </c>
      <c r="H3" s="12">
        <f t="shared" si="4"/>
        <v>36</v>
      </c>
      <c r="K3" s="15"/>
      <c r="L3" s="16"/>
      <c r="M3" s="4" t="s">
        <v>23</v>
      </c>
      <c r="N3" s="4">
        <v>3.1109</v>
      </c>
      <c r="O3" s="4">
        <v>20.0014</v>
      </c>
      <c r="P3" s="4">
        <f t="shared" si="5"/>
        <v>23.1123</v>
      </c>
      <c r="Q3" s="18">
        <v>47.0</v>
      </c>
      <c r="R3" s="23">
        <v>1.0</v>
      </c>
      <c r="S3" s="19">
        <f t="shared" si="6"/>
        <v>1.276595745</v>
      </c>
      <c r="T3" s="5">
        <v>20.0</v>
      </c>
      <c r="U3" s="20">
        <f t="shared" si="7"/>
        <v>26</v>
      </c>
      <c r="V3" s="21">
        <f t="shared" si="8"/>
        <v>0.1111111111</v>
      </c>
    </row>
    <row r="4">
      <c r="A4" s="6" t="s">
        <v>19</v>
      </c>
      <c r="B4" s="6" t="s">
        <v>22</v>
      </c>
      <c r="C4" s="7">
        <v>1.0</v>
      </c>
      <c r="D4" s="22">
        <f t="shared" si="1"/>
        <v>2</v>
      </c>
      <c r="E4" s="9">
        <f t="shared" si="2"/>
        <v>200</v>
      </c>
      <c r="F4" s="10">
        <f t="shared" si="3"/>
        <v>0.3</v>
      </c>
      <c r="G4" s="6">
        <v>60.0</v>
      </c>
      <c r="H4" s="12">
        <f t="shared" si="4"/>
        <v>36</v>
      </c>
      <c r="K4" s="15"/>
      <c r="L4" s="16"/>
      <c r="M4" s="4" t="s">
        <v>25</v>
      </c>
      <c r="N4" s="4">
        <v>4.5356</v>
      </c>
      <c r="O4" s="4">
        <v>30.0018</v>
      </c>
      <c r="P4" s="4">
        <f t="shared" si="5"/>
        <v>34.5374</v>
      </c>
      <c r="Q4" s="23">
        <f>75</f>
        <v>75</v>
      </c>
      <c r="R4" s="24">
        <v>2.0</v>
      </c>
      <c r="S4" s="19">
        <f t="shared" si="6"/>
        <v>0.8</v>
      </c>
      <c r="T4" s="5">
        <v>20.0</v>
      </c>
      <c r="U4" s="20">
        <f t="shared" si="7"/>
        <v>32</v>
      </c>
      <c r="V4" s="21">
        <f t="shared" si="8"/>
        <v>0.2222222222</v>
      </c>
    </row>
    <row r="5">
      <c r="A5" s="6" t="s">
        <v>19</v>
      </c>
      <c r="B5" s="6" t="s">
        <v>26</v>
      </c>
      <c r="C5" s="7">
        <v>1.0</v>
      </c>
      <c r="D5" s="22">
        <f t="shared" si="1"/>
        <v>2</v>
      </c>
      <c r="E5" s="9">
        <f t="shared" si="2"/>
        <v>200</v>
      </c>
      <c r="F5" s="10">
        <f t="shared" si="3"/>
        <v>0.3</v>
      </c>
      <c r="G5" s="6">
        <v>60.0</v>
      </c>
      <c r="H5" s="12">
        <f t="shared" si="4"/>
        <v>36</v>
      </c>
      <c r="K5" s="15"/>
      <c r="L5" s="16"/>
      <c r="M5" s="4" t="s">
        <v>27</v>
      </c>
      <c r="N5" s="4">
        <v>6.3802</v>
      </c>
      <c r="O5" s="17">
        <v>35.0034</v>
      </c>
      <c r="P5" s="4">
        <f t="shared" si="5"/>
        <v>41.3836</v>
      </c>
      <c r="Q5" s="18">
        <v>80.0</v>
      </c>
      <c r="R5" s="18">
        <v>3.0</v>
      </c>
      <c r="S5" s="19">
        <f t="shared" si="6"/>
        <v>0.75</v>
      </c>
      <c r="T5" s="5">
        <v>20.0</v>
      </c>
      <c r="U5" s="20">
        <f t="shared" si="7"/>
        <v>45</v>
      </c>
      <c r="V5" s="21">
        <f t="shared" si="8"/>
        <v>0.3333333333</v>
      </c>
    </row>
    <row r="6">
      <c r="A6" s="6" t="s">
        <v>19</v>
      </c>
      <c r="B6" s="6" t="s">
        <v>28</v>
      </c>
      <c r="C6" s="7">
        <v>1.0</v>
      </c>
      <c r="D6" s="22">
        <f t="shared" si="1"/>
        <v>2</v>
      </c>
      <c r="E6" s="9">
        <f t="shared" si="2"/>
        <v>200</v>
      </c>
      <c r="F6" s="10">
        <f t="shared" si="3"/>
        <v>0.3</v>
      </c>
      <c r="G6" s="6">
        <v>60.0</v>
      </c>
      <c r="H6" s="12">
        <f t="shared" si="4"/>
        <v>36</v>
      </c>
      <c r="K6" s="15"/>
      <c r="L6" s="16"/>
      <c r="M6" s="4" t="s">
        <v>29</v>
      </c>
      <c r="N6" s="4">
        <v>5.1223</v>
      </c>
      <c r="O6" s="17">
        <v>25.0032</v>
      </c>
      <c r="P6" s="4">
        <f t="shared" si="5"/>
        <v>30.1255</v>
      </c>
      <c r="Q6" s="18">
        <v>66.0</v>
      </c>
      <c r="R6" s="23">
        <v>1.0</v>
      </c>
      <c r="S6" s="19">
        <f t="shared" si="6"/>
        <v>0.9090909091</v>
      </c>
      <c r="T6" s="5">
        <v>20.0</v>
      </c>
      <c r="U6" s="20">
        <f t="shared" si="7"/>
        <v>18</v>
      </c>
      <c r="V6" s="21">
        <f t="shared" si="8"/>
        <v>0.1111111111</v>
      </c>
    </row>
    <row r="7">
      <c r="A7" s="6" t="s">
        <v>19</v>
      </c>
      <c r="B7" s="25" t="s">
        <v>24</v>
      </c>
      <c r="C7" s="7">
        <v>1.0</v>
      </c>
      <c r="D7" s="22">
        <f t="shared" si="1"/>
        <v>2</v>
      </c>
      <c r="E7" s="9">
        <f t="shared" si="2"/>
        <v>200</v>
      </c>
      <c r="F7" s="10">
        <f t="shared" si="3"/>
        <v>0.3</v>
      </c>
      <c r="G7" s="11">
        <v>60.0</v>
      </c>
      <c r="H7" s="12">
        <f t="shared" si="4"/>
        <v>36</v>
      </c>
      <c r="K7" s="15"/>
      <c r="L7" s="16"/>
      <c r="T7" s="5"/>
      <c r="U7" s="20">
        <f t="shared" ref="U7:V7" si="9">SUM(U2:U6)</f>
        <v>133</v>
      </c>
      <c r="V7" s="21">
        <f t="shared" si="9"/>
        <v>1</v>
      </c>
    </row>
    <row r="8">
      <c r="A8" s="6" t="s">
        <v>23</v>
      </c>
      <c r="B8" s="6" t="s">
        <v>20</v>
      </c>
      <c r="C8" s="7">
        <v>1.0</v>
      </c>
      <c r="D8" s="8">
        <f t="shared" si="1"/>
        <v>1</v>
      </c>
      <c r="E8" s="9">
        <f t="shared" si="2"/>
        <v>47</v>
      </c>
      <c r="F8" s="10">
        <f t="shared" si="3"/>
        <v>1.276595745</v>
      </c>
      <c r="G8" s="6">
        <v>60.0</v>
      </c>
      <c r="H8" s="12">
        <f t="shared" si="4"/>
        <v>76.59574468</v>
      </c>
      <c r="K8" s="15"/>
      <c r="L8" s="16"/>
    </row>
    <row r="9">
      <c r="A9" s="6" t="s">
        <v>23</v>
      </c>
      <c r="B9" s="6" t="s">
        <v>28</v>
      </c>
      <c r="C9" s="7">
        <v>1.0</v>
      </c>
      <c r="D9" s="22">
        <f t="shared" si="1"/>
        <v>1</v>
      </c>
      <c r="E9" s="9">
        <f t="shared" si="2"/>
        <v>47</v>
      </c>
      <c r="F9" s="10">
        <f t="shared" si="3"/>
        <v>1.276595745</v>
      </c>
      <c r="G9" s="6">
        <v>60.0</v>
      </c>
      <c r="H9" s="12">
        <f t="shared" si="4"/>
        <v>76.59574468</v>
      </c>
      <c r="K9" s="3"/>
    </row>
    <row r="10">
      <c r="A10" s="6" t="s">
        <v>23</v>
      </c>
      <c r="B10" s="6" t="s">
        <v>30</v>
      </c>
      <c r="C10" s="7">
        <v>1.0</v>
      </c>
      <c r="D10" s="22">
        <f t="shared" si="1"/>
        <v>1</v>
      </c>
      <c r="E10" s="9">
        <f t="shared" si="2"/>
        <v>47</v>
      </c>
      <c r="F10" s="10">
        <f t="shared" si="3"/>
        <v>1.276595745</v>
      </c>
      <c r="G10" s="6">
        <v>60.0</v>
      </c>
      <c r="H10" s="12">
        <f t="shared" si="4"/>
        <v>76.59574468</v>
      </c>
    </row>
    <row r="11">
      <c r="A11" s="6" t="s">
        <v>23</v>
      </c>
      <c r="B11" s="6" t="s">
        <v>24</v>
      </c>
      <c r="C11" s="7">
        <v>1.0</v>
      </c>
      <c r="D11" s="22">
        <f t="shared" si="1"/>
        <v>1</v>
      </c>
      <c r="E11" s="9">
        <f t="shared" si="2"/>
        <v>47</v>
      </c>
      <c r="F11" s="10">
        <f t="shared" si="3"/>
        <v>1.276595745</v>
      </c>
      <c r="G11" s="6">
        <v>60.0</v>
      </c>
      <c r="H11" s="12">
        <f t="shared" si="4"/>
        <v>76.59574468</v>
      </c>
    </row>
    <row r="12">
      <c r="A12" s="6" t="s">
        <v>25</v>
      </c>
      <c r="B12" s="6" t="s">
        <v>20</v>
      </c>
      <c r="C12" s="7">
        <v>1.0</v>
      </c>
      <c r="D12" s="8">
        <f t="shared" si="1"/>
        <v>2</v>
      </c>
      <c r="E12" s="9">
        <f t="shared" si="2"/>
        <v>75</v>
      </c>
      <c r="F12" s="10">
        <f t="shared" si="3"/>
        <v>0.8</v>
      </c>
      <c r="G12" s="6">
        <v>60.0</v>
      </c>
      <c r="H12" s="12">
        <f t="shared" si="4"/>
        <v>96</v>
      </c>
    </row>
    <row r="13">
      <c r="A13" s="6" t="s">
        <v>25</v>
      </c>
      <c r="B13" s="6" t="s">
        <v>21</v>
      </c>
      <c r="C13" s="7">
        <v>1.0</v>
      </c>
      <c r="D13" s="22">
        <f t="shared" si="1"/>
        <v>2</v>
      </c>
      <c r="E13" s="9">
        <f t="shared" si="2"/>
        <v>75</v>
      </c>
      <c r="F13" s="10">
        <f t="shared" si="3"/>
        <v>0.8</v>
      </c>
      <c r="G13" s="6">
        <v>60.0</v>
      </c>
      <c r="H13" s="12">
        <f t="shared" si="4"/>
        <v>96</v>
      </c>
    </row>
    <row r="14">
      <c r="A14" s="6" t="s">
        <v>25</v>
      </c>
      <c r="B14" s="6" t="s">
        <v>22</v>
      </c>
      <c r="C14" s="7">
        <v>1.0</v>
      </c>
      <c r="D14" s="22">
        <f t="shared" si="1"/>
        <v>2</v>
      </c>
      <c r="E14" s="9">
        <f t="shared" si="2"/>
        <v>75</v>
      </c>
      <c r="F14" s="10">
        <f t="shared" si="3"/>
        <v>0.8</v>
      </c>
      <c r="G14" s="6">
        <v>60.0</v>
      </c>
      <c r="H14" s="12">
        <f t="shared" si="4"/>
        <v>96</v>
      </c>
    </row>
    <row r="15">
      <c r="A15" s="6" t="s">
        <v>25</v>
      </c>
      <c r="B15" s="6" t="s">
        <v>24</v>
      </c>
      <c r="C15" s="7">
        <v>1.0</v>
      </c>
      <c r="D15" s="22">
        <f t="shared" si="1"/>
        <v>2</v>
      </c>
      <c r="E15" s="9">
        <f t="shared" si="2"/>
        <v>75</v>
      </c>
      <c r="F15" s="10">
        <f t="shared" si="3"/>
        <v>0.8</v>
      </c>
      <c r="G15" s="6">
        <v>60.0</v>
      </c>
      <c r="H15" s="12">
        <f t="shared" si="4"/>
        <v>96</v>
      </c>
    </row>
    <row r="16">
      <c r="A16" s="6" t="s">
        <v>27</v>
      </c>
      <c r="B16" s="6" t="s">
        <v>20</v>
      </c>
      <c r="C16" s="7">
        <v>1.0</v>
      </c>
      <c r="D16" s="8">
        <f t="shared" si="1"/>
        <v>3</v>
      </c>
      <c r="E16" s="9">
        <f t="shared" si="2"/>
        <v>80</v>
      </c>
      <c r="F16" s="10">
        <f t="shared" si="3"/>
        <v>0.75</v>
      </c>
      <c r="G16" s="6">
        <v>60.0</v>
      </c>
      <c r="H16" s="12">
        <f t="shared" si="4"/>
        <v>135</v>
      </c>
    </row>
    <row r="17">
      <c r="A17" s="6" t="s">
        <v>27</v>
      </c>
      <c r="B17" s="6" t="s">
        <v>21</v>
      </c>
      <c r="C17" s="7">
        <v>1.0</v>
      </c>
      <c r="D17" s="22">
        <f t="shared" si="1"/>
        <v>3</v>
      </c>
      <c r="E17" s="9">
        <f t="shared" si="2"/>
        <v>80</v>
      </c>
      <c r="F17" s="10">
        <f t="shared" si="3"/>
        <v>0.75</v>
      </c>
      <c r="G17" s="6">
        <v>60.0</v>
      </c>
      <c r="H17" s="12">
        <f t="shared" si="4"/>
        <v>135</v>
      </c>
    </row>
    <row r="18">
      <c r="A18" s="6" t="s">
        <v>27</v>
      </c>
      <c r="B18" s="6" t="s">
        <v>22</v>
      </c>
      <c r="C18" s="7">
        <v>1.0</v>
      </c>
      <c r="D18" s="22">
        <f t="shared" si="1"/>
        <v>3</v>
      </c>
      <c r="E18" s="9">
        <f t="shared" si="2"/>
        <v>80</v>
      </c>
      <c r="F18" s="10">
        <f t="shared" si="3"/>
        <v>0.75</v>
      </c>
      <c r="G18" s="6">
        <v>60.0</v>
      </c>
      <c r="H18" s="12">
        <f t="shared" si="4"/>
        <v>135</v>
      </c>
    </row>
    <row r="19">
      <c r="A19" s="6" t="s">
        <v>27</v>
      </c>
      <c r="B19" s="6" t="s">
        <v>26</v>
      </c>
      <c r="C19" s="7">
        <v>1.0</v>
      </c>
      <c r="D19" s="22">
        <f t="shared" si="1"/>
        <v>3</v>
      </c>
      <c r="E19" s="9">
        <f t="shared" si="2"/>
        <v>80</v>
      </c>
      <c r="F19" s="10">
        <f t="shared" si="3"/>
        <v>0.75</v>
      </c>
      <c r="G19" s="6">
        <v>60.0</v>
      </c>
      <c r="H19" s="12">
        <f t="shared" si="4"/>
        <v>135</v>
      </c>
    </row>
    <row r="20" ht="15.75" customHeight="1">
      <c r="A20" s="6" t="s">
        <v>27</v>
      </c>
      <c r="B20" s="6" t="s">
        <v>24</v>
      </c>
      <c r="C20" s="7">
        <v>1.0</v>
      </c>
      <c r="D20" s="22">
        <f t="shared" si="1"/>
        <v>3</v>
      </c>
      <c r="E20" s="9">
        <f t="shared" si="2"/>
        <v>80</v>
      </c>
      <c r="F20" s="10">
        <f t="shared" si="3"/>
        <v>0.75</v>
      </c>
      <c r="G20" s="6">
        <v>60.0</v>
      </c>
      <c r="H20" s="12">
        <f t="shared" si="4"/>
        <v>135</v>
      </c>
    </row>
    <row r="21" ht="15.75" customHeight="1">
      <c r="A21" s="6" t="s">
        <v>29</v>
      </c>
      <c r="B21" s="6" t="s">
        <v>20</v>
      </c>
      <c r="C21" s="7">
        <v>1.0</v>
      </c>
      <c r="D21" s="8">
        <f t="shared" si="1"/>
        <v>1</v>
      </c>
      <c r="E21" s="9">
        <f t="shared" si="2"/>
        <v>66</v>
      </c>
      <c r="F21" s="10">
        <f t="shared" si="3"/>
        <v>0.9090909091</v>
      </c>
      <c r="G21" s="6">
        <v>60.0</v>
      </c>
      <c r="H21" s="12">
        <f t="shared" si="4"/>
        <v>54.54545455</v>
      </c>
    </row>
    <row r="22" ht="15.75" customHeight="1">
      <c r="A22" s="6" t="s">
        <v>29</v>
      </c>
      <c r="B22" s="6" t="s">
        <v>28</v>
      </c>
      <c r="C22" s="7">
        <v>1.0</v>
      </c>
      <c r="D22" s="22">
        <f t="shared" si="1"/>
        <v>1</v>
      </c>
      <c r="E22" s="9">
        <f t="shared" si="2"/>
        <v>66</v>
      </c>
      <c r="F22" s="10">
        <f t="shared" si="3"/>
        <v>0.9090909091</v>
      </c>
      <c r="G22" s="6">
        <v>60.0</v>
      </c>
      <c r="H22" s="12">
        <f t="shared" si="4"/>
        <v>54.54545455</v>
      </c>
    </row>
    <row r="23" ht="15.75" customHeight="1">
      <c r="A23" s="6" t="s">
        <v>29</v>
      </c>
      <c r="B23" s="6" t="s">
        <v>24</v>
      </c>
      <c r="C23" s="7">
        <v>1.0</v>
      </c>
      <c r="D23" s="26">
        <f t="shared" si="1"/>
        <v>1</v>
      </c>
      <c r="E23" s="9">
        <f t="shared" si="2"/>
        <v>66</v>
      </c>
      <c r="F23" s="10">
        <f t="shared" si="3"/>
        <v>0.9090909091</v>
      </c>
      <c r="G23" s="6">
        <v>60.0</v>
      </c>
      <c r="H23" s="12">
        <f t="shared" si="4"/>
        <v>54.54545455</v>
      </c>
    </row>
    <row r="24" ht="15.75" customHeight="1"/>
    <row r="25" ht="15.75" customHeight="1">
      <c r="G25" s="27"/>
      <c r="H25" s="27"/>
      <c r="I25" s="28"/>
    </row>
    <row r="26" ht="15.75" customHeight="1">
      <c r="G26" s="27"/>
      <c r="H26" s="27"/>
      <c r="I26" s="28"/>
    </row>
    <row r="27" ht="15.75" customHeight="1">
      <c r="B27" s="29" t="s">
        <v>31</v>
      </c>
      <c r="C27" s="30"/>
      <c r="D27" s="31" t="s">
        <v>32</v>
      </c>
      <c r="E27" s="30"/>
      <c r="G27" s="27"/>
      <c r="H27" s="27"/>
      <c r="I27" s="28"/>
    </row>
    <row r="28" ht="15.75" customHeight="1">
      <c r="B28" s="32" t="s">
        <v>20</v>
      </c>
      <c r="C28" s="33">
        <v>422.0</v>
      </c>
      <c r="D28" s="12">
        <f t="shared" ref="D28:D34" si="10">GETPIVOTDATA("Итого",$I$1,"transaction rq",B28)</f>
        <v>398.1411992</v>
      </c>
      <c r="E28" s="34">
        <f t="shared" ref="E28:E35" si="11">1-C28/D28</f>
        <v>-0.05992547574</v>
      </c>
      <c r="G28" s="27"/>
      <c r="H28" s="27"/>
      <c r="I28" s="28"/>
    </row>
    <row r="29" ht="15.75" customHeight="1">
      <c r="B29" s="32" t="s">
        <v>21</v>
      </c>
      <c r="C29" s="33">
        <v>282.0</v>
      </c>
      <c r="D29" s="12">
        <f t="shared" si="10"/>
        <v>267</v>
      </c>
      <c r="E29" s="34">
        <f t="shared" si="11"/>
        <v>-0.05617977528</v>
      </c>
      <c r="G29" s="27"/>
      <c r="H29" s="27"/>
      <c r="I29" s="28"/>
    </row>
    <row r="30" ht="15.75" customHeight="1">
      <c r="B30" s="32" t="s">
        <v>22</v>
      </c>
      <c r="C30" s="33">
        <v>251.0</v>
      </c>
      <c r="D30" s="12">
        <f t="shared" si="10"/>
        <v>267</v>
      </c>
      <c r="E30" s="34">
        <f t="shared" si="11"/>
        <v>0.05992509363</v>
      </c>
      <c r="G30" s="27"/>
      <c r="H30" s="27"/>
      <c r="I30" s="28"/>
    </row>
    <row r="31" ht="15.75" customHeight="1">
      <c r="B31" s="32" t="s">
        <v>26</v>
      </c>
      <c r="C31" s="33">
        <v>175.0</v>
      </c>
      <c r="D31" s="12">
        <f t="shared" si="10"/>
        <v>171</v>
      </c>
      <c r="E31" s="34">
        <f t="shared" si="11"/>
        <v>-0.02339181287</v>
      </c>
      <c r="G31" s="27"/>
      <c r="H31" s="27"/>
      <c r="I31" s="28"/>
    </row>
    <row r="32" ht="15.75" customHeight="1">
      <c r="B32" s="32" t="s">
        <v>28</v>
      </c>
      <c r="C32" s="33">
        <v>159.0</v>
      </c>
      <c r="D32" s="12">
        <f t="shared" si="10"/>
        <v>167.1411992</v>
      </c>
      <c r="E32" s="34">
        <f t="shared" si="11"/>
        <v>0.04870851271</v>
      </c>
    </row>
    <row r="33" ht="15.75" customHeight="1">
      <c r="B33" s="32" t="s">
        <v>30</v>
      </c>
      <c r="C33" s="33">
        <v>73.0</v>
      </c>
      <c r="D33" s="12">
        <f t="shared" si="10"/>
        <v>76.59574468</v>
      </c>
      <c r="E33" s="34">
        <f t="shared" si="11"/>
        <v>0.04694444444</v>
      </c>
    </row>
    <row r="34" ht="15.75" customHeight="1">
      <c r="B34" s="32" t="s">
        <v>24</v>
      </c>
      <c r="C34" s="35">
        <v>422.0</v>
      </c>
      <c r="D34" s="12">
        <f t="shared" si="10"/>
        <v>398.1411992</v>
      </c>
      <c r="E34" s="34">
        <f t="shared" si="11"/>
        <v>-0.05992547574</v>
      </c>
    </row>
    <row r="35" ht="15.75" customHeight="1">
      <c r="B35" s="36" t="s">
        <v>7</v>
      </c>
      <c r="C35" s="33">
        <f t="shared" ref="C35:D35" si="12">SUM(C28:C34)</f>
        <v>1784</v>
      </c>
      <c r="D35" s="37">
        <f t="shared" si="12"/>
        <v>1745.019342</v>
      </c>
      <c r="E35" s="34">
        <f t="shared" si="11"/>
        <v>-0.02233823815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7:C27"/>
    <mergeCell ref="D27:E27"/>
  </mergeCells>
  <printOptions/>
  <pageMargins bottom="0.75" footer="0.0" header="0.0" left="0.7" right="0.7" top="0.75"/>
  <pageSetup orientation="landscape"/>
  <drawing r:id="rId2"/>
</worksheet>
</file>