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deyuki.yahagi\Desktop\"/>
    </mc:Choice>
  </mc:AlternateContent>
  <bookViews>
    <workbookView xWindow="0" yWindow="0" windowWidth="19680" windowHeight="10530"/>
  </bookViews>
  <sheets>
    <sheet name="DB照会結果" sheetId="1" r:id="rId1"/>
    <sheet name="フィールド記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1" i="1" l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<sst xmlns="http://schemas.openxmlformats.org/spreadsheetml/2006/main" count="2091" uniqueCount="1243">
  <si>
    <t>得意先番号</t>
  </si>
  <si>
    <t>得意先仮名</t>
  </si>
  <si>
    <t>得意先漢字</t>
  </si>
  <si>
    <t>住所１</t>
  </si>
  <si>
    <t>住所２</t>
  </si>
  <si>
    <t>地区コード</t>
  </si>
  <si>
    <t>郵便番号</t>
  </si>
  <si>
    <t>電話番号</t>
  </si>
  <si>
    <t>当月売上高</t>
  </si>
  <si>
    <t>当年売上高</t>
  </si>
  <si>
    <t>前年売上高</t>
  </si>
  <si>
    <t>売掛金残高</t>
  </si>
  <si>
    <t>信用限度額</t>
  </si>
  <si>
    <t>最終入金日</t>
  </si>
  <si>
    <t>締め日コード</t>
  </si>
  <si>
    <t>01010</t>
  </si>
  <si>
    <t>ｱｲ ﾘﾖｶﾝ</t>
  </si>
  <si>
    <t>阿井旅館　　　　　</t>
  </si>
  <si>
    <t>東京都渋谷区　　　</t>
  </si>
  <si>
    <t>桜ヶ丘２９　　　　</t>
  </si>
  <si>
    <t>02</t>
  </si>
  <si>
    <t>150</t>
  </si>
  <si>
    <t>03-504-9293</t>
  </si>
  <si>
    <t>2</t>
  </si>
  <si>
    <t>01020</t>
  </si>
  <si>
    <t>ｱｲ ｺｳｷﾞﾖｳ</t>
  </si>
  <si>
    <t>阿井工業　　　　　</t>
  </si>
  <si>
    <t>渋谷１－３　　　　</t>
  </si>
  <si>
    <t>03-535-5951</t>
  </si>
  <si>
    <t>01030</t>
  </si>
  <si>
    <t>ｱｲｶﾜ ｺｳｷﾞﾖｳ</t>
  </si>
  <si>
    <t>相川工業　　　　　</t>
  </si>
  <si>
    <t>東京都世田谷区　　</t>
  </si>
  <si>
    <t>若林４－２４　　　</t>
  </si>
  <si>
    <t>06</t>
  </si>
  <si>
    <t>154</t>
  </si>
  <si>
    <t>03-964-6406</t>
  </si>
  <si>
    <t>1</t>
  </si>
  <si>
    <t>01040</t>
  </si>
  <si>
    <t>ｱｲ ﾘﾖｺｳｼﾔ</t>
  </si>
  <si>
    <t>阿井旅行社　　　　</t>
  </si>
  <si>
    <t>東京都品川区　　　</t>
  </si>
  <si>
    <t>東五反田１－１１　</t>
  </si>
  <si>
    <t>01</t>
  </si>
  <si>
    <t>140</t>
  </si>
  <si>
    <t>03-934-7946</t>
  </si>
  <si>
    <t>4</t>
  </si>
  <si>
    <t>01050</t>
  </si>
  <si>
    <t>ｱｲ ｼﾖｸﾄﾞｳK.K</t>
  </si>
  <si>
    <t>阿井食品Ｋ．Ｋ　　</t>
  </si>
  <si>
    <t>東京都荒川区　　　</t>
  </si>
  <si>
    <t>荒川５－４２　　　</t>
  </si>
  <si>
    <t>17</t>
  </si>
  <si>
    <t>116</t>
  </si>
  <si>
    <t>03-360-6701</t>
  </si>
  <si>
    <t>01060</t>
  </si>
  <si>
    <t>ｱｲ ｼﾞﾄﾞｳｼﾔ</t>
  </si>
  <si>
    <t>阿井自動車　　　　</t>
  </si>
  <si>
    <t>東京都港区　　　　</t>
  </si>
  <si>
    <t>芝公園１－２　　　</t>
  </si>
  <si>
    <t>14</t>
  </si>
  <si>
    <t>105</t>
  </si>
  <si>
    <t>03-860-2932</t>
  </si>
  <si>
    <t>5</t>
  </si>
  <si>
    <t>01070</t>
  </si>
  <si>
    <t>ｱｲｶﾜ ｶﾒﾗ</t>
  </si>
  <si>
    <t>相川カメラ　　　　</t>
  </si>
  <si>
    <t>東京都新宿区　　　</t>
  </si>
  <si>
    <t>四谷１－１６　　　</t>
  </si>
  <si>
    <t>03</t>
  </si>
  <si>
    <t>160</t>
  </si>
  <si>
    <t>03-354-3018</t>
  </si>
  <si>
    <t>01080</t>
  </si>
  <si>
    <t>ｱｲｶﾜ ｺｳｸｳK.K</t>
  </si>
  <si>
    <t>相川広告Ｋ．Ｋ　　</t>
  </si>
  <si>
    <t>広尾３－９　　　　</t>
  </si>
  <si>
    <t>03-368-6366</t>
  </si>
  <si>
    <t>01090</t>
  </si>
  <si>
    <t>ｱｲｶﾜ ﾃﾞﾝｷK.K</t>
  </si>
  <si>
    <t>相川電機Ｋ．Ｋ　　</t>
  </si>
  <si>
    <t>東京都北区　　　　</t>
  </si>
  <si>
    <t>滝の川７－１７　　</t>
  </si>
  <si>
    <t>114</t>
  </si>
  <si>
    <t>03-749-6271</t>
  </si>
  <si>
    <t>01100</t>
  </si>
  <si>
    <t>ｱｲｶﾜ ｶﾞﾂｷﾃﾝ</t>
  </si>
  <si>
    <t>相川楽器店　　　　</t>
  </si>
  <si>
    <t>虎ノ門３－２１　　</t>
  </si>
  <si>
    <t>22</t>
  </si>
  <si>
    <t>03-922-1801</t>
  </si>
  <si>
    <t>6</t>
  </si>
  <si>
    <t>01110</t>
  </si>
  <si>
    <t>ｱｲｶﾜ ｾﾂｹｲｼﾞﾑｼﾖ</t>
  </si>
  <si>
    <t>相川設計事務所　　</t>
  </si>
  <si>
    <t>東京都文京区　　　</t>
  </si>
  <si>
    <t>本郷１－２５　　　</t>
  </si>
  <si>
    <t>13</t>
  </si>
  <si>
    <t>113</t>
  </si>
  <si>
    <t>03-909-9124</t>
  </si>
  <si>
    <t>01120</t>
  </si>
  <si>
    <t>ｱｲｶﾜ ｼﾖｳｼﾞ</t>
  </si>
  <si>
    <t>相川商事　　　　　</t>
  </si>
  <si>
    <t>東京都葛飾区　　　</t>
  </si>
  <si>
    <t>新小岩２－２０　　</t>
  </si>
  <si>
    <t>21</t>
  </si>
  <si>
    <t>124</t>
  </si>
  <si>
    <t>03-856-7896</t>
  </si>
  <si>
    <t>01130</t>
  </si>
  <si>
    <t>ｱｲ ｺｳｹﾞｲｼﾔ</t>
  </si>
  <si>
    <t>愛工芸社　　　　　</t>
  </si>
  <si>
    <t>南麻布１－１０　　</t>
  </si>
  <si>
    <t>106</t>
  </si>
  <si>
    <t>03-187-2308</t>
  </si>
  <si>
    <t>01140</t>
  </si>
  <si>
    <t>ｱｲｶﾜ ﾄｿｳﾃﾝ</t>
  </si>
  <si>
    <t>相川塗装店　　　　</t>
  </si>
  <si>
    <t>東京都練馬区　　　</t>
  </si>
  <si>
    <t>高野台２－１４　　</t>
  </si>
  <si>
    <t>12</t>
  </si>
  <si>
    <t>177</t>
  </si>
  <si>
    <t>03-397-7993</t>
  </si>
  <si>
    <t>01150</t>
  </si>
  <si>
    <t>ｱｲｶﾜ ｳﾝﾕK.K</t>
  </si>
  <si>
    <t>相川運輸Ｋ．Ｋ　　</t>
  </si>
  <si>
    <t>東京都杉並区　　　</t>
  </si>
  <si>
    <t>西荻３－２３　　　</t>
  </si>
  <si>
    <t>04</t>
  </si>
  <si>
    <t>167</t>
  </si>
  <si>
    <t>03-920-5933</t>
  </si>
  <si>
    <t>01160</t>
  </si>
  <si>
    <t>ｱｲｶﾜ ﾋﾞﾖｳｲﾝ</t>
  </si>
  <si>
    <t>相川病院　　　　　</t>
  </si>
  <si>
    <t>東京都目黒区　　　</t>
  </si>
  <si>
    <t>目黒４－２３　　　</t>
  </si>
  <si>
    <t>15</t>
  </si>
  <si>
    <t>153</t>
  </si>
  <si>
    <t>03-897-8588</t>
  </si>
  <si>
    <t>01170</t>
  </si>
  <si>
    <t>ｱｲｶﾜ ｶｲｹｲｼﾞﾑｼﾖ</t>
  </si>
  <si>
    <t>相川会計事務所　　</t>
  </si>
  <si>
    <t>東京都中央区　　　</t>
  </si>
  <si>
    <t>東銀座７－１５　　</t>
  </si>
  <si>
    <t>08</t>
  </si>
  <si>
    <t>103</t>
  </si>
  <si>
    <t>03-895-5141</t>
  </si>
  <si>
    <t>3</t>
  </si>
  <si>
    <t>01180</t>
  </si>
  <si>
    <t>ｱｲｶﾜ ｼﾖｳｶｲ</t>
  </si>
  <si>
    <t>相川商会　　　　　</t>
  </si>
  <si>
    <t>東京都調布市　　　</t>
  </si>
  <si>
    <t>若葉２－２２　　　</t>
  </si>
  <si>
    <t>28</t>
  </si>
  <si>
    <t>182</t>
  </si>
  <si>
    <t>03-231-1579</t>
  </si>
  <si>
    <t>01190</t>
  </si>
  <si>
    <t>ｱｲｶﾜ ｹﾝｾﾂK.K</t>
  </si>
  <si>
    <t>相川建設Ｋ．Ｋ　　</t>
  </si>
  <si>
    <t>東京都江東区　　　</t>
  </si>
  <si>
    <t>嵯峨１－１１　　　</t>
  </si>
  <si>
    <t>23</t>
  </si>
  <si>
    <t>135</t>
  </si>
  <si>
    <t>03-751-8216</t>
  </si>
  <si>
    <t>01200</t>
  </si>
  <si>
    <t>ｱｲ ｲﾝｻﾂｺｳｷﾞﾖｳK.K</t>
  </si>
  <si>
    <t>阿井印刷工業Ｋ．Ｋ</t>
  </si>
  <si>
    <t>東京都千代田区　　</t>
  </si>
  <si>
    <t>神田神保町１－１　</t>
  </si>
  <si>
    <t>09</t>
  </si>
  <si>
    <t>101</t>
  </si>
  <si>
    <t>03-384-3427</t>
  </si>
  <si>
    <t>01210</t>
  </si>
  <si>
    <t>ｱｲｼ- ｴﾚｸﾄﾛﾆｸｽｺｳｷﾞﾖｳ</t>
  </si>
  <si>
    <t>アイシーエレクトロ</t>
  </si>
  <si>
    <t>東京都台東区　　　</t>
  </si>
  <si>
    <t>東上野３－２４　　</t>
  </si>
  <si>
    <t>07</t>
  </si>
  <si>
    <t>110</t>
  </si>
  <si>
    <t>03-353-7744</t>
  </si>
  <si>
    <t>01220</t>
  </si>
  <si>
    <t>ｱｲｶﾜ ﾃﾞﾊﾟ-ﾄ</t>
  </si>
  <si>
    <t>相川デパート　　　</t>
  </si>
  <si>
    <t>入船２－５　　　　</t>
  </si>
  <si>
    <t>104</t>
  </si>
  <si>
    <t>03-731-1670</t>
  </si>
  <si>
    <t>01230</t>
  </si>
  <si>
    <t>ｱｲｶﾜ ｺｳｺｸｼﾔ</t>
  </si>
  <si>
    <t>相川広告社　　　　</t>
  </si>
  <si>
    <t>西新宿４－３１　　</t>
  </si>
  <si>
    <t>03-783-4171</t>
  </si>
  <si>
    <t>01240</t>
  </si>
  <si>
    <t>ｱｲｶﾜ ﾎｳｿｳK.K</t>
  </si>
  <si>
    <t>相川包装Ｋ．Ｋ　　</t>
  </si>
  <si>
    <t>大久保２－１８　　</t>
  </si>
  <si>
    <t>03-893-2399</t>
  </si>
  <si>
    <t>01250</t>
  </si>
  <si>
    <t>ｱｲﾃﾞｱ ｻﾝｷﾞﾖｳK.K</t>
  </si>
  <si>
    <t>アイデア産業Ｋ．Ｋ</t>
  </si>
  <si>
    <t>神宮前１－１１　　</t>
  </si>
  <si>
    <t>03-318-2857</t>
  </si>
  <si>
    <t>01260</t>
  </si>
  <si>
    <t>ｱｲｶﾜ ｻﾝｷﾞﾖｳK.K</t>
  </si>
  <si>
    <t>相川産業Ｋ．Ｋ　　</t>
  </si>
  <si>
    <t>田端１－１５　　　</t>
  </si>
  <si>
    <t>03-249-6244</t>
  </si>
  <si>
    <t>01270</t>
  </si>
  <si>
    <t>ｱｲ ｼﾞﾄﾞｳｼﾔﾌﾞﾋﾝｺｳｷﾞﾖｳ</t>
  </si>
  <si>
    <t>阿井自動車部品工業</t>
  </si>
  <si>
    <t>大橋２－７　　　　</t>
  </si>
  <si>
    <t>03-886-4312</t>
  </si>
  <si>
    <t>01280</t>
  </si>
  <si>
    <t>ｱｲﾃﾞｱ ｷﾖｳｶｲK.K</t>
  </si>
  <si>
    <t>アイデア協会Ｋ．Ｋ</t>
  </si>
  <si>
    <t>荻窪４－２１　　　</t>
  </si>
  <si>
    <t>03-471-8810</t>
  </si>
  <si>
    <t>01290</t>
  </si>
  <si>
    <t>ｱｲ ﾃﾞﾝｷｼﾖｳｶｲ</t>
  </si>
  <si>
    <t>愛電器商会　　　　</t>
  </si>
  <si>
    <t>上高井戸１－５　　</t>
  </si>
  <si>
    <t>168</t>
  </si>
  <si>
    <t>03-190-4691</t>
  </si>
  <si>
    <t>01300</t>
  </si>
  <si>
    <t>ｱｲ ﾃﾂｺｳｼﾖ</t>
  </si>
  <si>
    <t>阿井鉄工所　　　　</t>
  </si>
  <si>
    <t>東京都豊島区　　　</t>
  </si>
  <si>
    <t>池袋３－３１　　　</t>
  </si>
  <si>
    <t>10</t>
  </si>
  <si>
    <t>171</t>
  </si>
  <si>
    <t>03-656-9641</t>
  </si>
  <si>
    <t>02010</t>
  </si>
  <si>
    <t>ｱｲｶﾜ ｾﾝﾀ-</t>
  </si>
  <si>
    <t>相川センター　　　</t>
  </si>
  <si>
    <t>新木場１－４　　　</t>
  </si>
  <si>
    <t>136</t>
  </si>
  <si>
    <t>03-512-9478</t>
  </si>
  <si>
    <t>02020</t>
  </si>
  <si>
    <t>ｱｲｶﾜ ｾｲｻｸｼﾖ</t>
  </si>
  <si>
    <t>相川製作所　　　　</t>
  </si>
  <si>
    <t>東立石２－２１　　</t>
  </si>
  <si>
    <t>03-735-9343</t>
  </si>
  <si>
    <t>02030</t>
  </si>
  <si>
    <t>ｱｲｶﾜ ﾔｸﾋﾝｺｳｷﾞﾖｳK.K</t>
  </si>
  <si>
    <t>相川薬品工業Ｋ．Ｋ</t>
  </si>
  <si>
    <t>仙石２－１　　　　</t>
  </si>
  <si>
    <t>112</t>
  </si>
  <si>
    <t>03-342-7188</t>
  </si>
  <si>
    <t>02040</t>
  </si>
  <si>
    <t>ｱｲｶﾜ ｲﾝｻﾂｺｳｷﾞﾖｳK.K</t>
  </si>
  <si>
    <t>相川印刷工業Ｋ．Ｋ</t>
  </si>
  <si>
    <t>芝浦３－７　　　　</t>
  </si>
  <si>
    <t>108</t>
  </si>
  <si>
    <t>03-655-9524</t>
  </si>
  <si>
    <t>02050</t>
  </si>
  <si>
    <t>ｱｲｶﾜ ｼﾕｿﾞｳK.K</t>
  </si>
  <si>
    <t>相川酒造Ｋ．Ｋ　　</t>
  </si>
  <si>
    <t>東品川５－１　　　</t>
  </si>
  <si>
    <t>03-636-4857</t>
  </si>
  <si>
    <t>02060</t>
  </si>
  <si>
    <t>ｱｲ ｾﾂﾋﾞｺｳｷﾞﾖｳ</t>
  </si>
  <si>
    <t>阿井設備工業　　　</t>
  </si>
  <si>
    <t>下馬３－２　　　　</t>
  </si>
  <si>
    <t>03-458-2732</t>
  </si>
  <si>
    <t>02070</t>
  </si>
  <si>
    <t>阿井電器商会　　　</t>
  </si>
  <si>
    <t>北新宿１－２０　　</t>
  </si>
  <si>
    <t>03-302-8540</t>
  </si>
  <si>
    <t>02080</t>
  </si>
  <si>
    <t>ｱｲｶﾜ ｼｽﾃﾑｺｳｷﾞﾖｳ</t>
  </si>
  <si>
    <t>相川システム工業　</t>
  </si>
  <si>
    <t>東京都大田区　　　</t>
  </si>
  <si>
    <t>羽田２－３０　　　</t>
  </si>
  <si>
    <t>20</t>
  </si>
  <si>
    <t>144</t>
  </si>
  <si>
    <t>03-827-5001</t>
  </si>
  <si>
    <t>02090</t>
  </si>
  <si>
    <t>ｱｲ ｹﾝｷﾕｳｼﾖ</t>
  </si>
  <si>
    <t>阿井研究所　　　　</t>
  </si>
  <si>
    <t>東新小岩４－３　　</t>
  </si>
  <si>
    <t>03-871-3804</t>
  </si>
  <si>
    <t>02100</t>
  </si>
  <si>
    <t>ｱｲｶﾜ ﾃﾂｺｳK.K</t>
  </si>
  <si>
    <t>相川鉄工Ｋ．Ｋ　　</t>
  </si>
  <si>
    <t>歌舞伎１－１８　　</t>
  </si>
  <si>
    <t>03-551-5514</t>
  </si>
  <si>
    <t>02110</t>
  </si>
  <si>
    <t>ｲｷ ｺｳｷﾞﾖｳK.K</t>
  </si>
  <si>
    <t>伊木工業Ｋ．Ｋ　　</t>
  </si>
  <si>
    <t>八重洲１－５　　　</t>
  </si>
  <si>
    <t>03-180-2436</t>
  </si>
  <si>
    <t>02120</t>
  </si>
  <si>
    <t>ｲｷ ｼﾖｳｼﾞ</t>
  </si>
  <si>
    <t>伊木商事　　　　　</t>
  </si>
  <si>
    <t>西池袋１－２１　　</t>
  </si>
  <si>
    <t>03-518-7889</t>
  </si>
  <si>
    <t>02130</t>
  </si>
  <si>
    <t>ｲｷ ｾﾂﾋﾞｺｳｷﾞﾖｳK.K</t>
  </si>
  <si>
    <t>伊木設備工業Ｋ．Ｋ</t>
  </si>
  <si>
    <t>有楽２－８　　　　</t>
  </si>
  <si>
    <t>100</t>
  </si>
  <si>
    <t>03-538-1132</t>
  </si>
  <si>
    <t>02140</t>
  </si>
  <si>
    <t>ｲｷ ｿｳｼﾖｸ</t>
  </si>
  <si>
    <t>伊木装飾　　　　　</t>
  </si>
  <si>
    <t>東京都墨田区　　　</t>
  </si>
  <si>
    <t>向島３－２　　　　</t>
  </si>
  <si>
    <t>05</t>
  </si>
  <si>
    <t>131</t>
  </si>
  <si>
    <t>03-491-7211</t>
  </si>
  <si>
    <t>02150</t>
  </si>
  <si>
    <t>ｲｷ ｼﾞﾄﾞｳｼﾔ</t>
  </si>
  <si>
    <t>伊木自動車　　　　</t>
  </si>
  <si>
    <t>東京都中野区　　　</t>
  </si>
  <si>
    <t>上鷺ノ宮２－４　　</t>
  </si>
  <si>
    <t>11</t>
  </si>
  <si>
    <t>165</t>
  </si>
  <si>
    <t>03-722-1082</t>
  </si>
  <si>
    <t>02160</t>
  </si>
  <si>
    <t>ｲｷ ﾄﾞﾎﾞｸ</t>
  </si>
  <si>
    <t>伊木土木　　　　　</t>
  </si>
  <si>
    <t>上高田４－３３　　</t>
  </si>
  <si>
    <t>164</t>
  </si>
  <si>
    <t>03-484-5195</t>
  </si>
  <si>
    <t>02170</t>
  </si>
  <si>
    <t>ｲｷ ﾑｾﾝｺｳｷﾞﾖｳK.K</t>
  </si>
  <si>
    <t>伊木無線工業Ｋ．Ｋ</t>
  </si>
  <si>
    <t>日本橋１－１１　　</t>
  </si>
  <si>
    <t>03-786-8177</t>
  </si>
  <si>
    <t>02180</t>
  </si>
  <si>
    <t>ｲｷ ｳﾝﾕK.K</t>
  </si>
  <si>
    <t>伊木運輸　　　　　</t>
  </si>
  <si>
    <t>町屋３－２８　　　</t>
  </si>
  <si>
    <t>03-679-9877</t>
  </si>
  <si>
    <t>02190</t>
  </si>
  <si>
    <t>ｲｷ ﾌﾄﾞｳｻﾝ</t>
  </si>
  <si>
    <t>伊木不動産　　　　</t>
  </si>
  <si>
    <t>東六郷１－１６　　</t>
  </si>
  <si>
    <t>03-652-8254</t>
  </si>
  <si>
    <t>02200</t>
  </si>
  <si>
    <t>ｲｷ ﾃﾞﾝｷｼﾖｳｶｲ</t>
  </si>
  <si>
    <t>伊木電器商会　　　</t>
  </si>
  <si>
    <t>西五反田４－３　　</t>
  </si>
  <si>
    <t>03-189-4901</t>
  </si>
  <si>
    <t>02210</t>
  </si>
  <si>
    <t>ｲｷ ﾃﾂｺｳK.K</t>
  </si>
  <si>
    <t>伊木鉄工Ｋ．Ｋ　　</t>
  </si>
  <si>
    <t>上石神井１－２８１</t>
  </si>
  <si>
    <t>03-982-2980</t>
  </si>
  <si>
    <t>02220</t>
  </si>
  <si>
    <t>ｲﾝﾀ-ﾅｼﾖﾅﾙ ｺｳｷﾞﾖｳK.K</t>
  </si>
  <si>
    <t>インターナショナル</t>
  </si>
  <si>
    <t>上十条３－９　　　</t>
  </si>
  <si>
    <t>03-622-9435</t>
  </si>
  <si>
    <t>02230</t>
  </si>
  <si>
    <t>ｲﾝﾄﾞ ｺｳｷK.K</t>
  </si>
  <si>
    <t>インド鋼機Ｋ．Ｋ　</t>
  </si>
  <si>
    <t>東京都江戸川区　　</t>
  </si>
  <si>
    <t>中央１－２３　　　</t>
  </si>
  <si>
    <t>19</t>
  </si>
  <si>
    <t>03-536-1052</t>
  </si>
  <si>
    <t>02240</t>
  </si>
  <si>
    <t>ｲﾝﾀ- ｼﾖｸﾋﾝｺｳｷﾞﾖｳK.K</t>
  </si>
  <si>
    <t>インター食品工業Ｋ</t>
  </si>
  <si>
    <t>赤坂８－１２　　　</t>
  </si>
  <si>
    <t>107</t>
  </si>
  <si>
    <t>03-218-5927</t>
  </si>
  <si>
    <t>02250</t>
  </si>
  <si>
    <t>ｲｷ ｻﾝｷﾞﾖｳK.K</t>
  </si>
  <si>
    <t>伊木産業Ｋ．Ｋ　　</t>
  </si>
  <si>
    <t>東上野４－７　　　</t>
  </si>
  <si>
    <t>03-688-9680</t>
  </si>
  <si>
    <t>02260</t>
  </si>
  <si>
    <t>ｲｷ ｺｳｹﾞｲ</t>
  </si>
  <si>
    <t>伊木工芸　　　　　</t>
  </si>
  <si>
    <t>荒川５－１１　　　</t>
  </si>
  <si>
    <t>03-880-1644</t>
  </si>
  <si>
    <t>02270</t>
  </si>
  <si>
    <t>ｲｷ ﾎｳｾｷ</t>
  </si>
  <si>
    <t>伊木宝石　　　　　</t>
  </si>
  <si>
    <t>雪谷大塚１３－８　</t>
  </si>
  <si>
    <t>145</t>
  </si>
  <si>
    <t>03-248-3168</t>
  </si>
  <si>
    <t>02280</t>
  </si>
  <si>
    <t>ｲｷ ﾎﾞｳｴｷ</t>
  </si>
  <si>
    <t>伊木貿易　　　　　</t>
  </si>
  <si>
    <t>白山５－１４　　　</t>
  </si>
  <si>
    <t>03-949-5517</t>
  </si>
  <si>
    <t>02290</t>
  </si>
  <si>
    <t>ｲｷ ﾌﾞﾂｻﾝK.K</t>
  </si>
  <si>
    <t>伊木物産Ｋ．Ｋ　　</t>
  </si>
  <si>
    <t>篠崎１－３４　　　</t>
  </si>
  <si>
    <t>133</t>
  </si>
  <si>
    <t>03-826-7426</t>
  </si>
  <si>
    <t>02300</t>
  </si>
  <si>
    <t>ｲｷ ｲﾝﾃﾘｱｺｳｷﾞﾖｳ</t>
  </si>
  <si>
    <t>伊木インテリア工業</t>
  </si>
  <si>
    <t>東京都板橋区　　　</t>
  </si>
  <si>
    <t>蓮根２－２９　　　</t>
  </si>
  <si>
    <t>18</t>
  </si>
  <si>
    <t>174</t>
  </si>
  <si>
    <t>03-452-3684</t>
  </si>
  <si>
    <t>03010</t>
  </si>
  <si>
    <t>ｶﾄﾞｶﾜ ｺｳｷﾞﾖｳK.K</t>
  </si>
  <si>
    <t>角川工業Ｋ．Ｋ　　</t>
  </si>
  <si>
    <t>大森東４－３４　　</t>
  </si>
  <si>
    <t>143</t>
  </si>
  <si>
    <t>03-603-3008</t>
  </si>
  <si>
    <t>03020</t>
  </si>
  <si>
    <t>ｶﾄﾞｶﾜ ｺｳｸｳ</t>
  </si>
  <si>
    <t>角川広告　　　　　</t>
  </si>
  <si>
    <t>東上野３－２７　　</t>
  </si>
  <si>
    <t>03-857-8546</t>
  </si>
  <si>
    <t>03030</t>
  </si>
  <si>
    <t>ｶﾄﾞｶﾜ ｹﾝｾﾂK.K</t>
  </si>
  <si>
    <t>角川建設Ｋ．Ｋ　　</t>
  </si>
  <si>
    <t>小松川２－７４　　</t>
  </si>
  <si>
    <t>132</t>
  </si>
  <si>
    <t>03-497-1662</t>
  </si>
  <si>
    <t>03040</t>
  </si>
  <si>
    <t>ｶﾄﾞｶﾜ ｶｶﾞｸｺｳｷﾞﾖｳK.K</t>
  </si>
  <si>
    <t>角川化学工業Ｋ．Ｋ</t>
  </si>
  <si>
    <t>東京都足立区　　　</t>
  </si>
  <si>
    <t>千住橋５０　　　　</t>
  </si>
  <si>
    <t>16</t>
  </si>
  <si>
    <t>120</t>
  </si>
  <si>
    <t>03-493-4979</t>
  </si>
  <si>
    <t>03050</t>
  </si>
  <si>
    <t>ｶﾄﾞｶﾜ ｶﾞﾗｽ</t>
  </si>
  <si>
    <t>角川ガラス　　　　</t>
  </si>
  <si>
    <t>目白２－３８　　　</t>
  </si>
  <si>
    <t>03-781-6520</t>
  </si>
  <si>
    <t>03060</t>
  </si>
  <si>
    <t>ｶﾄﾞｶﾜ ﾘﾖｺｳK.K</t>
  </si>
  <si>
    <t>角川旅行Ｋ．Ｋ　　</t>
  </si>
  <si>
    <t>千駄谷５－２１　　</t>
  </si>
  <si>
    <t>03-183-6664</t>
  </si>
  <si>
    <t>03070</t>
  </si>
  <si>
    <t>ｶﾄﾞｶﾜ ﾃﾞﾝｷK.K</t>
  </si>
  <si>
    <t>角川電機Ｋ．Ｋ　　</t>
  </si>
  <si>
    <t>関町北２－１０　　</t>
  </si>
  <si>
    <t>03-318-4152</t>
  </si>
  <si>
    <t>03080</t>
  </si>
  <si>
    <t>ｶﾄﾞｶﾜ ﾃﾞﾝｷｼﾖｳｶｲ</t>
  </si>
  <si>
    <t>角川電器商会　　　</t>
  </si>
  <si>
    <t>中野２－２７　　　</t>
  </si>
  <si>
    <t>03-998-6637</t>
  </si>
  <si>
    <t>03090</t>
  </si>
  <si>
    <t>ｶﾄﾞｶﾜ ｼﾞﾄﾞｳｼﾔ</t>
  </si>
  <si>
    <t>角川自動車　　　　</t>
  </si>
  <si>
    <t>銀座西５－４　　　</t>
  </si>
  <si>
    <t>03-864-6000</t>
  </si>
  <si>
    <t>03100</t>
  </si>
  <si>
    <t>ｶﾄﾞｶﾜ ｼﾝｼﾞﾕ</t>
  </si>
  <si>
    <t>角川眞珠　　　　　</t>
  </si>
  <si>
    <t>九段北１－１２　　</t>
  </si>
  <si>
    <t>102</t>
  </si>
  <si>
    <t>03-180-8625</t>
  </si>
  <si>
    <t>03110</t>
  </si>
  <si>
    <t>ｶﾄﾞｶﾜ ﾎﾞｳｴｷK.K</t>
  </si>
  <si>
    <t>角川貿易Ｋ．Ｋ　　</t>
  </si>
  <si>
    <t>亀戸２－３５　　　</t>
  </si>
  <si>
    <t>03-612-1060</t>
  </si>
  <si>
    <t>03120</t>
  </si>
  <si>
    <t>ｶﾄﾞｶﾜ ﾑｾﾝｺｳｷﾞﾖｳ</t>
  </si>
  <si>
    <t>角川無線工業　　　</t>
  </si>
  <si>
    <t>西池袋２－３６　　</t>
  </si>
  <si>
    <t>03-923-5978</t>
  </si>
  <si>
    <t>03130</t>
  </si>
  <si>
    <t>ｶﾄﾞｶﾜ ｾｲｶ</t>
  </si>
  <si>
    <t>角川製菓　　　　　</t>
  </si>
  <si>
    <t>道玄坂１－１５　　</t>
  </si>
  <si>
    <t>03-344-9896</t>
  </si>
  <si>
    <t>03140</t>
  </si>
  <si>
    <t>ｶﾄﾞｶﾜ ﾌﾞﾂｻﾝ</t>
  </si>
  <si>
    <t>角川物産　　　　　</t>
  </si>
  <si>
    <t>南烏山４－２２　　</t>
  </si>
  <si>
    <t>157</t>
  </si>
  <si>
    <t>03-233-9770</t>
  </si>
  <si>
    <t>03150</t>
  </si>
  <si>
    <t>ｶﾄﾞｶﾜ ｼﾖｳｼﾞ</t>
  </si>
  <si>
    <t>角川商事　　　　　</t>
  </si>
  <si>
    <t>小石川５－２４　　</t>
  </si>
  <si>
    <t>03-200-7457</t>
  </si>
  <si>
    <t>03160</t>
  </si>
  <si>
    <t>ｶﾄﾞｶﾜ ｺﾞﾑｺｳｷﾞﾖｳK.K</t>
  </si>
  <si>
    <t>角川ゴム工業Ｋ．Ｋ</t>
  </si>
  <si>
    <t>西大泉２０３１　　</t>
  </si>
  <si>
    <t>03-145-1068</t>
  </si>
  <si>
    <t>03170</t>
  </si>
  <si>
    <t>ｶﾄﾞｶﾜ ｼﾕｿﾞｳK.K</t>
  </si>
  <si>
    <t>角川酒造Ｋ．Ｋ　　</t>
  </si>
  <si>
    <t>西浅草２－１４　　</t>
  </si>
  <si>
    <t>111</t>
  </si>
  <si>
    <t>03-708-5073</t>
  </si>
  <si>
    <t>03180</t>
  </si>
  <si>
    <t>ｶﾄﾞｶﾜ ｶﾞﾂｷK.K</t>
  </si>
  <si>
    <t>角川楽器Ｋ．Ｋ　　</t>
  </si>
  <si>
    <t>若木３－１６　　　</t>
  </si>
  <si>
    <t>03-875-4647</t>
  </si>
  <si>
    <t>03190</t>
  </si>
  <si>
    <t>ｶﾄﾞｶﾜ ｶｶﾞｸK.K</t>
  </si>
  <si>
    <t>角川化学Ｋ．Ｋ　　</t>
  </si>
  <si>
    <t>西早稲田２－２０　</t>
  </si>
  <si>
    <t>162</t>
  </si>
  <si>
    <t>03-147-9414</t>
  </si>
  <si>
    <t>03200</t>
  </si>
  <si>
    <t>ｶﾄﾞｶﾜ ｾｲｻｸｼﾖ</t>
  </si>
  <si>
    <t>角川製作所　　　　</t>
  </si>
  <si>
    <t>赤羽３－３　　　　</t>
  </si>
  <si>
    <t>115</t>
  </si>
  <si>
    <t>03-509-2539</t>
  </si>
  <si>
    <t>03210</t>
  </si>
  <si>
    <t>ｶﾄﾞｶﾜ ﾃﾞﾝｼｺｳｷﾞﾖｳ</t>
  </si>
  <si>
    <t>角川電子工業　　　</t>
  </si>
  <si>
    <t>上高井戸１－２５　</t>
  </si>
  <si>
    <t>03-405-7851</t>
  </si>
  <si>
    <t>03220</t>
  </si>
  <si>
    <t>ｶﾄﾞｶﾜ ﾌﾄﾞｳｻﾝ</t>
  </si>
  <si>
    <t>角川不動産　　　　</t>
  </si>
  <si>
    <t>南千住３－２５　　</t>
  </si>
  <si>
    <t>03-275-7717</t>
  </si>
  <si>
    <t>03230</t>
  </si>
  <si>
    <t>梅田７－１　　　　</t>
  </si>
  <si>
    <t>123</t>
  </si>
  <si>
    <t>03-412-1673</t>
  </si>
  <si>
    <t>03240</t>
  </si>
  <si>
    <t>ｶﾄﾞｽﾐ ｺｳｷﾞﾖｳ</t>
  </si>
  <si>
    <t>角隅工業　　　　　</t>
  </si>
  <si>
    <t>高田馬場１－２５　</t>
  </si>
  <si>
    <t>03-955-4254</t>
  </si>
  <si>
    <t>03250</t>
  </si>
  <si>
    <t>ｶﾄﾞｽﾐ ﾃﾞﾝｷK.K</t>
  </si>
  <si>
    <t>角隅電機Ｋ．Ｋ　　</t>
  </si>
  <si>
    <t>西日暮里３－４　　</t>
  </si>
  <si>
    <t>03-690-6193</t>
  </si>
  <si>
    <t>03260</t>
  </si>
  <si>
    <t>ｶﾄﾞｽﾐ ｶｶﾞｸK.K</t>
  </si>
  <si>
    <t>角隅化学Ｋ．Ｋ　　</t>
  </si>
  <si>
    <t>祖師谷４－２５　　</t>
  </si>
  <si>
    <t>03-944-2882</t>
  </si>
  <si>
    <t>03270</t>
  </si>
  <si>
    <t>ｶﾄﾞｽﾐ ｹﾝｾﾂｺｳｷﾞﾖｳK.K</t>
  </si>
  <si>
    <t>角隅建設工業　　　</t>
  </si>
  <si>
    <t>銀座４－３　　　　</t>
  </si>
  <si>
    <t>03-980-3487</t>
  </si>
  <si>
    <t>03280</t>
  </si>
  <si>
    <t>ｶﾄﾞｽﾐ ｼﾖｳｼﾞ</t>
  </si>
  <si>
    <t>角隅商事　　　　　</t>
  </si>
  <si>
    <t>下落合１－８　　　</t>
  </si>
  <si>
    <t>161</t>
  </si>
  <si>
    <t>03-452-9864</t>
  </si>
  <si>
    <t>03290</t>
  </si>
  <si>
    <t>ｶﾄﾞｽﾐ ｼﾞﾄﾞｳｼﾔK.K</t>
  </si>
  <si>
    <t>角隅自動車Ｋ．Ｋ　</t>
  </si>
  <si>
    <t>関原３－２３　　　</t>
  </si>
  <si>
    <t>03-838-6197</t>
  </si>
  <si>
    <t>03300</t>
  </si>
  <si>
    <t>ｶﾄﾞｽﾐ ﾃﾞﾝｼK.K</t>
  </si>
  <si>
    <t>角隅電子Ｋ．Ｋ　　</t>
  </si>
  <si>
    <t>代々木２－２３　　</t>
  </si>
  <si>
    <t>151</t>
  </si>
  <si>
    <t>03-783-2121</t>
  </si>
  <si>
    <t>04010</t>
  </si>
  <si>
    <t>ｶﾄﾞｽﾐ ｾｲｻｸｼﾖ</t>
  </si>
  <si>
    <t>角隅製作所　　　　</t>
  </si>
  <si>
    <t>大谷口上８５　　　</t>
  </si>
  <si>
    <t>173</t>
  </si>
  <si>
    <t>03-863-1097</t>
  </si>
  <si>
    <t>04020</t>
  </si>
  <si>
    <t>ｶﾄﾞｽﾐ ｶｲｹｲｼﾞﾑｼﾖ</t>
  </si>
  <si>
    <t>角隅会計事務所　　</t>
  </si>
  <si>
    <t>歌舞伎町１－２９　</t>
  </si>
  <si>
    <t>03-463-8295</t>
  </si>
  <si>
    <t>04030</t>
  </si>
  <si>
    <t>ｶﾄﾞｽﾐ ｼﾖｳﾃﾝ</t>
  </si>
  <si>
    <t>角隅商店　　　　　</t>
  </si>
  <si>
    <t>丸ノ内２－１　　　</t>
  </si>
  <si>
    <t>03-410-8809</t>
  </si>
  <si>
    <t>04040</t>
  </si>
  <si>
    <t>ｶﾄﾞｶﾜ ｲﾝﾃﾘｱ</t>
  </si>
  <si>
    <t>角川インテリア　　</t>
  </si>
  <si>
    <t>南池袋１－２８　　</t>
  </si>
  <si>
    <t>03-796-5608</t>
  </si>
  <si>
    <t>04050</t>
  </si>
  <si>
    <t>ｶﾄﾞｶﾜ ｼﾖﾘﾝ</t>
  </si>
  <si>
    <t>角川商店　　　　　</t>
  </si>
  <si>
    <t>自由ヶ丘２－１９　</t>
  </si>
  <si>
    <t>152</t>
  </si>
  <si>
    <t>03-155-9221</t>
  </si>
  <si>
    <t>04060</t>
  </si>
  <si>
    <t>ｶﾄﾞｶﾜ ﾂｳｼﾝｼﾔ</t>
  </si>
  <si>
    <t>角川通信社　　　　</t>
  </si>
  <si>
    <t>白鳥３－１３　　　</t>
  </si>
  <si>
    <t>03-673-2668</t>
  </si>
  <si>
    <t>04070</t>
  </si>
  <si>
    <t>ｶﾄﾞｶﾜ ｺｳﾑﾃﾝ</t>
  </si>
  <si>
    <t>角川工務店　　　　</t>
  </si>
  <si>
    <t>八丁堀３－２６　　</t>
  </si>
  <si>
    <t>03-447-5593</t>
  </si>
  <si>
    <t>04080</t>
  </si>
  <si>
    <t>ｶﾄﾞｶﾜ ｶｲﾊﾂｺｳｷﾞﾖｳK.K</t>
  </si>
  <si>
    <t>角川開発興業Ｋ．Ｋ</t>
  </si>
  <si>
    <t>東十条４－５　　　</t>
  </si>
  <si>
    <t>03-629-1661</t>
  </si>
  <si>
    <t>04090</t>
  </si>
  <si>
    <t>ｶｸﾏﾙ ﾃﾞﾝｷ</t>
  </si>
  <si>
    <t>角丸電機　　　　　</t>
  </si>
  <si>
    <t>赤羽北１－２２　　</t>
  </si>
  <si>
    <t>03-647-4277</t>
  </si>
  <si>
    <t>04100</t>
  </si>
  <si>
    <t>ｶｸﾏﾙ ｼﾖｳｼﾞ</t>
  </si>
  <si>
    <t>角丸商事　　　　　</t>
  </si>
  <si>
    <t>平塚２－６　　　　</t>
  </si>
  <si>
    <t>03-118-6855</t>
  </si>
  <si>
    <t>04110</t>
  </si>
  <si>
    <t>ｶｸﾏﾙ ｹﾝｾﾂ</t>
  </si>
  <si>
    <t>角丸建設　　　　　</t>
  </si>
  <si>
    <t>浜田山４－１２　　</t>
  </si>
  <si>
    <t>03-583-3793</t>
  </si>
  <si>
    <t>04120</t>
  </si>
  <si>
    <t>ｶｸﾏﾙ ｼﾕﾂﾊﾟﾝ</t>
  </si>
  <si>
    <t>角丸出版　　　　　</t>
  </si>
  <si>
    <t>東尾久１－３０　　</t>
  </si>
  <si>
    <t>03-566-7924</t>
  </si>
  <si>
    <t>04130</t>
  </si>
  <si>
    <t>ｶｸﾏﾙ ｹﾝﾁｸｹﾝｷﾕｳｼﾖ</t>
  </si>
  <si>
    <t>角丸建築研究所　　</t>
  </si>
  <si>
    <t>下石神井４－２７　</t>
  </si>
  <si>
    <t>03-264-2201</t>
  </si>
  <si>
    <t>04140</t>
  </si>
  <si>
    <t>ｶｸﾏﾙ ｳﾝﾕ</t>
  </si>
  <si>
    <t>角丸運輸　　　　　</t>
  </si>
  <si>
    <t>霞ヶ関２－１　　　</t>
  </si>
  <si>
    <t>03-620-3144</t>
  </si>
  <si>
    <t>04150</t>
  </si>
  <si>
    <t>ｶｸﾏﾙ ｾｲｻｸｼﾖ</t>
  </si>
  <si>
    <t>角丸製作所　　　　</t>
  </si>
  <si>
    <t>日本橋兜町１－６　</t>
  </si>
  <si>
    <t>03-299-6300</t>
  </si>
  <si>
    <t>04160</t>
  </si>
  <si>
    <t>ｶｸﾏﾙ ｶﾞﾗｽ</t>
  </si>
  <si>
    <t>角丸ガラス　　　　</t>
  </si>
  <si>
    <t>柴又１－３２　　　</t>
  </si>
  <si>
    <t>125</t>
  </si>
  <si>
    <t>03-516-8101</t>
  </si>
  <si>
    <t>04170</t>
  </si>
  <si>
    <t>ｶｸﾏﾙ ﾎｳｿｳK.K</t>
  </si>
  <si>
    <t>角丸包装Ｋ．Ｋ　　</t>
  </si>
  <si>
    <t>小山２－１５　　　</t>
  </si>
  <si>
    <t>03-579-6687</t>
  </si>
  <si>
    <t>04180</t>
  </si>
  <si>
    <t>ｶｸﾏﾙ ﾃﾞﾝｷｼﾖｳｶｲ</t>
  </si>
  <si>
    <t>角丸電器商会　　　</t>
  </si>
  <si>
    <t>神南１－１１　　　</t>
  </si>
  <si>
    <t>03-894-9965</t>
  </si>
  <si>
    <t>04190</t>
  </si>
  <si>
    <t>ｶｸｴｲ ｺｳｸｳK.K</t>
  </si>
  <si>
    <t>角栄広告　　　　　</t>
  </si>
  <si>
    <t>高島平６－１　　　</t>
  </si>
  <si>
    <t>175</t>
  </si>
  <si>
    <t>03-501-3513</t>
  </si>
  <si>
    <t>04200</t>
  </si>
  <si>
    <t>ｶｸｴｲ ﾃﾂｺｳK.K</t>
  </si>
  <si>
    <t>角栄鉄工Ｋ．Ｋ　　</t>
  </si>
  <si>
    <t>阿佐ヶ谷６－４　　</t>
  </si>
  <si>
    <t>166</t>
  </si>
  <si>
    <t>03-578-7718</t>
  </si>
  <si>
    <t>04210</t>
  </si>
  <si>
    <t>ｶｸｴｲ ﾌﾞﾂｻﾝ</t>
  </si>
  <si>
    <t>角栄物産　　　　　</t>
  </si>
  <si>
    <t>西新橋１－３　　　</t>
  </si>
  <si>
    <t>03-715-4371</t>
  </si>
  <si>
    <t>04220</t>
  </si>
  <si>
    <t>ｶｸｴｲ ﾃﾞﾝｼｼﾖｳｶｲ</t>
  </si>
  <si>
    <t>角栄電信商会　　　</t>
  </si>
  <si>
    <t>南小岩６－３１　　</t>
  </si>
  <si>
    <t>03-630-4914</t>
  </si>
  <si>
    <t>04230</t>
  </si>
  <si>
    <t>ｶｸｴｲ ｾｷﾕ</t>
  </si>
  <si>
    <t>角栄石油　　　　　</t>
  </si>
  <si>
    <t>高円寺北４－２７　</t>
  </si>
  <si>
    <t>03-305-5425</t>
  </si>
  <si>
    <t>04240</t>
  </si>
  <si>
    <t>ｶｸｴｲ ｼﾞﾕｳﾀｸｺｳｷﾞﾖｳ</t>
  </si>
  <si>
    <t>角栄住宅興業Ｋ．Ｋ</t>
  </si>
  <si>
    <t>新大橋４－３９　　</t>
  </si>
  <si>
    <t>03-724-4517</t>
  </si>
  <si>
    <t>04250</t>
  </si>
  <si>
    <t>ｶｸｴｲ ﾑｾﾝK.K</t>
  </si>
  <si>
    <t>角栄無線　　　　　</t>
  </si>
  <si>
    <t>池上７－１　　　　</t>
  </si>
  <si>
    <t>146</t>
  </si>
  <si>
    <t>03-709-1020</t>
  </si>
  <si>
    <t>04260</t>
  </si>
  <si>
    <t>ｶｸｴｲ ｼﾞﾄﾞｳｼﾔK.K</t>
  </si>
  <si>
    <t>角栄自動車Ｋ．Ｋ　</t>
  </si>
  <si>
    <t>太子堂５－３１　　</t>
  </si>
  <si>
    <t>03-113-6749</t>
  </si>
  <si>
    <t>04270</t>
  </si>
  <si>
    <t>ｶｸｴｲ ｼﾞﾄﾞｳｼﾔﾌﾞﾋﾝK.K</t>
  </si>
  <si>
    <t>角栄自動車部品Ｋ．</t>
  </si>
  <si>
    <t>神楽坂３－６　　　</t>
  </si>
  <si>
    <t>03-927-2321</t>
  </si>
  <si>
    <t>04280</t>
  </si>
  <si>
    <t>ｶｸｴｲ ｶﾞﾂｷK.K</t>
  </si>
  <si>
    <t>角栄楽器Ｋ．Ｋ　　</t>
  </si>
  <si>
    <t>市ヶ谷７１　　　　</t>
  </si>
  <si>
    <t>262</t>
  </si>
  <si>
    <t>03-673-6569</t>
  </si>
  <si>
    <t>04290</t>
  </si>
  <si>
    <t>ｶｸｴｲ ﾌﾄﾞｳｻﾝ</t>
  </si>
  <si>
    <t>角栄不動産　　　　</t>
  </si>
  <si>
    <t>田園調布３３　　　</t>
  </si>
  <si>
    <t>03-544-4951</t>
  </si>
  <si>
    <t>04300</t>
  </si>
  <si>
    <t>ｶｸｴｲ ｾｲｻｸｼﾖ</t>
  </si>
  <si>
    <t>角栄製作所　　　　</t>
  </si>
  <si>
    <t>東日暮里３－４１　</t>
  </si>
  <si>
    <t>03-781-4411</t>
  </si>
  <si>
    <t>05010</t>
  </si>
  <si>
    <t>ｸﾛｷ ｺｳｷﾞﾖｳ</t>
  </si>
  <si>
    <t>黒木工業　　　　　</t>
  </si>
  <si>
    <t>東京都狛江市　　　</t>
  </si>
  <si>
    <t>和泉６３　　　　　</t>
  </si>
  <si>
    <t>27</t>
  </si>
  <si>
    <t>03-564-2019</t>
  </si>
  <si>
    <t>05020</t>
  </si>
  <si>
    <t>ｸﾛｷ ｾｲｻｸｼﾖ</t>
  </si>
  <si>
    <t>黒木製作所　　　　</t>
  </si>
  <si>
    <t>小石川１－１７　　</t>
  </si>
  <si>
    <t>03-919-4244</t>
  </si>
  <si>
    <t>05030</t>
  </si>
  <si>
    <t>ｸﾛｷ ﾌﾞﾂｻﾝ</t>
  </si>
  <si>
    <t>黒木物産　　　　　</t>
  </si>
  <si>
    <t>大泉学園２８０－２</t>
  </si>
  <si>
    <t>03-407-8238</t>
  </si>
  <si>
    <t>05040</t>
  </si>
  <si>
    <t>ｸﾛｷ ﾃﾞﾝｷｺｳｷﾞﾖｳK.K</t>
  </si>
  <si>
    <t>黒木電機工業所Ｋ．</t>
  </si>
  <si>
    <t>外神田３－７　　　</t>
  </si>
  <si>
    <t>03-647-4797</t>
  </si>
  <si>
    <t>05050</t>
  </si>
  <si>
    <t>ｸﾛｷ ｹﾝｾﾂK.K</t>
  </si>
  <si>
    <t>黒木建設Ｋ．Ｋ　　</t>
  </si>
  <si>
    <t>三軒茶屋２－４８　</t>
  </si>
  <si>
    <t>03-880-8087</t>
  </si>
  <si>
    <t>05060</t>
  </si>
  <si>
    <t>ｸﾛｷ ｼﾞﾄﾞｳｼﾔｺｳｷﾞﾖｳ</t>
  </si>
  <si>
    <t>黒木自動車工業　　</t>
  </si>
  <si>
    <t>新大橋３－８　　　</t>
  </si>
  <si>
    <t>03-156-3764</t>
  </si>
  <si>
    <t>05070</t>
  </si>
  <si>
    <t>ｸﾛｷ ｼﾖｳｼﾞ</t>
  </si>
  <si>
    <t>黒木商事　　　　　</t>
  </si>
  <si>
    <t>西中延１－３　　　</t>
  </si>
  <si>
    <t>03-268-1073</t>
  </si>
  <si>
    <t>05080</t>
  </si>
  <si>
    <t>ｸﾛｷ ﾎﾞｳｴｷ</t>
  </si>
  <si>
    <t>黒木貿易　　　　　</t>
  </si>
  <si>
    <t>関口１－３　　　　</t>
  </si>
  <si>
    <t>130</t>
  </si>
  <si>
    <t>03-448-5944</t>
  </si>
  <si>
    <t>05090</t>
  </si>
  <si>
    <t>ｸﾛｷ ｺｳｻﾝ</t>
  </si>
  <si>
    <t>黒木興産　　　　　</t>
  </si>
  <si>
    <t>根岸３－１６　　　</t>
  </si>
  <si>
    <t>03-648-8975</t>
  </si>
  <si>
    <t>05100</t>
  </si>
  <si>
    <t>ｸﾛｷ ｾｲｶ</t>
  </si>
  <si>
    <t>黒木製靴　　　　　</t>
  </si>
  <si>
    <t>大塚３－９　　　　</t>
  </si>
  <si>
    <t>03-458-8374</t>
  </si>
  <si>
    <t>05110</t>
  </si>
  <si>
    <t>ｸﾛｷ ｼﾔｼﾝｺｳｷﾞﾖｳK.K</t>
  </si>
  <si>
    <t>黒木写真工業Ｋ．Ｋ</t>
  </si>
  <si>
    <t>東新小岩７－２４　</t>
  </si>
  <si>
    <t>03-712-3691</t>
  </si>
  <si>
    <t>05120</t>
  </si>
  <si>
    <t>ｸﾛｷ ﾃﾞﾝｷK.K</t>
  </si>
  <si>
    <t>黒木電機Ｋ．Ｋ　　</t>
  </si>
  <si>
    <t>藤和２－２８　　　</t>
  </si>
  <si>
    <t>03-650-3754</t>
  </si>
  <si>
    <t>05130</t>
  </si>
  <si>
    <t>ｸﾛｷ ｳﾝｿｳ</t>
  </si>
  <si>
    <t>黒木運送　　　　　</t>
  </si>
  <si>
    <t>目黒本町６－１７　</t>
  </si>
  <si>
    <t>03-162-5614</t>
  </si>
  <si>
    <t>05140</t>
  </si>
  <si>
    <t>ｸﾛｷ ｼﾖｸﾋﾝK.K</t>
  </si>
  <si>
    <t>黒木食品　　　　　</t>
  </si>
  <si>
    <t>蔵前２－３　　　　</t>
  </si>
  <si>
    <t>03-143-7891</t>
  </si>
  <si>
    <t>05150</t>
  </si>
  <si>
    <t>ｸﾛｷ ｷﾝｿﾞｸ</t>
  </si>
  <si>
    <t>黒木金属　　　　　</t>
  </si>
  <si>
    <t>赤羽１－９　　　　</t>
  </si>
  <si>
    <t>03-996-9823</t>
  </si>
  <si>
    <t>05160</t>
  </si>
  <si>
    <t>ｸﾛｷ ﾌﾄﾞｳｻﾝ</t>
  </si>
  <si>
    <t>黒木不動産　　　　</t>
  </si>
  <si>
    <t>舟堀４－１０　　　</t>
  </si>
  <si>
    <t>03-332-3780</t>
  </si>
  <si>
    <t>05170</t>
  </si>
  <si>
    <t>ｸﾛｷ ﾑｾﾝｺｳｷﾞﾖｳK.K</t>
  </si>
  <si>
    <t>黒木無線工業Ｋ．Ｋ</t>
  </si>
  <si>
    <t>鷺ノ宮３－１４　　</t>
  </si>
  <si>
    <t>03-696-7076</t>
  </si>
  <si>
    <t>05180</t>
  </si>
  <si>
    <t>ｸﾛｷ ｺｳｶﾝ</t>
  </si>
  <si>
    <t>黒木鋼管　　　　　</t>
  </si>
  <si>
    <t>日本橋堀止１－１４</t>
  </si>
  <si>
    <t>03-108-3229</t>
  </si>
  <si>
    <t>05190</t>
  </si>
  <si>
    <t>ｸﾛｷ ｴﾝｼﾞﾆﾔﾘﾝｸﾞ</t>
  </si>
  <si>
    <t>黒木エンジニアリン</t>
  </si>
  <si>
    <t>志村１－３５　　　</t>
  </si>
  <si>
    <t>03-906-5418</t>
  </si>
  <si>
    <t>05200</t>
  </si>
  <si>
    <t>ｸﾛｻｶ ﾔｸﾋﾝ</t>
  </si>
  <si>
    <t>黒坂薬品　　　　　</t>
  </si>
  <si>
    <t>南青山５－１２　　</t>
  </si>
  <si>
    <t>03-371-8618</t>
  </si>
  <si>
    <t>05210</t>
  </si>
  <si>
    <t>ｸﾛｻｶ ｶﾞﾗｽｺｳｷﾞﾖｳK.K</t>
  </si>
  <si>
    <t>黒坂ガラス工業Ｋ．</t>
  </si>
  <si>
    <t>浅草橋２－２８　　</t>
  </si>
  <si>
    <t>03-693-9358</t>
  </si>
  <si>
    <t>05220</t>
  </si>
  <si>
    <t>ｸﾛｻｶ ﾌﾞﾂｻﾝ</t>
  </si>
  <si>
    <t>黒坂物産　　　　　</t>
  </si>
  <si>
    <t>八尋１－３９　　　</t>
  </si>
  <si>
    <t>03-948-2100</t>
  </si>
  <si>
    <t>05230</t>
  </si>
  <si>
    <t>ｸﾛｻｶ ｼﾖｳｼﾞ</t>
  </si>
  <si>
    <t>黒坂商事　　　　　</t>
  </si>
  <si>
    <t>阿佐谷北３－３　　</t>
  </si>
  <si>
    <t>03-282-5620</t>
  </si>
  <si>
    <t>05240</t>
  </si>
  <si>
    <t>ｸﾛｻｶ ﾃﾞﾝｼｺｳｷﾞﾖｳK.K</t>
  </si>
  <si>
    <t>黒坂電子工業Ｋ．Ｋ</t>
  </si>
  <si>
    <t>長崎４－１２　　　</t>
  </si>
  <si>
    <t>03-188-9947</t>
  </si>
  <si>
    <t>05250</t>
  </si>
  <si>
    <t>ｸﾛｻｶ ﾃﾞﾝｷ</t>
  </si>
  <si>
    <t>黒坂電機　　　　　</t>
  </si>
  <si>
    <t>南常盤台１－２９　</t>
  </si>
  <si>
    <t>03-695-1880</t>
  </si>
  <si>
    <t>05260</t>
  </si>
  <si>
    <t>ｸﾛｻｶ ｼﾞﾄﾞｳｼﾔ</t>
  </si>
  <si>
    <t>黒坂自動車　　　　</t>
  </si>
  <si>
    <t>銀座６－９　　　　</t>
  </si>
  <si>
    <t>03-420-7597</t>
  </si>
  <si>
    <t>05270</t>
  </si>
  <si>
    <t>ｸﾛｻｶ ｲﾝｻﾂ</t>
  </si>
  <si>
    <t>黒坂印刷　　　　　</t>
  </si>
  <si>
    <t>南大泉４６５－５７</t>
  </si>
  <si>
    <t>03-965-9855</t>
  </si>
  <si>
    <t>05280</t>
  </si>
  <si>
    <t>ｸﾛｻｶ ｹﾝｾﾂK.K</t>
  </si>
  <si>
    <t>黒坂建設Ｋ．Ｋ　　</t>
  </si>
  <si>
    <t>上ノ毛１－２６　　</t>
  </si>
  <si>
    <t>158</t>
  </si>
  <si>
    <t>03-344-8269</t>
  </si>
  <si>
    <t>05290</t>
  </si>
  <si>
    <t>ｸﾛｻｶ ｾﾒﾝﾄK.K</t>
  </si>
  <si>
    <t>黒坂セメントＫ．Ｋ</t>
  </si>
  <si>
    <t>九段北１－２　　　</t>
  </si>
  <si>
    <t>03-318-9660</t>
  </si>
  <si>
    <t>05300</t>
  </si>
  <si>
    <t>ｸﾛｻｶ ｺｳｻﾝK.K</t>
  </si>
  <si>
    <t>黒坂興産Ｋ．Ｋ　　</t>
  </si>
  <si>
    <t>綾瀬１－２１　　　</t>
  </si>
  <si>
    <t>03-631-8500</t>
  </si>
  <si>
    <t>06010</t>
  </si>
  <si>
    <t>ｻｶｸﾗ ｺｳｷﾞﾖｳK.K</t>
  </si>
  <si>
    <t>坂倉工業Ｋ．Ｋ　　</t>
  </si>
  <si>
    <t>白河２－１３　　　</t>
  </si>
  <si>
    <t>03-612-5132</t>
  </si>
  <si>
    <t>06020</t>
  </si>
  <si>
    <t>ｻｶｸﾗ ｾｲﾃﾂK.K</t>
  </si>
  <si>
    <t>坂倉製鉄Ｋ．Ｋ　　</t>
  </si>
  <si>
    <t>中央２－２３　　　</t>
  </si>
  <si>
    <t>03-514-1136</t>
  </si>
  <si>
    <t>06030</t>
  </si>
  <si>
    <t>ｻｶｸﾗ ﾃﾞﾝｼｺｳｷﾞﾖｳK.K</t>
  </si>
  <si>
    <t>坂倉電子工業Ｋ．Ｋ</t>
  </si>
  <si>
    <t>四ツ木４－１３　　</t>
  </si>
  <si>
    <t>03-606-1780</t>
  </si>
  <si>
    <t>06040</t>
  </si>
  <si>
    <t>ｻｶｸﾗ ｼﾖｳｼﾞ</t>
  </si>
  <si>
    <t>坂倉商事　　　　　</t>
  </si>
  <si>
    <t>東十条５－１５　　</t>
  </si>
  <si>
    <t>03-271-1359</t>
  </si>
  <si>
    <t>06050</t>
  </si>
  <si>
    <t>ｻｶｸﾗ ﾌﾞﾂｻﾝ</t>
  </si>
  <si>
    <t>坂倉物産　　　　　</t>
  </si>
  <si>
    <t>富士見台２－６　　</t>
  </si>
  <si>
    <t>03-893-8043</t>
  </si>
  <si>
    <t>06060</t>
  </si>
  <si>
    <t>ｻｶｸﾗ ｾﾝｲｺｳｷﾞﾖｳK.K</t>
  </si>
  <si>
    <t>坂倉繊維工業Ｋ．Ｋ</t>
  </si>
  <si>
    <t>豪徳寺１－２３　　</t>
  </si>
  <si>
    <t>03-753-9319</t>
  </si>
  <si>
    <t>06070</t>
  </si>
  <si>
    <t>ｻｶｸﾗ ｹﾝｾﾂK.K</t>
  </si>
  <si>
    <t>坂倉建設Ｋ．Ｋ　　</t>
  </si>
  <si>
    <t>白金台３－１５　　</t>
  </si>
  <si>
    <t>03-242-3482</t>
  </si>
  <si>
    <t>06080</t>
  </si>
  <si>
    <t>ｻｶｸﾗ ｼﾞﾄﾞｳｼﾔK.K</t>
  </si>
  <si>
    <t>坂倉自動車Ｋ．Ｋ　</t>
  </si>
  <si>
    <t>東駒形３－４　　　</t>
  </si>
  <si>
    <t>03-505-6652</t>
  </si>
  <si>
    <t>06090</t>
  </si>
  <si>
    <t>ｻｶｸﾗ ﾀｲﾔｺｳｷﾞﾖｳ</t>
  </si>
  <si>
    <t>坂倉タイヤ工業　　</t>
  </si>
  <si>
    <t>南大塚１－３２　　</t>
  </si>
  <si>
    <t>170</t>
  </si>
  <si>
    <t>03-860-8117</t>
  </si>
  <si>
    <t>06100</t>
  </si>
  <si>
    <t>ｻｶｸﾗ ｺｳﾂｳｺｳｼﾔ</t>
  </si>
  <si>
    <t>坂倉交通社　　　　</t>
  </si>
  <si>
    <t>前野４－３３　　　</t>
  </si>
  <si>
    <t>03-543-9433</t>
  </si>
  <si>
    <t>06110</t>
  </si>
  <si>
    <t>ｻｶｸﾗ ｺｳｺｸｼﾔ</t>
  </si>
  <si>
    <t>坂倉広告社　　　　</t>
  </si>
  <si>
    <t>洗足２－２４　　　</t>
  </si>
  <si>
    <t>03-585-3053</t>
  </si>
  <si>
    <t>06120</t>
  </si>
  <si>
    <t>ｻｶｸﾗ ｺｳﾑﾃﾝ</t>
  </si>
  <si>
    <t>坂倉工務店　　　　</t>
  </si>
  <si>
    <t>南小岩６－２９　　</t>
  </si>
  <si>
    <t>03-225-5945</t>
  </si>
  <si>
    <t>06130</t>
  </si>
  <si>
    <t>ｻｶｸﾗ ｿｳｺﾞｳｲﾝｻﾂK.K</t>
  </si>
  <si>
    <t>坂倉総合印刷（株）</t>
  </si>
  <si>
    <t>永福４－１８　　　</t>
  </si>
  <si>
    <t>03-454-5444</t>
  </si>
  <si>
    <t>06140</t>
  </si>
  <si>
    <t>ｻｶｸﾗ ｾｲﾐﾂｷｶｲｺｳｷﾞﾖｳ</t>
  </si>
  <si>
    <t>坂倉精密機械工業　</t>
  </si>
  <si>
    <t>東五反田１－２１　</t>
  </si>
  <si>
    <t>03-701-8878</t>
  </si>
  <si>
    <t>06150</t>
  </si>
  <si>
    <t>ｻｶｾﾞﾝ ｼﾞﾄﾞｳｼﾔﾌﾞﾋﾝK.K</t>
  </si>
  <si>
    <t>坂善自動車部品（株</t>
  </si>
  <si>
    <t>八丁堀２－１９　　</t>
  </si>
  <si>
    <t>03-732-8970</t>
  </si>
  <si>
    <t>06160</t>
  </si>
  <si>
    <t>ｻｶｾﾞﾝ ﾃﾂｺｳｼﾖ</t>
  </si>
  <si>
    <t>坂善鉄工所　　　　</t>
  </si>
  <si>
    <t>両国４－１５　　　</t>
  </si>
  <si>
    <t>03-614-9135</t>
  </si>
  <si>
    <t>06170</t>
  </si>
  <si>
    <t>ｻｶｾﾞﾝ ﾌﾞﾂｻﾝ</t>
  </si>
  <si>
    <t>坂善物産　　　　　</t>
  </si>
  <si>
    <t>東大井５－４　　　</t>
  </si>
  <si>
    <t>03-952-7163</t>
  </si>
  <si>
    <t>06180</t>
  </si>
  <si>
    <t>ｻｶｾﾞﾝ ｼﾖｳｼﾞ</t>
  </si>
  <si>
    <t>坂善商事　　　　　</t>
  </si>
  <si>
    <t>南麻布２－１３　　</t>
  </si>
  <si>
    <t>03-552-2248</t>
  </si>
  <si>
    <t>06190</t>
  </si>
  <si>
    <t>ｻｶｾﾞﾝ ﾔｸﾋﾝｺｳｷﾞﾖｳK.K</t>
  </si>
  <si>
    <t>坂善薬品工業（株）</t>
  </si>
  <si>
    <t>青葉台３－１０　　</t>
  </si>
  <si>
    <t>03-393-1706</t>
  </si>
  <si>
    <t>06200</t>
  </si>
  <si>
    <t>ｻｶｾﾞﾝ ﾂｳｳﾝ</t>
  </si>
  <si>
    <t>坂善通運　　　　　</t>
  </si>
  <si>
    <t>下丸子３－１８　　</t>
  </si>
  <si>
    <t>03-192-9798</t>
  </si>
  <si>
    <t>06210</t>
  </si>
  <si>
    <t>ｻｶｾﾞﾝ ｺｳｺｸｼﾔ</t>
  </si>
  <si>
    <t>坂善広告社　　　　</t>
  </si>
  <si>
    <t>北千束３－１３　　</t>
  </si>
  <si>
    <t>03-831-2886</t>
  </si>
  <si>
    <t>06220</t>
  </si>
  <si>
    <t>ｻｶｾﾞﾝ ﾃﾞﾝｷｼﾖｳｶｲ</t>
  </si>
  <si>
    <t>坂善電器商会　　　</t>
  </si>
  <si>
    <t>亀有２－２６　　　</t>
  </si>
  <si>
    <t>03-914-3874</t>
  </si>
  <si>
    <t>06230</t>
  </si>
  <si>
    <t>ｻｶｾﾞﾝ ｲﾝｻﾂK.K</t>
  </si>
  <si>
    <t>坂善印刷（株）　　</t>
  </si>
  <si>
    <t>根津１－１９　　　</t>
  </si>
  <si>
    <t>03-816-9181</t>
  </si>
  <si>
    <t>06240</t>
  </si>
  <si>
    <t>ｻｶｾﾞﾝ ﾃﾞﾝｼﾌﾞﾋﾝ</t>
  </si>
  <si>
    <t>坂善電子部品　　　</t>
  </si>
  <si>
    <t>若葉３－２　　　　</t>
  </si>
  <si>
    <t>03-446-1157</t>
  </si>
  <si>
    <t>06250</t>
  </si>
  <si>
    <t>ｻｶｾﾞﾝ ｻﾝｷﾞﾖｳ</t>
  </si>
  <si>
    <t>坂善産業　　　　　</t>
  </si>
  <si>
    <t>千川１－１４　　　</t>
  </si>
  <si>
    <t>03-932-4503</t>
  </si>
  <si>
    <t>06260</t>
  </si>
  <si>
    <t>ｻｶｾﾞﾝ ﾎﾞｳｴｷ</t>
  </si>
  <si>
    <t>坂善貿易　　　　　</t>
  </si>
  <si>
    <t>東つつじヶ丘２－１</t>
  </si>
  <si>
    <t>03-419-7746</t>
  </si>
  <si>
    <t>06270</t>
  </si>
  <si>
    <t>ｻｶﾈ ｺｳｸｳｷｶｲ</t>
  </si>
  <si>
    <t>坂根航空機械　　　</t>
  </si>
  <si>
    <t>東玉川２－２１　　</t>
  </si>
  <si>
    <t>03-932-1400</t>
  </si>
  <si>
    <t>06280</t>
  </si>
  <si>
    <t>ｻｶﾈ ｺｳｷﾞﾖｳ</t>
  </si>
  <si>
    <t>坂根工業　　　　　</t>
  </si>
  <si>
    <t>入間１－１３　　　</t>
  </si>
  <si>
    <t>03-595-1699</t>
  </si>
  <si>
    <t>06290</t>
  </si>
  <si>
    <t>ｻｶﾈ ｺｳﾑﾃﾝ</t>
  </si>
  <si>
    <t>坂根工務店　　　　</t>
  </si>
  <si>
    <t>日本橋人形町２－１</t>
  </si>
  <si>
    <t>03-497-7364</t>
  </si>
  <si>
    <t>06300</t>
  </si>
  <si>
    <t>ｻｶﾈ ｺﾝﾎﾟｳｷｶｲK.K</t>
  </si>
  <si>
    <t>坂根梱包機械（株）</t>
  </si>
  <si>
    <t>本駒込５－４３　　</t>
  </si>
  <si>
    <t>03-626-3439</t>
  </si>
  <si>
    <t>07010</t>
  </si>
  <si>
    <t>ﾃﾗｸﾞﾁ ｻﾝｷﾞﾖｳK.K</t>
  </si>
  <si>
    <t>寺口産業（株）　　</t>
  </si>
  <si>
    <t>千住大川４５　　　</t>
  </si>
  <si>
    <t>03-895-8285</t>
  </si>
  <si>
    <t>07020</t>
  </si>
  <si>
    <t>ﾃﾗｸﾞﾁ ｺｳｶﾞｸｾｲｻｸｼﾖ</t>
  </si>
  <si>
    <t>寺口光学製作所　　</t>
  </si>
  <si>
    <t>南大井３－２５　　</t>
  </si>
  <si>
    <t>03-322-5212</t>
  </si>
  <si>
    <t>07030</t>
  </si>
  <si>
    <t>ﾃﾗｸﾞﾁ ｼﾖｳｼﾞ</t>
  </si>
  <si>
    <t>寺口商事　　　　　</t>
  </si>
  <si>
    <t>西蒲田８－１　　　</t>
  </si>
  <si>
    <t>03-935-4036</t>
  </si>
  <si>
    <t>07040</t>
  </si>
  <si>
    <t>ﾃﾗｸﾞﾁ ﾌﾞﾂｻﾝ</t>
  </si>
  <si>
    <t>寺口物産　　　　　</t>
  </si>
  <si>
    <t>旗の台４－４　　　</t>
  </si>
  <si>
    <t>142</t>
  </si>
  <si>
    <t>03-202-9647</t>
  </si>
  <si>
    <t>07050</t>
  </si>
  <si>
    <t>ﾃﾗｸﾞﾁ ｼﾖｸﾋﾝｺｳｷﾞﾖｳ</t>
  </si>
  <si>
    <t>寺口食品工業　　　</t>
  </si>
  <si>
    <t>東麻布１－２９　　</t>
  </si>
  <si>
    <t>03-565-3484</t>
  </si>
  <si>
    <t>07060</t>
  </si>
  <si>
    <t>ﾃﾗｸﾞﾁ ｾｲｻｸｼﾖ</t>
  </si>
  <si>
    <t>寺口製作所　　　　</t>
  </si>
  <si>
    <t>錦糸町１－１２　　</t>
  </si>
  <si>
    <t>03-924-4183</t>
  </si>
  <si>
    <t>07070</t>
  </si>
  <si>
    <t>ﾃﾗｸﾞﾁ ｺｳｸｳｷｶｲK.K</t>
  </si>
  <si>
    <t>寺口航空機械（株）</t>
  </si>
  <si>
    <t>丸の内３－８　　　</t>
  </si>
  <si>
    <t>03-327-6827</t>
  </si>
  <si>
    <t>07080</t>
  </si>
  <si>
    <t>ﾃﾗｸﾞﾁ ﾓｸｻﾞｲ</t>
  </si>
  <si>
    <t>寺口木材　　　　　</t>
  </si>
  <si>
    <t>多摩川台１－１３　</t>
  </si>
  <si>
    <t>03-617-9769</t>
  </si>
  <si>
    <t>07090</t>
  </si>
  <si>
    <t>ﾃﾗｸﾞﾁ ｹﾝｾﾂｷｶｲ</t>
  </si>
  <si>
    <t>寺口建設機械　　　</t>
  </si>
  <si>
    <t>新小岩１－２１　　</t>
  </si>
  <si>
    <t>03-279-7595</t>
  </si>
  <si>
    <t>07100</t>
  </si>
  <si>
    <t>ﾃﾗｸﾞﾁ ﾋﾞｼﾞﾕﾂｲﾝｻﾂK.K</t>
  </si>
  <si>
    <t>寺口美術印刷（株）</t>
  </si>
  <si>
    <t>京橋２－７　　　　</t>
  </si>
  <si>
    <t>03-115-1281</t>
  </si>
  <si>
    <t>07110</t>
  </si>
  <si>
    <t>ﾃﾗﾓﾄ ﾃﾞﾝｼﾌﾞﾋﾝｺｳｷﾞﾖｳ</t>
  </si>
  <si>
    <t>寺本電子部品工業　</t>
  </si>
  <si>
    <t>上野３－１５　　　</t>
  </si>
  <si>
    <t>03-348-7666</t>
  </si>
  <si>
    <t>07120</t>
  </si>
  <si>
    <t>ﾃﾗﾓﾄ ｼﾞﾄﾞｳｼﾔﾊﾝﾊﾞｲ</t>
  </si>
  <si>
    <t>寺本自動車販売　　</t>
  </si>
  <si>
    <t>江戸川３－１　　　</t>
  </si>
  <si>
    <t>03-481-2846</t>
  </si>
  <si>
    <t>07130</t>
  </si>
  <si>
    <t>ﾃﾗﾓﾄ ｷﾝｿﾞｸｺｳｷﾞﾖｳ</t>
  </si>
  <si>
    <t>寺本金属工業　　　</t>
  </si>
  <si>
    <t>平和台４－１６　　</t>
  </si>
  <si>
    <t>176</t>
  </si>
  <si>
    <t>03-396-4276</t>
  </si>
  <si>
    <t>07140</t>
  </si>
  <si>
    <t>ﾃﾗﾓﾄ ﾔｸﾋﾝ</t>
  </si>
  <si>
    <t>寺本薬品　　　　　</t>
  </si>
  <si>
    <t>江古田２－２２　　</t>
  </si>
  <si>
    <t>03-314-7124</t>
  </si>
  <si>
    <t>07150</t>
  </si>
  <si>
    <t>ﾃﾗﾓﾄ ｼﾖｸﾋﾝｺｳｷﾞﾖｳ</t>
  </si>
  <si>
    <t>寺本食品工業　　　</t>
  </si>
  <si>
    <t>緒形４４３　　　　</t>
  </si>
  <si>
    <t>03-631-2871</t>
  </si>
  <si>
    <t>07160</t>
  </si>
  <si>
    <t>ﾃﾗﾓﾄ ﾃﾞﾝｷｻﾝｷﾞﾖｳ</t>
  </si>
  <si>
    <t>寺本電気産業　　　</t>
  </si>
  <si>
    <t>清水６３　　　　　</t>
  </si>
  <si>
    <t>03-367-3859</t>
  </si>
  <si>
    <t>07170</t>
  </si>
  <si>
    <t>ﾃﾗﾓﾄ ｹﾝｾﾂｷｶｲK.K</t>
  </si>
  <si>
    <t>寺本建設機械（株）</t>
  </si>
  <si>
    <t>南荻窪４－２９　　</t>
  </si>
  <si>
    <t>03-725-5795</t>
  </si>
  <si>
    <t>07180</t>
  </si>
  <si>
    <t>ﾃﾗﾓﾄ ｶﾞﾗｽｺｳｷﾞﾖｳK.K</t>
  </si>
  <si>
    <t>寺本硝子工業（株）</t>
  </si>
  <si>
    <t>関町北４－３０　　</t>
  </si>
  <si>
    <t>03-218-5102</t>
  </si>
  <si>
    <t>07190</t>
  </si>
  <si>
    <t>ﾃﾗﾓﾄ ｾｲｶ</t>
  </si>
  <si>
    <t>寺本製菓　　　　　</t>
  </si>
  <si>
    <t>北小岩６－４７　　</t>
  </si>
  <si>
    <t>03-746-7893</t>
  </si>
  <si>
    <t>07200</t>
  </si>
  <si>
    <t>ﾃﾗﾓﾄ ｼﾕﾂﾊﾟﾝ</t>
  </si>
  <si>
    <t>寺本出版　　　　　</t>
  </si>
  <si>
    <t>高田馬場１－１３　</t>
  </si>
  <si>
    <t>03-199-3946</t>
  </si>
  <si>
    <t>07210</t>
  </si>
  <si>
    <t>ﾃﾗﾔﾏ ｺｳｸｳ</t>
  </si>
  <si>
    <t>寺山航空　　　　　</t>
  </si>
  <si>
    <t>東池袋３－１１　　</t>
  </si>
  <si>
    <t>03-774-6738</t>
  </si>
  <si>
    <t>07220</t>
  </si>
  <si>
    <t>ﾃﾗﾔﾏ ｷﾝｿﾞｸｾｲｻｸｼﾖ</t>
  </si>
  <si>
    <t>寺山金属製作所　　</t>
  </si>
  <si>
    <t>南千住３－１１　　</t>
  </si>
  <si>
    <t>03-541-2835</t>
  </si>
  <si>
    <t>07230</t>
  </si>
  <si>
    <t>ﾃﾗﾔﾏ ﾃﾞﾝｷ</t>
  </si>
  <si>
    <t>寺山電器　　　　　</t>
  </si>
  <si>
    <t>南平台１２　　　　</t>
  </si>
  <si>
    <t>03-765-4923</t>
  </si>
  <si>
    <t>07240</t>
  </si>
  <si>
    <t>ﾃﾗﾔﾏ ﾃﾞﾝｼｻﾝｷﾞﾖｳ</t>
  </si>
  <si>
    <t>寺山電子産業　　　</t>
  </si>
  <si>
    <t>西五反田１－９　　</t>
  </si>
  <si>
    <t>141</t>
  </si>
  <si>
    <t>03-357-3516</t>
  </si>
  <si>
    <t>07250</t>
  </si>
  <si>
    <t>ﾃﾗﾔﾏ ｺｳｷﾞﾖｳ</t>
  </si>
  <si>
    <t>寺山工業　　　　　</t>
  </si>
  <si>
    <t>亀戸４－３７　　　</t>
  </si>
  <si>
    <t>03-103-7917</t>
  </si>
  <si>
    <t>07260</t>
  </si>
  <si>
    <t>ﾃﾗﾔﾏ ﾄﾞﾎﾞｸｹﾝｾﾂK.K</t>
  </si>
  <si>
    <t>寺山土木建設（株）</t>
  </si>
  <si>
    <t>単鴨１－１０　　　</t>
  </si>
  <si>
    <t>03-243-9645</t>
  </si>
  <si>
    <t>07270</t>
  </si>
  <si>
    <t>ﾃﾗﾔﾏ ｾｷﾕK.K</t>
  </si>
  <si>
    <t>寺山石油（株）　　</t>
  </si>
  <si>
    <t>大和２－４９　　　</t>
  </si>
  <si>
    <t>03-997-8160</t>
  </si>
  <si>
    <t>07280</t>
  </si>
  <si>
    <t>ﾃﾗﾔﾏ ｾｲｶK.K</t>
  </si>
  <si>
    <t>寺山製菓（株）　　</t>
  </si>
  <si>
    <t>和泉１８８０　　　</t>
  </si>
  <si>
    <t>03-728-2695</t>
  </si>
  <si>
    <t>07290</t>
  </si>
  <si>
    <t>ﾃﾗﾔﾏ ｼﾞﾕｳﾀｸﾊﾝﾊﾞｲK.K</t>
  </si>
  <si>
    <t>寺山住宅販売（株）</t>
  </si>
  <si>
    <t>外神田４－１４　　</t>
  </si>
  <si>
    <t>03-176-6304</t>
  </si>
  <si>
    <t>07300</t>
  </si>
  <si>
    <t>ﾃﾗﾔﾏ ﾌﾄﾞｳｻﾝK.K</t>
  </si>
  <si>
    <t>寺山不動産（株）　</t>
  </si>
  <si>
    <t>北青山２－１４　　</t>
  </si>
  <si>
    <t>03-865-8121</t>
  </si>
  <si>
    <t>フィールド数</t>
  </si>
  <si>
    <t>レコード様式長</t>
  </si>
  <si>
    <t>内部フィールド名</t>
  </si>
  <si>
    <t>外部フィールド名</t>
  </si>
  <si>
    <t>出力バッファー位置</t>
  </si>
  <si>
    <t>入力バッファー位置</t>
  </si>
  <si>
    <t>フィールド長―バイト数</t>
  </si>
  <si>
    <t>桁数</t>
  </si>
  <si>
    <t>小数点の右側の桁数</t>
  </si>
  <si>
    <t>フィールド・テキスト記述</t>
  </si>
  <si>
    <t>REF の和</t>
  </si>
  <si>
    <t>参照ファイル</t>
  </si>
  <si>
    <t>参照ライブラリー</t>
  </si>
  <si>
    <t>参照レコード様式</t>
  </si>
  <si>
    <t>参照フィールド</t>
  </si>
  <si>
    <t>カラム見出し 1</t>
  </si>
  <si>
    <t>カラム見出し 2</t>
  </si>
  <si>
    <t>カラム見出し 3</t>
  </si>
  <si>
    <t>フィールドタイプ</t>
  </si>
  <si>
    <t>コード化文字セット ID</t>
  </si>
  <si>
    <t>TKBANG</t>
  </si>
  <si>
    <t>得意先 番号</t>
  </si>
  <si>
    <t xml:space="preserve"> </t>
  </si>
  <si>
    <t>得意先</t>
  </si>
  <si>
    <t>番号</t>
  </si>
  <si>
    <t>A</t>
  </si>
  <si>
    <t>TKNAKN</t>
  </si>
  <si>
    <t>得意先 仮名</t>
  </si>
  <si>
    <t>仮名</t>
  </si>
  <si>
    <t>TKNAKJ</t>
  </si>
  <si>
    <t>得意先 漢字</t>
  </si>
  <si>
    <t>漢字</t>
  </si>
  <si>
    <t>O</t>
  </si>
  <si>
    <t>TKADR1</t>
  </si>
  <si>
    <t>TKADR2</t>
  </si>
  <si>
    <t>TKTIKU</t>
  </si>
  <si>
    <t>地区 コード</t>
  </si>
  <si>
    <t>地区</t>
  </si>
  <si>
    <t>コード</t>
  </si>
  <si>
    <t>TKPOST</t>
  </si>
  <si>
    <t>TKTELE</t>
  </si>
  <si>
    <t>TKGURI</t>
  </si>
  <si>
    <t>当月 売上高</t>
  </si>
  <si>
    <t>当月</t>
  </si>
  <si>
    <t>売上高</t>
  </si>
  <si>
    <t>P</t>
  </si>
  <si>
    <t>TKNURI</t>
  </si>
  <si>
    <t>当年 売上高</t>
  </si>
  <si>
    <t>当年</t>
  </si>
  <si>
    <t>TKZURI</t>
  </si>
  <si>
    <t>前年 売上高</t>
  </si>
  <si>
    <t>前年</t>
  </si>
  <si>
    <t>TKUZAN</t>
  </si>
  <si>
    <t>売掛金 残高</t>
  </si>
  <si>
    <t>売掛金</t>
  </si>
  <si>
    <t>残高</t>
  </si>
  <si>
    <t>TKGEND</t>
  </si>
  <si>
    <t>信用 限度額</t>
  </si>
  <si>
    <t>信用</t>
  </si>
  <si>
    <t>限度額</t>
  </si>
  <si>
    <t>TKNYUK</t>
  </si>
  <si>
    <t>最終 入金日</t>
  </si>
  <si>
    <t>最終</t>
  </si>
  <si>
    <t>入金日</t>
  </si>
  <si>
    <t>TKSIME</t>
  </si>
  <si>
    <t>締め日 コード</t>
  </si>
  <si>
    <t>締め日</t>
  </si>
  <si>
    <t>GURILIB_TOKMSP_20221019095521331004.XLSX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</si>
</sst>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16">
    <dxf>
      <numFmt numFmtId="3" formatCode="#,##0"/>
    </dxf>
    <dxf>
      <numFmt numFmtId="176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データベース検索結果" displayName="データベース検索結果" ref="A1:O211" totalsRowShown="0" headerRowDxfId="15">
  <autoFilter ref="A1:O211"/>
  <tableColumns count="15">
    <tableColumn id="1" name="得意先番号" dataDxfId="14"/>
    <tableColumn id="2" name="得意先仮名" dataDxfId="13"/>
    <tableColumn id="3" name="得意先漢字" dataDxfId="12"/>
    <tableColumn id="4" name="住所１" dataDxfId="11"/>
    <tableColumn id="5" name="住所２" dataDxfId="10"/>
    <tableColumn id="6" name="地区コード" dataDxfId="9"/>
    <tableColumn id="7" name="郵便番号" dataDxfId="8"/>
    <tableColumn id="8" name="電話番号" dataDxfId="7"/>
    <tableColumn id="9" name="当月売上高" dataDxfId="6"/>
    <tableColumn id="10" name="当年売上高" dataDxfId="5"/>
    <tableColumn id="11" name="前年売上高" dataDxfId="4"/>
    <tableColumn id="12" name="売掛金残高" dataDxfId="3"/>
    <tableColumn id="13" name="信用限度額" dataDxfId="2"/>
    <tableColumn id="14" name="最終入金日" dataDxfId="1"/>
    <tableColumn id="15" name="締め日コード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ファイルフィールド記述" displayName="ファイルフィールド記述" ref="A1:T16" totalsRowShown="0">
  <autoFilter ref="A1:T16"/>
  <tableColumns count="20">
    <tableColumn id="1" name="フィールド数"/>
    <tableColumn id="2" name="レコード様式長"/>
    <tableColumn id="3" name="内部フィールド名"/>
    <tableColumn id="4" name="外部フィールド名"/>
    <tableColumn id="5" name="出力バッファー位置"/>
    <tableColumn id="6" name="入力バッファー位置"/>
    <tableColumn id="7" name="フィールド長―バイト数"/>
    <tableColumn id="8" name="桁数"/>
    <tableColumn id="9" name="小数点の右側の桁数"/>
    <tableColumn id="10" name="フィールド・テキスト記述"/>
    <tableColumn id="11" name="REF の和"/>
    <tableColumn id="12" name="参照ファイル"/>
    <tableColumn id="13" name="参照ライブラリー"/>
    <tableColumn id="14" name="参照レコード様式"/>
    <tableColumn id="15" name="参照フィールド"/>
    <tableColumn id="16" name="カラム見出し 1"/>
    <tableColumn id="17" name="カラム見出し 2"/>
    <tableColumn id="18" name="カラム見出し 3"/>
    <tableColumn id="19" name="フィールドタイプ"/>
    <tableColumn id="20" name="コード化文字セット I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1"/>
  <sheetViews>
    <sheetView tabSelected="1" view="pageBreakPreview" zoomScale="80" zoomScaleNormal="100" zoomScaleSheetLayoutView="80" workbookViewId="0">
      <pane ySplit="1" topLeftCell="A2" activePane="bottomLeft" state="frozen"/>
      <selection pane="bottomLeft" activeCell="A2" sqref="A2"/>
    </sheetView>
  </sheetViews>
  <sheetFormatPr defaultRowHeight="13" customHeight="1" x14ac:dyDescent="0.55000000000000004"/>
  <cols>
    <col min="1" max="1" width="14.33203125" style="1" customWidth="1"/>
    <col min="2" max="2" width="22.5" style="1" customWidth="1"/>
    <col min="3" max="3" width="20.1640625" style="1" customWidth="1"/>
    <col min="4" max="5" width="18.9140625" style="1" customWidth="1"/>
    <col min="6" max="6" width="13.33203125" style="1" customWidth="1"/>
    <col min="7" max="7" width="12.33203125" style="1" customWidth="1"/>
    <col min="8" max="8" width="13.25" style="1" customWidth="1"/>
    <col min="9" max="13" width="14.33203125" style="1" customWidth="1"/>
    <col min="14" max="14" width="14.33203125" style="2" customWidth="1"/>
    <col min="15" max="15" width="15.25" style="1" customWidth="1"/>
    <col min="16" max="16" width="9.83203125" customWidth="1"/>
  </cols>
  <sheetData>
    <row r="1" spans="1:15" ht="13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ht="13" customHeight="1" x14ac:dyDescent="0.55000000000000004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>
        <v>698500</v>
      </c>
      <c r="J2" s="1">
        <v>4086300</v>
      </c>
      <c r="K2" s="1">
        <v>6615600</v>
      </c>
      <c r="L2" s="1">
        <v>1000000</v>
      </c>
      <c r="M2" s="1">
        <v>1100000</v>
      </c>
      <c r="N2" s="2">
        <f>IF(ISERROR(DATEVALUE(TEXT(880427,"00!/00!/00"))),TEXT(880427,"@"),DATEVALUE(TEXT(880427,"00!/00!/00")))</f>
        <v>32260</v>
      </c>
      <c r="O2" s="1" t="s">
        <v>23</v>
      </c>
    </row>
    <row r="3" spans="1:15" ht="13" customHeight="1" x14ac:dyDescent="0.55000000000000004">
      <c r="A3" s="1" t="s">
        <v>24</v>
      </c>
      <c r="B3" s="1" t="s">
        <v>25</v>
      </c>
      <c r="C3" s="1" t="s">
        <v>26</v>
      </c>
      <c r="D3" s="1" t="s">
        <v>18</v>
      </c>
      <c r="E3" s="1" t="s">
        <v>27</v>
      </c>
      <c r="F3" s="1" t="s">
        <v>20</v>
      </c>
      <c r="G3" s="1" t="s">
        <v>21</v>
      </c>
      <c r="H3" s="1" t="s">
        <v>28</v>
      </c>
      <c r="I3" s="1">
        <v>452800</v>
      </c>
      <c r="J3" s="1">
        <v>2713600</v>
      </c>
      <c r="K3" s="1">
        <v>4483700</v>
      </c>
      <c r="L3" s="1">
        <v>670000</v>
      </c>
      <c r="M3" s="1">
        <v>1150000</v>
      </c>
      <c r="N3" s="2">
        <f>IF(ISERROR(DATEVALUE(TEXT(880607,"00!/00!/00"))),TEXT(880607,"@"),DATEVALUE(TEXT(880607,"00!/00!/00")))</f>
        <v>32301</v>
      </c>
      <c r="O3" s="1" t="s">
        <v>23</v>
      </c>
    </row>
    <row r="4" spans="1:15" ht="13" customHeight="1" x14ac:dyDescent="0.55000000000000004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>
        <v>136200</v>
      </c>
      <c r="J4" s="1">
        <v>243000</v>
      </c>
      <c r="K4" s="1">
        <v>796600</v>
      </c>
      <c r="L4" s="1">
        <v>110000</v>
      </c>
      <c r="M4" s="1">
        <v>1120000</v>
      </c>
      <c r="N4" s="2">
        <f>IF(ISERROR(DATEVALUE(TEXT(880619,"00!/00!/00"))),TEXT(880619,"@"),DATEVALUE(TEXT(880619,"00!/00!/00")))</f>
        <v>32313</v>
      </c>
      <c r="O4" s="1" t="s">
        <v>37</v>
      </c>
    </row>
    <row r="5" spans="1:15" ht="13" customHeight="1" x14ac:dyDescent="0.55000000000000004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>
        <v>3028300</v>
      </c>
      <c r="J5" s="1">
        <v>18083100</v>
      </c>
      <c r="K5" s="1">
        <v>27670700</v>
      </c>
      <c r="L5" s="1">
        <v>9000000</v>
      </c>
      <c r="M5" s="1">
        <v>1200000</v>
      </c>
      <c r="N5" s="2">
        <f>IF(ISERROR(DATEVALUE(TEXT(880402,"00!/00!/00"))),TEXT(880402,"@"),DATEVALUE(TEXT(880402,"00!/00!/00")))</f>
        <v>32235</v>
      </c>
      <c r="O5" s="1" t="s">
        <v>46</v>
      </c>
    </row>
    <row r="6" spans="1:15" ht="13" customHeight="1" x14ac:dyDescent="0.55000000000000004">
      <c r="A6" s="1" t="s">
        <v>47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>
        <v>541600</v>
      </c>
      <c r="J6" s="1">
        <v>2697600</v>
      </c>
      <c r="K6" s="1">
        <v>4279600</v>
      </c>
      <c r="L6" s="1">
        <v>1300000</v>
      </c>
      <c r="M6" s="1">
        <v>1350000</v>
      </c>
      <c r="N6" s="2">
        <f>IF(ISERROR(DATEVALUE(TEXT(880121,"00!/00!/00"))),TEXT(880121,"@"),DATEVALUE(TEXT(880121,"00!/00!/00")))</f>
        <v>32163</v>
      </c>
      <c r="O6" s="1" t="s">
        <v>37</v>
      </c>
    </row>
    <row r="7" spans="1:15" ht="13" customHeight="1" x14ac:dyDescent="0.55000000000000004">
      <c r="A7" s="1" t="s">
        <v>55</v>
      </c>
      <c r="B7" s="1" t="s">
        <v>56</v>
      </c>
      <c r="C7" s="1" t="s">
        <v>57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62</v>
      </c>
      <c r="I7" s="1">
        <v>541100</v>
      </c>
      <c r="J7" s="1">
        <v>2819100</v>
      </c>
      <c r="K7" s="1">
        <v>4599900</v>
      </c>
      <c r="L7" s="1">
        <v>1400000</v>
      </c>
      <c r="M7" s="1">
        <v>1250000</v>
      </c>
      <c r="N7" s="2">
        <f>IF(ISERROR(DATEVALUE(TEXT(880525,"00!/00!/00"))),TEXT(880525,"@"),DATEVALUE(TEXT(880525,"00!/00!/00")))</f>
        <v>32288</v>
      </c>
      <c r="O7" s="1" t="s">
        <v>63</v>
      </c>
    </row>
    <row r="8" spans="1:15" ht="13" customHeight="1" x14ac:dyDescent="0.55000000000000004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>
        <v>367900</v>
      </c>
      <c r="J8" s="1">
        <v>2011700</v>
      </c>
      <c r="K8" s="1">
        <v>3914500</v>
      </c>
      <c r="L8" s="1">
        <v>960000</v>
      </c>
      <c r="M8" s="1">
        <v>1000000</v>
      </c>
      <c r="N8" s="2">
        <f>IF(ISERROR(DATEVALUE(TEXT(880611,"00!/00!/00"))),TEXT(880611,"@"),DATEVALUE(TEXT(880611,"00!/00!/00")))</f>
        <v>32305</v>
      </c>
      <c r="O8" s="1" t="s">
        <v>37</v>
      </c>
    </row>
    <row r="9" spans="1:15" ht="13" customHeight="1" x14ac:dyDescent="0.55000000000000004">
      <c r="A9" s="1" t="s">
        <v>72</v>
      </c>
      <c r="B9" s="1" t="s">
        <v>73</v>
      </c>
      <c r="C9" s="1" t="s">
        <v>74</v>
      </c>
      <c r="D9" s="1" t="s">
        <v>18</v>
      </c>
      <c r="E9" s="1" t="s">
        <v>75</v>
      </c>
      <c r="F9" s="1" t="s">
        <v>20</v>
      </c>
      <c r="G9" s="1" t="s">
        <v>21</v>
      </c>
      <c r="H9" s="1" t="s">
        <v>76</v>
      </c>
      <c r="I9" s="1">
        <v>318000</v>
      </c>
      <c r="J9" s="1">
        <v>1461700</v>
      </c>
      <c r="K9" s="1">
        <v>2205800</v>
      </c>
      <c r="L9" s="1">
        <v>290000</v>
      </c>
      <c r="M9" s="1">
        <v>2000000</v>
      </c>
      <c r="N9" s="2">
        <f>IF(ISERROR(DATEVALUE(TEXT(880214,"00!/00!/00"))),TEXT(880214,"@"),DATEVALUE(TEXT(880214,"00!/00!/00")))</f>
        <v>32187</v>
      </c>
      <c r="O9" s="1" t="s">
        <v>23</v>
      </c>
    </row>
    <row r="10" spans="1:15" ht="13" customHeight="1" x14ac:dyDescent="0.55000000000000004">
      <c r="A10" s="1" t="s">
        <v>77</v>
      </c>
      <c r="B10" s="1" t="s">
        <v>78</v>
      </c>
      <c r="C10" s="1" t="s">
        <v>79</v>
      </c>
      <c r="D10" s="1" t="s">
        <v>80</v>
      </c>
      <c r="E10" s="1" t="s">
        <v>81</v>
      </c>
      <c r="F10" s="1" t="s">
        <v>60</v>
      </c>
      <c r="G10" s="1" t="s">
        <v>82</v>
      </c>
      <c r="H10" s="1" t="s">
        <v>83</v>
      </c>
      <c r="I10" s="1">
        <v>877100</v>
      </c>
      <c r="J10" s="1">
        <v>4731400</v>
      </c>
      <c r="K10" s="1">
        <v>7135500</v>
      </c>
      <c r="L10" s="1">
        <v>940000</v>
      </c>
      <c r="M10" s="1">
        <v>900000</v>
      </c>
      <c r="N10" s="2">
        <f>IF(ISERROR(DATEVALUE(TEXT(880519,"00!/00!/00"))),TEXT(880519,"@"),DATEVALUE(TEXT(880519,"00!/00!/00")))</f>
        <v>32282</v>
      </c>
      <c r="O10" s="1" t="s">
        <v>23</v>
      </c>
    </row>
    <row r="11" spans="1:15" ht="13" customHeight="1" x14ac:dyDescent="0.55000000000000004">
      <c r="A11" s="1" t="s">
        <v>84</v>
      </c>
      <c r="B11" s="1" t="s">
        <v>85</v>
      </c>
      <c r="C11" s="1" t="s">
        <v>86</v>
      </c>
      <c r="D11" s="1" t="s">
        <v>58</v>
      </c>
      <c r="E11" s="1" t="s">
        <v>87</v>
      </c>
      <c r="F11" s="1" t="s">
        <v>88</v>
      </c>
      <c r="G11" s="1" t="s">
        <v>61</v>
      </c>
      <c r="H11" s="1" t="s">
        <v>89</v>
      </c>
      <c r="I11" s="1">
        <v>501300</v>
      </c>
      <c r="J11" s="1">
        <v>2973300</v>
      </c>
      <c r="K11" s="1">
        <v>4800100</v>
      </c>
      <c r="L11" s="1">
        <v>590000</v>
      </c>
      <c r="M11" s="1">
        <v>1300000</v>
      </c>
      <c r="N11" s="2">
        <f>IF(ISERROR(DATEVALUE(TEXT(880615,"00!/00!/00"))),TEXT(880615,"@"),DATEVALUE(TEXT(880615,"00!/00!/00")))</f>
        <v>32309</v>
      </c>
      <c r="O11" s="1" t="s">
        <v>90</v>
      </c>
    </row>
    <row r="12" spans="1:15" ht="13" customHeight="1" x14ac:dyDescent="0.55000000000000004">
      <c r="A12" s="1" t="s">
        <v>91</v>
      </c>
      <c r="B12" s="1" t="s">
        <v>92</v>
      </c>
      <c r="C12" s="1" t="s">
        <v>93</v>
      </c>
      <c r="D12" s="1" t="s">
        <v>94</v>
      </c>
      <c r="E12" s="1" t="s">
        <v>95</v>
      </c>
      <c r="F12" s="1" t="s">
        <v>96</v>
      </c>
      <c r="G12" s="1" t="s">
        <v>97</v>
      </c>
      <c r="H12" s="1" t="s">
        <v>98</v>
      </c>
      <c r="I12" s="1">
        <v>446300</v>
      </c>
      <c r="J12" s="1">
        <v>2564000</v>
      </c>
      <c r="K12" s="1">
        <v>4380700</v>
      </c>
      <c r="L12" s="1">
        <v>840000</v>
      </c>
      <c r="M12" s="1">
        <v>1500000</v>
      </c>
      <c r="N12" s="2">
        <f>IF(ISERROR(DATEVALUE(TEXT(880606,"00!/00!/00"))),TEXT(880606,"@"),DATEVALUE(TEXT(880606,"00!/00!/00")))</f>
        <v>32300</v>
      </c>
      <c r="O12" s="1" t="s">
        <v>90</v>
      </c>
    </row>
    <row r="13" spans="1:15" ht="13" customHeight="1" x14ac:dyDescent="0.55000000000000004">
      <c r="A13" s="1" t="s">
        <v>99</v>
      </c>
      <c r="B13" s="1" t="s">
        <v>100</v>
      </c>
      <c r="C13" s="1" t="s">
        <v>101</v>
      </c>
      <c r="D13" s="1" t="s">
        <v>102</v>
      </c>
      <c r="E13" s="1" t="s">
        <v>103</v>
      </c>
      <c r="F13" s="1" t="s">
        <v>104</v>
      </c>
      <c r="G13" s="1" t="s">
        <v>105</v>
      </c>
      <c r="H13" s="1" t="s">
        <v>106</v>
      </c>
      <c r="I13" s="1">
        <v>315600</v>
      </c>
      <c r="J13" s="1">
        <v>1730800</v>
      </c>
      <c r="K13" s="1">
        <v>3281400</v>
      </c>
      <c r="L13" s="1">
        <v>410000</v>
      </c>
      <c r="M13" s="1">
        <v>3000000</v>
      </c>
      <c r="N13" s="2">
        <f>IF(ISERROR(DATEVALUE(TEXT(880306,"00!/00!/00"))),TEXT(880306,"@"),DATEVALUE(TEXT(880306,"00!/00!/00")))</f>
        <v>32208</v>
      </c>
      <c r="O13" s="1" t="s">
        <v>46</v>
      </c>
    </row>
    <row r="14" spans="1:15" ht="13" customHeight="1" x14ac:dyDescent="0.55000000000000004">
      <c r="A14" s="1" t="s">
        <v>107</v>
      </c>
      <c r="B14" s="1" t="s">
        <v>108</v>
      </c>
      <c r="C14" s="1" t="s">
        <v>109</v>
      </c>
      <c r="D14" s="1" t="s">
        <v>58</v>
      </c>
      <c r="E14" s="1" t="s">
        <v>110</v>
      </c>
      <c r="F14" s="1" t="s">
        <v>60</v>
      </c>
      <c r="G14" s="1" t="s">
        <v>111</v>
      </c>
      <c r="H14" s="1" t="s">
        <v>112</v>
      </c>
      <c r="I14" s="1">
        <v>635400</v>
      </c>
      <c r="J14" s="1">
        <v>3409100</v>
      </c>
      <c r="K14" s="1">
        <v>5799600</v>
      </c>
      <c r="L14" s="1">
        <v>680000</v>
      </c>
      <c r="M14" s="1">
        <v>2500000</v>
      </c>
      <c r="N14" s="2">
        <f>IF(ISERROR(DATEVALUE(TEXT(880421,"00!/00!/00"))),TEXT(880421,"@"),DATEVALUE(TEXT(880421,"00!/00!/00")))</f>
        <v>32254</v>
      </c>
      <c r="O14" s="1" t="s">
        <v>63</v>
      </c>
    </row>
    <row r="15" spans="1:15" ht="13" customHeight="1" x14ac:dyDescent="0.55000000000000004">
      <c r="A15" s="1" t="s">
        <v>113</v>
      </c>
      <c r="B15" s="1" t="s">
        <v>114</v>
      </c>
      <c r="C15" s="1" t="s">
        <v>115</v>
      </c>
      <c r="D15" s="1" t="s">
        <v>116</v>
      </c>
      <c r="E15" s="1" t="s">
        <v>117</v>
      </c>
      <c r="F15" s="1" t="s">
        <v>118</v>
      </c>
      <c r="G15" s="1" t="s">
        <v>119</v>
      </c>
      <c r="H15" s="1" t="s">
        <v>120</v>
      </c>
      <c r="I15" s="1">
        <v>159600</v>
      </c>
      <c r="J15" s="1">
        <v>779300</v>
      </c>
      <c r="K15" s="1">
        <v>1901200</v>
      </c>
      <c r="L15" s="1">
        <v>380000</v>
      </c>
      <c r="M15" s="1">
        <v>2400000</v>
      </c>
      <c r="N15" s="2">
        <f>IF(ISERROR(DATEVALUE(TEXT(880103,"00!/00!/00"))),TEXT(880103,"@"),DATEVALUE(TEXT(880103,"00!/00!/00")))</f>
        <v>32145</v>
      </c>
      <c r="O15" s="1" t="s">
        <v>37</v>
      </c>
    </row>
    <row r="16" spans="1:15" ht="13" customHeight="1" x14ac:dyDescent="0.55000000000000004">
      <c r="A16" s="1" t="s">
        <v>121</v>
      </c>
      <c r="B16" s="1" t="s">
        <v>122</v>
      </c>
      <c r="C16" s="1" t="s">
        <v>123</v>
      </c>
      <c r="D16" s="1" t="s">
        <v>124</v>
      </c>
      <c r="E16" s="1" t="s">
        <v>125</v>
      </c>
      <c r="F16" s="1" t="s">
        <v>126</v>
      </c>
      <c r="G16" s="1" t="s">
        <v>127</v>
      </c>
      <c r="H16" s="1" t="s">
        <v>128</v>
      </c>
      <c r="I16" s="1">
        <v>84200</v>
      </c>
      <c r="J16" s="1">
        <v>133300</v>
      </c>
      <c r="K16" s="1">
        <v>644800</v>
      </c>
      <c r="L16" s="1">
        <v>40000</v>
      </c>
      <c r="M16" s="1">
        <v>2000000</v>
      </c>
      <c r="N16" s="2">
        <f>IF(ISERROR(DATEVALUE(TEXT(880621,"00!/00!/00"))),TEXT(880621,"@"),DATEVALUE(TEXT(880621,"00!/00!/00")))</f>
        <v>32315</v>
      </c>
      <c r="O16" s="1" t="s">
        <v>23</v>
      </c>
    </row>
    <row r="17" spans="1:15" ht="13" customHeight="1" x14ac:dyDescent="0.55000000000000004">
      <c r="A17" s="1" t="s">
        <v>129</v>
      </c>
      <c r="B17" s="1" t="s">
        <v>130</v>
      </c>
      <c r="C17" s="1" t="s">
        <v>131</v>
      </c>
      <c r="D17" s="1" t="s">
        <v>132</v>
      </c>
      <c r="E17" s="1" t="s">
        <v>133</v>
      </c>
      <c r="F17" s="1" t="s">
        <v>134</v>
      </c>
      <c r="G17" s="1" t="s">
        <v>135</v>
      </c>
      <c r="H17" s="1" t="s">
        <v>136</v>
      </c>
      <c r="I17" s="1">
        <v>146900</v>
      </c>
      <c r="J17" s="1">
        <v>480900</v>
      </c>
      <c r="K17" s="1">
        <v>1115300</v>
      </c>
      <c r="L17" s="1">
        <v>130000</v>
      </c>
      <c r="M17" s="1">
        <v>1200000</v>
      </c>
      <c r="N17" s="2">
        <f>IF(ISERROR(DATEVALUE(TEXT(880315,"00!/00!/00"))),TEXT(880315,"@"),DATEVALUE(TEXT(880315,"00!/00!/00")))</f>
        <v>32217</v>
      </c>
      <c r="O17" s="1" t="s">
        <v>63</v>
      </c>
    </row>
    <row r="18" spans="1:15" ht="13" customHeight="1" x14ac:dyDescent="0.55000000000000004">
      <c r="A18" s="1" t="s">
        <v>137</v>
      </c>
      <c r="B18" s="1" t="s">
        <v>138</v>
      </c>
      <c r="C18" s="1" t="s">
        <v>139</v>
      </c>
      <c r="D18" s="1" t="s">
        <v>140</v>
      </c>
      <c r="E18" s="1" t="s">
        <v>141</v>
      </c>
      <c r="F18" s="1" t="s">
        <v>142</v>
      </c>
      <c r="G18" s="1" t="s">
        <v>143</v>
      </c>
      <c r="H18" s="1" t="s">
        <v>144</v>
      </c>
      <c r="I18" s="1">
        <v>464100</v>
      </c>
      <c r="J18" s="1">
        <v>2628300</v>
      </c>
      <c r="K18" s="1">
        <v>3996600</v>
      </c>
      <c r="L18" s="1">
        <v>860000</v>
      </c>
      <c r="M18" s="1">
        <v>1150000</v>
      </c>
      <c r="N18" s="2">
        <f>IF(ISERROR(DATEVALUE(TEXT(880222,"00!/00!/00"))),TEXT(880222,"@"),DATEVALUE(TEXT(880222,"00!/00!/00")))</f>
        <v>32195</v>
      </c>
      <c r="O18" s="1" t="s">
        <v>145</v>
      </c>
    </row>
    <row r="19" spans="1:15" ht="13" customHeight="1" x14ac:dyDescent="0.55000000000000004">
      <c r="A19" s="1" t="s">
        <v>146</v>
      </c>
      <c r="B19" s="1" t="s">
        <v>147</v>
      </c>
      <c r="C19" s="1" t="s">
        <v>148</v>
      </c>
      <c r="D19" s="1" t="s">
        <v>149</v>
      </c>
      <c r="E19" s="1" t="s">
        <v>150</v>
      </c>
      <c r="F19" s="1" t="s">
        <v>151</v>
      </c>
      <c r="G19" s="1" t="s">
        <v>152</v>
      </c>
      <c r="H19" s="1" t="s">
        <v>153</v>
      </c>
      <c r="I19" s="1">
        <v>674800</v>
      </c>
      <c r="J19" s="1">
        <v>3726000</v>
      </c>
      <c r="K19" s="1">
        <v>6070600</v>
      </c>
      <c r="L19" s="1">
        <v>910000</v>
      </c>
      <c r="M19" s="1">
        <v>1400000</v>
      </c>
      <c r="N19" s="2">
        <f>IF(ISERROR(DATEVALUE(TEXT(880420,"00!/00!/00"))),TEXT(880420,"@"),DATEVALUE(TEXT(880420,"00!/00!/00")))</f>
        <v>32253</v>
      </c>
      <c r="O19" s="1" t="s">
        <v>145</v>
      </c>
    </row>
    <row r="20" spans="1:15" ht="13" customHeight="1" x14ac:dyDescent="0.55000000000000004">
      <c r="A20" s="1" t="s">
        <v>154</v>
      </c>
      <c r="B20" s="1" t="s">
        <v>155</v>
      </c>
      <c r="C20" s="1" t="s">
        <v>156</v>
      </c>
      <c r="D20" s="1" t="s">
        <v>157</v>
      </c>
      <c r="E20" s="1" t="s">
        <v>158</v>
      </c>
      <c r="F20" s="1" t="s">
        <v>159</v>
      </c>
      <c r="G20" s="1" t="s">
        <v>160</v>
      </c>
      <c r="H20" s="1" t="s">
        <v>161</v>
      </c>
      <c r="I20" s="1">
        <v>899000</v>
      </c>
      <c r="J20" s="1">
        <v>5181100</v>
      </c>
      <c r="K20" s="1">
        <v>8750100</v>
      </c>
      <c r="L20" s="1">
        <v>1020000</v>
      </c>
      <c r="M20" s="1">
        <v>1000000</v>
      </c>
      <c r="N20" s="2">
        <f>IF(ISERROR(DATEVALUE(TEXT(880409,"00!/00!/00"))),TEXT(880409,"@"),DATEVALUE(TEXT(880409,"00!/00!/00")))</f>
        <v>32242</v>
      </c>
      <c r="O20" s="1" t="s">
        <v>90</v>
      </c>
    </row>
    <row r="21" spans="1:15" ht="13" customHeight="1" x14ac:dyDescent="0.55000000000000004">
      <c r="A21" s="1" t="s">
        <v>162</v>
      </c>
      <c r="B21" s="1" t="s">
        <v>163</v>
      </c>
      <c r="C21" s="1" t="s">
        <v>164</v>
      </c>
      <c r="D21" s="1" t="s">
        <v>165</v>
      </c>
      <c r="E21" s="1" t="s">
        <v>166</v>
      </c>
      <c r="F21" s="1" t="s">
        <v>167</v>
      </c>
      <c r="G21" s="1" t="s">
        <v>168</v>
      </c>
      <c r="H21" s="1" t="s">
        <v>169</v>
      </c>
      <c r="I21" s="1">
        <v>149100</v>
      </c>
      <c r="J21" s="1">
        <v>410200</v>
      </c>
      <c r="K21" s="1">
        <v>725000</v>
      </c>
      <c r="L21" s="1">
        <v>190000</v>
      </c>
      <c r="M21" s="1">
        <v>1000000</v>
      </c>
      <c r="N21" s="2">
        <f>IF(ISERROR(DATEVALUE(TEXT(880325,"00!/00!/00"))),TEXT(880325,"@"),DATEVALUE(TEXT(880325,"00!/00!/00")))</f>
        <v>32227</v>
      </c>
      <c r="O21" s="1" t="s">
        <v>46</v>
      </c>
    </row>
    <row r="22" spans="1:15" ht="13" customHeight="1" x14ac:dyDescent="0.55000000000000004">
      <c r="A22" s="1" t="s">
        <v>170</v>
      </c>
      <c r="B22" s="1" t="s">
        <v>171</v>
      </c>
      <c r="C22" s="1" t="s">
        <v>172</v>
      </c>
      <c r="D22" s="1" t="s">
        <v>173</v>
      </c>
      <c r="E22" s="1" t="s">
        <v>174</v>
      </c>
      <c r="F22" s="1" t="s">
        <v>175</v>
      </c>
      <c r="G22" s="1" t="s">
        <v>176</v>
      </c>
      <c r="H22" s="1" t="s">
        <v>177</v>
      </c>
      <c r="I22" s="1">
        <v>1282500</v>
      </c>
      <c r="J22" s="1">
        <v>7454100</v>
      </c>
      <c r="K22" s="1">
        <v>11749300</v>
      </c>
      <c r="L22" s="1">
        <v>1850000</v>
      </c>
      <c r="M22" s="1">
        <v>2500000</v>
      </c>
      <c r="N22" s="2">
        <f>IF(ISERROR(DATEVALUE(TEXT(880305,"00!/00!/00"))),TEXT(880305,"@"),DATEVALUE(TEXT(880305,"00!/00!/00")))</f>
        <v>32207</v>
      </c>
      <c r="O22" s="1" t="s">
        <v>23</v>
      </c>
    </row>
    <row r="23" spans="1:15" ht="13" customHeight="1" x14ac:dyDescent="0.55000000000000004">
      <c r="A23" s="1" t="s">
        <v>178</v>
      </c>
      <c r="B23" s="1" t="s">
        <v>179</v>
      </c>
      <c r="C23" s="1" t="s">
        <v>180</v>
      </c>
      <c r="D23" s="1" t="s">
        <v>140</v>
      </c>
      <c r="E23" s="1" t="s">
        <v>181</v>
      </c>
      <c r="F23" s="1" t="s">
        <v>142</v>
      </c>
      <c r="G23" s="1" t="s">
        <v>182</v>
      </c>
      <c r="H23" s="1" t="s">
        <v>183</v>
      </c>
      <c r="I23" s="1">
        <v>242600</v>
      </c>
      <c r="J23" s="1">
        <v>1445400</v>
      </c>
      <c r="K23" s="1">
        <v>2304600</v>
      </c>
      <c r="L23" s="1">
        <v>280000</v>
      </c>
      <c r="M23" s="1">
        <v>3000000</v>
      </c>
      <c r="N23" s="2">
        <f>IF(ISERROR(DATEVALUE(TEXT(880503,"00!/00!/00"))),TEXT(880503,"@"),DATEVALUE(TEXT(880503,"00!/00!/00")))</f>
        <v>32266</v>
      </c>
      <c r="O23" s="1" t="s">
        <v>90</v>
      </c>
    </row>
    <row r="24" spans="1:15" ht="13" customHeight="1" x14ac:dyDescent="0.55000000000000004">
      <c r="A24" s="1" t="s">
        <v>184</v>
      </c>
      <c r="B24" s="1" t="s">
        <v>185</v>
      </c>
      <c r="C24" s="1" t="s">
        <v>186</v>
      </c>
      <c r="D24" s="1" t="s">
        <v>67</v>
      </c>
      <c r="E24" s="1" t="s">
        <v>187</v>
      </c>
      <c r="F24" s="1" t="s">
        <v>69</v>
      </c>
      <c r="G24" s="1" t="s">
        <v>70</v>
      </c>
      <c r="H24" s="1" t="s">
        <v>188</v>
      </c>
      <c r="I24" s="1">
        <v>487800</v>
      </c>
      <c r="J24" s="1">
        <v>2738100</v>
      </c>
      <c r="K24" s="1">
        <v>4232600</v>
      </c>
      <c r="L24" s="1">
        <v>670000</v>
      </c>
      <c r="M24" s="1">
        <v>1400000</v>
      </c>
      <c r="N24" s="2">
        <f>IF(ISERROR(DATEVALUE(TEXT(880613,"00!/00!/00"))),TEXT(880613,"@"),DATEVALUE(TEXT(880613,"00!/00!/00")))</f>
        <v>32307</v>
      </c>
      <c r="O24" s="1" t="s">
        <v>145</v>
      </c>
    </row>
    <row r="25" spans="1:15" ht="13" customHeight="1" x14ac:dyDescent="0.55000000000000004">
      <c r="A25" s="1" t="s">
        <v>189</v>
      </c>
      <c r="B25" s="1" t="s">
        <v>190</v>
      </c>
      <c r="C25" s="1" t="s">
        <v>191</v>
      </c>
      <c r="D25" s="1" t="s">
        <v>67</v>
      </c>
      <c r="E25" s="1" t="s">
        <v>192</v>
      </c>
      <c r="F25" s="1" t="s">
        <v>69</v>
      </c>
      <c r="G25" s="1" t="s">
        <v>70</v>
      </c>
      <c r="H25" s="1" t="s">
        <v>193</v>
      </c>
      <c r="I25" s="1">
        <v>227000</v>
      </c>
      <c r="J25" s="1">
        <v>1310500</v>
      </c>
      <c r="K25" s="1">
        <v>2605100</v>
      </c>
      <c r="L25" s="1">
        <v>410000</v>
      </c>
      <c r="M25" s="1">
        <v>1300000</v>
      </c>
      <c r="N25" s="2">
        <f>IF(ISERROR(DATEVALUE(TEXT(880615,"00!/00!/00"))),TEXT(880615,"@"),DATEVALUE(TEXT(880615,"00!/00!/00")))</f>
        <v>32309</v>
      </c>
      <c r="O25" s="1" t="s">
        <v>23</v>
      </c>
    </row>
    <row r="26" spans="1:15" ht="13" customHeight="1" x14ac:dyDescent="0.55000000000000004">
      <c r="A26" s="1" t="s">
        <v>194</v>
      </c>
      <c r="B26" s="1" t="s">
        <v>195</v>
      </c>
      <c r="C26" s="1" t="s">
        <v>196</v>
      </c>
      <c r="D26" s="1" t="s">
        <v>18</v>
      </c>
      <c r="E26" s="1" t="s">
        <v>197</v>
      </c>
      <c r="F26" s="1" t="s">
        <v>20</v>
      </c>
      <c r="G26" s="1" t="s">
        <v>21</v>
      </c>
      <c r="H26" s="1" t="s">
        <v>198</v>
      </c>
      <c r="I26" s="1">
        <v>70200</v>
      </c>
      <c r="J26" s="1">
        <v>248900</v>
      </c>
      <c r="K26" s="1">
        <v>978600</v>
      </c>
      <c r="L26" s="1">
        <v>120000</v>
      </c>
      <c r="M26" s="1">
        <v>800000</v>
      </c>
      <c r="N26" s="2">
        <f>IF(ISERROR(DATEVALUE(TEXT(880405,"00!/00!/00"))),TEXT(880405,"@"),DATEVALUE(TEXT(880405,"00!/00!/00")))</f>
        <v>32238</v>
      </c>
      <c r="O26" s="1" t="s">
        <v>23</v>
      </c>
    </row>
    <row r="27" spans="1:15" ht="13" customHeight="1" x14ac:dyDescent="0.55000000000000004">
      <c r="A27" s="1" t="s">
        <v>199</v>
      </c>
      <c r="B27" s="1" t="s">
        <v>200</v>
      </c>
      <c r="C27" s="1" t="s">
        <v>201</v>
      </c>
      <c r="D27" s="1" t="s">
        <v>80</v>
      </c>
      <c r="E27" s="1" t="s">
        <v>202</v>
      </c>
      <c r="F27" s="1" t="s">
        <v>88</v>
      </c>
      <c r="G27" s="1" t="s">
        <v>82</v>
      </c>
      <c r="H27" s="1" t="s">
        <v>203</v>
      </c>
      <c r="I27" s="1">
        <v>46400</v>
      </c>
      <c r="J27" s="1">
        <v>254300</v>
      </c>
      <c r="K27" s="1">
        <v>516500</v>
      </c>
      <c r="L27" s="1">
        <v>100000</v>
      </c>
      <c r="M27" s="1">
        <v>1200000</v>
      </c>
      <c r="N27" s="2">
        <f>IF(ISERROR(DATEVALUE(TEXT(880310,"00!/00!/00"))),TEXT(880310,"@"),DATEVALUE(TEXT(880310,"00!/00!/00")))</f>
        <v>32212</v>
      </c>
      <c r="O27" s="1" t="s">
        <v>46</v>
      </c>
    </row>
    <row r="28" spans="1:15" ht="13" customHeight="1" x14ac:dyDescent="0.55000000000000004">
      <c r="A28" s="1" t="s">
        <v>204</v>
      </c>
      <c r="B28" s="1" t="s">
        <v>205</v>
      </c>
      <c r="C28" s="1" t="s">
        <v>206</v>
      </c>
      <c r="D28" s="1" t="s">
        <v>132</v>
      </c>
      <c r="E28" s="1" t="s">
        <v>207</v>
      </c>
      <c r="F28" s="1" t="s">
        <v>134</v>
      </c>
      <c r="G28" s="1" t="s">
        <v>135</v>
      </c>
      <c r="H28" s="1" t="s">
        <v>208</v>
      </c>
      <c r="I28" s="1">
        <v>4220900</v>
      </c>
      <c r="J28" s="1">
        <v>25061600</v>
      </c>
      <c r="K28" s="1">
        <v>38576200</v>
      </c>
      <c r="L28" s="1">
        <v>5000000</v>
      </c>
      <c r="M28" s="1">
        <v>6000000</v>
      </c>
      <c r="N28" s="2">
        <f>IF(ISERROR(DATEVALUE(TEXT(880428,"00!/00!/00"))),TEXT(880428,"@"),DATEVALUE(TEXT(880428,"00!/00!/00")))</f>
        <v>32261</v>
      </c>
      <c r="O28" s="1" t="s">
        <v>46</v>
      </c>
    </row>
    <row r="29" spans="1:15" ht="13" customHeight="1" x14ac:dyDescent="0.55000000000000004">
      <c r="A29" s="1" t="s">
        <v>209</v>
      </c>
      <c r="B29" s="1" t="s">
        <v>210</v>
      </c>
      <c r="C29" s="1" t="s">
        <v>211</v>
      </c>
      <c r="D29" s="1" t="s">
        <v>124</v>
      </c>
      <c r="E29" s="1" t="s">
        <v>212</v>
      </c>
      <c r="F29" s="1" t="s">
        <v>126</v>
      </c>
      <c r="G29" s="1" t="s">
        <v>127</v>
      </c>
      <c r="H29" s="1" t="s">
        <v>213</v>
      </c>
      <c r="I29" s="1">
        <v>1799100</v>
      </c>
      <c r="J29" s="1">
        <v>10248600</v>
      </c>
      <c r="K29" s="1">
        <v>15816200</v>
      </c>
      <c r="L29" s="1">
        <v>3400000</v>
      </c>
      <c r="M29" s="1">
        <v>3500000</v>
      </c>
      <c r="N29" s="2">
        <f>IF(ISERROR(DATEVALUE(TEXT(880523,"00!/00!/00"))),TEXT(880523,"@"),DATEVALUE(TEXT(880523,"00!/00!/00")))</f>
        <v>32286</v>
      </c>
      <c r="O29" s="1" t="s">
        <v>46</v>
      </c>
    </row>
    <row r="30" spans="1:15" ht="13" customHeight="1" x14ac:dyDescent="0.55000000000000004">
      <c r="A30" s="1" t="s">
        <v>214</v>
      </c>
      <c r="B30" s="1" t="s">
        <v>215</v>
      </c>
      <c r="C30" s="1" t="s">
        <v>216</v>
      </c>
      <c r="D30" s="1" t="s">
        <v>124</v>
      </c>
      <c r="E30" s="1" t="s">
        <v>217</v>
      </c>
      <c r="F30" s="1" t="s">
        <v>126</v>
      </c>
      <c r="G30" s="1" t="s">
        <v>218</v>
      </c>
      <c r="H30" s="1" t="s">
        <v>219</v>
      </c>
      <c r="I30" s="1">
        <v>1554900</v>
      </c>
      <c r="J30" s="1">
        <v>9071700</v>
      </c>
      <c r="K30" s="1">
        <v>14432400</v>
      </c>
      <c r="L30" s="1">
        <v>3000000</v>
      </c>
      <c r="M30" s="1">
        <v>4000000</v>
      </c>
      <c r="N30" s="2">
        <f>IF(ISERROR(DATEVALUE(TEXT(880314,"00!/00!/00"))),TEXT(880314,"@"),DATEVALUE(TEXT(880314,"00!/00!/00")))</f>
        <v>32216</v>
      </c>
      <c r="O30" s="1" t="s">
        <v>37</v>
      </c>
    </row>
    <row r="31" spans="1:15" ht="13" customHeight="1" x14ac:dyDescent="0.55000000000000004">
      <c r="A31" s="1" t="s">
        <v>220</v>
      </c>
      <c r="B31" s="1" t="s">
        <v>221</v>
      </c>
      <c r="C31" s="1" t="s">
        <v>222</v>
      </c>
      <c r="D31" s="1" t="s">
        <v>223</v>
      </c>
      <c r="E31" s="1" t="s">
        <v>224</v>
      </c>
      <c r="F31" s="1" t="s">
        <v>225</v>
      </c>
      <c r="G31" s="1" t="s">
        <v>226</v>
      </c>
      <c r="H31" s="1" t="s">
        <v>227</v>
      </c>
      <c r="I31" s="1">
        <v>479100</v>
      </c>
      <c r="J31" s="1">
        <v>2611500</v>
      </c>
      <c r="K31" s="1">
        <v>4402500</v>
      </c>
      <c r="L31" s="1">
        <v>870000</v>
      </c>
      <c r="M31" s="1">
        <v>1500000</v>
      </c>
      <c r="N31" s="2">
        <f>IF(ISERROR(DATEVALUE(TEXT(880513,"00!/00!/00"))),TEXT(880513,"@"),DATEVALUE(TEXT(880513,"00!/00!/00")))</f>
        <v>32276</v>
      </c>
      <c r="O31" s="1" t="s">
        <v>90</v>
      </c>
    </row>
    <row r="32" spans="1:15" ht="13" customHeight="1" x14ac:dyDescent="0.55000000000000004">
      <c r="A32" s="1" t="s">
        <v>228</v>
      </c>
      <c r="B32" s="1" t="s">
        <v>229</v>
      </c>
      <c r="C32" s="1" t="s">
        <v>230</v>
      </c>
      <c r="D32" s="1" t="s">
        <v>157</v>
      </c>
      <c r="E32" s="1" t="s">
        <v>231</v>
      </c>
      <c r="F32" s="1" t="s">
        <v>159</v>
      </c>
      <c r="G32" s="1" t="s">
        <v>232</v>
      </c>
      <c r="H32" s="1" t="s">
        <v>233</v>
      </c>
      <c r="I32" s="1">
        <v>705200</v>
      </c>
      <c r="J32" s="1">
        <v>4029900</v>
      </c>
      <c r="K32" s="1">
        <v>6183600</v>
      </c>
      <c r="L32" s="1">
        <v>2000000</v>
      </c>
      <c r="M32" s="1">
        <v>2000000</v>
      </c>
      <c r="N32" s="2">
        <f>IF(ISERROR(DATEVALUE(TEXT(880501,"00!/00!/00"))),TEXT(880501,"@"),DATEVALUE(TEXT(880501,"00!/00!/00")))</f>
        <v>32264</v>
      </c>
      <c r="O32" s="1" t="s">
        <v>37</v>
      </c>
    </row>
    <row r="33" spans="1:15" ht="13" customHeight="1" x14ac:dyDescent="0.55000000000000004">
      <c r="A33" s="1" t="s">
        <v>234</v>
      </c>
      <c r="B33" s="1" t="s">
        <v>235</v>
      </c>
      <c r="C33" s="1" t="s">
        <v>236</v>
      </c>
      <c r="D33" s="1" t="s">
        <v>102</v>
      </c>
      <c r="E33" s="1" t="s">
        <v>237</v>
      </c>
      <c r="F33" s="1" t="s">
        <v>104</v>
      </c>
      <c r="G33" s="1" t="s">
        <v>105</v>
      </c>
      <c r="H33" s="1" t="s">
        <v>238</v>
      </c>
      <c r="I33" s="1">
        <v>761300</v>
      </c>
      <c r="J33" s="1">
        <v>4287700</v>
      </c>
      <c r="K33" s="1">
        <v>6982800</v>
      </c>
      <c r="L33" s="1">
        <v>2100000</v>
      </c>
      <c r="M33" s="1">
        <v>2300000</v>
      </c>
      <c r="N33" s="2">
        <f>IF(ISERROR(DATEVALUE(TEXT(880508,"00!/00!/00"))),TEXT(880508,"@"),DATEVALUE(TEXT(880508,"00!/00!/00")))</f>
        <v>32271</v>
      </c>
      <c r="O33" s="1" t="s">
        <v>63</v>
      </c>
    </row>
    <row r="34" spans="1:15" ht="13" customHeight="1" x14ac:dyDescent="0.55000000000000004">
      <c r="A34" s="1" t="s">
        <v>239</v>
      </c>
      <c r="B34" s="1" t="s">
        <v>240</v>
      </c>
      <c r="C34" s="1" t="s">
        <v>241</v>
      </c>
      <c r="D34" s="1" t="s">
        <v>94</v>
      </c>
      <c r="E34" s="1" t="s">
        <v>242</v>
      </c>
      <c r="F34" s="1" t="s">
        <v>96</v>
      </c>
      <c r="G34" s="1" t="s">
        <v>243</v>
      </c>
      <c r="H34" s="1" t="s">
        <v>244</v>
      </c>
      <c r="I34" s="1">
        <v>1035500</v>
      </c>
      <c r="J34" s="1">
        <v>6018600</v>
      </c>
      <c r="K34" s="1">
        <v>9392000</v>
      </c>
      <c r="L34" s="1">
        <v>1200000</v>
      </c>
      <c r="M34" s="1">
        <v>1500000</v>
      </c>
      <c r="N34" s="2">
        <f>IF(ISERROR(DATEVALUE(TEXT(880105,"00!/00!/00"))),TEXT(880105,"@"),DATEVALUE(TEXT(880105,"00!/00!/00")))</f>
        <v>32147</v>
      </c>
      <c r="O34" s="1" t="s">
        <v>145</v>
      </c>
    </row>
    <row r="35" spans="1:15" ht="13" customHeight="1" x14ac:dyDescent="0.55000000000000004">
      <c r="A35" s="1" t="s">
        <v>245</v>
      </c>
      <c r="B35" s="1" t="s">
        <v>246</v>
      </c>
      <c r="C35" s="1" t="s">
        <v>247</v>
      </c>
      <c r="D35" s="1" t="s">
        <v>58</v>
      </c>
      <c r="E35" s="1" t="s">
        <v>248</v>
      </c>
      <c r="F35" s="1" t="s">
        <v>60</v>
      </c>
      <c r="G35" s="1" t="s">
        <v>249</v>
      </c>
      <c r="H35" s="1" t="s">
        <v>250</v>
      </c>
      <c r="I35" s="1">
        <v>796100</v>
      </c>
      <c r="J35" s="1">
        <v>4225500</v>
      </c>
      <c r="K35" s="1">
        <v>6950800</v>
      </c>
      <c r="L35" s="1">
        <v>1400000</v>
      </c>
      <c r="M35" s="1">
        <v>1700000</v>
      </c>
      <c r="N35" s="2">
        <f>IF(ISERROR(DATEVALUE(TEXT(880510,"00!/00!/00"))),TEXT(880510,"@"),DATEVALUE(TEXT(880510,"00!/00!/00")))</f>
        <v>32273</v>
      </c>
      <c r="O35" s="1" t="s">
        <v>37</v>
      </c>
    </row>
    <row r="36" spans="1:15" ht="13" customHeight="1" x14ac:dyDescent="0.55000000000000004">
      <c r="A36" s="1" t="s">
        <v>251</v>
      </c>
      <c r="B36" s="1" t="s">
        <v>252</v>
      </c>
      <c r="C36" s="1" t="s">
        <v>253</v>
      </c>
      <c r="D36" s="1" t="s">
        <v>41</v>
      </c>
      <c r="E36" s="1" t="s">
        <v>254</v>
      </c>
      <c r="F36" s="1" t="s">
        <v>43</v>
      </c>
      <c r="G36" s="1" t="s">
        <v>44</v>
      </c>
      <c r="H36" s="1" t="s">
        <v>255</v>
      </c>
      <c r="I36" s="1">
        <v>761200</v>
      </c>
      <c r="J36" s="1">
        <v>4260700</v>
      </c>
      <c r="K36" s="1">
        <v>7274800</v>
      </c>
      <c r="L36" s="1">
        <v>1050000</v>
      </c>
      <c r="M36" s="1">
        <v>900000</v>
      </c>
      <c r="N36" s="2">
        <f>IF(ISERROR(DATEVALUE(TEXT(880323,"00!/00!/00"))),TEXT(880323,"@"),DATEVALUE(TEXT(880323,"00!/00!/00")))</f>
        <v>32225</v>
      </c>
      <c r="O36" s="1" t="s">
        <v>90</v>
      </c>
    </row>
    <row r="37" spans="1:15" ht="13" customHeight="1" x14ac:dyDescent="0.55000000000000004">
      <c r="A37" s="1" t="s">
        <v>256</v>
      </c>
      <c r="B37" s="1" t="s">
        <v>257</v>
      </c>
      <c r="C37" s="1" t="s">
        <v>258</v>
      </c>
      <c r="D37" s="1" t="s">
        <v>32</v>
      </c>
      <c r="E37" s="1" t="s">
        <v>259</v>
      </c>
      <c r="F37" s="1" t="s">
        <v>34</v>
      </c>
      <c r="G37" s="1" t="s">
        <v>35</v>
      </c>
      <c r="H37" s="1" t="s">
        <v>260</v>
      </c>
      <c r="I37" s="1">
        <v>3029000</v>
      </c>
      <c r="J37" s="1">
        <v>18030900</v>
      </c>
      <c r="K37" s="1">
        <v>27751200</v>
      </c>
      <c r="L37" s="1">
        <v>3600000</v>
      </c>
      <c r="M37" s="1">
        <v>4500000</v>
      </c>
      <c r="N37" s="2">
        <f>IF(ISERROR(DATEVALUE(TEXT(880612,"00!/00!/00"))),TEXT(880612,"@"),DATEVALUE(TEXT(880612,"00!/00!/00")))</f>
        <v>32306</v>
      </c>
      <c r="O37" s="1" t="s">
        <v>145</v>
      </c>
    </row>
    <row r="38" spans="1:15" ht="13" customHeight="1" x14ac:dyDescent="0.55000000000000004">
      <c r="A38" s="1" t="s">
        <v>261</v>
      </c>
      <c r="B38" s="1" t="s">
        <v>215</v>
      </c>
      <c r="C38" s="1" t="s">
        <v>262</v>
      </c>
      <c r="D38" s="1" t="s">
        <v>67</v>
      </c>
      <c r="E38" s="1" t="s">
        <v>263</v>
      </c>
      <c r="F38" s="1" t="s">
        <v>69</v>
      </c>
      <c r="G38" s="1" t="s">
        <v>70</v>
      </c>
      <c r="H38" s="1" t="s">
        <v>264</v>
      </c>
      <c r="I38" s="1">
        <v>2599800</v>
      </c>
      <c r="J38" s="1">
        <v>15005600</v>
      </c>
      <c r="K38" s="1">
        <v>23249000</v>
      </c>
      <c r="L38" s="1">
        <v>3000000</v>
      </c>
      <c r="M38" s="1">
        <v>3100000</v>
      </c>
      <c r="N38" s="2">
        <f>IF(ISERROR(DATEVALUE(TEXT(880216,"00!/00!/00"))),TEXT(880216,"@"),DATEVALUE(TEXT(880216,"00!/00!/00")))</f>
        <v>32189</v>
      </c>
      <c r="O38" s="1" t="s">
        <v>37</v>
      </c>
    </row>
    <row r="39" spans="1:15" ht="13" customHeight="1" x14ac:dyDescent="0.55000000000000004">
      <c r="A39" s="1" t="s">
        <v>265</v>
      </c>
      <c r="B39" s="1" t="s">
        <v>266</v>
      </c>
      <c r="C39" s="1" t="s">
        <v>267</v>
      </c>
      <c r="D39" s="1" t="s">
        <v>268</v>
      </c>
      <c r="E39" s="1" t="s">
        <v>269</v>
      </c>
      <c r="F39" s="1" t="s">
        <v>270</v>
      </c>
      <c r="G39" s="1" t="s">
        <v>271</v>
      </c>
      <c r="H39" s="1" t="s">
        <v>272</v>
      </c>
      <c r="I39" s="1">
        <v>2649000</v>
      </c>
      <c r="J39" s="1">
        <v>15641000</v>
      </c>
      <c r="K39" s="1">
        <v>24050400</v>
      </c>
      <c r="L39" s="1">
        <v>3900000</v>
      </c>
      <c r="M39" s="1">
        <v>3700000</v>
      </c>
      <c r="N39" s="2">
        <f>IF(ISERROR(DATEVALUE(TEXT(880603,"00!/00!/00"))),TEXT(880603,"@"),DATEVALUE(TEXT(880603,"00!/00!/00")))</f>
        <v>32297</v>
      </c>
      <c r="O39" s="1" t="s">
        <v>63</v>
      </c>
    </row>
    <row r="40" spans="1:15" ht="13" customHeight="1" x14ac:dyDescent="0.55000000000000004">
      <c r="A40" s="1" t="s">
        <v>273</v>
      </c>
      <c r="B40" s="1" t="s">
        <v>274</v>
      </c>
      <c r="C40" s="1" t="s">
        <v>275</v>
      </c>
      <c r="D40" s="1" t="s">
        <v>102</v>
      </c>
      <c r="E40" s="1" t="s">
        <v>276</v>
      </c>
      <c r="F40" s="1" t="s">
        <v>104</v>
      </c>
      <c r="G40" s="1" t="s">
        <v>105</v>
      </c>
      <c r="H40" s="1" t="s">
        <v>277</v>
      </c>
      <c r="I40" s="1">
        <v>2403000</v>
      </c>
      <c r="J40" s="1">
        <v>14010000</v>
      </c>
      <c r="K40" s="1">
        <v>21024500</v>
      </c>
      <c r="L40" s="1">
        <v>2800000</v>
      </c>
      <c r="M40" s="1">
        <v>2900000</v>
      </c>
      <c r="N40" s="2">
        <f>IF(ISERROR(DATEVALUE(TEXT(880602,"00!/00!/00"))),TEXT(880602,"@"),DATEVALUE(TEXT(880602,"00!/00!/00")))</f>
        <v>32296</v>
      </c>
      <c r="O40" s="1" t="s">
        <v>63</v>
      </c>
    </row>
    <row r="41" spans="1:15" ht="13" customHeight="1" x14ac:dyDescent="0.55000000000000004">
      <c r="A41" s="1" t="s">
        <v>278</v>
      </c>
      <c r="B41" s="1" t="s">
        <v>279</v>
      </c>
      <c r="C41" s="1" t="s">
        <v>280</v>
      </c>
      <c r="D41" s="1" t="s">
        <v>67</v>
      </c>
      <c r="E41" s="1" t="s">
        <v>281</v>
      </c>
      <c r="F41" s="1" t="s">
        <v>69</v>
      </c>
      <c r="G41" s="1" t="s">
        <v>70</v>
      </c>
      <c r="H41" s="1" t="s">
        <v>282</v>
      </c>
      <c r="I41" s="1">
        <v>616700</v>
      </c>
      <c r="J41" s="1">
        <v>3650200</v>
      </c>
      <c r="K41" s="1">
        <v>5556200</v>
      </c>
      <c r="L41" s="1">
        <v>1200000</v>
      </c>
      <c r="M41" s="1">
        <v>1450000</v>
      </c>
      <c r="N41" s="2">
        <f>IF(ISERROR(DATEVALUE(TEXT(880430,"00!/00!/00"))),TEXT(880430,"@"),DATEVALUE(TEXT(880430,"00!/00!/00")))</f>
        <v>32263</v>
      </c>
      <c r="O41" s="1" t="s">
        <v>90</v>
      </c>
    </row>
    <row r="42" spans="1:15" ht="13" customHeight="1" x14ac:dyDescent="0.55000000000000004">
      <c r="A42" s="1" t="s">
        <v>283</v>
      </c>
      <c r="B42" s="1" t="s">
        <v>284</v>
      </c>
      <c r="C42" s="1" t="s">
        <v>285</v>
      </c>
      <c r="D42" s="1" t="s">
        <v>140</v>
      </c>
      <c r="E42" s="1" t="s">
        <v>286</v>
      </c>
      <c r="F42" s="1" t="s">
        <v>142</v>
      </c>
      <c r="G42" s="1" t="s">
        <v>143</v>
      </c>
      <c r="H42" s="1" t="s">
        <v>287</v>
      </c>
      <c r="I42" s="1">
        <v>5496600</v>
      </c>
      <c r="J42" s="1">
        <v>32539100</v>
      </c>
      <c r="K42" s="1">
        <v>49022800</v>
      </c>
      <c r="L42" s="1">
        <v>6500000</v>
      </c>
      <c r="M42" s="1">
        <v>4310000</v>
      </c>
      <c r="N42" s="2">
        <f>IF(ISERROR(DATEVALUE(TEXT(880209,"00!/00!/00"))),TEXT(880209,"@"),DATEVALUE(TEXT(880209,"00!/00!/00")))</f>
        <v>32182</v>
      </c>
      <c r="O42" s="1" t="s">
        <v>46</v>
      </c>
    </row>
    <row r="43" spans="1:15" ht="13" customHeight="1" x14ac:dyDescent="0.55000000000000004">
      <c r="A43" s="1" t="s">
        <v>288</v>
      </c>
      <c r="B43" s="1" t="s">
        <v>289</v>
      </c>
      <c r="C43" s="1" t="s">
        <v>290</v>
      </c>
      <c r="D43" s="1" t="s">
        <v>223</v>
      </c>
      <c r="E43" s="1" t="s">
        <v>291</v>
      </c>
      <c r="F43" s="1" t="s">
        <v>225</v>
      </c>
      <c r="G43" s="1" t="s">
        <v>226</v>
      </c>
      <c r="H43" s="1" t="s">
        <v>292</v>
      </c>
      <c r="I43" s="1">
        <v>594000</v>
      </c>
      <c r="J43" s="1">
        <v>3088400</v>
      </c>
      <c r="K43" s="1">
        <v>4949900</v>
      </c>
      <c r="L43" s="1">
        <v>1500000</v>
      </c>
      <c r="M43" s="1">
        <v>1790000</v>
      </c>
      <c r="N43" s="2">
        <f>IF(ISERROR(DATEVALUE(TEXT(880212,"00!/00!/00"))),TEXT(880212,"@"),DATEVALUE(TEXT(880212,"00!/00!/00")))</f>
        <v>32185</v>
      </c>
      <c r="O43" s="1" t="s">
        <v>37</v>
      </c>
    </row>
    <row r="44" spans="1:15" ht="13" customHeight="1" x14ac:dyDescent="0.55000000000000004">
      <c r="A44" s="1" t="s">
        <v>293</v>
      </c>
      <c r="B44" s="1" t="s">
        <v>294</v>
      </c>
      <c r="C44" s="1" t="s">
        <v>295</v>
      </c>
      <c r="D44" s="1" t="s">
        <v>165</v>
      </c>
      <c r="E44" s="1" t="s">
        <v>296</v>
      </c>
      <c r="F44" s="1" t="s">
        <v>167</v>
      </c>
      <c r="G44" s="1" t="s">
        <v>297</v>
      </c>
      <c r="H44" s="1" t="s">
        <v>298</v>
      </c>
      <c r="I44" s="1">
        <v>878100</v>
      </c>
      <c r="J44" s="1">
        <v>5070400</v>
      </c>
      <c r="K44" s="1">
        <v>8373100</v>
      </c>
      <c r="L44" s="1">
        <v>1000000</v>
      </c>
      <c r="M44" s="1">
        <v>870000</v>
      </c>
      <c r="N44" s="2">
        <f>IF(ISERROR(DATEVALUE(TEXT(880215,"00!/00!/00"))),TEXT(880215,"@"),DATEVALUE(TEXT(880215,"00!/00!/00")))</f>
        <v>32188</v>
      </c>
      <c r="O44" s="1" t="s">
        <v>63</v>
      </c>
    </row>
    <row r="45" spans="1:15" ht="13" customHeight="1" x14ac:dyDescent="0.55000000000000004">
      <c r="A45" s="1" t="s">
        <v>299</v>
      </c>
      <c r="B45" s="1" t="s">
        <v>300</v>
      </c>
      <c r="C45" s="1" t="s">
        <v>301</v>
      </c>
      <c r="D45" s="1" t="s">
        <v>302</v>
      </c>
      <c r="E45" s="1" t="s">
        <v>303</v>
      </c>
      <c r="F45" s="1" t="s">
        <v>304</v>
      </c>
      <c r="G45" s="1" t="s">
        <v>305</v>
      </c>
      <c r="H45" s="1" t="s">
        <v>306</v>
      </c>
      <c r="I45" s="1">
        <v>816500</v>
      </c>
      <c r="J45" s="1">
        <v>4843100</v>
      </c>
      <c r="K45" s="1">
        <v>7519300</v>
      </c>
      <c r="L45" s="1">
        <v>1200000</v>
      </c>
      <c r="M45" s="1">
        <v>1600000</v>
      </c>
      <c r="N45" s="2">
        <f>IF(ISERROR(DATEVALUE(TEXT(880126,"00!/00!/00"))),TEXT(880126,"@"),DATEVALUE(TEXT(880126,"00!/00!/00")))</f>
        <v>32168</v>
      </c>
      <c r="O45" s="1" t="s">
        <v>63</v>
      </c>
    </row>
    <row r="46" spans="1:15" ht="13" customHeight="1" x14ac:dyDescent="0.55000000000000004">
      <c r="A46" s="1" t="s">
        <v>307</v>
      </c>
      <c r="B46" s="1" t="s">
        <v>308</v>
      </c>
      <c r="C46" s="1" t="s">
        <v>309</v>
      </c>
      <c r="D46" s="1" t="s">
        <v>310</v>
      </c>
      <c r="E46" s="1" t="s">
        <v>311</v>
      </c>
      <c r="F46" s="1" t="s">
        <v>312</v>
      </c>
      <c r="G46" s="1" t="s">
        <v>313</v>
      </c>
      <c r="H46" s="1" t="s">
        <v>314</v>
      </c>
      <c r="I46" s="1">
        <v>448800</v>
      </c>
      <c r="J46" s="1">
        <v>2368400</v>
      </c>
      <c r="K46" s="1">
        <v>4214700</v>
      </c>
      <c r="L46" s="1">
        <v>470000</v>
      </c>
      <c r="M46" s="1">
        <v>1900000</v>
      </c>
      <c r="N46" s="2">
        <f>IF(ISERROR(DATEVALUE(TEXT(880509,"00!/00!/00"))),TEXT(880509,"@"),DATEVALUE(TEXT(880509,"00!/00!/00")))</f>
        <v>32272</v>
      </c>
      <c r="O46" s="1" t="s">
        <v>90</v>
      </c>
    </row>
    <row r="47" spans="1:15" ht="13" customHeight="1" x14ac:dyDescent="0.55000000000000004">
      <c r="A47" s="1" t="s">
        <v>315</v>
      </c>
      <c r="B47" s="1" t="s">
        <v>316</v>
      </c>
      <c r="C47" s="1" t="s">
        <v>317</v>
      </c>
      <c r="D47" s="1" t="s">
        <v>310</v>
      </c>
      <c r="E47" s="1" t="s">
        <v>318</v>
      </c>
      <c r="F47" s="1" t="s">
        <v>312</v>
      </c>
      <c r="G47" s="1" t="s">
        <v>319</v>
      </c>
      <c r="H47" s="1" t="s">
        <v>320</v>
      </c>
      <c r="I47" s="1">
        <v>85500</v>
      </c>
      <c r="J47" s="1">
        <v>47100</v>
      </c>
      <c r="K47" s="1">
        <v>560800</v>
      </c>
      <c r="L47" s="1">
        <v>0</v>
      </c>
      <c r="M47" s="1">
        <v>1750000</v>
      </c>
      <c r="N47" s="2">
        <f>IF(ISERROR(DATEVALUE(TEXT(880210,"00!/00!/00"))),TEXT(880210,"@"),DATEVALUE(TEXT(880210,"00!/00!/00")))</f>
        <v>32183</v>
      </c>
      <c r="O47" s="1" t="s">
        <v>90</v>
      </c>
    </row>
    <row r="48" spans="1:15" ht="13" customHeight="1" x14ac:dyDescent="0.55000000000000004">
      <c r="A48" s="1" t="s">
        <v>321</v>
      </c>
      <c r="B48" s="1" t="s">
        <v>322</v>
      </c>
      <c r="C48" s="1" t="s">
        <v>323</v>
      </c>
      <c r="D48" s="1" t="s">
        <v>140</v>
      </c>
      <c r="E48" s="1" t="s">
        <v>324</v>
      </c>
      <c r="F48" s="1" t="s">
        <v>167</v>
      </c>
      <c r="G48" s="1" t="s">
        <v>143</v>
      </c>
      <c r="H48" s="1" t="s">
        <v>325</v>
      </c>
      <c r="I48" s="1">
        <v>484000</v>
      </c>
      <c r="J48" s="1">
        <v>2752600</v>
      </c>
      <c r="K48" s="1">
        <v>4808000</v>
      </c>
      <c r="L48" s="1">
        <v>670000</v>
      </c>
      <c r="M48" s="1">
        <v>1900000</v>
      </c>
      <c r="N48" s="2">
        <f>IF(ISERROR(DATEVALUE(TEXT(880213,"00!/00!/00"))),TEXT(880213,"@"),DATEVALUE(TEXT(880213,"00!/00!/00")))</f>
        <v>32186</v>
      </c>
      <c r="O48" s="1" t="s">
        <v>23</v>
      </c>
    </row>
    <row r="49" spans="1:15" ht="13" customHeight="1" x14ac:dyDescent="0.55000000000000004">
      <c r="A49" s="1" t="s">
        <v>326</v>
      </c>
      <c r="B49" s="1" t="s">
        <v>327</v>
      </c>
      <c r="C49" s="1" t="s">
        <v>328</v>
      </c>
      <c r="D49" s="1" t="s">
        <v>50</v>
      </c>
      <c r="E49" s="1" t="s">
        <v>329</v>
      </c>
      <c r="F49" s="1" t="s">
        <v>52</v>
      </c>
      <c r="G49" s="1" t="s">
        <v>53</v>
      </c>
      <c r="H49" s="1" t="s">
        <v>330</v>
      </c>
      <c r="I49" s="1">
        <v>599200</v>
      </c>
      <c r="J49" s="1">
        <v>3587900</v>
      </c>
      <c r="K49" s="1">
        <v>5488800</v>
      </c>
      <c r="L49" s="1">
        <v>890000</v>
      </c>
      <c r="M49" s="1">
        <v>2400000</v>
      </c>
      <c r="N49" s="2">
        <f>IF(ISERROR(DATEVALUE(TEXT(880211,"00!/00!/00"))),TEXT(880211,"@"),DATEVALUE(TEXT(880211,"00!/00!/00")))</f>
        <v>32184</v>
      </c>
      <c r="O49" s="1" t="s">
        <v>37</v>
      </c>
    </row>
    <row r="50" spans="1:15" ht="13" customHeight="1" x14ac:dyDescent="0.55000000000000004">
      <c r="A50" s="1" t="s">
        <v>331</v>
      </c>
      <c r="B50" s="1" t="s">
        <v>332</v>
      </c>
      <c r="C50" s="1" t="s">
        <v>333</v>
      </c>
      <c r="D50" s="1" t="s">
        <v>268</v>
      </c>
      <c r="E50" s="1" t="s">
        <v>334</v>
      </c>
      <c r="F50" s="1" t="s">
        <v>270</v>
      </c>
      <c r="G50" s="1" t="s">
        <v>271</v>
      </c>
      <c r="H50" s="1" t="s">
        <v>335</v>
      </c>
      <c r="I50" s="1">
        <v>399000</v>
      </c>
      <c r="J50" s="1">
        <v>1899100</v>
      </c>
      <c r="K50" s="1">
        <v>3356000</v>
      </c>
      <c r="L50" s="1">
        <v>450000</v>
      </c>
      <c r="M50" s="1">
        <v>800000</v>
      </c>
      <c r="N50" s="2">
        <f>IF(ISERROR(DATEVALUE(TEXT(880426,"00!/00!/00"))),TEXT(880426,"@"),DATEVALUE(TEXT(880426,"00!/00!/00")))</f>
        <v>32259</v>
      </c>
      <c r="O50" s="1" t="s">
        <v>46</v>
      </c>
    </row>
    <row r="51" spans="1:15" ht="13" customHeight="1" x14ac:dyDescent="0.55000000000000004">
      <c r="A51" s="1" t="s">
        <v>336</v>
      </c>
      <c r="B51" s="1" t="s">
        <v>337</v>
      </c>
      <c r="C51" s="1" t="s">
        <v>338</v>
      </c>
      <c r="D51" s="1" t="s">
        <v>41</v>
      </c>
      <c r="E51" s="1" t="s">
        <v>339</v>
      </c>
      <c r="F51" s="1" t="s">
        <v>43</v>
      </c>
      <c r="G51" s="1" t="s">
        <v>44</v>
      </c>
      <c r="H51" s="1" t="s">
        <v>340</v>
      </c>
      <c r="I51" s="1">
        <v>1183900</v>
      </c>
      <c r="J51" s="1">
        <v>6800300</v>
      </c>
      <c r="K51" s="1">
        <v>10431800</v>
      </c>
      <c r="L51" s="1">
        <v>3400000</v>
      </c>
      <c r="M51" s="1">
        <v>4300000</v>
      </c>
      <c r="N51" s="2">
        <f>IF(ISERROR(DATEVALUE(TEXT(880409,"00!/00!/00"))),TEXT(880409,"@"),DATEVALUE(TEXT(880409,"00!/00!/00")))</f>
        <v>32242</v>
      </c>
      <c r="O51" s="1" t="s">
        <v>46</v>
      </c>
    </row>
    <row r="52" spans="1:15" ht="13" customHeight="1" x14ac:dyDescent="0.55000000000000004">
      <c r="A52" s="1" t="s">
        <v>341</v>
      </c>
      <c r="B52" s="1" t="s">
        <v>342</v>
      </c>
      <c r="C52" s="1" t="s">
        <v>343</v>
      </c>
      <c r="D52" s="1" t="s">
        <v>116</v>
      </c>
      <c r="E52" s="1" t="s">
        <v>344</v>
      </c>
      <c r="F52" s="1" t="s">
        <v>118</v>
      </c>
      <c r="G52" s="1" t="s">
        <v>119</v>
      </c>
      <c r="H52" s="1" t="s">
        <v>345</v>
      </c>
      <c r="I52" s="1">
        <v>1047100</v>
      </c>
      <c r="J52" s="1">
        <v>6141000</v>
      </c>
      <c r="K52" s="1">
        <v>9807700</v>
      </c>
      <c r="L52" s="1">
        <v>3050000</v>
      </c>
      <c r="M52" s="1">
        <v>5120000</v>
      </c>
      <c r="N52" s="2">
        <f>IF(ISERROR(DATEVALUE(TEXT(880307,"00!/00!/00"))),TEXT(880307,"@"),DATEVALUE(TEXT(880307,"00!/00!/00")))</f>
        <v>32209</v>
      </c>
      <c r="O52" s="1" t="s">
        <v>23</v>
      </c>
    </row>
    <row r="53" spans="1:15" ht="13" customHeight="1" x14ac:dyDescent="0.55000000000000004">
      <c r="A53" s="1" t="s">
        <v>346</v>
      </c>
      <c r="B53" s="1" t="s">
        <v>347</v>
      </c>
      <c r="C53" s="1" t="s">
        <v>348</v>
      </c>
      <c r="D53" s="1" t="s">
        <v>80</v>
      </c>
      <c r="E53" s="1" t="s">
        <v>349</v>
      </c>
      <c r="F53" s="1" t="s">
        <v>88</v>
      </c>
      <c r="G53" s="1" t="s">
        <v>82</v>
      </c>
      <c r="H53" s="1" t="s">
        <v>350</v>
      </c>
      <c r="I53" s="1">
        <v>1026700</v>
      </c>
      <c r="J53" s="1">
        <v>5682200</v>
      </c>
      <c r="K53" s="1">
        <v>9332200</v>
      </c>
      <c r="L53" s="1">
        <v>1400000</v>
      </c>
      <c r="M53" s="1">
        <v>1670000</v>
      </c>
      <c r="N53" s="2">
        <f>IF(ISERROR(DATEVALUE(TEXT(880526,"00!/00!/00"))),TEXT(880526,"@"),DATEVALUE(TEXT(880526,"00!/00!/00")))</f>
        <v>32289</v>
      </c>
      <c r="O53" s="1" t="s">
        <v>90</v>
      </c>
    </row>
    <row r="54" spans="1:15" ht="13" customHeight="1" x14ac:dyDescent="0.55000000000000004">
      <c r="A54" s="1" t="s">
        <v>351</v>
      </c>
      <c r="B54" s="1" t="s">
        <v>352</v>
      </c>
      <c r="C54" s="1" t="s">
        <v>353</v>
      </c>
      <c r="D54" s="1" t="s">
        <v>354</v>
      </c>
      <c r="E54" s="1" t="s">
        <v>355</v>
      </c>
      <c r="F54" s="1" t="s">
        <v>356</v>
      </c>
      <c r="G54" s="1" t="s">
        <v>105</v>
      </c>
      <c r="H54" s="1" t="s">
        <v>357</v>
      </c>
      <c r="I54" s="1">
        <v>669400</v>
      </c>
      <c r="J54" s="1">
        <v>3423900</v>
      </c>
      <c r="K54" s="1">
        <v>5978000</v>
      </c>
      <c r="L54" s="1">
        <v>1670000</v>
      </c>
      <c r="M54" s="1">
        <v>1500000</v>
      </c>
      <c r="N54" s="2">
        <f>IF(ISERROR(DATEVALUE(TEXT(880208,"00!/00!/00"))),TEXT(880208,"@"),DATEVALUE(TEXT(880208,"00!/00!/00")))</f>
        <v>32181</v>
      </c>
      <c r="O54" s="1" t="s">
        <v>145</v>
      </c>
    </row>
    <row r="55" spans="1:15" ht="13" customHeight="1" x14ac:dyDescent="0.55000000000000004">
      <c r="A55" s="1" t="s">
        <v>358</v>
      </c>
      <c r="B55" s="1" t="s">
        <v>359</v>
      </c>
      <c r="C55" s="1" t="s">
        <v>360</v>
      </c>
      <c r="D55" s="1" t="s">
        <v>58</v>
      </c>
      <c r="E55" s="1" t="s">
        <v>361</v>
      </c>
      <c r="F55" s="1" t="s">
        <v>60</v>
      </c>
      <c r="G55" s="1" t="s">
        <v>362</v>
      </c>
      <c r="H55" s="1" t="s">
        <v>363</v>
      </c>
      <c r="I55" s="1">
        <v>1079400</v>
      </c>
      <c r="J55" s="1">
        <v>6214200</v>
      </c>
      <c r="K55" s="1">
        <v>9449100</v>
      </c>
      <c r="L55" s="1">
        <v>1530000</v>
      </c>
      <c r="M55" s="1">
        <v>1300000</v>
      </c>
      <c r="N55" s="2">
        <f>IF(ISERROR(DATEVALUE(TEXT(880320,"00!/00!/00"))),TEXT(880320,"@"),DATEVALUE(TEXT(880320,"00!/00!/00")))</f>
        <v>32222</v>
      </c>
      <c r="O55" s="1" t="s">
        <v>23</v>
      </c>
    </row>
    <row r="56" spans="1:15" ht="13" customHeight="1" x14ac:dyDescent="0.55000000000000004">
      <c r="A56" s="1" t="s">
        <v>364</v>
      </c>
      <c r="B56" s="1" t="s">
        <v>365</v>
      </c>
      <c r="C56" s="1" t="s">
        <v>366</v>
      </c>
      <c r="D56" s="1" t="s">
        <v>173</v>
      </c>
      <c r="E56" s="1" t="s">
        <v>367</v>
      </c>
      <c r="F56" s="1" t="s">
        <v>175</v>
      </c>
      <c r="G56" s="1" t="s">
        <v>176</v>
      </c>
      <c r="H56" s="1" t="s">
        <v>368</v>
      </c>
      <c r="I56" s="1">
        <v>540200</v>
      </c>
      <c r="J56" s="1">
        <v>2690000</v>
      </c>
      <c r="K56" s="1">
        <v>4929200</v>
      </c>
      <c r="L56" s="1">
        <v>1320000</v>
      </c>
      <c r="M56" s="1">
        <v>1000000</v>
      </c>
      <c r="N56" s="2">
        <f>IF(ISERROR(DATEVALUE(TEXT(880315,"00!/00!/00"))),TEXT(880315,"@"),DATEVALUE(TEXT(880315,"00!/00!/00")))</f>
        <v>32217</v>
      </c>
      <c r="O56" s="1" t="s">
        <v>23</v>
      </c>
    </row>
    <row r="57" spans="1:15" ht="13" customHeight="1" x14ac:dyDescent="0.55000000000000004">
      <c r="A57" s="1" t="s">
        <v>369</v>
      </c>
      <c r="B57" s="1" t="s">
        <v>370</v>
      </c>
      <c r="C57" s="1" t="s">
        <v>371</v>
      </c>
      <c r="D57" s="1" t="s">
        <v>50</v>
      </c>
      <c r="E57" s="1" t="s">
        <v>372</v>
      </c>
      <c r="F57" s="1" t="s">
        <v>52</v>
      </c>
      <c r="G57" s="1" t="s">
        <v>53</v>
      </c>
      <c r="H57" s="1" t="s">
        <v>373</v>
      </c>
      <c r="I57" s="1">
        <v>750500</v>
      </c>
      <c r="J57" s="1">
        <v>4272600</v>
      </c>
      <c r="K57" s="1">
        <v>7052200</v>
      </c>
      <c r="L57" s="1">
        <v>1400000</v>
      </c>
      <c r="M57" s="1">
        <v>2100000</v>
      </c>
      <c r="N57" s="2">
        <f>IF(ISERROR(DATEVALUE(TEXT(880629,"00!/00!/00"))),TEXT(880629,"@"),DATEVALUE(TEXT(880629,"00!/00!/00")))</f>
        <v>32323</v>
      </c>
      <c r="O57" s="1" t="s">
        <v>145</v>
      </c>
    </row>
    <row r="58" spans="1:15" ht="13" customHeight="1" x14ac:dyDescent="0.55000000000000004">
      <c r="A58" s="1" t="s">
        <v>374</v>
      </c>
      <c r="B58" s="1" t="s">
        <v>375</v>
      </c>
      <c r="C58" s="1" t="s">
        <v>376</v>
      </c>
      <c r="D58" s="1" t="s">
        <v>268</v>
      </c>
      <c r="E58" s="1" t="s">
        <v>377</v>
      </c>
      <c r="F58" s="1" t="s">
        <v>270</v>
      </c>
      <c r="G58" s="1" t="s">
        <v>378</v>
      </c>
      <c r="H58" s="1" t="s">
        <v>379</v>
      </c>
      <c r="I58" s="1">
        <v>769500</v>
      </c>
      <c r="J58" s="1">
        <v>4161200</v>
      </c>
      <c r="K58" s="1">
        <v>6829600</v>
      </c>
      <c r="L58" s="1">
        <v>2050000</v>
      </c>
      <c r="M58" s="1">
        <v>4500000</v>
      </c>
      <c r="N58" s="2">
        <f>IF(ISERROR(DATEVALUE(TEXT(880305,"00!/00!/00"))),TEXT(880305,"@"),DATEVALUE(TEXT(880305,"00!/00!/00")))</f>
        <v>32207</v>
      </c>
      <c r="O58" s="1" t="s">
        <v>145</v>
      </c>
    </row>
    <row r="59" spans="1:15" ht="13" customHeight="1" x14ac:dyDescent="0.55000000000000004">
      <c r="A59" s="1" t="s">
        <v>380</v>
      </c>
      <c r="B59" s="1" t="s">
        <v>381</v>
      </c>
      <c r="C59" s="1" t="s">
        <v>382</v>
      </c>
      <c r="D59" s="1" t="s">
        <v>94</v>
      </c>
      <c r="E59" s="1" t="s">
        <v>383</v>
      </c>
      <c r="F59" s="1" t="s">
        <v>96</v>
      </c>
      <c r="G59" s="1" t="s">
        <v>243</v>
      </c>
      <c r="H59" s="1" t="s">
        <v>384</v>
      </c>
      <c r="I59" s="1">
        <v>3753100</v>
      </c>
      <c r="J59" s="1">
        <v>22060000</v>
      </c>
      <c r="K59" s="1">
        <v>33168800</v>
      </c>
      <c r="L59" s="1">
        <v>4410000</v>
      </c>
      <c r="M59" s="1">
        <v>3700000</v>
      </c>
      <c r="N59" s="2">
        <f>IF(ISERROR(DATEVALUE(TEXT(880315,"00!/00!/00"))),TEXT(880315,"@"),DATEVALUE(TEXT(880315,"00!/00!/00")))</f>
        <v>32217</v>
      </c>
      <c r="O59" s="1" t="s">
        <v>37</v>
      </c>
    </row>
    <row r="60" spans="1:15" ht="13" customHeight="1" x14ac:dyDescent="0.55000000000000004">
      <c r="A60" s="1" t="s">
        <v>385</v>
      </c>
      <c r="B60" s="1" t="s">
        <v>386</v>
      </c>
      <c r="C60" s="1" t="s">
        <v>387</v>
      </c>
      <c r="D60" s="1" t="s">
        <v>354</v>
      </c>
      <c r="E60" s="1" t="s">
        <v>388</v>
      </c>
      <c r="F60" s="1" t="s">
        <v>356</v>
      </c>
      <c r="G60" s="1" t="s">
        <v>389</v>
      </c>
      <c r="H60" s="1" t="s">
        <v>390</v>
      </c>
      <c r="I60" s="1">
        <v>1669900</v>
      </c>
      <c r="J60" s="1">
        <v>9958200</v>
      </c>
      <c r="K60" s="1">
        <v>15536200</v>
      </c>
      <c r="L60" s="1">
        <v>3300000</v>
      </c>
      <c r="M60" s="1">
        <v>4100000</v>
      </c>
      <c r="N60" s="2">
        <f>IF(ISERROR(DATEVALUE(TEXT(880406,"00!/00!/00"))),TEXT(880406,"@"),DATEVALUE(TEXT(880406,"00!/00!/00")))</f>
        <v>32239</v>
      </c>
      <c r="O60" s="1" t="s">
        <v>145</v>
      </c>
    </row>
    <row r="61" spans="1:15" ht="13" customHeight="1" x14ac:dyDescent="0.55000000000000004">
      <c r="A61" s="1" t="s">
        <v>391</v>
      </c>
      <c r="B61" s="1" t="s">
        <v>392</v>
      </c>
      <c r="C61" s="1" t="s">
        <v>393</v>
      </c>
      <c r="D61" s="1" t="s">
        <v>394</v>
      </c>
      <c r="E61" s="1" t="s">
        <v>395</v>
      </c>
      <c r="F61" s="1" t="s">
        <v>396</v>
      </c>
      <c r="G61" s="1" t="s">
        <v>397</v>
      </c>
      <c r="H61" s="1" t="s">
        <v>398</v>
      </c>
      <c r="I61" s="1">
        <v>1022800</v>
      </c>
      <c r="J61" s="1">
        <v>5790900</v>
      </c>
      <c r="K61" s="1">
        <v>8942800</v>
      </c>
      <c r="L61" s="1">
        <v>1900000</v>
      </c>
      <c r="M61" s="1">
        <v>2100000</v>
      </c>
      <c r="N61" s="2">
        <f>IF(ISERROR(DATEVALUE(TEXT(880306,"00!/00!/00"))),TEXT(880306,"@"),DATEVALUE(TEXT(880306,"00!/00!/00")))</f>
        <v>32208</v>
      </c>
      <c r="O61" s="1" t="s">
        <v>46</v>
      </c>
    </row>
    <row r="62" spans="1:15" ht="13" customHeight="1" x14ac:dyDescent="0.55000000000000004">
      <c r="A62" s="1" t="s">
        <v>399</v>
      </c>
      <c r="B62" s="1" t="s">
        <v>400</v>
      </c>
      <c r="C62" s="1" t="s">
        <v>401</v>
      </c>
      <c r="D62" s="1" t="s">
        <v>268</v>
      </c>
      <c r="E62" s="1" t="s">
        <v>402</v>
      </c>
      <c r="F62" s="1" t="s">
        <v>270</v>
      </c>
      <c r="G62" s="1" t="s">
        <v>403</v>
      </c>
      <c r="H62" s="1" t="s">
        <v>404</v>
      </c>
      <c r="I62" s="1">
        <v>723400</v>
      </c>
      <c r="J62" s="1">
        <v>3919400</v>
      </c>
      <c r="K62" s="1">
        <v>6648000</v>
      </c>
      <c r="L62" s="1">
        <v>1300000</v>
      </c>
      <c r="M62" s="1">
        <v>1300000</v>
      </c>
      <c r="N62" s="2">
        <f>IF(ISERROR(DATEVALUE(TEXT(880513,"00!/00!/00"))),TEXT(880513,"@"),DATEVALUE(TEXT(880513,"00!/00!/00")))</f>
        <v>32276</v>
      </c>
      <c r="O62" s="1" t="s">
        <v>46</v>
      </c>
    </row>
    <row r="63" spans="1:15" ht="13" customHeight="1" x14ac:dyDescent="0.55000000000000004">
      <c r="A63" s="1" t="s">
        <v>405</v>
      </c>
      <c r="B63" s="1" t="s">
        <v>406</v>
      </c>
      <c r="C63" s="1" t="s">
        <v>407</v>
      </c>
      <c r="D63" s="1" t="s">
        <v>173</v>
      </c>
      <c r="E63" s="1" t="s">
        <v>408</v>
      </c>
      <c r="F63" s="1" t="s">
        <v>175</v>
      </c>
      <c r="G63" s="1" t="s">
        <v>176</v>
      </c>
      <c r="H63" s="1" t="s">
        <v>409</v>
      </c>
      <c r="I63" s="1">
        <v>1435600</v>
      </c>
      <c r="J63" s="1">
        <v>8062300</v>
      </c>
      <c r="K63" s="1">
        <v>12837500</v>
      </c>
      <c r="L63" s="1">
        <v>2000000</v>
      </c>
      <c r="M63" s="1">
        <v>2100000</v>
      </c>
      <c r="N63" s="2">
        <f>IF(ISERROR(DATEVALUE(TEXT(880322,"00!/00!/00"))),TEXT(880322,"@"),DATEVALUE(TEXT(880322,"00!/00!/00")))</f>
        <v>32224</v>
      </c>
      <c r="O63" s="1" t="s">
        <v>63</v>
      </c>
    </row>
    <row r="64" spans="1:15" ht="13" customHeight="1" x14ac:dyDescent="0.55000000000000004">
      <c r="A64" s="1" t="s">
        <v>410</v>
      </c>
      <c r="B64" s="1" t="s">
        <v>411</v>
      </c>
      <c r="C64" s="1" t="s">
        <v>412</v>
      </c>
      <c r="D64" s="1" t="s">
        <v>354</v>
      </c>
      <c r="E64" s="1" t="s">
        <v>413</v>
      </c>
      <c r="F64" s="1" t="s">
        <v>356</v>
      </c>
      <c r="G64" s="1" t="s">
        <v>414</v>
      </c>
      <c r="H64" s="1" t="s">
        <v>415</v>
      </c>
      <c r="I64" s="1">
        <v>3201000</v>
      </c>
      <c r="J64" s="1">
        <v>18847200</v>
      </c>
      <c r="K64" s="1">
        <v>28337800</v>
      </c>
      <c r="L64" s="1">
        <v>9400000</v>
      </c>
      <c r="M64" s="1">
        <v>9600000</v>
      </c>
      <c r="N64" s="2">
        <f>IF(ISERROR(DATEVALUE(TEXT(880220,"00!/00!/00"))),TEXT(880220,"@"),DATEVALUE(TEXT(880220,"00!/00!/00")))</f>
        <v>32193</v>
      </c>
      <c r="O64" s="1" t="s">
        <v>63</v>
      </c>
    </row>
    <row r="65" spans="1:15" ht="13" customHeight="1" x14ac:dyDescent="0.55000000000000004">
      <c r="A65" s="1" t="s">
        <v>416</v>
      </c>
      <c r="B65" s="1" t="s">
        <v>417</v>
      </c>
      <c r="C65" s="1" t="s">
        <v>418</v>
      </c>
      <c r="D65" s="1" t="s">
        <v>419</v>
      </c>
      <c r="E65" s="1" t="s">
        <v>420</v>
      </c>
      <c r="F65" s="1" t="s">
        <v>421</v>
      </c>
      <c r="G65" s="1" t="s">
        <v>422</v>
      </c>
      <c r="H65" s="1" t="s">
        <v>423</v>
      </c>
      <c r="I65" s="1">
        <v>506600</v>
      </c>
      <c r="J65" s="1">
        <v>2774500</v>
      </c>
      <c r="K65" s="1">
        <v>4757800</v>
      </c>
      <c r="L65" s="1">
        <v>900000</v>
      </c>
      <c r="M65" s="1">
        <v>1000000</v>
      </c>
      <c r="N65" s="2">
        <f>IF(ISERROR(DATEVALUE(TEXT(880202,"00!/00!/00"))),TEXT(880202,"@"),DATEVALUE(TEXT(880202,"00!/00!/00")))</f>
        <v>32175</v>
      </c>
      <c r="O65" s="1" t="s">
        <v>23</v>
      </c>
    </row>
    <row r="66" spans="1:15" ht="13" customHeight="1" x14ac:dyDescent="0.55000000000000004">
      <c r="A66" s="1" t="s">
        <v>424</v>
      </c>
      <c r="B66" s="1" t="s">
        <v>425</v>
      </c>
      <c r="C66" s="1" t="s">
        <v>426</v>
      </c>
      <c r="D66" s="1" t="s">
        <v>223</v>
      </c>
      <c r="E66" s="1" t="s">
        <v>427</v>
      </c>
      <c r="F66" s="1" t="s">
        <v>225</v>
      </c>
      <c r="G66" s="1" t="s">
        <v>226</v>
      </c>
      <c r="H66" s="1" t="s">
        <v>428</v>
      </c>
      <c r="I66" s="1">
        <v>2976300</v>
      </c>
      <c r="J66" s="1">
        <v>17272200</v>
      </c>
      <c r="K66" s="1">
        <v>26314800</v>
      </c>
      <c r="L66" s="1">
        <v>4300000</v>
      </c>
      <c r="M66" s="1">
        <v>4300000</v>
      </c>
      <c r="N66" s="2">
        <f>IF(ISERROR(DATEVALUE(TEXT(880525,"00!/00!/00"))),TEXT(880525,"@"),DATEVALUE(TEXT(880525,"00!/00!/00")))</f>
        <v>32288</v>
      </c>
      <c r="O66" s="1" t="s">
        <v>63</v>
      </c>
    </row>
    <row r="67" spans="1:15" ht="13" customHeight="1" x14ac:dyDescent="0.55000000000000004">
      <c r="A67" s="1" t="s">
        <v>429</v>
      </c>
      <c r="B67" s="1" t="s">
        <v>430</v>
      </c>
      <c r="C67" s="1" t="s">
        <v>431</v>
      </c>
      <c r="D67" s="1" t="s">
        <v>18</v>
      </c>
      <c r="E67" s="1" t="s">
        <v>432</v>
      </c>
      <c r="F67" s="1" t="s">
        <v>20</v>
      </c>
      <c r="G67" s="1" t="s">
        <v>21</v>
      </c>
      <c r="H67" s="1" t="s">
        <v>433</v>
      </c>
      <c r="I67" s="1">
        <v>2496700</v>
      </c>
      <c r="J67" s="1">
        <v>14806900</v>
      </c>
      <c r="K67" s="1">
        <v>22449600</v>
      </c>
      <c r="L67" s="1">
        <v>3700000</v>
      </c>
      <c r="M67" s="1">
        <v>4600000</v>
      </c>
      <c r="N67" s="2">
        <f>IF(ISERROR(DATEVALUE(TEXT(880217,"00!/00!/00"))),TEXT(880217,"@"),DATEVALUE(TEXT(880217,"00!/00!/00")))</f>
        <v>32190</v>
      </c>
      <c r="O67" s="1" t="s">
        <v>90</v>
      </c>
    </row>
    <row r="68" spans="1:15" ht="13" customHeight="1" x14ac:dyDescent="0.55000000000000004">
      <c r="A68" s="1" t="s">
        <v>434</v>
      </c>
      <c r="B68" s="1" t="s">
        <v>435</v>
      </c>
      <c r="C68" s="1" t="s">
        <v>436</v>
      </c>
      <c r="D68" s="1" t="s">
        <v>116</v>
      </c>
      <c r="E68" s="1" t="s">
        <v>437</v>
      </c>
      <c r="F68" s="1" t="s">
        <v>118</v>
      </c>
      <c r="G68" s="1" t="s">
        <v>119</v>
      </c>
      <c r="H68" s="1" t="s">
        <v>438</v>
      </c>
      <c r="I68" s="1">
        <v>4227600</v>
      </c>
      <c r="J68" s="1">
        <v>25028100</v>
      </c>
      <c r="K68" s="1">
        <v>37824100</v>
      </c>
      <c r="L68" s="1">
        <v>5000000</v>
      </c>
      <c r="M68" s="1">
        <v>9500000</v>
      </c>
      <c r="N68" s="2">
        <f>IF(ISERROR(DATEVALUE(TEXT(880506,"00!/00!/00"))),TEXT(880506,"@"),DATEVALUE(TEXT(880506,"00!/00!/00")))</f>
        <v>32269</v>
      </c>
      <c r="O68" s="1" t="s">
        <v>37</v>
      </c>
    </row>
    <row r="69" spans="1:15" ht="13" customHeight="1" x14ac:dyDescent="0.55000000000000004">
      <c r="A69" s="1" t="s">
        <v>439</v>
      </c>
      <c r="B69" s="1" t="s">
        <v>440</v>
      </c>
      <c r="C69" s="1" t="s">
        <v>441</v>
      </c>
      <c r="D69" s="1" t="s">
        <v>310</v>
      </c>
      <c r="E69" s="1" t="s">
        <v>442</v>
      </c>
      <c r="F69" s="1" t="s">
        <v>312</v>
      </c>
      <c r="G69" s="1" t="s">
        <v>319</v>
      </c>
      <c r="H69" s="1" t="s">
        <v>443</v>
      </c>
      <c r="I69" s="1">
        <v>2673200</v>
      </c>
      <c r="J69" s="1">
        <v>15639000</v>
      </c>
      <c r="K69" s="1">
        <v>23540000</v>
      </c>
      <c r="L69" s="1">
        <v>5200000</v>
      </c>
      <c r="M69" s="1">
        <v>6200000</v>
      </c>
      <c r="N69" s="2">
        <f>IF(ISERROR(DATEVALUE(TEXT(880211,"00!/00!/00"))),TEXT(880211,"@"),DATEVALUE(TEXT(880211,"00!/00!/00")))</f>
        <v>32184</v>
      </c>
      <c r="O69" s="1" t="s">
        <v>23</v>
      </c>
    </row>
    <row r="70" spans="1:15" ht="13" customHeight="1" x14ac:dyDescent="0.55000000000000004">
      <c r="A70" s="1" t="s">
        <v>444</v>
      </c>
      <c r="B70" s="1" t="s">
        <v>445</v>
      </c>
      <c r="C70" s="1" t="s">
        <v>446</v>
      </c>
      <c r="D70" s="1" t="s">
        <v>140</v>
      </c>
      <c r="E70" s="1" t="s">
        <v>447</v>
      </c>
      <c r="F70" s="1" t="s">
        <v>142</v>
      </c>
      <c r="G70" s="1" t="s">
        <v>182</v>
      </c>
      <c r="H70" s="1" t="s">
        <v>448</v>
      </c>
      <c r="I70" s="1">
        <v>3052600</v>
      </c>
      <c r="J70" s="1">
        <v>18016600</v>
      </c>
      <c r="K70" s="1">
        <v>27656000</v>
      </c>
      <c r="L70" s="1">
        <v>6000000</v>
      </c>
      <c r="M70" s="1">
        <v>900000</v>
      </c>
      <c r="N70" s="2">
        <f>IF(ISERROR(DATEVALUE(TEXT(880217,"00!/00!/00"))),TEXT(880217,"@"),DATEVALUE(TEXT(880217,"00!/00!/00")))</f>
        <v>32190</v>
      </c>
      <c r="O70" s="1" t="s">
        <v>63</v>
      </c>
    </row>
    <row r="71" spans="1:15" ht="13" customHeight="1" x14ac:dyDescent="0.55000000000000004">
      <c r="A71" s="1" t="s">
        <v>449</v>
      </c>
      <c r="B71" s="1" t="s">
        <v>450</v>
      </c>
      <c r="C71" s="1" t="s">
        <v>451</v>
      </c>
      <c r="D71" s="1" t="s">
        <v>165</v>
      </c>
      <c r="E71" s="1" t="s">
        <v>452</v>
      </c>
      <c r="F71" s="1" t="s">
        <v>167</v>
      </c>
      <c r="G71" s="1" t="s">
        <v>453</v>
      </c>
      <c r="H71" s="1" t="s">
        <v>454</v>
      </c>
      <c r="I71" s="1">
        <v>715900</v>
      </c>
      <c r="J71" s="1">
        <v>3909400</v>
      </c>
      <c r="K71" s="1">
        <v>6385900</v>
      </c>
      <c r="L71" s="1">
        <v>1300000</v>
      </c>
      <c r="M71" s="1">
        <v>4500000</v>
      </c>
      <c r="N71" s="2">
        <f>IF(ISERROR(DATEVALUE(TEXT(880426,"00!/00!/00"))),TEXT(880426,"@"),DATEVALUE(TEXT(880426,"00!/00!/00")))</f>
        <v>32259</v>
      </c>
      <c r="O71" s="1" t="s">
        <v>23</v>
      </c>
    </row>
    <row r="72" spans="1:15" ht="13" customHeight="1" x14ac:dyDescent="0.55000000000000004">
      <c r="A72" s="1" t="s">
        <v>455</v>
      </c>
      <c r="B72" s="1" t="s">
        <v>456</v>
      </c>
      <c r="C72" s="1" t="s">
        <v>457</v>
      </c>
      <c r="D72" s="1" t="s">
        <v>157</v>
      </c>
      <c r="E72" s="1" t="s">
        <v>458</v>
      </c>
      <c r="F72" s="1" t="s">
        <v>159</v>
      </c>
      <c r="G72" s="1" t="s">
        <v>232</v>
      </c>
      <c r="H72" s="1" t="s">
        <v>459</v>
      </c>
      <c r="I72" s="1">
        <v>2526100</v>
      </c>
      <c r="J72" s="1">
        <v>15080000</v>
      </c>
      <c r="K72" s="1">
        <v>23111100</v>
      </c>
      <c r="L72" s="1">
        <v>3000000</v>
      </c>
      <c r="M72" s="1">
        <v>4300000</v>
      </c>
      <c r="N72" s="2">
        <f>IF(ISERROR(DATEVALUE(TEXT(880119,"00!/00!/00"))),TEXT(880119,"@"),DATEVALUE(TEXT(880119,"00!/00!/00")))</f>
        <v>32161</v>
      </c>
      <c r="O72" s="1" t="s">
        <v>90</v>
      </c>
    </row>
    <row r="73" spans="1:15" ht="13" customHeight="1" x14ac:dyDescent="0.55000000000000004">
      <c r="A73" s="1" t="s">
        <v>460</v>
      </c>
      <c r="B73" s="1" t="s">
        <v>461</v>
      </c>
      <c r="C73" s="1" t="s">
        <v>462</v>
      </c>
      <c r="D73" s="1" t="s">
        <v>223</v>
      </c>
      <c r="E73" s="1" t="s">
        <v>463</v>
      </c>
      <c r="F73" s="1" t="s">
        <v>225</v>
      </c>
      <c r="G73" s="1" t="s">
        <v>226</v>
      </c>
      <c r="H73" s="1" t="s">
        <v>464</v>
      </c>
      <c r="I73" s="1">
        <v>1440900</v>
      </c>
      <c r="J73" s="1">
        <v>8600400</v>
      </c>
      <c r="K73" s="1">
        <v>13802000</v>
      </c>
      <c r="L73" s="1">
        <v>4300000</v>
      </c>
      <c r="M73" s="1">
        <v>8700000</v>
      </c>
      <c r="N73" s="2">
        <f>IF(ISERROR(DATEVALUE(TEXT(880430,"00!/00!/00"))),TEXT(880430,"@"),DATEVALUE(TEXT(880430,"00!/00!/00")))</f>
        <v>32263</v>
      </c>
      <c r="O73" s="1" t="s">
        <v>46</v>
      </c>
    </row>
    <row r="74" spans="1:15" ht="13" customHeight="1" x14ac:dyDescent="0.55000000000000004">
      <c r="A74" s="1" t="s">
        <v>465</v>
      </c>
      <c r="B74" s="1" t="s">
        <v>466</v>
      </c>
      <c r="C74" s="1" t="s">
        <v>467</v>
      </c>
      <c r="D74" s="1" t="s">
        <v>18</v>
      </c>
      <c r="E74" s="1" t="s">
        <v>468</v>
      </c>
      <c r="F74" s="1" t="s">
        <v>20</v>
      </c>
      <c r="G74" s="1" t="s">
        <v>21</v>
      </c>
      <c r="H74" s="1" t="s">
        <v>469</v>
      </c>
      <c r="I74" s="1">
        <v>2963400</v>
      </c>
      <c r="J74" s="1">
        <v>17536500</v>
      </c>
      <c r="K74" s="1">
        <v>26549500</v>
      </c>
      <c r="L74" s="1">
        <v>3500000</v>
      </c>
      <c r="M74" s="1">
        <v>4000000</v>
      </c>
      <c r="N74" s="2">
        <f>IF(ISERROR(DATEVALUE(TEXT(880508,"00!/00!/00"))),TEXT(880508,"@"),DATEVALUE(TEXT(880508,"00!/00!/00")))</f>
        <v>32271</v>
      </c>
      <c r="O74" s="1" t="s">
        <v>37</v>
      </c>
    </row>
    <row r="75" spans="1:15" ht="13" customHeight="1" x14ac:dyDescent="0.55000000000000004">
      <c r="A75" s="1" t="s">
        <v>470</v>
      </c>
      <c r="B75" s="1" t="s">
        <v>471</v>
      </c>
      <c r="C75" s="1" t="s">
        <v>472</v>
      </c>
      <c r="D75" s="1" t="s">
        <v>32</v>
      </c>
      <c r="E75" s="1" t="s">
        <v>473</v>
      </c>
      <c r="F75" s="1" t="s">
        <v>34</v>
      </c>
      <c r="G75" s="1" t="s">
        <v>474</v>
      </c>
      <c r="H75" s="1" t="s">
        <v>475</v>
      </c>
      <c r="I75" s="1">
        <v>676900</v>
      </c>
      <c r="J75" s="1">
        <v>3634800</v>
      </c>
      <c r="K75" s="1">
        <v>5585700</v>
      </c>
      <c r="L75" s="1">
        <v>900000</v>
      </c>
      <c r="M75" s="1">
        <v>800000</v>
      </c>
      <c r="N75" s="2">
        <f>IF(ISERROR(DATEVALUE(TEXT(880411,"00!/00!/00"))),TEXT(880411,"@"),DATEVALUE(TEXT(880411,"00!/00!/00")))</f>
        <v>32244</v>
      </c>
      <c r="O75" s="1" t="s">
        <v>37</v>
      </c>
    </row>
    <row r="76" spans="1:15" ht="13" customHeight="1" x14ac:dyDescent="0.55000000000000004">
      <c r="A76" s="1" t="s">
        <v>476</v>
      </c>
      <c r="B76" s="1" t="s">
        <v>477</v>
      </c>
      <c r="C76" s="1" t="s">
        <v>478</v>
      </c>
      <c r="D76" s="1" t="s">
        <v>94</v>
      </c>
      <c r="E76" s="1" t="s">
        <v>479</v>
      </c>
      <c r="F76" s="1" t="s">
        <v>96</v>
      </c>
      <c r="G76" s="1" t="s">
        <v>243</v>
      </c>
      <c r="H76" s="1" t="s">
        <v>480</v>
      </c>
      <c r="I76" s="1">
        <v>894500</v>
      </c>
      <c r="J76" s="1">
        <v>5001800</v>
      </c>
      <c r="K76" s="1">
        <v>8465200</v>
      </c>
      <c r="L76" s="1">
        <v>1000000</v>
      </c>
      <c r="M76" s="1">
        <v>1200000</v>
      </c>
      <c r="N76" s="2">
        <f>IF(ISERROR(DATEVALUE(TEXT(880628,"00!/00!/00"))),TEXT(880628,"@"),DATEVALUE(TEXT(880628,"00!/00!/00")))</f>
        <v>32322</v>
      </c>
      <c r="O76" s="1" t="s">
        <v>90</v>
      </c>
    </row>
    <row r="77" spans="1:15" ht="13" customHeight="1" x14ac:dyDescent="0.55000000000000004">
      <c r="A77" s="1" t="s">
        <v>481</v>
      </c>
      <c r="B77" s="1" t="s">
        <v>482</v>
      </c>
      <c r="C77" s="1" t="s">
        <v>483</v>
      </c>
      <c r="D77" s="1" t="s">
        <v>116</v>
      </c>
      <c r="E77" s="1" t="s">
        <v>484</v>
      </c>
      <c r="F77" s="1" t="s">
        <v>118</v>
      </c>
      <c r="G77" s="1" t="s">
        <v>119</v>
      </c>
      <c r="H77" s="1" t="s">
        <v>485</v>
      </c>
      <c r="I77" s="1">
        <v>2019000</v>
      </c>
      <c r="J77" s="1">
        <v>12024800</v>
      </c>
      <c r="K77" s="1">
        <v>18084600</v>
      </c>
      <c r="L77" s="1">
        <v>3000000</v>
      </c>
      <c r="M77" s="1">
        <v>3500000</v>
      </c>
      <c r="N77" s="2">
        <f>IF(ISERROR(DATEVALUE(TEXT(880225,"00!/00!/00"))),TEXT(880225,"@"),DATEVALUE(TEXT(880225,"00!/00!/00")))</f>
        <v>32198</v>
      </c>
      <c r="O77" s="1" t="s">
        <v>145</v>
      </c>
    </row>
    <row r="78" spans="1:15" ht="13" customHeight="1" x14ac:dyDescent="0.55000000000000004">
      <c r="A78" s="1" t="s">
        <v>486</v>
      </c>
      <c r="B78" s="1" t="s">
        <v>487</v>
      </c>
      <c r="C78" s="1" t="s">
        <v>488</v>
      </c>
      <c r="D78" s="1" t="s">
        <v>173</v>
      </c>
      <c r="E78" s="1" t="s">
        <v>489</v>
      </c>
      <c r="F78" s="1" t="s">
        <v>175</v>
      </c>
      <c r="G78" s="1" t="s">
        <v>490</v>
      </c>
      <c r="H78" s="1" t="s">
        <v>491</v>
      </c>
      <c r="I78" s="1">
        <v>1319200</v>
      </c>
      <c r="J78" s="1">
        <v>7572200</v>
      </c>
      <c r="K78" s="1">
        <v>12306000</v>
      </c>
      <c r="L78" s="1">
        <v>2500000</v>
      </c>
      <c r="M78" s="1">
        <v>3500000</v>
      </c>
      <c r="N78" s="2">
        <f>IF(ISERROR(DATEVALUE(TEXT(880204,"00!/00!/00"))),TEXT(880204,"@"),DATEVALUE(TEXT(880204,"00!/00!/00")))</f>
        <v>32177</v>
      </c>
      <c r="O78" s="1" t="s">
        <v>46</v>
      </c>
    </row>
    <row r="79" spans="1:15" ht="13" customHeight="1" x14ac:dyDescent="0.55000000000000004">
      <c r="A79" s="1" t="s">
        <v>492</v>
      </c>
      <c r="B79" s="1" t="s">
        <v>493</v>
      </c>
      <c r="C79" s="1" t="s">
        <v>494</v>
      </c>
      <c r="D79" s="1" t="s">
        <v>394</v>
      </c>
      <c r="E79" s="1" t="s">
        <v>495</v>
      </c>
      <c r="F79" s="1" t="s">
        <v>396</v>
      </c>
      <c r="G79" s="1" t="s">
        <v>397</v>
      </c>
      <c r="H79" s="1" t="s">
        <v>496</v>
      </c>
      <c r="I79" s="1">
        <v>584600</v>
      </c>
      <c r="J79" s="1">
        <v>3034300</v>
      </c>
      <c r="K79" s="1">
        <v>5144800</v>
      </c>
      <c r="L79" s="1">
        <v>600000</v>
      </c>
      <c r="M79" s="1">
        <v>600000</v>
      </c>
      <c r="N79" s="2">
        <f>IF(ISERROR(DATEVALUE(TEXT(880103,"00!/00!/00"))),TEXT(880103,"@"),DATEVALUE(TEXT(880103,"00!/00!/00")))</f>
        <v>32145</v>
      </c>
      <c r="O79" s="1" t="s">
        <v>23</v>
      </c>
    </row>
    <row r="80" spans="1:15" ht="13" customHeight="1" x14ac:dyDescent="0.55000000000000004">
      <c r="A80" s="1" t="s">
        <v>497</v>
      </c>
      <c r="B80" s="1" t="s">
        <v>498</v>
      </c>
      <c r="C80" s="1" t="s">
        <v>499</v>
      </c>
      <c r="D80" s="1" t="s">
        <v>67</v>
      </c>
      <c r="E80" s="1" t="s">
        <v>500</v>
      </c>
      <c r="F80" s="1" t="s">
        <v>69</v>
      </c>
      <c r="G80" s="1" t="s">
        <v>501</v>
      </c>
      <c r="H80" s="1" t="s">
        <v>502</v>
      </c>
      <c r="I80" s="1">
        <v>549000</v>
      </c>
      <c r="J80" s="1">
        <v>3038300</v>
      </c>
      <c r="K80" s="1">
        <v>5072300</v>
      </c>
      <c r="L80" s="1">
        <v>1000000</v>
      </c>
      <c r="M80" s="1">
        <v>1200000</v>
      </c>
      <c r="N80" s="2">
        <f>IF(ISERROR(DATEVALUE(TEXT(880324,"00!/00!/00"))),TEXT(880324,"@"),DATEVALUE(TEXT(880324,"00!/00!/00")))</f>
        <v>32226</v>
      </c>
      <c r="O80" s="1" t="s">
        <v>90</v>
      </c>
    </row>
    <row r="81" spans="1:15" ht="13" customHeight="1" x14ac:dyDescent="0.55000000000000004">
      <c r="A81" s="1" t="s">
        <v>503</v>
      </c>
      <c r="B81" s="1" t="s">
        <v>504</v>
      </c>
      <c r="C81" s="1" t="s">
        <v>505</v>
      </c>
      <c r="D81" s="1" t="s">
        <v>80</v>
      </c>
      <c r="E81" s="1" t="s">
        <v>506</v>
      </c>
      <c r="F81" s="1" t="s">
        <v>88</v>
      </c>
      <c r="G81" s="1" t="s">
        <v>507</v>
      </c>
      <c r="H81" s="1" t="s">
        <v>508</v>
      </c>
      <c r="I81" s="1">
        <v>4883300</v>
      </c>
      <c r="J81" s="1">
        <v>29291200</v>
      </c>
      <c r="K81" s="1">
        <v>44143400</v>
      </c>
      <c r="L81" s="1">
        <v>7300000</v>
      </c>
      <c r="M81" s="1">
        <v>8400000</v>
      </c>
      <c r="N81" s="2">
        <f>IF(ISERROR(DATEVALUE(TEXT(880521,"00!/00!/00"))),TEXT(880521,"@"),DATEVALUE(TEXT(880521,"00!/00!/00")))</f>
        <v>32284</v>
      </c>
      <c r="O81" s="1" t="s">
        <v>37</v>
      </c>
    </row>
    <row r="82" spans="1:15" ht="13" customHeight="1" x14ac:dyDescent="0.55000000000000004">
      <c r="A82" s="1" t="s">
        <v>509</v>
      </c>
      <c r="B82" s="1" t="s">
        <v>510</v>
      </c>
      <c r="C82" s="1" t="s">
        <v>511</v>
      </c>
      <c r="D82" s="1" t="s">
        <v>124</v>
      </c>
      <c r="E82" s="1" t="s">
        <v>512</v>
      </c>
      <c r="F82" s="1" t="s">
        <v>126</v>
      </c>
      <c r="G82" s="1" t="s">
        <v>218</v>
      </c>
      <c r="H82" s="1" t="s">
        <v>513</v>
      </c>
      <c r="I82" s="1">
        <v>2321000</v>
      </c>
      <c r="J82" s="1">
        <v>13533100</v>
      </c>
      <c r="K82" s="1">
        <v>20402900</v>
      </c>
      <c r="L82" s="1">
        <v>4500000</v>
      </c>
      <c r="M82" s="1">
        <v>5400000</v>
      </c>
      <c r="N82" s="2">
        <f>IF(ISERROR(DATEVALUE(TEXT(880114,"00!/00!/00"))),TEXT(880114,"@"),DATEVALUE(TEXT(880114,"00!/00!/00")))</f>
        <v>32156</v>
      </c>
      <c r="O82" s="1" t="s">
        <v>90</v>
      </c>
    </row>
    <row r="83" spans="1:15" ht="13" customHeight="1" x14ac:dyDescent="0.55000000000000004">
      <c r="A83" s="1" t="s">
        <v>514</v>
      </c>
      <c r="B83" s="1" t="s">
        <v>515</v>
      </c>
      <c r="C83" s="1" t="s">
        <v>516</v>
      </c>
      <c r="D83" s="1" t="s">
        <v>50</v>
      </c>
      <c r="E83" s="1" t="s">
        <v>517</v>
      </c>
      <c r="F83" s="1" t="s">
        <v>52</v>
      </c>
      <c r="G83" s="1" t="s">
        <v>53</v>
      </c>
      <c r="H83" s="1" t="s">
        <v>518</v>
      </c>
      <c r="I83" s="1">
        <v>2908300</v>
      </c>
      <c r="J83" s="1">
        <v>17232100</v>
      </c>
      <c r="K83" s="1">
        <v>26730300</v>
      </c>
      <c r="L83" s="1">
        <v>4300000</v>
      </c>
      <c r="M83" s="1">
        <v>7200000</v>
      </c>
      <c r="N83" s="2">
        <f>IF(ISERROR(DATEVALUE(TEXT(880516,"00!/00!/00"))),TEXT(880516,"@"),DATEVALUE(TEXT(880516,"00!/00!/00")))</f>
        <v>32279</v>
      </c>
      <c r="O83" s="1" t="s">
        <v>23</v>
      </c>
    </row>
    <row r="84" spans="1:15" ht="13" customHeight="1" x14ac:dyDescent="0.55000000000000004">
      <c r="A84" s="1" t="s">
        <v>519</v>
      </c>
      <c r="B84" s="1" t="s">
        <v>411</v>
      </c>
      <c r="C84" s="1" t="s">
        <v>412</v>
      </c>
      <c r="D84" s="1" t="s">
        <v>419</v>
      </c>
      <c r="E84" s="1" t="s">
        <v>520</v>
      </c>
      <c r="F84" s="1" t="s">
        <v>421</v>
      </c>
      <c r="G84" s="1" t="s">
        <v>521</v>
      </c>
      <c r="H84" s="1" t="s">
        <v>522</v>
      </c>
      <c r="I84" s="1">
        <v>2181600</v>
      </c>
      <c r="J84" s="1">
        <v>12559200</v>
      </c>
      <c r="K84" s="1">
        <v>19632200</v>
      </c>
      <c r="L84" s="1">
        <v>2500000</v>
      </c>
      <c r="M84" s="1">
        <v>3500000</v>
      </c>
      <c r="N84" s="2">
        <f>IF(ISERROR(DATEVALUE(TEXT(880117,"00!/00!/00"))),TEXT(880117,"@"),DATEVALUE(TEXT(880117,"00!/00!/00")))</f>
        <v>32159</v>
      </c>
      <c r="O84" s="1" t="s">
        <v>145</v>
      </c>
    </row>
    <row r="85" spans="1:15" ht="13" customHeight="1" x14ac:dyDescent="0.55000000000000004">
      <c r="A85" s="1" t="s">
        <v>523</v>
      </c>
      <c r="B85" s="1" t="s">
        <v>524</v>
      </c>
      <c r="C85" s="1" t="s">
        <v>525</v>
      </c>
      <c r="D85" s="1" t="s">
        <v>67</v>
      </c>
      <c r="E85" s="1" t="s">
        <v>526</v>
      </c>
      <c r="F85" s="1" t="s">
        <v>69</v>
      </c>
      <c r="G85" s="1" t="s">
        <v>70</v>
      </c>
      <c r="H85" s="1" t="s">
        <v>527</v>
      </c>
      <c r="I85" s="1">
        <v>5051600</v>
      </c>
      <c r="J85" s="1">
        <v>30067200</v>
      </c>
      <c r="K85" s="1">
        <v>46091400</v>
      </c>
      <c r="L85" s="1">
        <v>6000000</v>
      </c>
      <c r="M85" s="1">
        <v>7500000</v>
      </c>
      <c r="N85" s="2">
        <f>IF(ISERROR(DATEVALUE(TEXT(880119,"00!/00!/00"))),TEXT(880119,"@"),DATEVALUE(TEXT(880119,"00!/00!/00")))</f>
        <v>32161</v>
      </c>
      <c r="O85" s="1" t="s">
        <v>23</v>
      </c>
    </row>
    <row r="86" spans="1:15" ht="13" customHeight="1" x14ac:dyDescent="0.55000000000000004">
      <c r="A86" s="1" t="s">
        <v>528</v>
      </c>
      <c r="B86" s="1" t="s">
        <v>529</v>
      </c>
      <c r="C86" s="1" t="s">
        <v>530</v>
      </c>
      <c r="D86" s="1" t="s">
        <v>50</v>
      </c>
      <c r="E86" s="1" t="s">
        <v>531</v>
      </c>
      <c r="F86" s="1" t="s">
        <v>52</v>
      </c>
      <c r="G86" s="1" t="s">
        <v>53</v>
      </c>
      <c r="H86" s="1" t="s">
        <v>532</v>
      </c>
      <c r="I86" s="1">
        <v>5620300</v>
      </c>
      <c r="J86" s="1">
        <v>33230100</v>
      </c>
      <c r="K86" s="1">
        <v>50377300</v>
      </c>
      <c r="L86" s="1">
        <v>8300000</v>
      </c>
      <c r="M86" s="1">
        <v>8800000</v>
      </c>
      <c r="N86" s="2">
        <f>IF(ISERROR(DATEVALUE(TEXT(880504,"00!/00!/00"))),TEXT(880504,"@"),DATEVALUE(TEXT(880504,"00!/00!/00")))</f>
        <v>32267</v>
      </c>
      <c r="O86" s="1" t="s">
        <v>23</v>
      </c>
    </row>
    <row r="87" spans="1:15" ht="13" customHeight="1" x14ac:dyDescent="0.55000000000000004">
      <c r="A87" s="1" t="s">
        <v>533</v>
      </c>
      <c r="B87" s="1" t="s">
        <v>534</v>
      </c>
      <c r="C87" s="1" t="s">
        <v>535</v>
      </c>
      <c r="D87" s="1" t="s">
        <v>32</v>
      </c>
      <c r="E87" s="1" t="s">
        <v>536</v>
      </c>
      <c r="F87" s="1" t="s">
        <v>34</v>
      </c>
      <c r="G87" s="1" t="s">
        <v>474</v>
      </c>
      <c r="H87" s="1" t="s">
        <v>537</v>
      </c>
      <c r="I87" s="1">
        <v>2935300</v>
      </c>
      <c r="J87" s="1">
        <v>17534800</v>
      </c>
      <c r="K87" s="1">
        <v>26444800</v>
      </c>
      <c r="L87" s="1">
        <v>3500000</v>
      </c>
      <c r="M87" s="1">
        <v>4700000</v>
      </c>
      <c r="N87" s="2">
        <f>IF(ISERROR(DATEVALUE(TEXT(880331,"00!/00!/00"))),TEXT(880331,"@"),DATEVALUE(TEXT(880331,"00!/00!/00")))</f>
        <v>32233</v>
      </c>
      <c r="O87" s="1" t="s">
        <v>90</v>
      </c>
    </row>
    <row r="88" spans="1:15" ht="13" customHeight="1" x14ac:dyDescent="0.55000000000000004">
      <c r="A88" s="1" t="s">
        <v>538</v>
      </c>
      <c r="B88" s="1" t="s">
        <v>539</v>
      </c>
      <c r="C88" s="1" t="s">
        <v>540</v>
      </c>
      <c r="D88" s="1" t="s">
        <v>140</v>
      </c>
      <c r="E88" s="1" t="s">
        <v>541</v>
      </c>
      <c r="F88" s="1" t="s">
        <v>142</v>
      </c>
      <c r="G88" s="1" t="s">
        <v>182</v>
      </c>
      <c r="H88" s="1" t="s">
        <v>542</v>
      </c>
      <c r="I88" s="1">
        <v>545900</v>
      </c>
      <c r="J88" s="1">
        <v>3072600</v>
      </c>
      <c r="K88" s="1">
        <v>4971900</v>
      </c>
      <c r="L88" s="1">
        <v>1000000</v>
      </c>
      <c r="M88" s="1">
        <v>1500000</v>
      </c>
      <c r="N88" s="2">
        <f>IF(ISERROR(DATEVALUE(TEXT(880219,"00!/00!/00"))),TEXT(880219,"@"),DATEVALUE(TEXT(880219,"00!/00!/00")))</f>
        <v>32192</v>
      </c>
      <c r="O88" s="1" t="s">
        <v>46</v>
      </c>
    </row>
    <row r="89" spans="1:15" ht="13" customHeight="1" x14ac:dyDescent="0.55000000000000004">
      <c r="A89" s="1" t="s">
        <v>543</v>
      </c>
      <c r="B89" s="1" t="s">
        <v>544</v>
      </c>
      <c r="C89" s="1" t="s">
        <v>545</v>
      </c>
      <c r="D89" s="1" t="s">
        <v>67</v>
      </c>
      <c r="E89" s="1" t="s">
        <v>546</v>
      </c>
      <c r="F89" s="1" t="s">
        <v>69</v>
      </c>
      <c r="G89" s="1" t="s">
        <v>547</v>
      </c>
      <c r="H89" s="1" t="s">
        <v>548</v>
      </c>
      <c r="I89" s="1">
        <v>1547100</v>
      </c>
      <c r="J89" s="1">
        <v>9024900</v>
      </c>
      <c r="K89" s="1">
        <v>14155600</v>
      </c>
      <c r="L89" s="1">
        <v>1800000</v>
      </c>
      <c r="M89" s="1">
        <v>2000000</v>
      </c>
      <c r="N89" s="2">
        <f>IF(ISERROR(DATEVALUE(TEXT(880322,"00!/00!/00"))),TEXT(880322,"@"),DATEVALUE(TEXT(880322,"00!/00!/00")))</f>
        <v>32224</v>
      </c>
      <c r="O89" s="1" t="s">
        <v>46</v>
      </c>
    </row>
    <row r="90" spans="1:15" ht="13" customHeight="1" x14ac:dyDescent="0.55000000000000004">
      <c r="A90" s="1" t="s">
        <v>549</v>
      </c>
      <c r="B90" s="1" t="s">
        <v>550</v>
      </c>
      <c r="C90" s="1" t="s">
        <v>551</v>
      </c>
      <c r="D90" s="1" t="s">
        <v>419</v>
      </c>
      <c r="E90" s="1" t="s">
        <v>552</v>
      </c>
      <c r="F90" s="1" t="s">
        <v>421</v>
      </c>
      <c r="G90" s="1" t="s">
        <v>521</v>
      </c>
      <c r="H90" s="1" t="s">
        <v>553</v>
      </c>
      <c r="I90" s="1">
        <v>921700</v>
      </c>
      <c r="J90" s="1">
        <v>5191200</v>
      </c>
      <c r="K90" s="1">
        <v>7914800</v>
      </c>
      <c r="L90" s="1">
        <v>1700000</v>
      </c>
      <c r="M90" s="1">
        <v>2100000</v>
      </c>
      <c r="N90" s="2">
        <f>IF(ISERROR(DATEVALUE(TEXT(880424,"00!/00!/00"))),TEXT(880424,"@"),DATEVALUE(TEXT(880424,"00!/00!/00")))</f>
        <v>32257</v>
      </c>
      <c r="O90" s="1" t="s">
        <v>37</v>
      </c>
    </row>
    <row r="91" spans="1:15" ht="13" customHeight="1" x14ac:dyDescent="0.55000000000000004">
      <c r="A91" s="1" t="s">
        <v>554</v>
      </c>
      <c r="B91" s="1" t="s">
        <v>555</v>
      </c>
      <c r="C91" s="1" t="s">
        <v>556</v>
      </c>
      <c r="D91" s="1" t="s">
        <v>18</v>
      </c>
      <c r="E91" s="1" t="s">
        <v>557</v>
      </c>
      <c r="F91" s="1" t="s">
        <v>20</v>
      </c>
      <c r="G91" s="1" t="s">
        <v>558</v>
      </c>
      <c r="H91" s="1" t="s">
        <v>559</v>
      </c>
      <c r="I91" s="1">
        <v>715100</v>
      </c>
      <c r="J91" s="1">
        <v>4033100</v>
      </c>
      <c r="K91" s="1">
        <v>6576800</v>
      </c>
      <c r="L91" s="1">
        <v>2000000</v>
      </c>
      <c r="M91" s="1">
        <v>2700000</v>
      </c>
      <c r="N91" s="2">
        <f>IF(ISERROR(DATEVALUE(TEXT(880523,"00!/00!/00"))),TEXT(880523,"@"),DATEVALUE(TEXT(880523,"00!/00!/00")))</f>
        <v>32286</v>
      </c>
      <c r="O91" s="1" t="s">
        <v>46</v>
      </c>
    </row>
    <row r="92" spans="1:15" ht="13" customHeight="1" x14ac:dyDescent="0.55000000000000004">
      <c r="A92" s="1" t="s">
        <v>560</v>
      </c>
      <c r="B92" s="1" t="s">
        <v>561</v>
      </c>
      <c r="C92" s="1" t="s">
        <v>562</v>
      </c>
      <c r="D92" s="1" t="s">
        <v>394</v>
      </c>
      <c r="E92" s="1" t="s">
        <v>563</v>
      </c>
      <c r="F92" s="1" t="s">
        <v>396</v>
      </c>
      <c r="G92" s="1" t="s">
        <v>564</v>
      </c>
      <c r="H92" s="1" t="s">
        <v>565</v>
      </c>
      <c r="I92" s="1">
        <v>2288600</v>
      </c>
      <c r="J92" s="1">
        <v>13596800</v>
      </c>
      <c r="K92" s="1">
        <v>21093100</v>
      </c>
      <c r="L92" s="1">
        <v>2700000</v>
      </c>
      <c r="M92" s="1">
        <v>3000000</v>
      </c>
      <c r="N92" s="2">
        <f>IF(ISERROR(DATEVALUE(TEXT(880520,"00!/00!/00"))),TEXT(880520,"@"),DATEVALUE(TEXT(880520,"00!/00!/00")))</f>
        <v>32283</v>
      </c>
      <c r="O92" s="1" t="s">
        <v>23</v>
      </c>
    </row>
    <row r="93" spans="1:15" ht="13" customHeight="1" x14ac:dyDescent="0.55000000000000004">
      <c r="A93" s="1" t="s">
        <v>566</v>
      </c>
      <c r="B93" s="1" t="s">
        <v>567</v>
      </c>
      <c r="C93" s="1" t="s">
        <v>568</v>
      </c>
      <c r="D93" s="1" t="s">
        <v>67</v>
      </c>
      <c r="E93" s="1" t="s">
        <v>569</v>
      </c>
      <c r="F93" s="1" t="s">
        <v>69</v>
      </c>
      <c r="G93" s="1" t="s">
        <v>70</v>
      </c>
      <c r="H93" s="1" t="s">
        <v>570</v>
      </c>
      <c r="I93" s="1">
        <v>1290600</v>
      </c>
      <c r="J93" s="1">
        <v>7205800</v>
      </c>
      <c r="K93" s="1">
        <v>10848400</v>
      </c>
      <c r="L93" s="1">
        <v>3600000</v>
      </c>
      <c r="M93" s="1">
        <v>3900000</v>
      </c>
      <c r="N93" s="2">
        <f>IF(ISERROR(DATEVALUE(TEXT(880331,"00!/00!/00"))),TEXT(880331,"@"),DATEVALUE(TEXT(880331,"00!/00!/00")))</f>
        <v>32233</v>
      </c>
      <c r="O93" s="1" t="s">
        <v>46</v>
      </c>
    </row>
    <row r="94" spans="1:15" ht="13" customHeight="1" x14ac:dyDescent="0.55000000000000004">
      <c r="A94" s="1" t="s">
        <v>571</v>
      </c>
      <c r="B94" s="1" t="s">
        <v>572</v>
      </c>
      <c r="C94" s="1" t="s">
        <v>573</v>
      </c>
      <c r="D94" s="1" t="s">
        <v>165</v>
      </c>
      <c r="E94" s="1" t="s">
        <v>574</v>
      </c>
      <c r="F94" s="1" t="s">
        <v>167</v>
      </c>
      <c r="G94" s="1" t="s">
        <v>297</v>
      </c>
      <c r="H94" s="1" t="s">
        <v>575</v>
      </c>
      <c r="I94" s="1">
        <v>3002000</v>
      </c>
      <c r="J94" s="1">
        <v>17516600</v>
      </c>
      <c r="K94" s="1">
        <v>26357600</v>
      </c>
      <c r="L94" s="1">
        <v>3500000</v>
      </c>
      <c r="M94" s="1">
        <v>3700000</v>
      </c>
      <c r="N94" s="2">
        <f>IF(ISERROR(DATEVALUE(TEXT(880429,"00!/00!/00"))),TEXT(880429,"@"),DATEVALUE(TEXT(880429,"00!/00!/00")))</f>
        <v>32262</v>
      </c>
      <c r="O94" s="1" t="s">
        <v>63</v>
      </c>
    </row>
    <row r="95" spans="1:15" ht="13" customHeight="1" x14ac:dyDescent="0.55000000000000004">
      <c r="A95" s="1" t="s">
        <v>576</v>
      </c>
      <c r="B95" s="1" t="s">
        <v>577</v>
      </c>
      <c r="C95" s="1" t="s">
        <v>578</v>
      </c>
      <c r="D95" s="1" t="s">
        <v>223</v>
      </c>
      <c r="E95" s="1" t="s">
        <v>579</v>
      </c>
      <c r="F95" s="1" t="s">
        <v>225</v>
      </c>
      <c r="G95" s="1" t="s">
        <v>226</v>
      </c>
      <c r="H95" s="1" t="s">
        <v>580</v>
      </c>
      <c r="I95" s="1">
        <v>1384000</v>
      </c>
      <c r="J95" s="1">
        <v>8083400</v>
      </c>
      <c r="K95" s="1">
        <v>12564300</v>
      </c>
      <c r="L95" s="1">
        <v>2000000</v>
      </c>
      <c r="M95" s="1">
        <v>2700000</v>
      </c>
      <c r="N95" s="2">
        <f>IF(ISERROR(DATEVALUE(TEXT(880305,"00!/00!/00"))),TEXT(880305,"@"),DATEVALUE(TEXT(880305,"00!/00!/00")))</f>
        <v>32207</v>
      </c>
      <c r="O95" s="1" t="s">
        <v>145</v>
      </c>
    </row>
    <row r="96" spans="1:15" ht="13" customHeight="1" x14ac:dyDescent="0.55000000000000004">
      <c r="A96" s="1" t="s">
        <v>581</v>
      </c>
      <c r="B96" s="1" t="s">
        <v>582</v>
      </c>
      <c r="C96" s="1" t="s">
        <v>583</v>
      </c>
      <c r="D96" s="1" t="s">
        <v>132</v>
      </c>
      <c r="E96" s="1" t="s">
        <v>584</v>
      </c>
      <c r="F96" s="1" t="s">
        <v>134</v>
      </c>
      <c r="G96" s="1" t="s">
        <v>585</v>
      </c>
      <c r="H96" s="1" t="s">
        <v>586</v>
      </c>
      <c r="I96" s="1">
        <v>1680200</v>
      </c>
      <c r="J96" s="1">
        <v>10052500</v>
      </c>
      <c r="K96" s="1">
        <v>16034500</v>
      </c>
      <c r="L96" s="1">
        <v>2500000</v>
      </c>
      <c r="M96" s="1">
        <v>2300000</v>
      </c>
      <c r="N96" s="2">
        <f>IF(ISERROR(DATEVALUE(TEXT(880308,"00!/00!/00"))),TEXT(880308,"@"),DATEVALUE(TEXT(880308,"00!/00!/00")))</f>
        <v>32210</v>
      </c>
      <c r="O96" s="1" t="s">
        <v>90</v>
      </c>
    </row>
    <row r="97" spans="1:15" ht="13" customHeight="1" x14ac:dyDescent="0.55000000000000004">
      <c r="A97" s="1" t="s">
        <v>587</v>
      </c>
      <c r="B97" s="1" t="s">
        <v>588</v>
      </c>
      <c r="C97" s="1" t="s">
        <v>589</v>
      </c>
      <c r="D97" s="1" t="s">
        <v>102</v>
      </c>
      <c r="E97" s="1" t="s">
        <v>590</v>
      </c>
      <c r="F97" s="1" t="s">
        <v>104</v>
      </c>
      <c r="G97" s="1" t="s">
        <v>105</v>
      </c>
      <c r="H97" s="1" t="s">
        <v>591</v>
      </c>
      <c r="I97" s="1">
        <v>4239500</v>
      </c>
      <c r="J97" s="1">
        <v>25039900</v>
      </c>
      <c r="K97" s="1">
        <v>38140100</v>
      </c>
      <c r="L97" s="1">
        <v>5000000</v>
      </c>
      <c r="M97" s="1">
        <v>4600000</v>
      </c>
      <c r="N97" s="2">
        <f>IF(ISERROR(DATEVALUE(TEXT(880214,"00!/00!/00"))),TEXT(880214,"@"),DATEVALUE(TEXT(880214,"00!/00!/00")))</f>
        <v>32187</v>
      </c>
      <c r="O97" s="1" t="s">
        <v>37</v>
      </c>
    </row>
    <row r="98" spans="1:15" ht="13" customHeight="1" x14ac:dyDescent="0.55000000000000004">
      <c r="A98" s="1" t="s">
        <v>592</v>
      </c>
      <c r="B98" s="1" t="s">
        <v>593</v>
      </c>
      <c r="C98" s="1" t="s">
        <v>594</v>
      </c>
      <c r="D98" s="1" t="s">
        <v>140</v>
      </c>
      <c r="E98" s="1" t="s">
        <v>595</v>
      </c>
      <c r="F98" s="1" t="s">
        <v>142</v>
      </c>
      <c r="G98" s="1" t="s">
        <v>182</v>
      </c>
      <c r="H98" s="1" t="s">
        <v>596</v>
      </c>
      <c r="I98" s="1">
        <v>744400</v>
      </c>
      <c r="J98" s="1">
        <v>4272300</v>
      </c>
      <c r="K98" s="1">
        <v>6714500</v>
      </c>
      <c r="L98" s="1">
        <v>1400000</v>
      </c>
      <c r="M98" s="1">
        <v>1400000</v>
      </c>
      <c r="N98" s="2">
        <f>IF(ISERROR(DATEVALUE(TEXT(880226,"00!/00!/00"))),TEXT(880226,"@"),DATEVALUE(TEXT(880226,"00!/00!/00")))</f>
        <v>32199</v>
      </c>
      <c r="O98" s="1" t="s">
        <v>145</v>
      </c>
    </row>
    <row r="99" spans="1:15" ht="13" customHeight="1" x14ac:dyDescent="0.55000000000000004">
      <c r="A99" s="1" t="s">
        <v>597</v>
      </c>
      <c r="B99" s="1" t="s">
        <v>598</v>
      </c>
      <c r="C99" s="1" t="s">
        <v>599</v>
      </c>
      <c r="D99" s="1" t="s">
        <v>80</v>
      </c>
      <c r="E99" s="1" t="s">
        <v>600</v>
      </c>
      <c r="F99" s="1" t="s">
        <v>88</v>
      </c>
      <c r="G99" s="1" t="s">
        <v>82</v>
      </c>
      <c r="H99" s="1" t="s">
        <v>601</v>
      </c>
      <c r="I99" s="1">
        <v>1185000</v>
      </c>
      <c r="J99" s="1">
        <v>6830600</v>
      </c>
      <c r="K99" s="1">
        <v>10532700</v>
      </c>
      <c r="L99" s="1">
        <v>1700000</v>
      </c>
      <c r="M99" s="1">
        <v>1800000</v>
      </c>
      <c r="N99" s="2">
        <f>IF(ISERROR(DATEVALUE(TEXT(880617,"00!/00!/00"))),TEXT(880617,"@"),DATEVALUE(TEXT(880617,"00!/00!/00")))</f>
        <v>32311</v>
      </c>
      <c r="O99" s="1" t="s">
        <v>90</v>
      </c>
    </row>
    <row r="100" spans="1:15" ht="13" customHeight="1" x14ac:dyDescent="0.55000000000000004">
      <c r="A100" s="1" t="s">
        <v>602</v>
      </c>
      <c r="B100" s="1" t="s">
        <v>603</v>
      </c>
      <c r="C100" s="1" t="s">
        <v>604</v>
      </c>
      <c r="D100" s="1" t="s">
        <v>80</v>
      </c>
      <c r="E100" s="1" t="s">
        <v>605</v>
      </c>
      <c r="F100" s="1" t="s">
        <v>88</v>
      </c>
      <c r="G100" s="1" t="s">
        <v>507</v>
      </c>
      <c r="H100" s="1" t="s">
        <v>606</v>
      </c>
      <c r="I100" s="1">
        <v>1016600</v>
      </c>
      <c r="J100" s="1">
        <v>6004100</v>
      </c>
      <c r="K100" s="1">
        <v>9009000</v>
      </c>
      <c r="L100" s="1">
        <v>2000000</v>
      </c>
      <c r="M100" s="1">
        <v>1900000</v>
      </c>
      <c r="N100" s="2">
        <f>IF(ISERROR(DATEVALUE(TEXT(880509,"00!/00!/00"))),TEXT(880509,"@"),DATEVALUE(TEXT(880509,"00!/00!/00")))</f>
        <v>32272</v>
      </c>
      <c r="O100" s="1" t="s">
        <v>63</v>
      </c>
    </row>
    <row r="101" spans="1:15" ht="13" customHeight="1" x14ac:dyDescent="0.55000000000000004">
      <c r="A101" s="1" t="s">
        <v>607</v>
      </c>
      <c r="B101" s="1" t="s">
        <v>608</v>
      </c>
      <c r="C101" s="1" t="s">
        <v>609</v>
      </c>
      <c r="D101" s="1" t="s">
        <v>41</v>
      </c>
      <c r="E101" s="1" t="s">
        <v>610</v>
      </c>
      <c r="F101" s="1" t="s">
        <v>43</v>
      </c>
      <c r="G101" s="1" t="s">
        <v>44</v>
      </c>
      <c r="H101" s="1" t="s">
        <v>611</v>
      </c>
      <c r="I101" s="1">
        <v>1400300</v>
      </c>
      <c r="J101" s="1">
        <v>8019400</v>
      </c>
      <c r="K101" s="1">
        <v>12298000</v>
      </c>
      <c r="L101" s="1">
        <v>4000000</v>
      </c>
      <c r="M101" s="1">
        <v>4700000</v>
      </c>
      <c r="N101" s="2">
        <f>IF(ISERROR(DATEVALUE(TEXT(880323,"00!/00!/00"))),TEXT(880323,"@"),DATEVALUE(TEXT(880323,"00!/00!/00")))</f>
        <v>32225</v>
      </c>
      <c r="O101" s="1" t="s">
        <v>90</v>
      </c>
    </row>
    <row r="102" spans="1:15" ht="13" customHeight="1" x14ac:dyDescent="0.55000000000000004">
      <c r="A102" s="1" t="s">
        <v>612</v>
      </c>
      <c r="B102" s="1" t="s">
        <v>613</v>
      </c>
      <c r="C102" s="1" t="s">
        <v>614</v>
      </c>
      <c r="D102" s="1" t="s">
        <v>124</v>
      </c>
      <c r="E102" s="1" t="s">
        <v>615</v>
      </c>
      <c r="F102" s="1" t="s">
        <v>126</v>
      </c>
      <c r="G102" s="1" t="s">
        <v>218</v>
      </c>
      <c r="H102" s="1" t="s">
        <v>616</v>
      </c>
      <c r="I102" s="1">
        <v>655100</v>
      </c>
      <c r="J102" s="1">
        <v>3860900</v>
      </c>
      <c r="K102" s="1">
        <v>6138200</v>
      </c>
      <c r="L102" s="1">
        <v>1900000</v>
      </c>
      <c r="M102" s="1">
        <v>2000000</v>
      </c>
      <c r="N102" s="2">
        <f>IF(ISERROR(DATEVALUE(TEXT(880420,"00!/00!/00"))),TEXT(880420,"@"),DATEVALUE(TEXT(880420,"00!/00!/00")))</f>
        <v>32253</v>
      </c>
      <c r="O102" s="1" t="s">
        <v>145</v>
      </c>
    </row>
    <row r="103" spans="1:15" ht="13" customHeight="1" x14ac:dyDescent="0.55000000000000004">
      <c r="A103" s="1" t="s">
        <v>617</v>
      </c>
      <c r="B103" s="1" t="s">
        <v>618</v>
      </c>
      <c r="C103" s="1" t="s">
        <v>619</v>
      </c>
      <c r="D103" s="1" t="s">
        <v>50</v>
      </c>
      <c r="E103" s="1" t="s">
        <v>620</v>
      </c>
      <c r="F103" s="1" t="s">
        <v>52</v>
      </c>
      <c r="G103" s="1" t="s">
        <v>53</v>
      </c>
      <c r="H103" s="1" t="s">
        <v>621</v>
      </c>
      <c r="I103" s="1">
        <v>1558400</v>
      </c>
      <c r="J103" s="1">
        <v>9281100</v>
      </c>
      <c r="K103" s="1">
        <v>14483200</v>
      </c>
      <c r="L103" s="1">
        <v>2300000</v>
      </c>
      <c r="M103" s="1">
        <v>3900000</v>
      </c>
      <c r="N103" s="2">
        <f>IF(ISERROR(DATEVALUE(TEXT(880207,"00!/00!/00"))),TEXT(880207,"@"),DATEVALUE(TEXT(880207,"00!/00!/00")))</f>
        <v>32180</v>
      </c>
      <c r="O103" s="1" t="s">
        <v>145</v>
      </c>
    </row>
    <row r="104" spans="1:15" ht="13" customHeight="1" x14ac:dyDescent="0.55000000000000004">
      <c r="A104" s="1" t="s">
        <v>622</v>
      </c>
      <c r="B104" s="1" t="s">
        <v>623</v>
      </c>
      <c r="C104" s="1" t="s">
        <v>624</v>
      </c>
      <c r="D104" s="1" t="s">
        <v>116</v>
      </c>
      <c r="E104" s="1" t="s">
        <v>625</v>
      </c>
      <c r="F104" s="1" t="s">
        <v>118</v>
      </c>
      <c r="G104" s="1" t="s">
        <v>119</v>
      </c>
      <c r="H104" s="1" t="s">
        <v>626</v>
      </c>
      <c r="I104" s="1">
        <v>929500</v>
      </c>
      <c r="J104" s="1">
        <v>5492000</v>
      </c>
      <c r="K104" s="1">
        <v>8918700</v>
      </c>
      <c r="L104" s="1">
        <v>1800000</v>
      </c>
      <c r="M104" s="1">
        <v>2000000</v>
      </c>
      <c r="N104" s="2">
        <f>IF(ISERROR(DATEVALUE(TEXT(880127,"00!/00!/00"))),TEXT(880127,"@"),DATEVALUE(TEXT(880127,"00!/00!/00")))</f>
        <v>32169</v>
      </c>
      <c r="O104" s="1" t="s">
        <v>23</v>
      </c>
    </row>
    <row r="105" spans="1:15" ht="13" customHeight="1" x14ac:dyDescent="0.55000000000000004">
      <c r="A105" s="1" t="s">
        <v>627</v>
      </c>
      <c r="B105" s="1" t="s">
        <v>628</v>
      </c>
      <c r="C105" s="1" t="s">
        <v>629</v>
      </c>
      <c r="D105" s="1" t="s">
        <v>165</v>
      </c>
      <c r="E105" s="1" t="s">
        <v>630</v>
      </c>
      <c r="F105" s="1" t="s">
        <v>167</v>
      </c>
      <c r="G105" s="1" t="s">
        <v>297</v>
      </c>
      <c r="H105" s="1" t="s">
        <v>631</v>
      </c>
      <c r="I105" s="1">
        <v>411400</v>
      </c>
      <c r="J105" s="1">
        <v>2402200</v>
      </c>
      <c r="K105" s="1">
        <v>4376600</v>
      </c>
      <c r="L105" s="1">
        <v>1200000</v>
      </c>
      <c r="M105" s="1">
        <v>2300000</v>
      </c>
      <c r="N105" s="2">
        <f>IF(ISERROR(DATEVALUE(TEXT(880426,"00!/00!/00"))),TEXT(880426,"@"),DATEVALUE(TEXT(880426,"00!/00!/00")))</f>
        <v>32259</v>
      </c>
      <c r="O105" s="1" t="s">
        <v>63</v>
      </c>
    </row>
    <row r="106" spans="1:15" ht="13" customHeight="1" x14ac:dyDescent="0.55000000000000004">
      <c r="A106" s="1" t="s">
        <v>632</v>
      </c>
      <c r="B106" s="1" t="s">
        <v>633</v>
      </c>
      <c r="C106" s="1" t="s">
        <v>634</v>
      </c>
      <c r="D106" s="1" t="s">
        <v>140</v>
      </c>
      <c r="E106" s="1" t="s">
        <v>635</v>
      </c>
      <c r="F106" s="1" t="s">
        <v>142</v>
      </c>
      <c r="G106" s="1" t="s">
        <v>143</v>
      </c>
      <c r="H106" s="1" t="s">
        <v>636</v>
      </c>
      <c r="I106" s="1">
        <v>596700</v>
      </c>
      <c r="J106" s="1">
        <v>3284700</v>
      </c>
      <c r="K106" s="1">
        <v>5175400</v>
      </c>
      <c r="L106" s="1">
        <v>800000</v>
      </c>
      <c r="M106" s="1">
        <v>2200000</v>
      </c>
      <c r="N106" s="2">
        <f>IF(ISERROR(DATEVALUE(TEXT(880501,"00!/00!/00"))),TEXT(880501,"@"),DATEVALUE(TEXT(880501,"00!/00!/00")))</f>
        <v>32264</v>
      </c>
      <c r="O106" s="1" t="s">
        <v>63</v>
      </c>
    </row>
    <row r="107" spans="1:15" ht="13" customHeight="1" x14ac:dyDescent="0.55000000000000004">
      <c r="A107" s="1" t="s">
        <v>637</v>
      </c>
      <c r="B107" s="1" t="s">
        <v>638</v>
      </c>
      <c r="C107" s="1" t="s">
        <v>639</v>
      </c>
      <c r="D107" s="1" t="s">
        <v>102</v>
      </c>
      <c r="E107" s="1" t="s">
        <v>640</v>
      </c>
      <c r="F107" s="1" t="s">
        <v>104</v>
      </c>
      <c r="G107" s="1" t="s">
        <v>641</v>
      </c>
      <c r="H107" s="1" t="s">
        <v>642</v>
      </c>
      <c r="I107" s="1">
        <v>67400</v>
      </c>
      <c r="J107" s="1">
        <v>95800</v>
      </c>
      <c r="K107" s="1">
        <v>643600</v>
      </c>
      <c r="L107" s="1">
        <v>0</v>
      </c>
      <c r="M107" s="1">
        <v>1400000</v>
      </c>
      <c r="N107" s="2">
        <f>IF(ISERROR(DATEVALUE(TEXT(880402,"00!/00!/00"))),TEXT(880402,"@"),DATEVALUE(TEXT(880402,"00!/00!/00")))</f>
        <v>32235</v>
      </c>
      <c r="O107" s="1" t="s">
        <v>90</v>
      </c>
    </row>
    <row r="108" spans="1:15" ht="13" customHeight="1" x14ac:dyDescent="0.55000000000000004">
      <c r="A108" s="1" t="s">
        <v>643</v>
      </c>
      <c r="B108" s="1" t="s">
        <v>644</v>
      </c>
      <c r="C108" s="1" t="s">
        <v>645</v>
      </c>
      <c r="D108" s="1" t="s">
        <v>41</v>
      </c>
      <c r="E108" s="1" t="s">
        <v>646</v>
      </c>
      <c r="F108" s="1" t="s">
        <v>43</v>
      </c>
      <c r="G108" s="1" t="s">
        <v>44</v>
      </c>
      <c r="H108" s="1" t="s">
        <v>647</v>
      </c>
      <c r="I108" s="1">
        <v>840700</v>
      </c>
      <c r="J108" s="1">
        <v>4518900</v>
      </c>
      <c r="K108" s="1">
        <v>7685400</v>
      </c>
      <c r="L108" s="1">
        <v>900000</v>
      </c>
      <c r="M108" s="1">
        <v>1900000</v>
      </c>
      <c r="N108" s="2">
        <f>IF(ISERROR(DATEVALUE(TEXT(880114,"00!/00!/00"))),TEXT(880114,"@"),DATEVALUE(TEXT(880114,"00!/00!/00")))</f>
        <v>32156</v>
      </c>
      <c r="O108" s="1" t="s">
        <v>63</v>
      </c>
    </row>
    <row r="109" spans="1:15" ht="13" customHeight="1" x14ac:dyDescent="0.55000000000000004">
      <c r="A109" s="1" t="s">
        <v>648</v>
      </c>
      <c r="B109" s="1" t="s">
        <v>649</v>
      </c>
      <c r="C109" s="1" t="s">
        <v>650</v>
      </c>
      <c r="D109" s="1" t="s">
        <v>18</v>
      </c>
      <c r="E109" s="1" t="s">
        <v>651</v>
      </c>
      <c r="F109" s="1" t="s">
        <v>20</v>
      </c>
      <c r="G109" s="1" t="s">
        <v>21</v>
      </c>
      <c r="H109" s="1" t="s">
        <v>652</v>
      </c>
      <c r="I109" s="1">
        <v>574500</v>
      </c>
      <c r="J109" s="1">
        <v>3016100</v>
      </c>
      <c r="K109" s="1">
        <v>5122700</v>
      </c>
      <c r="L109" s="1">
        <v>1500000</v>
      </c>
      <c r="M109" s="1">
        <v>1000000</v>
      </c>
      <c r="N109" s="2">
        <f>IF(ISERROR(DATEVALUE(TEXT(880215,"00!/00!/00"))),TEXT(880215,"@"),DATEVALUE(TEXT(880215,"00!/00!/00")))</f>
        <v>32188</v>
      </c>
      <c r="O109" s="1" t="s">
        <v>37</v>
      </c>
    </row>
    <row r="110" spans="1:15" ht="13" customHeight="1" x14ac:dyDescent="0.55000000000000004">
      <c r="A110" s="1" t="s">
        <v>653</v>
      </c>
      <c r="B110" s="1" t="s">
        <v>654</v>
      </c>
      <c r="C110" s="1" t="s">
        <v>655</v>
      </c>
      <c r="D110" s="1" t="s">
        <v>394</v>
      </c>
      <c r="E110" s="1" t="s">
        <v>656</v>
      </c>
      <c r="F110" s="1" t="s">
        <v>396</v>
      </c>
      <c r="G110" s="1" t="s">
        <v>657</v>
      </c>
      <c r="H110" s="1" t="s">
        <v>658</v>
      </c>
      <c r="I110" s="1">
        <v>2009400</v>
      </c>
      <c r="J110" s="1">
        <v>11539900</v>
      </c>
      <c r="K110" s="1">
        <v>17885700</v>
      </c>
      <c r="L110" s="1">
        <v>2300000</v>
      </c>
      <c r="M110" s="1">
        <v>3000000</v>
      </c>
      <c r="N110" s="2">
        <f>IF(ISERROR(DATEVALUE(TEXT(880303,"00!/00!/00"))),TEXT(880303,"@"),DATEVALUE(TEXT(880303,"00!/00!/00")))</f>
        <v>32205</v>
      </c>
      <c r="O110" s="1" t="s">
        <v>23</v>
      </c>
    </row>
    <row r="111" spans="1:15" ht="13" customHeight="1" x14ac:dyDescent="0.55000000000000004">
      <c r="A111" s="1" t="s">
        <v>659</v>
      </c>
      <c r="B111" s="1" t="s">
        <v>660</v>
      </c>
      <c r="C111" s="1" t="s">
        <v>661</v>
      </c>
      <c r="D111" s="1" t="s">
        <v>124</v>
      </c>
      <c r="E111" s="1" t="s">
        <v>662</v>
      </c>
      <c r="F111" s="1" t="s">
        <v>126</v>
      </c>
      <c r="G111" s="1" t="s">
        <v>663</v>
      </c>
      <c r="H111" s="1" t="s">
        <v>664</v>
      </c>
      <c r="I111" s="1">
        <v>2720500</v>
      </c>
      <c r="J111" s="1">
        <v>16080200</v>
      </c>
      <c r="K111" s="1">
        <v>24956300</v>
      </c>
      <c r="L111" s="1">
        <v>3200000</v>
      </c>
      <c r="M111" s="1">
        <v>3800000</v>
      </c>
      <c r="N111" s="2">
        <f>IF(ISERROR(DATEVALUE(TEXT(880531,"00!/00!/00"))),TEXT(880531,"@"),DATEVALUE(TEXT(880531,"00!/00!/00")))</f>
        <v>32294</v>
      </c>
      <c r="O111" s="1" t="s">
        <v>37</v>
      </c>
    </row>
    <row r="112" spans="1:15" ht="13" customHeight="1" x14ac:dyDescent="0.55000000000000004">
      <c r="A112" s="1" t="s">
        <v>665</v>
      </c>
      <c r="B112" s="1" t="s">
        <v>666</v>
      </c>
      <c r="C112" s="1" t="s">
        <v>667</v>
      </c>
      <c r="D112" s="1" t="s">
        <v>58</v>
      </c>
      <c r="E112" s="1" t="s">
        <v>668</v>
      </c>
      <c r="F112" s="1" t="s">
        <v>60</v>
      </c>
      <c r="G112" s="1" t="s">
        <v>61</v>
      </c>
      <c r="H112" s="1" t="s">
        <v>669</v>
      </c>
      <c r="I112" s="1">
        <v>1331300</v>
      </c>
      <c r="J112" s="1">
        <v>7678900</v>
      </c>
      <c r="K112" s="1">
        <v>12477300</v>
      </c>
      <c r="L112" s="1">
        <v>2540000</v>
      </c>
      <c r="M112" s="1">
        <v>3000000</v>
      </c>
      <c r="N112" s="2">
        <f>IF(ISERROR(DATEVALUE(TEXT(880318,"00!/00!/00"))),TEXT(880318,"@"),DATEVALUE(TEXT(880318,"00!/00!/00")))</f>
        <v>32220</v>
      </c>
      <c r="O112" s="1" t="s">
        <v>90</v>
      </c>
    </row>
    <row r="113" spans="1:15" ht="13" customHeight="1" x14ac:dyDescent="0.55000000000000004">
      <c r="A113" s="1" t="s">
        <v>670</v>
      </c>
      <c r="B113" s="1" t="s">
        <v>671</v>
      </c>
      <c r="C113" s="1" t="s">
        <v>672</v>
      </c>
      <c r="D113" s="1" t="s">
        <v>354</v>
      </c>
      <c r="E113" s="1" t="s">
        <v>673</v>
      </c>
      <c r="F113" s="1" t="s">
        <v>356</v>
      </c>
      <c r="G113" s="1" t="s">
        <v>389</v>
      </c>
      <c r="H113" s="1" t="s">
        <v>674</v>
      </c>
      <c r="I113" s="1">
        <v>3219900</v>
      </c>
      <c r="J113" s="1">
        <v>19256900</v>
      </c>
      <c r="K113" s="1">
        <v>29834200</v>
      </c>
      <c r="L113" s="1">
        <v>3850000</v>
      </c>
      <c r="M113" s="1">
        <v>4100000</v>
      </c>
      <c r="N113" s="2">
        <f>IF(ISERROR(DATEVALUE(TEXT(880223,"00!/00!/00"))),TEXT(880223,"@"),DATEVALUE(TEXT(880223,"00!/00!/00")))</f>
        <v>32196</v>
      </c>
      <c r="O113" s="1" t="s">
        <v>90</v>
      </c>
    </row>
    <row r="114" spans="1:15" ht="13" customHeight="1" x14ac:dyDescent="0.55000000000000004">
      <c r="A114" s="1" t="s">
        <v>675</v>
      </c>
      <c r="B114" s="1" t="s">
        <v>676</v>
      </c>
      <c r="C114" s="1" t="s">
        <v>677</v>
      </c>
      <c r="D114" s="1" t="s">
        <v>124</v>
      </c>
      <c r="E114" s="1" t="s">
        <v>678</v>
      </c>
      <c r="F114" s="1" t="s">
        <v>126</v>
      </c>
      <c r="G114" s="1" t="s">
        <v>663</v>
      </c>
      <c r="H114" s="1" t="s">
        <v>679</v>
      </c>
      <c r="I114" s="1">
        <v>540700</v>
      </c>
      <c r="J114" s="1">
        <v>2720800</v>
      </c>
      <c r="K114" s="1">
        <v>4451000</v>
      </c>
      <c r="L114" s="1">
        <v>1350000</v>
      </c>
      <c r="M114" s="1">
        <v>4500000</v>
      </c>
      <c r="N114" s="2">
        <f>IF(ISERROR(DATEVALUE(TEXT(880310,"00!/00!/00"))),TEXT(880310,"@"),DATEVALUE(TEXT(880310,"00!/00!/00")))</f>
        <v>32212</v>
      </c>
      <c r="O114" s="1" t="s">
        <v>46</v>
      </c>
    </row>
    <row r="115" spans="1:15" ht="13" customHeight="1" x14ac:dyDescent="0.55000000000000004">
      <c r="A115" s="1" t="s">
        <v>680</v>
      </c>
      <c r="B115" s="1" t="s">
        <v>681</v>
      </c>
      <c r="C115" s="1" t="s">
        <v>682</v>
      </c>
      <c r="D115" s="1" t="s">
        <v>157</v>
      </c>
      <c r="E115" s="1" t="s">
        <v>683</v>
      </c>
      <c r="F115" s="1" t="s">
        <v>159</v>
      </c>
      <c r="G115" s="1" t="s">
        <v>160</v>
      </c>
      <c r="H115" s="1" t="s">
        <v>684</v>
      </c>
      <c r="I115" s="1">
        <v>1397300</v>
      </c>
      <c r="J115" s="1">
        <v>8226100</v>
      </c>
      <c r="K115" s="1">
        <v>13332400</v>
      </c>
      <c r="L115" s="1">
        <v>2710000</v>
      </c>
      <c r="M115" s="1">
        <v>3300000</v>
      </c>
      <c r="N115" s="2">
        <f>IF(ISERROR(DATEVALUE(TEXT(880618,"00!/00!/00"))),TEXT(880618,"@"),DATEVALUE(TEXT(880618,"00!/00!/00")))</f>
        <v>32312</v>
      </c>
      <c r="O115" s="1" t="s">
        <v>63</v>
      </c>
    </row>
    <row r="116" spans="1:15" ht="13" customHeight="1" x14ac:dyDescent="0.55000000000000004">
      <c r="A116" s="1" t="s">
        <v>685</v>
      </c>
      <c r="B116" s="1" t="s">
        <v>686</v>
      </c>
      <c r="C116" s="1" t="s">
        <v>687</v>
      </c>
      <c r="D116" s="1" t="s">
        <v>268</v>
      </c>
      <c r="E116" s="1" t="s">
        <v>688</v>
      </c>
      <c r="F116" s="1" t="s">
        <v>270</v>
      </c>
      <c r="G116" s="1" t="s">
        <v>689</v>
      </c>
      <c r="H116" s="1" t="s">
        <v>690</v>
      </c>
      <c r="I116" s="1">
        <v>375800</v>
      </c>
      <c r="J116" s="1">
        <v>2248500</v>
      </c>
      <c r="K116" s="1">
        <v>4321000</v>
      </c>
      <c r="L116" s="1">
        <v>1120000</v>
      </c>
      <c r="M116" s="1">
        <v>2100000</v>
      </c>
      <c r="N116" s="2">
        <f>IF(ISERROR(DATEVALUE(TEXT(880208,"00!/00!/00"))),TEXT(880208,"@"),DATEVALUE(TEXT(880208,"00!/00!/00")))</f>
        <v>32181</v>
      </c>
      <c r="O116" s="1" t="s">
        <v>37</v>
      </c>
    </row>
    <row r="117" spans="1:15" ht="13" customHeight="1" x14ac:dyDescent="0.55000000000000004">
      <c r="A117" s="1" t="s">
        <v>691</v>
      </c>
      <c r="B117" s="1" t="s">
        <v>692</v>
      </c>
      <c r="C117" s="1" t="s">
        <v>693</v>
      </c>
      <c r="D117" s="1" t="s">
        <v>32</v>
      </c>
      <c r="E117" s="1" t="s">
        <v>694</v>
      </c>
      <c r="F117" s="1" t="s">
        <v>304</v>
      </c>
      <c r="G117" s="1" t="s">
        <v>35</v>
      </c>
      <c r="H117" s="1" t="s">
        <v>695</v>
      </c>
      <c r="I117" s="1">
        <v>1715500</v>
      </c>
      <c r="J117" s="1">
        <v>10256100</v>
      </c>
      <c r="K117" s="1">
        <v>15954400</v>
      </c>
      <c r="L117" s="1">
        <v>2050000</v>
      </c>
      <c r="M117" s="1">
        <v>3500000</v>
      </c>
      <c r="N117" s="2">
        <f>IF(ISERROR(DATEVALUE(TEXT(880522,"00!/00!/00"))),TEXT(880522,"@"),DATEVALUE(TEXT(880522,"00!/00!/00")))</f>
        <v>32285</v>
      </c>
      <c r="O117" s="1" t="s">
        <v>63</v>
      </c>
    </row>
    <row r="118" spans="1:15" ht="13" customHeight="1" x14ac:dyDescent="0.55000000000000004">
      <c r="A118" s="1" t="s">
        <v>696</v>
      </c>
      <c r="B118" s="1" t="s">
        <v>697</v>
      </c>
      <c r="C118" s="1" t="s">
        <v>698</v>
      </c>
      <c r="D118" s="1" t="s">
        <v>67</v>
      </c>
      <c r="E118" s="1" t="s">
        <v>699</v>
      </c>
      <c r="F118" s="1" t="s">
        <v>20</v>
      </c>
      <c r="G118" s="1" t="s">
        <v>501</v>
      </c>
      <c r="H118" s="1" t="s">
        <v>700</v>
      </c>
      <c r="I118" s="1">
        <v>1893700</v>
      </c>
      <c r="J118" s="1">
        <v>10785800</v>
      </c>
      <c r="K118" s="1">
        <v>16315800</v>
      </c>
      <c r="L118" s="1">
        <v>2140000</v>
      </c>
      <c r="M118" s="1">
        <v>3600000</v>
      </c>
      <c r="N118" s="2">
        <f>IF(ISERROR(DATEVALUE(TEXT(880118,"00!/00!/00"))),TEXT(880118,"@"),DATEVALUE(TEXT(880118,"00!/00!/00")))</f>
        <v>32160</v>
      </c>
      <c r="O118" s="1" t="s">
        <v>63</v>
      </c>
    </row>
    <row r="119" spans="1:15" ht="13" customHeight="1" x14ac:dyDescent="0.55000000000000004">
      <c r="A119" s="1" t="s">
        <v>701</v>
      </c>
      <c r="B119" s="1" t="s">
        <v>702</v>
      </c>
      <c r="C119" s="1" t="s">
        <v>703</v>
      </c>
      <c r="D119" s="1" t="s">
        <v>67</v>
      </c>
      <c r="E119" s="1" t="s">
        <v>704</v>
      </c>
      <c r="F119" s="1" t="s">
        <v>20</v>
      </c>
      <c r="G119" s="1" t="s">
        <v>705</v>
      </c>
      <c r="H119" s="1" t="s">
        <v>706</v>
      </c>
      <c r="I119" s="1">
        <v>443700</v>
      </c>
      <c r="J119" s="1">
        <v>2088300</v>
      </c>
      <c r="K119" s="1">
        <v>3962100</v>
      </c>
      <c r="L119" s="1">
        <v>1000000</v>
      </c>
      <c r="M119" s="1">
        <v>1200000</v>
      </c>
      <c r="N119" s="2">
        <f>IF(ISERROR(DATEVALUE(TEXT(880222,"00!/00!/00"))),TEXT(880222,"@"),DATEVALUE(TEXT(880222,"00!/00!/00")))</f>
        <v>32195</v>
      </c>
      <c r="O119" s="1" t="s">
        <v>145</v>
      </c>
    </row>
    <row r="120" spans="1:15" ht="13" customHeight="1" x14ac:dyDescent="0.55000000000000004">
      <c r="A120" s="1" t="s">
        <v>707</v>
      </c>
      <c r="B120" s="1" t="s">
        <v>708</v>
      </c>
      <c r="C120" s="1" t="s">
        <v>709</v>
      </c>
      <c r="D120" s="1" t="s">
        <v>268</v>
      </c>
      <c r="E120" s="1" t="s">
        <v>710</v>
      </c>
      <c r="F120" s="1" t="s">
        <v>270</v>
      </c>
      <c r="G120" s="1" t="s">
        <v>378</v>
      </c>
      <c r="H120" s="1" t="s">
        <v>711</v>
      </c>
      <c r="I120" s="1">
        <v>1166000</v>
      </c>
      <c r="J120" s="1">
        <v>6774900</v>
      </c>
      <c r="K120" s="1">
        <v>10903400</v>
      </c>
      <c r="L120" s="1">
        <v>1350000</v>
      </c>
      <c r="M120" s="1">
        <v>2700000</v>
      </c>
      <c r="N120" s="2">
        <f>IF(ISERROR(DATEVALUE(TEXT(880602,"00!/00!/00"))),TEXT(880602,"@"),DATEVALUE(TEXT(880602,"00!/00!/00")))</f>
        <v>32296</v>
      </c>
      <c r="O120" s="1" t="s">
        <v>90</v>
      </c>
    </row>
    <row r="121" spans="1:15" ht="13" customHeight="1" x14ac:dyDescent="0.55000000000000004">
      <c r="A121" s="1" t="s">
        <v>712</v>
      </c>
      <c r="B121" s="1" t="s">
        <v>713</v>
      </c>
      <c r="C121" s="1" t="s">
        <v>714</v>
      </c>
      <c r="D121" s="1" t="s">
        <v>50</v>
      </c>
      <c r="E121" s="1" t="s">
        <v>715</v>
      </c>
      <c r="F121" s="1" t="s">
        <v>52</v>
      </c>
      <c r="G121" s="1" t="s">
        <v>53</v>
      </c>
      <c r="H121" s="1" t="s">
        <v>716</v>
      </c>
      <c r="I121" s="1">
        <v>1310500</v>
      </c>
      <c r="J121" s="1">
        <v>7639900</v>
      </c>
      <c r="K121" s="1">
        <v>12004000</v>
      </c>
      <c r="L121" s="1">
        <v>1900000</v>
      </c>
      <c r="M121" s="1">
        <v>1000000</v>
      </c>
      <c r="N121" s="2">
        <f>IF(ISERROR(DATEVALUE(TEXT(880326,"00!/00!/00"))),TEXT(880326,"@"),DATEVALUE(TEXT(880326,"00!/00!/00")))</f>
        <v>32228</v>
      </c>
      <c r="O121" s="1" t="s">
        <v>46</v>
      </c>
    </row>
    <row r="122" spans="1:15" ht="13" customHeight="1" x14ac:dyDescent="0.55000000000000004">
      <c r="A122" s="1" t="s">
        <v>717</v>
      </c>
      <c r="B122" s="1" t="s">
        <v>718</v>
      </c>
      <c r="C122" s="1" t="s">
        <v>719</v>
      </c>
      <c r="D122" s="1" t="s">
        <v>720</v>
      </c>
      <c r="E122" s="1" t="s">
        <v>721</v>
      </c>
      <c r="F122" s="1" t="s">
        <v>722</v>
      </c>
      <c r="G122" s="1" t="s">
        <v>152</v>
      </c>
      <c r="H122" s="1" t="s">
        <v>723</v>
      </c>
      <c r="I122" s="1">
        <v>39300</v>
      </c>
      <c r="J122" s="1">
        <v>90600</v>
      </c>
      <c r="K122" s="1">
        <v>378500</v>
      </c>
      <c r="L122" s="1">
        <v>0</v>
      </c>
      <c r="M122" s="1">
        <v>1700000</v>
      </c>
      <c r="N122" s="2">
        <f>IF(ISERROR(DATEVALUE(TEXT(880303,"00!/00!/00"))),TEXT(880303,"@"),DATEVALUE(TEXT(880303,"00!/00!/00")))</f>
        <v>32205</v>
      </c>
      <c r="O122" s="1" t="s">
        <v>63</v>
      </c>
    </row>
    <row r="123" spans="1:15" ht="13" customHeight="1" x14ac:dyDescent="0.55000000000000004">
      <c r="A123" s="1" t="s">
        <v>724</v>
      </c>
      <c r="B123" s="1" t="s">
        <v>725</v>
      </c>
      <c r="C123" s="1" t="s">
        <v>726</v>
      </c>
      <c r="D123" s="1" t="s">
        <v>94</v>
      </c>
      <c r="E123" s="1" t="s">
        <v>727</v>
      </c>
      <c r="F123" s="1" t="s">
        <v>96</v>
      </c>
      <c r="G123" s="1" t="s">
        <v>243</v>
      </c>
      <c r="H123" s="1" t="s">
        <v>728</v>
      </c>
      <c r="I123" s="1">
        <v>1003600</v>
      </c>
      <c r="J123" s="1">
        <v>5485000</v>
      </c>
      <c r="K123" s="1">
        <v>9087200</v>
      </c>
      <c r="L123" s="1">
        <v>2700000</v>
      </c>
      <c r="M123" s="1">
        <v>3000000</v>
      </c>
      <c r="N123" s="2">
        <f>IF(ISERROR(DATEVALUE(TEXT(880521,"00!/00!/00"))),TEXT(880521,"@"),DATEVALUE(TEXT(880521,"00!/00!/00")))</f>
        <v>32284</v>
      </c>
      <c r="O123" s="1" t="s">
        <v>90</v>
      </c>
    </row>
    <row r="124" spans="1:15" ht="13" customHeight="1" x14ac:dyDescent="0.55000000000000004">
      <c r="A124" s="1" t="s">
        <v>729</v>
      </c>
      <c r="B124" s="1" t="s">
        <v>730</v>
      </c>
      <c r="C124" s="1" t="s">
        <v>731</v>
      </c>
      <c r="D124" s="1" t="s">
        <v>116</v>
      </c>
      <c r="E124" s="1" t="s">
        <v>732</v>
      </c>
      <c r="F124" s="1" t="s">
        <v>118</v>
      </c>
      <c r="G124" s="1" t="s">
        <v>119</v>
      </c>
      <c r="H124" s="1" t="s">
        <v>733</v>
      </c>
      <c r="I124" s="1">
        <v>939000</v>
      </c>
      <c r="J124" s="1">
        <v>5221400</v>
      </c>
      <c r="K124" s="1">
        <v>8149800</v>
      </c>
      <c r="L124" s="1">
        <v>1300000</v>
      </c>
      <c r="M124" s="1">
        <v>600000</v>
      </c>
      <c r="N124" s="2">
        <f>IF(ISERROR(DATEVALUE(TEXT(880207,"00!/00!/00"))),TEXT(880207,"@"),DATEVALUE(TEXT(880207,"00!/00!/00")))</f>
        <v>32180</v>
      </c>
      <c r="O124" s="1" t="s">
        <v>23</v>
      </c>
    </row>
    <row r="125" spans="1:15" ht="13" customHeight="1" x14ac:dyDescent="0.55000000000000004">
      <c r="A125" s="1" t="s">
        <v>734</v>
      </c>
      <c r="B125" s="1" t="s">
        <v>735</v>
      </c>
      <c r="C125" s="1" t="s">
        <v>736</v>
      </c>
      <c r="D125" s="1" t="s">
        <v>165</v>
      </c>
      <c r="E125" s="1" t="s">
        <v>737</v>
      </c>
      <c r="F125" s="1" t="s">
        <v>167</v>
      </c>
      <c r="G125" s="1" t="s">
        <v>168</v>
      </c>
      <c r="H125" s="1" t="s">
        <v>738</v>
      </c>
      <c r="I125" s="1">
        <v>2658800</v>
      </c>
      <c r="J125" s="1">
        <v>15537400</v>
      </c>
      <c r="K125" s="1">
        <v>23928100</v>
      </c>
      <c r="L125" s="1">
        <v>3100000</v>
      </c>
      <c r="M125" s="1">
        <v>3300000</v>
      </c>
      <c r="N125" s="2">
        <f>IF(ISERROR(DATEVALUE(TEXT(880128,"00!/00!/00"))),TEXT(880128,"@"),DATEVALUE(TEXT(880128,"00!/00!/00")))</f>
        <v>32170</v>
      </c>
      <c r="O125" s="1" t="s">
        <v>23</v>
      </c>
    </row>
    <row r="126" spans="1:15" ht="13" customHeight="1" x14ac:dyDescent="0.55000000000000004">
      <c r="A126" s="1" t="s">
        <v>739</v>
      </c>
      <c r="B126" s="1" t="s">
        <v>740</v>
      </c>
      <c r="C126" s="1" t="s">
        <v>741</v>
      </c>
      <c r="D126" s="1" t="s">
        <v>32</v>
      </c>
      <c r="E126" s="1" t="s">
        <v>742</v>
      </c>
      <c r="F126" s="1" t="s">
        <v>34</v>
      </c>
      <c r="G126" s="1" t="s">
        <v>35</v>
      </c>
      <c r="H126" s="1" t="s">
        <v>743</v>
      </c>
      <c r="I126" s="1">
        <v>1349000</v>
      </c>
      <c r="J126" s="1">
        <v>7875300</v>
      </c>
      <c r="K126" s="1">
        <v>12367600</v>
      </c>
      <c r="L126" s="1">
        <v>2600000</v>
      </c>
      <c r="M126" s="1">
        <v>2700000</v>
      </c>
      <c r="N126" s="2">
        <f>IF(ISERROR(DATEVALUE(TEXT(880415,"00!/00!/00"))),TEXT(880415,"@"),DATEVALUE(TEXT(880415,"00!/00!/00")))</f>
        <v>32248</v>
      </c>
      <c r="O126" s="1" t="s">
        <v>46</v>
      </c>
    </row>
    <row r="127" spans="1:15" ht="13" customHeight="1" x14ac:dyDescent="0.55000000000000004">
      <c r="A127" s="1" t="s">
        <v>744</v>
      </c>
      <c r="B127" s="1" t="s">
        <v>745</v>
      </c>
      <c r="C127" s="1" t="s">
        <v>746</v>
      </c>
      <c r="D127" s="1" t="s">
        <v>157</v>
      </c>
      <c r="E127" s="1" t="s">
        <v>747</v>
      </c>
      <c r="F127" s="1" t="s">
        <v>159</v>
      </c>
      <c r="G127" s="1" t="s">
        <v>160</v>
      </c>
      <c r="H127" s="1" t="s">
        <v>748</v>
      </c>
      <c r="I127" s="1">
        <v>716300</v>
      </c>
      <c r="J127" s="1">
        <v>4066100</v>
      </c>
      <c r="K127" s="1">
        <v>6901400</v>
      </c>
      <c r="L127" s="1">
        <v>2000000</v>
      </c>
      <c r="M127" s="1">
        <v>4700000</v>
      </c>
      <c r="N127" s="2">
        <f>IF(ISERROR(DATEVALUE(TEXT(880207,"00!/00!/00"))),TEXT(880207,"@"),DATEVALUE(TEXT(880207,"00!/00!/00")))</f>
        <v>32180</v>
      </c>
      <c r="O127" s="1" t="s">
        <v>63</v>
      </c>
    </row>
    <row r="128" spans="1:15" ht="13" customHeight="1" x14ac:dyDescent="0.55000000000000004">
      <c r="A128" s="1" t="s">
        <v>749</v>
      </c>
      <c r="B128" s="1" t="s">
        <v>750</v>
      </c>
      <c r="C128" s="1" t="s">
        <v>751</v>
      </c>
      <c r="D128" s="1" t="s">
        <v>41</v>
      </c>
      <c r="E128" s="1" t="s">
        <v>752</v>
      </c>
      <c r="F128" s="1" t="s">
        <v>43</v>
      </c>
      <c r="G128" s="1" t="s">
        <v>271</v>
      </c>
      <c r="H128" s="1" t="s">
        <v>753</v>
      </c>
      <c r="I128" s="1">
        <v>440000</v>
      </c>
      <c r="J128" s="1">
        <v>2623800</v>
      </c>
      <c r="K128" s="1">
        <v>4677400</v>
      </c>
      <c r="L128" s="1">
        <v>1300000</v>
      </c>
      <c r="M128" s="1">
        <v>1100000</v>
      </c>
      <c r="N128" s="2">
        <f>IF(ISERROR(DATEVALUE(TEXT(880311,"00!/00!/00"))),TEXT(880311,"@"),DATEVALUE(TEXT(880311,"00!/00!/00")))</f>
        <v>32213</v>
      </c>
      <c r="O128" s="1" t="s">
        <v>23</v>
      </c>
    </row>
    <row r="129" spans="1:15" ht="13" customHeight="1" x14ac:dyDescent="0.55000000000000004">
      <c r="A129" s="1" t="s">
        <v>754</v>
      </c>
      <c r="B129" s="1" t="s">
        <v>755</v>
      </c>
      <c r="C129" s="1" t="s">
        <v>756</v>
      </c>
      <c r="D129" s="1" t="s">
        <v>302</v>
      </c>
      <c r="E129" s="1" t="s">
        <v>757</v>
      </c>
      <c r="F129" s="1" t="s">
        <v>304</v>
      </c>
      <c r="G129" s="1" t="s">
        <v>758</v>
      </c>
      <c r="H129" s="1" t="s">
        <v>759</v>
      </c>
      <c r="I129" s="1">
        <v>509400</v>
      </c>
      <c r="J129" s="1">
        <v>2602700</v>
      </c>
      <c r="K129" s="1">
        <v>4858800</v>
      </c>
      <c r="L129" s="1">
        <v>1300000</v>
      </c>
      <c r="M129" s="1">
        <v>1900000</v>
      </c>
      <c r="N129" s="2">
        <f>IF(ISERROR(DATEVALUE(TEXT(880310,"00!/00!/00"))),TEXT(880310,"@"),DATEVALUE(TEXT(880310,"00!/00!/00")))</f>
        <v>32212</v>
      </c>
      <c r="O129" s="1" t="s">
        <v>37</v>
      </c>
    </row>
    <row r="130" spans="1:15" ht="13" customHeight="1" x14ac:dyDescent="0.55000000000000004">
      <c r="A130" s="1" t="s">
        <v>760</v>
      </c>
      <c r="B130" s="1" t="s">
        <v>761</v>
      </c>
      <c r="C130" s="1" t="s">
        <v>762</v>
      </c>
      <c r="D130" s="1" t="s">
        <v>173</v>
      </c>
      <c r="E130" s="1" t="s">
        <v>763</v>
      </c>
      <c r="F130" s="1" t="s">
        <v>175</v>
      </c>
      <c r="G130" s="1" t="s">
        <v>176</v>
      </c>
      <c r="H130" s="1" t="s">
        <v>764</v>
      </c>
      <c r="I130" s="1">
        <v>2076000</v>
      </c>
      <c r="J130" s="1">
        <v>12077100</v>
      </c>
      <c r="K130" s="1">
        <v>18552500</v>
      </c>
      <c r="L130" s="1">
        <v>3000000</v>
      </c>
      <c r="M130" s="1">
        <v>3600000</v>
      </c>
      <c r="N130" s="2">
        <f>IF(ISERROR(DATEVALUE(TEXT(880511,"00!/00!/00"))),TEXT(880511,"@"),DATEVALUE(TEXT(880511,"00!/00!/00")))</f>
        <v>32274</v>
      </c>
      <c r="O130" s="1" t="s">
        <v>63</v>
      </c>
    </row>
    <row r="131" spans="1:15" ht="13" customHeight="1" x14ac:dyDescent="0.55000000000000004">
      <c r="A131" s="1" t="s">
        <v>765</v>
      </c>
      <c r="B131" s="1" t="s">
        <v>766</v>
      </c>
      <c r="C131" s="1" t="s">
        <v>767</v>
      </c>
      <c r="D131" s="1" t="s">
        <v>94</v>
      </c>
      <c r="E131" s="1" t="s">
        <v>768</v>
      </c>
      <c r="F131" s="1" t="s">
        <v>96</v>
      </c>
      <c r="G131" s="1" t="s">
        <v>243</v>
      </c>
      <c r="H131" s="1" t="s">
        <v>769</v>
      </c>
      <c r="I131" s="1">
        <v>919800</v>
      </c>
      <c r="J131" s="1">
        <v>5143600</v>
      </c>
      <c r="K131" s="1">
        <v>7852500</v>
      </c>
      <c r="L131" s="1">
        <v>1700000</v>
      </c>
      <c r="M131" s="1">
        <v>3300000</v>
      </c>
      <c r="N131" s="2">
        <f>IF(ISERROR(DATEVALUE(TEXT(880115,"00!/00!/00"))),TEXT(880115,"@"),DATEVALUE(TEXT(880115,"00!/00!/00")))</f>
        <v>32157</v>
      </c>
      <c r="O131" s="1" t="s">
        <v>46</v>
      </c>
    </row>
    <row r="132" spans="1:15" ht="13" customHeight="1" x14ac:dyDescent="0.55000000000000004">
      <c r="A132" s="1" t="s">
        <v>770</v>
      </c>
      <c r="B132" s="1" t="s">
        <v>771</v>
      </c>
      <c r="C132" s="1" t="s">
        <v>772</v>
      </c>
      <c r="D132" s="1" t="s">
        <v>102</v>
      </c>
      <c r="E132" s="1" t="s">
        <v>773</v>
      </c>
      <c r="F132" s="1" t="s">
        <v>104</v>
      </c>
      <c r="G132" s="1" t="s">
        <v>105</v>
      </c>
      <c r="H132" s="1" t="s">
        <v>774</v>
      </c>
      <c r="I132" s="1">
        <v>354100</v>
      </c>
      <c r="J132" s="1">
        <v>2082200</v>
      </c>
      <c r="K132" s="1">
        <v>3217300</v>
      </c>
      <c r="L132" s="1">
        <v>1000000</v>
      </c>
      <c r="M132" s="1">
        <v>1300000</v>
      </c>
      <c r="N132" s="2">
        <f>IF(ISERROR(DATEVALUE(TEXT(880316,"00!/00!/00"))),TEXT(880316,"@"),DATEVALUE(TEXT(880316,"00!/00!/00")))</f>
        <v>32218</v>
      </c>
      <c r="O132" s="1" t="s">
        <v>37</v>
      </c>
    </row>
    <row r="133" spans="1:15" ht="13" customHeight="1" x14ac:dyDescent="0.55000000000000004">
      <c r="A133" s="1" t="s">
        <v>775</v>
      </c>
      <c r="B133" s="1" t="s">
        <v>776</v>
      </c>
      <c r="C133" s="1" t="s">
        <v>777</v>
      </c>
      <c r="D133" s="1" t="s">
        <v>419</v>
      </c>
      <c r="E133" s="1" t="s">
        <v>778</v>
      </c>
      <c r="F133" s="1" t="s">
        <v>421</v>
      </c>
      <c r="G133" s="1" t="s">
        <v>422</v>
      </c>
      <c r="H133" s="1" t="s">
        <v>779</v>
      </c>
      <c r="I133" s="1">
        <v>669600</v>
      </c>
      <c r="J133" s="1">
        <v>3693100</v>
      </c>
      <c r="K133" s="1">
        <v>6406800</v>
      </c>
      <c r="L133" s="1">
        <v>900000</v>
      </c>
      <c r="M133" s="1">
        <v>1000000</v>
      </c>
      <c r="N133" s="2">
        <f>IF(ISERROR(DATEVALUE(TEXT(880630,"00!/00!/00"))),TEXT(880630,"@"),DATEVALUE(TEXT(880630,"00!/00!/00")))</f>
        <v>32324</v>
      </c>
      <c r="O133" s="1" t="s">
        <v>46</v>
      </c>
    </row>
    <row r="134" spans="1:15" ht="13" customHeight="1" x14ac:dyDescent="0.55000000000000004">
      <c r="A134" s="1" t="s">
        <v>780</v>
      </c>
      <c r="B134" s="1" t="s">
        <v>781</v>
      </c>
      <c r="C134" s="1" t="s">
        <v>782</v>
      </c>
      <c r="D134" s="1" t="s">
        <v>132</v>
      </c>
      <c r="E134" s="1" t="s">
        <v>783</v>
      </c>
      <c r="F134" s="1" t="s">
        <v>134</v>
      </c>
      <c r="G134" s="1" t="s">
        <v>585</v>
      </c>
      <c r="H134" s="1" t="s">
        <v>784</v>
      </c>
      <c r="I134" s="1">
        <v>1280900</v>
      </c>
      <c r="J134" s="1">
        <v>7245900</v>
      </c>
      <c r="K134" s="1">
        <v>10887800</v>
      </c>
      <c r="L134" s="1">
        <v>1800000</v>
      </c>
      <c r="M134" s="1">
        <v>2000000</v>
      </c>
      <c r="N134" s="2">
        <f>IF(ISERROR(DATEVALUE(TEXT(880315,"00!/00!/00"))),TEXT(880315,"@"),DATEVALUE(TEXT(880315,"00!/00!/00")))</f>
        <v>32217</v>
      </c>
      <c r="O134" s="1" t="s">
        <v>90</v>
      </c>
    </row>
    <row r="135" spans="1:15" ht="13" customHeight="1" x14ac:dyDescent="0.55000000000000004">
      <c r="A135" s="1" t="s">
        <v>785</v>
      </c>
      <c r="B135" s="1" t="s">
        <v>786</v>
      </c>
      <c r="C135" s="1" t="s">
        <v>787</v>
      </c>
      <c r="D135" s="1" t="s">
        <v>173</v>
      </c>
      <c r="E135" s="1" t="s">
        <v>788</v>
      </c>
      <c r="F135" s="1" t="s">
        <v>175</v>
      </c>
      <c r="G135" s="1" t="s">
        <v>490</v>
      </c>
      <c r="H135" s="1" t="s">
        <v>789</v>
      </c>
      <c r="I135" s="1">
        <v>334400</v>
      </c>
      <c r="J135" s="1">
        <v>1883700</v>
      </c>
      <c r="K135" s="1">
        <v>3169400</v>
      </c>
      <c r="L135" s="1">
        <v>900000</v>
      </c>
      <c r="M135" s="1">
        <v>1200000</v>
      </c>
      <c r="N135" s="2">
        <f>IF(ISERROR(DATEVALUE(TEXT(880602,"00!/00!/00"))),TEXT(880602,"@"),DATEVALUE(TEXT(880602,"00!/00!/00")))</f>
        <v>32296</v>
      </c>
      <c r="O135" s="1" t="s">
        <v>63</v>
      </c>
    </row>
    <row r="136" spans="1:15" ht="13" customHeight="1" x14ac:dyDescent="0.55000000000000004">
      <c r="A136" s="1" t="s">
        <v>790</v>
      </c>
      <c r="B136" s="1" t="s">
        <v>791</v>
      </c>
      <c r="C136" s="1" t="s">
        <v>792</v>
      </c>
      <c r="D136" s="1" t="s">
        <v>80</v>
      </c>
      <c r="E136" s="1" t="s">
        <v>793</v>
      </c>
      <c r="F136" s="1" t="s">
        <v>88</v>
      </c>
      <c r="G136" s="1" t="s">
        <v>82</v>
      </c>
      <c r="H136" s="1" t="s">
        <v>794</v>
      </c>
      <c r="I136" s="1">
        <v>349200</v>
      </c>
      <c r="J136" s="1">
        <v>1683300</v>
      </c>
      <c r="K136" s="1">
        <v>2725400</v>
      </c>
      <c r="L136" s="1">
        <v>800000</v>
      </c>
      <c r="M136" s="1">
        <v>1100000</v>
      </c>
      <c r="N136" s="2">
        <f>IF(ISERROR(DATEVALUE(TEXT(880311,"00!/00!/00"))),TEXT(880311,"@"),DATEVALUE(TEXT(880311,"00!/00!/00")))</f>
        <v>32213</v>
      </c>
      <c r="O136" s="1" t="s">
        <v>145</v>
      </c>
    </row>
    <row r="137" spans="1:15" ht="13" customHeight="1" x14ac:dyDescent="0.55000000000000004">
      <c r="A137" s="1" t="s">
        <v>795</v>
      </c>
      <c r="B137" s="1" t="s">
        <v>796</v>
      </c>
      <c r="C137" s="1" t="s">
        <v>797</v>
      </c>
      <c r="D137" s="1" t="s">
        <v>354</v>
      </c>
      <c r="E137" s="1" t="s">
        <v>798</v>
      </c>
      <c r="F137" s="1" t="s">
        <v>356</v>
      </c>
      <c r="G137" s="1" t="s">
        <v>414</v>
      </c>
      <c r="H137" s="1" t="s">
        <v>799</v>
      </c>
      <c r="I137" s="1">
        <v>298400</v>
      </c>
      <c r="J137" s="1">
        <v>1713800</v>
      </c>
      <c r="K137" s="1">
        <v>3080900</v>
      </c>
      <c r="L137" s="1">
        <v>850000</v>
      </c>
      <c r="M137" s="1">
        <v>1300000</v>
      </c>
      <c r="N137" s="2">
        <f>IF(ISERROR(DATEVALUE(TEXT(880404,"00!/00!/00"))),TEXT(880404,"@"),DATEVALUE(TEXT(880404,"00!/00!/00")))</f>
        <v>32237</v>
      </c>
      <c r="O137" s="1" t="s">
        <v>46</v>
      </c>
    </row>
    <row r="138" spans="1:15" ht="13" customHeight="1" x14ac:dyDescent="0.55000000000000004">
      <c r="A138" s="1" t="s">
        <v>800</v>
      </c>
      <c r="B138" s="1" t="s">
        <v>801</v>
      </c>
      <c r="C138" s="1" t="s">
        <v>802</v>
      </c>
      <c r="D138" s="1" t="s">
        <v>310</v>
      </c>
      <c r="E138" s="1" t="s">
        <v>803</v>
      </c>
      <c r="F138" s="1" t="s">
        <v>312</v>
      </c>
      <c r="G138" s="1" t="s">
        <v>313</v>
      </c>
      <c r="H138" s="1" t="s">
        <v>804</v>
      </c>
      <c r="I138" s="1">
        <v>883500</v>
      </c>
      <c r="J138" s="1">
        <v>4996000</v>
      </c>
      <c r="K138" s="1">
        <v>7818000</v>
      </c>
      <c r="L138" s="1">
        <v>1230000</v>
      </c>
      <c r="M138" s="1">
        <v>1500000</v>
      </c>
      <c r="N138" s="2">
        <f>IF(ISERROR(DATEVALUE(TEXT(880520,"00!/00!/00"))),TEXT(880520,"@"),DATEVALUE(TEXT(880520,"00!/00!/00")))</f>
        <v>32283</v>
      </c>
      <c r="O138" s="1" t="s">
        <v>37</v>
      </c>
    </row>
    <row r="139" spans="1:15" ht="13" customHeight="1" x14ac:dyDescent="0.55000000000000004">
      <c r="A139" s="1" t="s">
        <v>805</v>
      </c>
      <c r="B139" s="1" t="s">
        <v>806</v>
      </c>
      <c r="C139" s="1" t="s">
        <v>807</v>
      </c>
      <c r="D139" s="1" t="s">
        <v>140</v>
      </c>
      <c r="E139" s="1" t="s">
        <v>808</v>
      </c>
      <c r="F139" s="1" t="s">
        <v>142</v>
      </c>
      <c r="G139" s="1" t="s">
        <v>143</v>
      </c>
      <c r="H139" s="1" t="s">
        <v>809</v>
      </c>
      <c r="I139" s="1">
        <v>1117300</v>
      </c>
      <c r="J139" s="1">
        <v>6565800</v>
      </c>
      <c r="K139" s="1">
        <v>10475400</v>
      </c>
      <c r="L139" s="1">
        <v>1300000</v>
      </c>
      <c r="M139" s="1">
        <v>1100000</v>
      </c>
      <c r="N139" s="2">
        <f>IF(ISERROR(DATEVALUE(TEXT(880106,"00!/00!/00"))),TEXT(880106,"@"),DATEVALUE(TEXT(880106,"00!/00!/00")))</f>
        <v>32148</v>
      </c>
      <c r="O139" s="1" t="s">
        <v>145</v>
      </c>
    </row>
    <row r="140" spans="1:15" ht="13" customHeight="1" x14ac:dyDescent="0.55000000000000004">
      <c r="A140" s="1" t="s">
        <v>810</v>
      </c>
      <c r="B140" s="1" t="s">
        <v>811</v>
      </c>
      <c r="C140" s="1" t="s">
        <v>812</v>
      </c>
      <c r="D140" s="1" t="s">
        <v>394</v>
      </c>
      <c r="E140" s="1" t="s">
        <v>813</v>
      </c>
      <c r="F140" s="1" t="s">
        <v>396</v>
      </c>
      <c r="G140" s="1" t="s">
        <v>397</v>
      </c>
      <c r="H140" s="1" t="s">
        <v>814</v>
      </c>
      <c r="I140" s="1">
        <v>1679100</v>
      </c>
      <c r="J140" s="1">
        <v>9536900</v>
      </c>
      <c r="K140" s="1">
        <v>15002300</v>
      </c>
      <c r="L140" s="1">
        <v>1900000</v>
      </c>
      <c r="M140" s="1">
        <v>2000000</v>
      </c>
      <c r="N140" s="2">
        <f>IF(ISERROR(DATEVALUE(TEXT(880422,"00!/00!/00"))),TEXT(880422,"@"),DATEVALUE(TEXT(880422,"00!/00!/00")))</f>
        <v>32255</v>
      </c>
      <c r="O140" s="1" t="s">
        <v>37</v>
      </c>
    </row>
    <row r="141" spans="1:15" ht="13" customHeight="1" x14ac:dyDescent="0.55000000000000004">
      <c r="A141" s="1" t="s">
        <v>815</v>
      </c>
      <c r="B141" s="1" t="s">
        <v>816</v>
      </c>
      <c r="C141" s="1" t="s">
        <v>817</v>
      </c>
      <c r="D141" s="1" t="s">
        <v>58</v>
      </c>
      <c r="E141" s="1" t="s">
        <v>818</v>
      </c>
      <c r="F141" s="1" t="s">
        <v>60</v>
      </c>
      <c r="G141" s="1" t="s">
        <v>362</v>
      </c>
      <c r="H141" s="1" t="s">
        <v>819</v>
      </c>
      <c r="I141" s="1">
        <v>1850600</v>
      </c>
      <c r="J141" s="1">
        <v>11008900</v>
      </c>
      <c r="K141" s="1">
        <v>17386300</v>
      </c>
      <c r="L141" s="1">
        <v>2200000</v>
      </c>
      <c r="M141" s="1">
        <v>2200000</v>
      </c>
      <c r="N141" s="2">
        <f>IF(ISERROR(DATEVALUE(TEXT(880425,"00!/00!/00"))),TEXT(880425,"@"),DATEVALUE(TEXT(880425,"00!/00!/00")))</f>
        <v>32258</v>
      </c>
      <c r="O141" s="1" t="s">
        <v>63</v>
      </c>
    </row>
    <row r="142" spans="1:15" ht="13" customHeight="1" x14ac:dyDescent="0.55000000000000004">
      <c r="A142" s="1" t="s">
        <v>820</v>
      </c>
      <c r="B142" s="1" t="s">
        <v>821</v>
      </c>
      <c r="C142" s="1" t="s">
        <v>822</v>
      </c>
      <c r="D142" s="1" t="s">
        <v>173</v>
      </c>
      <c r="E142" s="1" t="s">
        <v>823</v>
      </c>
      <c r="F142" s="1" t="s">
        <v>175</v>
      </c>
      <c r="G142" s="1" t="s">
        <v>490</v>
      </c>
      <c r="H142" s="1" t="s">
        <v>824</v>
      </c>
      <c r="I142" s="1">
        <v>1752500</v>
      </c>
      <c r="J142" s="1">
        <v>10471700</v>
      </c>
      <c r="K142" s="1">
        <v>15709100</v>
      </c>
      <c r="L142" s="1">
        <v>2600000</v>
      </c>
      <c r="M142" s="1">
        <v>3200000</v>
      </c>
      <c r="N142" s="2">
        <f>IF(ISERROR(DATEVALUE(TEXT(880509,"00!/00!/00"))),TEXT(880509,"@"),DATEVALUE(TEXT(880509,"00!/00!/00")))</f>
        <v>32272</v>
      </c>
      <c r="O142" s="1" t="s">
        <v>90</v>
      </c>
    </row>
    <row r="143" spans="1:15" ht="13" customHeight="1" x14ac:dyDescent="0.55000000000000004">
      <c r="A143" s="1" t="s">
        <v>825</v>
      </c>
      <c r="B143" s="1" t="s">
        <v>826</v>
      </c>
      <c r="C143" s="1" t="s">
        <v>827</v>
      </c>
      <c r="D143" s="1" t="s">
        <v>302</v>
      </c>
      <c r="E143" s="1" t="s">
        <v>828</v>
      </c>
      <c r="F143" s="1" t="s">
        <v>304</v>
      </c>
      <c r="G143" s="1" t="s">
        <v>305</v>
      </c>
      <c r="H143" s="1" t="s">
        <v>829</v>
      </c>
      <c r="I143" s="1">
        <v>875000</v>
      </c>
      <c r="J143" s="1">
        <v>5063800</v>
      </c>
      <c r="K143" s="1">
        <v>8300500</v>
      </c>
      <c r="L143" s="1">
        <v>1000000</v>
      </c>
      <c r="M143" s="1">
        <v>1500000</v>
      </c>
      <c r="N143" s="2">
        <f>IF(ISERROR(DATEVALUE(TEXT(880211,"00!/00!/00"))),TEXT(880211,"@"),DATEVALUE(TEXT(880211,"00!/00!/00")))</f>
        <v>32184</v>
      </c>
      <c r="O143" s="1" t="s">
        <v>145</v>
      </c>
    </row>
    <row r="144" spans="1:15" ht="13" customHeight="1" x14ac:dyDescent="0.55000000000000004">
      <c r="A144" s="1" t="s">
        <v>830</v>
      </c>
      <c r="B144" s="1" t="s">
        <v>831</v>
      </c>
      <c r="C144" s="1" t="s">
        <v>832</v>
      </c>
      <c r="D144" s="1" t="s">
        <v>124</v>
      </c>
      <c r="E144" s="1" t="s">
        <v>833</v>
      </c>
      <c r="F144" s="1" t="s">
        <v>126</v>
      </c>
      <c r="G144" s="1" t="s">
        <v>663</v>
      </c>
      <c r="H144" s="1" t="s">
        <v>834</v>
      </c>
      <c r="I144" s="1">
        <v>756300</v>
      </c>
      <c r="J144" s="1">
        <v>4250400</v>
      </c>
      <c r="K144" s="1">
        <v>7217400</v>
      </c>
      <c r="L144" s="1">
        <v>1400000</v>
      </c>
      <c r="M144" s="1">
        <v>2800000</v>
      </c>
      <c r="N144" s="2">
        <f>IF(ISERROR(DATEVALUE(TEXT(880430,"00!/00!/00"))),TEXT(880430,"@"),DATEVALUE(TEXT(880430,"00!/00!/00")))</f>
        <v>32263</v>
      </c>
      <c r="O144" s="1" t="s">
        <v>37</v>
      </c>
    </row>
    <row r="145" spans="1:15" ht="13" customHeight="1" x14ac:dyDescent="0.55000000000000004">
      <c r="A145" s="1" t="s">
        <v>835</v>
      </c>
      <c r="B145" s="1" t="s">
        <v>836</v>
      </c>
      <c r="C145" s="1" t="s">
        <v>837</v>
      </c>
      <c r="D145" s="1" t="s">
        <v>223</v>
      </c>
      <c r="E145" s="1" t="s">
        <v>838</v>
      </c>
      <c r="F145" s="1" t="s">
        <v>225</v>
      </c>
      <c r="G145" s="1" t="s">
        <v>226</v>
      </c>
      <c r="H145" s="1" t="s">
        <v>839</v>
      </c>
      <c r="I145" s="1">
        <v>454800</v>
      </c>
      <c r="J145" s="1">
        <v>2660800</v>
      </c>
      <c r="K145" s="1">
        <v>4450400</v>
      </c>
      <c r="L145" s="1">
        <v>1300000</v>
      </c>
      <c r="M145" s="1">
        <v>2700000</v>
      </c>
      <c r="N145" s="2">
        <f>IF(ISERROR(DATEVALUE(TEXT(880604,"00!/00!/00"))),TEXT(880604,"@"),DATEVALUE(TEXT(880604,"00!/00!/00")))</f>
        <v>32298</v>
      </c>
      <c r="O145" s="1" t="s">
        <v>63</v>
      </c>
    </row>
    <row r="146" spans="1:15" ht="13" customHeight="1" x14ac:dyDescent="0.55000000000000004">
      <c r="A146" s="1" t="s">
        <v>840</v>
      </c>
      <c r="B146" s="1" t="s">
        <v>841</v>
      </c>
      <c r="C146" s="1" t="s">
        <v>842</v>
      </c>
      <c r="D146" s="1" t="s">
        <v>394</v>
      </c>
      <c r="E146" s="1" t="s">
        <v>843</v>
      </c>
      <c r="F146" s="1" t="s">
        <v>396</v>
      </c>
      <c r="G146" s="1" t="s">
        <v>397</v>
      </c>
      <c r="H146" s="1" t="s">
        <v>844</v>
      </c>
      <c r="I146" s="1">
        <v>870300</v>
      </c>
      <c r="J146" s="1">
        <v>4867400</v>
      </c>
      <c r="K146" s="1">
        <v>7924600</v>
      </c>
      <c r="L146" s="1">
        <v>1200000</v>
      </c>
      <c r="M146" s="1">
        <v>2400000</v>
      </c>
      <c r="N146" s="2">
        <f>IF(ISERROR(DATEVALUE(TEXT(880130,"00!/00!/00"))),TEXT(880130,"@"),DATEVALUE(TEXT(880130,"00!/00!/00")))</f>
        <v>32172</v>
      </c>
      <c r="O146" s="1" t="s">
        <v>63</v>
      </c>
    </row>
    <row r="147" spans="1:15" ht="13" customHeight="1" x14ac:dyDescent="0.55000000000000004">
      <c r="A147" s="1" t="s">
        <v>845</v>
      </c>
      <c r="B147" s="1" t="s">
        <v>846</v>
      </c>
      <c r="C147" s="1" t="s">
        <v>847</v>
      </c>
      <c r="D147" s="1" t="s">
        <v>140</v>
      </c>
      <c r="E147" s="1" t="s">
        <v>848</v>
      </c>
      <c r="F147" s="1" t="s">
        <v>142</v>
      </c>
      <c r="G147" s="1" t="s">
        <v>182</v>
      </c>
      <c r="H147" s="1" t="s">
        <v>849</v>
      </c>
      <c r="I147" s="1">
        <v>403600</v>
      </c>
      <c r="J147" s="1">
        <v>1881000</v>
      </c>
      <c r="K147" s="1">
        <v>3090800</v>
      </c>
      <c r="L147" s="1">
        <v>900000</v>
      </c>
      <c r="M147" s="1">
        <v>3100000</v>
      </c>
      <c r="N147" s="2">
        <f>IF(ISERROR(DATEVALUE(TEXT(880226,"00!/00!/00"))),TEXT(880226,"@"),DATEVALUE(TEXT(880226,"00!/00!/00")))</f>
        <v>32199</v>
      </c>
      <c r="O147" s="1" t="s">
        <v>23</v>
      </c>
    </row>
    <row r="148" spans="1:15" ht="13" customHeight="1" x14ac:dyDescent="0.55000000000000004">
      <c r="A148" s="1" t="s">
        <v>850</v>
      </c>
      <c r="B148" s="1" t="s">
        <v>851</v>
      </c>
      <c r="C148" s="1" t="s">
        <v>852</v>
      </c>
      <c r="D148" s="1" t="s">
        <v>116</v>
      </c>
      <c r="E148" s="1" t="s">
        <v>853</v>
      </c>
      <c r="F148" s="1" t="s">
        <v>118</v>
      </c>
      <c r="G148" s="1" t="s">
        <v>119</v>
      </c>
      <c r="H148" s="1" t="s">
        <v>854</v>
      </c>
      <c r="I148" s="1">
        <v>336900</v>
      </c>
      <c r="J148" s="1">
        <v>1869100</v>
      </c>
      <c r="K148" s="1">
        <v>2878400</v>
      </c>
      <c r="L148" s="1">
        <v>900000</v>
      </c>
      <c r="M148" s="1">
        <v>1400000</v>
      </c>
      <c r="N148" s="2">
        <f>IF(ISERROR(DATEVALUE(TEXT(880328,"00!/00!/00"))),TEXT(880328,"@"),DATEVALUE(TEXT(880328,"00!/00!/00")))</f>
        <v>32230</v>
      </c>
      <c r="O148" s="1" t="s">
        <v>90</v>
      </c>
    </row>
    <row r="149" spans="1:15" ht="13" customHeight="1" x14ac:dyDescent="0.55000000000000004">
      <c r="A149" s="1" t="s">
        <v>855</v>
      </c>
      <c r="B149" s="1" t="s">
        <v>856</v>
      </c>
      <c r="C149" s="1" t="s">
        <v>857</v>
      </c>
      <c r="D149" s="1" t="s">
        <v>32</v>
      </c>
      <c r="E149" s="1" t="s">
        <v>858</v>
      </c>
      <c r="F149" s="1" t="s">
        <v>34</v>
      </c>
      <c r="G149" s="1" t="s">
        <v>859</v>
      </c>
      <c r="H149" s="1" t="s">
        <v>860</v>
      </c>
      <c r="I149" s="1">
        <v>362100</v>
      </c>
      <c r="J149" s="1">
        <v>2015800</v>
      </c>
      <c r="K149" s="1">
        <v>3248300</v>
      </c>
      <c r="L149" s="1">
        <v>1000000</v>
      </c>
      <c r="M149" s="1">
        <v>1200000</v>
      </c>
      <c r="N149" s="2">
        <f>IF(ISERROR(DATEVALUE(TEXT(880506,"00!/00!/00"))),TEXT(880506,"@"),DATEVALUE(TEXT(880506,"00!/00!/00")))</f>
        <v>32269</v>
      </c>
      <c r="O149" s="1" t="s">
        <v>90</v>
      </c>
    </row>
    <row r="150" spans="1:15" ht="13" customHeight="1" x14ac:dyDescent="0.55000000000000004">
      <c r="A150" s="1" t="s">
        <v>861</v>
      </c>
      <c r="B150" s="1" t="s">
        <v>862</v>
      </c>
      <c r="C150" s="1" t="s">
        <v>863</v>
      </c>
      <c r="D150" s="1" t="s">
        <v>165</v>
      </c>
      <c r="E150" s="1" t="s">
        <v>864</v>
      </c>
      <c r="F150" s="1" t="s">
        <v>167</v>
      </c>
      <c r="G150" s="1" t="s">
        <v>453</v>
      </c>
      <c r="H150" s="1" t="s">
        <v>865</v>
      </c>
      <c r="I150" s="1">
        <v>1152200</v>
      </c>
      <c r="J150" s="1">
        <v>6347100</v>
      </c>
      <c r="K150" s="1">
        <v>10027100</v>
      </c>
      <c r="L150" s="1">
        <v>1250000</v>
      </c>
      <c r="M150" s="1">
        <v>1300000</v>
      </c>
      <c r="N150" s="2">
        <f>IF(ISERROR(DATEVALUE(TEXT(880404,"00!/00!/00"))),TEXT(880404,"@"),DATEVALUE(TEXT(880404,"00!/00!/00")))</f>
        <v>32237</v>
      </c>
      <c r="O150" s="1" t="s">
        <v>23</v>
      </c>
    </row>
    <row r="151" spans="1:15" ht="13" customHeight="1" x14ac:dyDescent="0.55000000000000004">
      <c r="A151" s="1" t="s">
        <v>866</v>
      </c>
      <c r="B151" s="1" t="s">
        <v>867</v>
      </c>
      <c r="C151" s="1" t="s">
        <v>868</v>
      </c>
      <c r="D151" s="1" t="s">
        <v>419</v>
      </c>
      <c r="E151" s="1" t="s">
        <v>869</v>
      </c>
      <c r="F151" s="1" t="s">
        <v>421</v>
      </c>
      <c r="G151" s="1" t="s">
        <v>422</v>
      </c>
      <c r="H151" s="1" t="s">
        <v>870</v>
      </c>
      <c r="I151" s="1">
        <v>976000</v>
      </c>
      <c r="J151" s="1">
        <v>5834300</v>
      </c>
      <c r="K151" s="1">
        <v>8897300</v>
      </c>
      <c r="L151" s="1">
        <v>1450000</v>
      </c>
      <c r="M151" s="1">
        <v>1700000</v>
      </c>
      <c r="N151" s="2">
        <f>IF(ISERROR(DATEVALUE(TEXT(880417,"00!/00!/00"))),TEXT(880417,"@"),DATEVALUE(TEXT(880417,"00!/00!/00")))</f>
        <v>32250</v>
      </c>
      <c r="O151" s="1" t="s">
        <v>90</v>
      </c>
    </row>
    <row r="152" spans="1:15" ht="13" customHeight="1" x14ac:dyDescent="0.55000000000000004">
      <c r="A152" s="1" t="s">
        <v>871</v>
      </c>
      <c r="B152" s="1" t="s">
        <v>872</v>
      </c>
      <c r="C152" s="1" t="s">
        <v>873</v>
      </c>
      <c r="D152" s="1" t="s">
        <v>157</v>
      </c>
      <c r="E152" s="1" t="s">
        <v>874</v>
      </c>
      <c r="F152" s="1" t="s">
        <v>159</v>
      </c>
      <c r="G152" s="1" t="s">
        <v>160</v>
      </c>
      <c r="H152" s="1" t="s">
        <v>875</v>
      </c>
      <c r="I152" s="1">
        <v>738400</v>
      </c>
      <c r="J152" s="1">
        <v>4071400</v>
      </c>
      <c r="K152" s="1">
        <v>6434800</v>
      </c>
      <c r="L152" s="1">
        <v>2000000</v>
      </c>
      <c r="M152" s="1">
        <v>1500000</v>
      </c>
      <c r="N152" s="2">
        <f>IF(ISERROR(DATEVALUE(TEXT(880105,"00!/00!/00"))),TEXT(880105,"@"),DATEVALUE(TEXT(880105,"00!/00!/00")))</f>
        <v>32147</v>
      </c>
      <c r="O152" s="1" t="s">
        <v>37</v>
      </c>
    </row>
    <row r="153" spans="1:15" ht="13" customHeight="1" x14ac:dyDescent="0.55000000000000004">
      <c r="A153" s="1" t="s">
        <v>876</v>
      </c>
      <c r="B153" s="1" t="s">
        <v>877</v>
      </c>
      <c r="C153" s="1" t="s">
        <v>878</v>
      </c>
      <c r="D153" s="1" t="s">
        <v>354</v>
      </c>
      <c r="E153" s="1" t="s">
        <v>879</v>
      </c>
      <c r="F153" s="1" t="s">
        <v>356</v>
      </c>
      <c r="G153" s="1" t="s">
        <v>414</v>
      </c>
      <c r="H153" s="1" t="s">
        <v>880</v>
      </c>
      <c r="I153" s="1">
        <v>546800</v>
      </c>
      <c r="J153" s="1">
        <v>3060800</v>
      </c>
      <c r="K153" s="1">
        <v>5480600</v>
      </c>
      <c r="L153" s="1">
        <v>1000000</v>
      </c>
      <c r="M153" s="1">
        <v>750000</v>
      </c>
      <c r="N153" s="2">
        <f>IF(ISERROR(DATEVALUE(TEXT(880218,"00!/00!/00"))),TEXT(880218,"@"),DATEVALUE(TEXT(880218,"00!/00!/00")))</f>
        <v>32191</v>
      </c>
      <c r="O153" s="1" t="s">
        <v>46</v>
      </c>
    </row>
    <row r="154" spans="1:15" ht="13" customHeight="1" x14ac:dyDescent="0.55000000000000004">
      <c r="A154" s="1" t="s">
        <v>881</v>
      </c>
      <c r="B154" s="1" t="s">
        <v>882</v>
      </c>
      <c r="C154" s="1" t="s">
        <v>883</v>
      </c>
      <c r="D154" s="1" t="s">
        <v>102</v>
      </c>
      <c r="E154" s="1" t="s">
        <v>884</v>
      </c>
      <c r="F154" s="1" t="s">
        <v>104</v>
      </c>
      <c r="G154" s="1" t="s">
        <v>105</v>
      </c>
      <c r="H154" s="1" t="s">
        <v>885</v>
      </c>
      <c r="I154" s="1">
        <v>1555900</v>
      </c>
      <c r="J154" s="1">
        <v>9013400</v>
      </c>
      <c r="K154" s="1">
        <v>13794400</v>
      </c>
      <c r="L154" s="1">
        <v>3000000</v>
      </c>
      <c r="M154" s="1">
        <v>9800000</v>
      </c>
      <c r="N154" s="2">
        <f>IF(ISERROR(DATEVALUE(TEXT(880508,"00!/00!/00"))),TEXT(880508,"@"),DATEVALUE(TEXT(880508,"00!/00!/00")))</f>
        <v>32271</v>
      </c>
      <c r="O154" s="1" t="s">
        <v>63</v>
      </c>
    </row>
    <row r="155" spans="1:15" ht="13" customHeight="1" x14ac:dyDescent="0.55000000000000004">
      <c r="A155" s="1" t="s">
        <v>886</v>
      </c>
      <c r="B155" s="1" t="s">
        <v>887</v>
      </c>
      <c r="C155" s="1" t="s">
        <v>888</v>
      </c>
      <c r="D155" s="1" t="s">
        <v>80</v>
      </c>
      <c r="E155" s="1" t="s">
        <v>889</v>
      </c>
      <c r="F155" s="1" t="s">
        <v>88</v>
      </c>
      <c r="G155" s="1" t="s">
        <v>82</v>
      </c>
      <c r="H155" s="1" t="s">
        <v>890</v>
      </c>
      <c r="I155" s="1">
        <v>575800</v>
      </c>
      <c r="J155" s="1">
        <v>3040300</v>
      </c>
      <c r="K155" s="1">
        <v>4793900</v>
      </c>
      <c r="L155" s="1">
        <v>1000000</v>
      </c>
      <c r="M155" s="1">
        <v>1000000</v>
      </c>
      <c r="N155" s="2">
        <f>IF(ISERROR(DATEVALUE(TEXT(880328,"00!/00!/00"))),TEXT(880328,"@"),DATEVALUE(TEXT(880328,"00!/00!/00")))</f>
        <v>32230</v>
      </c>
      <c r="O155" s="1" t="s">
        <v>90</v>
      </c>
    </row>
    <row r="156" spans="1:15" ht="13" customHeight="1" x14ac:dyDescent="0.55000000000000004">
      <c r="A156" s="1" t="s">
        <v>891</v>
      </c>
      <c r="B156" s="1" t="s">
        <v>892</v>
      </c>
      <c r="C156" s="1" t="s">
        <v>893</v>
      </c>
      <c r="D156" s="1" t="s">
        <v>116</v>
      </c>
      <c r="E156" s="1" t="s">
        <v>894</v>
      </c>
      <c r="F156" s="1" t="s">
        <v>118</v>
      </c>
      <c r="G156" s="1" t="s">
        <v>119</v>
      </c>
      <c r="H156" s="1" t="s">
        <v>895</v>
      </c>
      <c r="I156" s="1">
        <v>701400</v>
      </c>
      <c r="J156" s="1">
        <v>3852800</v>
      </c>
      <c r="K156" s="1">
        <v>6165900</v>
      </c>
      <c r="L156" s="1">
        <v>950000</v>
      </c>
      <c r="M156" s="1">
        <v>850000</v>
      </c>
      <c r="N156" s="2">
        <f>IF(ISERROR(DATEVALUE(TEXT(880303,"00!/00!/00"))),TEXT(880303,"@"),DATEVALUE(TEXT(880303,"00!/00!/00")))</f>
        <v>32205</v>
      </c>
      <c r="O156" s="1" t="s">
        <v>46</v>
      </c>
    </row>
    <row r="157" spans="1:15" ht="13" customHeight="1" x14ac:dyDescent="0.55000000000000004">
      <c r="A157" s="1" t="s">
        <v>896</v>
      </c>
      <c r="B157" s="1" t="s">
        <v>897</v>
      </c>
      <c r="C157" s="1" t="s">
        <v>898</v>
      </c>
      <c r="D157" s="1" t="s">
        <v>32</v>
      </c>
      <c r="E157" s="1" t="s">
        <v>899</v>
      </c>
      <c r="F157" s="1" t="s">
        <v>34</v>
      </c>
      <c r="G157" s="1" t="s">
        <v>35</v>
      </c>
      <c r="H157" s="1" t="s">
        <v>900</v>
      </c>
      <c r="I157" s="1">
        <v>1276100</v>
      </c>
      <c r="J157" s="1">
        <v>7297700</v>
      </c>
      <c r="K157" s="1">
        <v>11573400</v>
      </c>
      <c r="L157" s="1">
        <v>3620000</v>
      </c>
      <c r="M157" s="1">
        <v>1100000</v>
      </c>
      <c r="N157" s="2">
        <f>IF(ISERROR(DATEVALUE(TEXT(880204,"00!/00!/00"))),TEXT(880204,"@"),DATEVALUE(TEXT(880204,"00!/00!/00")))</f>
        <v>32177</v>
      </c>
      <c r="O157" s="1" t="s">
        <v>63</v>
      </c>
    </row>
    <row r="158" spans="1:15" ht="13" customHeight="1" x14ac:dyDescent="0.55000000000000004">
      <c r="A158" s="1" t="s">
        <v>901</v>
      </c>
      <c r="B158" s="1" t="s">
        <v>902</v>
      </c>
      <c r="C158" s="1" t="s">
        <v>903</v>
      </c>
      <c r="D158" s="1" t="s">
        <v>58</v>
      </c>
      <c r="E158" s="1" t="s">
        <v>904</v>
      </c>
      <c r="F158" s="1" t="s">
        <v>60</v>
      </c>
      <c r="G158" s="1" t="s">
        <v>249</v>
      </c>
      <c r="H158" s="1" t="s">
        <v>905</v>
      </c>
      <c r="I158" s="1">
        <v>534800</v>
      </c>
      <c r="J158" s="1">
        <v>2642000</v>
      </c>
      <c r="K158" s="1">
        <v>4379200</v>
      </c>
      <c r="L158" s="1">
        <v>852100</v>
      </c>
      <c r="M158" s="1">
        <v>2000000</v>
      </c>
      <c r="N158" s="2">
        <f>IF(ISERROR(DATEVALUE(TEXT(880522,"00!/00!/00"))),TEXT(880522,"@"),DATEVALUE(TEXT(880522,"00!/00!/00")))</f>
        <v>32285</v>
      </c>
      <c r="O158" s="1" t="s">
        <v>46</v>
      </c>
    </row>
    <row r="159" spans="1:15" ht="13" customHeight="1" x14ac:dyDescent="0.55000000000000004">
      <c r="A159" s="1" t="s">
        <v>906</v>
      </c>
      <c r="B159" s="1" t="s">
        <v>907</v>
      </c>
      <c r="C159" s="1" t="s">
        <v>908</v>
      </c>
      <c r="D159" s="1" t="s">
        <v>302</v>
      </c>
      <c r="E159" s="1" t="s">
        <v>909</v>
      </c>
      <c r="F159" s="1" t="s">
        <v>304</v>
      </c>
      <c r="G159" s="1" t="s">
        <v>758</v>
      </c>
      <c r="H159" s="1" t="s">
        <v>910</v>
      </c>
      <c r="I159" s="1">
        <v>1360800</v>
      </c>
      <c r="J159" s="1">
        <v>8007800</v>
      </c>
      <c r="K159" s="1">
        <v>12662800</v>
      </c>
      <c r="L159" s="1">
        <v>2653100</v>
      </c>
      <c r="M159" s="1">
        <v>850000</v>
      </c>
      <c r="N159" s="2">
        <f>IF(ISERROR(DATEVALUE(TEXT(880305,"00!/00!/00"))),TEXT(880305,"@"),DATEVALUE(TEXT(880305,"00!/00!/00")))</f>
        <v>32207</v>
      </c>
      <c r="O159" s="1" t="s">
        <v>90</v>
      </c>
    </row>
    <row r="160" spans="1:15" ht="13" customHeight="1" x14ac:dyDescent="0.55000000000000004">
      <c r="A160" s="1" t="s">
        <v>911</v>
      </c>
      <c r="B160" s="1" t="s">
        <v>912</v>
      </c>
      <c r="C160" s="1" t="s">
        <v>913</v>
      </c>
      <c r="D160" s="1" t="s">
        <v>223</v>
      </c>
      <c r="E160" s="1" t="s">
        <v>914</v>
      </c>
      <c r="F160" s="1" t="s">
        <v>225</v>
      </c>
      <c r="G160" s="1" t="s">
        <v>915</v>
      </c>
      <c r="H160" s="1" t="s">
        <v>916</v>
      </c>
      <c r="I160" s="1">
        <v>352100</v>
      </c>
      <c r="J160" s="1">
        <v>1573900</v>
      </c>
      <c r="K160" s="1">
        <v>3026600</v>
      </c>
      <c r="L160" s="1">
        <v>763000</v>
      </c>
      <c r="M160" s="1">
        <v>900000</v>
      </c>
      <c r="N160" s="2">
        <f>IF(ISERROR(DATEVALUE(TEXT(880315,"00!/00!/00"))),TEXT(880315,"@"),DATEVALUE(TEXT(880315,"00!/00!/00")))</f>
        <v>32217</v>
      </c>
      <c r="O160" s="1" t="s">
        <v>37</v>
      </c>
    </row>
    <row r="161" spans="1:15" ht="13" customHeight="1" x14ac:dyDescent="0.55000000000000004">
      <c r="A161" s="1" t="s">
        <v>917</v>
      </c>
      <c r="B161" s="1" t="s">
        <v>918</v>
      </c>
      <c r="C161" s="1" t="s">
        <v>919</v>
      </c>
      <c r="D161" s="1" t="s">
        <v>394</v>
      </c>
      <c r="E161" s="1" t="s">
        <v>920</v>
      </c>
      <c r="F161" s="1" t="s">
        <v>396</v>
      </c>
      <c r="G161" s="1" t="s">
        <v>397</v>
      </c>
      <c r="H161" s="1" t="s">
        <v>921</v>
      </c>
      <c r="I161" s="1">
        <v>1711100</v>
      </c>
      <c r="J161" s="1">
        <v>10050300</v>
      </c>
      <c r="K161" s="1">
        <v>15548400</v>
      </c>
      <c r="L161" s="1">
        <v>2000000</v>
      </c>
      <c r="M161" s="1">
        <v>1500000</v>
      </c>
      <c r="N161" s="2">
        <f>IF(ISERROR(DATEVALUE(TEXT(880330,"00!/00!/00"))),TEXT(880330,"@"),DATEVALUE(TEXT(880330,"00!/00!/00")))</f>
        <v>32232</v>
      </c>
      <c r="O161" s="1" t="s">
        <v>90</v>
      </c>
    </row>
    <row r="162" spans="1:15" ht="13" customHeight="1" x14ac:dyDescent="0.55000000000000004">
      <c r="A162" s="1" t="s">
        <v>922</v>
      </c>
      <c r="B162" s="1" t="s">
        <v>923</v>
      </c>
      <c r="C162" s="1" t="s">
        <v>924</v>
      </c>
      <c r="D162" s="1" t="s">
        <v>132</v>
      </c>
      <c r="E162" s="1" t="s">
        <v>925</v>
      </c>
      <c r="F162" s="1" t="s">
        <v>134</v>
      </c>
      <c r="G162" s="1" t="s">
        <v>135</v>
      </c>
      <c r="H162" s="1" t="s">
        <v>926</v>
      </c>
      <c r="I162" s="1">
        <v>1731200</v>
      </c>
      <c r="J162" s="1">
        <v>10292600</v>
      </c>
      <c r="K162" s="1">
        <v>15849400</v>
      </c>
      <c r="L162" s="1">
        <v>3420000</v>
      </c>
      <c r="M162" s="1">
        <v>3000000</v>
      </c>
      <c r="N162" s="2">
        <f>IF(ISERROR(DATEVALUE(TEXT(880305,"00!/00!/00"))),TEXT(880305,"@"),DATEVALUE(TEXT(880305,"00!/00!/00")))</f>
        <v>32207</v>
      </c>
      <c r="O162" s="1" t="s">
        <v>46</v>
      </c>
    </row>
    <row r="163" spans="1:15" ht="13" customHeight="1" x14ac:dyDescent="0.55000000000000004">
      <c r="A163" s="1" t="s">
        <v>927</v>
      </c>
      <c r="B163" s="1" t="s">
        <v>928</v>
      </c>
      <c r="C163" s="1" t="s">
        <v>929</v>
      </c>
      <c r="D163" s="1" t="s">
        <v>354</v>
      </c>
      <c r="E163" s="1" t="s">
        <v>930</v>
      </c>
      <c r="F163" s="1" t="s">
        <v>356</v>
      </c>
      <c r="G163" s="1" t="s">
        <v>389</v>
      </c>
      <c r="H163" s="1" t="s">
        <v>931</v>
      </c>
      <c r="I163" s="1">
        <v>546500</v>
      </c>
      <c r="J163" s="1">
        <v>3052700</v>
      </c>
      <c r="K163" s="1">
        <v>5298200</v>
      </c>
      <c r="L163" s="1">
        <v>990000</v>
      </c>
      <c r="M163" s="1">
        <v>2500000</v>
      </c>
      <c r="N163" s="2">
        <f>IF(ISERROR(DATEVALUE(TEXT(880614,"00!/00!/00"))),TEXT(880614,"@"),DATEVALUE(TEXT(880614,"00!/00!/00")))</f>
        <v>32308</v>
      </c>
      <c r="O163" s="1" t="s">
        <v>63</v>
      </c>
    </row>
    <row r="164" spans="1:15" ht="13" customHeight="1" x14ac:dyDescent="0.55000000000000004">
      <c r="A164" s="1" t="s">
        <v>932</v>
      </c>
      <c r="B164" s="1" t="s">
        <v>933</v>
      </c>
      <c r="C164" s="1" t="s">
        <v>934</v>
      </c>
      <c r="D164" s="1" t="s">
        <v>124</v>
      </c>
      <c r="E164" s="1" t="s">
        <v>935</v>
      </c>
      <c r="F164" s="1" t="s">
        <v>126</v>
      </c>
      <c r="G164" s="1" t="s">
        <v>218</v>
      </c>
      <c r="H164" s="1" t="s">
        <v>936</v>
      </c>
      <c r="I164" s="1">
        <v>962300</v>
      </c>
      <c r="J164" s="1">
        <v>5350300</v>
      </c>
      <c r="K164" s="1">
        <v>8817300</v>
      </c>
      <c r="L164" s="1">
        <v>1320000</v>
      </c>
      <c r="M164" s="1">
        <v>950000</v>
      </c>
      <c r="N164" s="2">
        <f>IF(ISERROR(DATEVALUE(TEXT(880502,"00!/00!/00"))),TEXT(880502,"@"),DATEVALUE(TEXT(880502,"00!/00!/00")))</f>
        <v>32265</v>
      </c>
      <c r="O164" s="1" t="s">
        <v>90</v>
      </c>
    </row>
    <row r="165" spans="1:15" ht="13" customHeight="1" x14ac:dyDescent="0.55000000000000004">
      <c r="A165" s="1" t="s">
        <v>937</v>
      </c>
      <c r="B165" s="1" t="s">
        <v>938</v>
      </c>
      <c r="C165" s="1" t="s">
        <v>939</v>
      </c>
      <c r="D165" s="1" t="s">
        <v>41</v>
      </c>
      <c r="E165" s="1" t="s">
        <v>940</v>
      </c>
      <c r="F165" s="1" t="s">
        <v>43</v>
      </c>
      <c r="G165" s="1" t="s">
        <v>44</v>
      </c>
      <c r="H165" s="1" t="s">
        <v>941</v>
      </c>
      <c r="I165" s="1">
        <v>1103700</v>
      </c>
      <c r="J165" s="1">
        <v>6299200</v>
      </c>
      <c r="K165" s="1">
        <v>9811400</v>
      </c>
      <c r="L165" s="1">
        <v>3140000</v>
      </c>
      <c r="M165" s="1">
        <v>750000</v>
      </c>
      <c r="N165" s="2">
        <f>IF(ISERROR(DATEVALUE(TEXT(880210,"00!/00!/00"))),TEXT(880210,"@"),DATEVALUE(TEXT(880210,"00!/00!/00")))</f>
        <v>32183</v>
      </c>
      <c r="O165" s="1" t="s">
        <v>90</v>
      </c>
    </row>
    <row r="166" spans="1:15" ht="13" customHeight="1" x14ac:dyDescent="0.55000000000000004">
      <c r="A166" s="1" t="s">
        <v>942</v>
      </c>
      <c r="B166" s="1" t="s">
        <v>943</v>
      </c>
      <c r="C166" s="1" t="s">
        <v>944</v>
      </c>
      <c r="D166" s="1" t="s">
        <v>140</v>
      </c>
      <c r="E166" s="1" t="s">
        <v>945</v>
      </c>
      <c r="F166" s="1" t="s">
        <v>142</v>
      </c>
      <c r="G166" s="1" t="s">
        <v>182</v>
      </c>
      <c r="H166" s="1" t="s">
        <v>946</v>
      </c>
      <c r="I166" s="1">
        <v>346000</v>
      </c>
      <c r="J166" s="1">
        <v>1621300</v>
      </c>
      <c r="K166" s="1">
        <v>2560200</v>
      </c>
      <c r="L166" s="1">
        <v>386500</v>
      </c>
      <c r="M166" s="1">
        <v>1000000</v>
      </c>
      <c r="N166" s="2">
        <f>IF(ISERROR(DATEVALUE(TEXT(880129,"00!/00!/00"))),TEXT(880129,"@"),DATEVALUE(TEXT(880129,"00!/00!/00")))</f>
        <v>32171</v>
      </c>
      <c r="O166" s="1" t="s">
        <v>145</v>
      </c>
    </row>
    <row r="167" spans="1:15" ht="13" customHeight="1" x14ac:dyDescent="0.55000000000000004">
      <c r="A167" s="1" t="s">
        <v>947</v>
      </c>
      <c r="B167" s="1" t="s">
        <v>948</v>
      </c>
      <c r="C167" s="1" t="s">
        <v>949</v>
      </c>
      <c r="D167" s="1" t="s">
        <v>302</v>
      </c>
      <c r="E167" s="1" t="s">
        <v>950</v>
      </c>
      <c r="F167" s="1" t="s">
        <v>304</v>
      </c>
      <c r="G167" s="1" t="s">
        <v>758</v>
      </c>
      <c r="H167" s="1" t="s">
        <v>951</v>
      </c>
      <c r="I167" s="1">
        <v>418900</v>
      </c>
      <c r="J167" s="1">
        <v>2307600</v>
      </c>
      <c r="K167" s="1">
        <v>3895700</v>
      </c>
      <c r="L167" s="1">
        <v>451200</v>
      </c>
      <c r="M167" s="1">
        <v>1000000</v>
      </c>
      <c r="N167" s="2">
        <f>IF(ISERROR(DATEVALUE(TEXT(880121,"00!/00!/00"))),TEXT(880121,"@"),DATEVALUE(TEXT(880121,"00!/00!/00")))</f>
        <v>32163</v>
      </c>
      <c r="O167" s="1" t="s">
        <v>145</v>
      </c>
    </row>
    <row r="168" spans="1:15" ht="13" customHeight="1" x14ac:dyDescent="0.55000000000000004">
      <c r="A168" s="1" t="s">
        <v>952</v>
      </c>
      <c r="B168" s="1" t="s">
        <v>953</v>
      </c>
      <c r="C168" s="1" t="s">
        <v>954</v>
      </c>
      <c r="D168" s="1" t="s">
        <v>41</v>
      </c>
      <c r="E168" s="1" t="s">
        <v>955</v>
      </c>
      <c r="F168" s="1" t="s">
        <v>43</v>
      </c>
      <c r="G168" s="1" t="s">
        <v>44</v>
      </c>
      <c r="H168" s="1" t="s">
        <v>956</v>
      </c>
      <c r="I168" s="1">
        <v>1392400</v>
      </c>
      <c r="J168" s="1">
        <v>7948200</v>
      </c>
      <c r="K168" s="1">
        <v>12916000</v>
      </c>
      <c r="L168" s="1">
        <v>3960000</v>
      </c>
      <c r="M168" s="1">
        <v>850000</v>
      </c>
      <c r="N168" s="2">
        <f>IF(ISERROR(DATEVALUE(TEXT(880620,"00!/00!/00"))),TEXT(880620,"@"),DATEVALUE(TEXT(880620,"00!/00!/00")))</f>
        <v>32314</v>
      </c>
      <c r="O168" s="1" t="s">
        <v>145</v>
      </c>
    </row>
    <row r="169" spans="1:15" ht="13" customHeight="1" x14ac:dyDescent="0.55000000000000004">
      <c r="A169" s="1" t="s">
        <v>957</v>
      </c>
      <c r="B169" s="1" t="s">
        <v>958</v>
      </c>
      <c r="C169" s="1" t="s">
        <v>959</v>
      </c>
      <c r="D169" s="1" t="s">
        <v>58</v>
      </c>
      <c r="E169" s="1" t="s">
        <v>960</v>
      </c>
      <c r="F169" s="1" t="s">
        <v>60</v>
      </c>
      <c r="G169" s="1" t="s">
        <v>111</v>
      </c>
      <c r="H169" s="1" t="s">
        <v>961</v>
      </c>
      <c r="I169" s="1">
        <v>1094800</v>
      </c>
      <c r="J169" s="1">
        <v>6054300</v>
      </c>
      <c r="K169" s="1">
        <v>9731200</v>
      </c>
      <c r="L169" s="1">
        <v>1210000</v>
      </c>
      <c r="M169" s="1">
        <v>3500000</v>
      </c>
      <c r="N169" s="2">
        <f>IF(ISERROR(DATEVALUE(TEXT(880108,"00!/00!/00"))),TEXT(880108,"@"),DATEVALUE(TEXT(880108,"00!/00!/00")))</f>
        <v>32150</v>
      </c>
      <c r="O169" s="1" t="s">
        <v>23</v>
      </c>
    </row>
    <row r="170" spans="1:15" ht="13" customHeight="1" x14ac:dyDescent="0.55000000000000004">
      <c r="A170" s="1" t="s">
        <v>962</v>
      </c>
      <c r="B170" s="1" t="s">
        <v>963</v>
      </c>
      <c r="C170" s="1" t="s">
        <v>964</v>
      </c>
      <c r="D170" s="1" t="s">
        <v>132</v>
      </c>
      <c r="E170" s="1" t="s">
        <v>965</v>
      </c>
      <c r="F170" s="1" t="s">
        <v>134</v>
      </c>
      <c r="G170" s="1" t="s">
        <v>135</v>
      </c>
      <c r="H170" s="1" t="s">
        <v>966</v>
      </c>
      <c r="I170" s="1">
        <v>538600</v>
      </c>
      <c r="J170" s="1">
        <v>2752700</v>
      </c>
      <c r="K170" s="1">
        <v>5128100</v>
      </c>
      <c r="L170" s="1">
        <v>670000</v>
      </c>
      <c r="M170" s="1">
        <v>1800000</v>
      </c>
      <c r="N170" s="2">
        <f>IF(ISERROR(DATEVALUE(TEXT(880531,"00!/00!/00"))),TEXT(880531,"@"),DATEVALUE(TEXT(880531,"00!/00!/00")))</f>
        <v>32294</v>
      </c>
      <c r="O170" s="1" t="s">
        <v>63</v>
      </c>
    </row>
    <row r="171" spans="1:15" ht="13" customHeight="1" x14ac:dyDescent="0.55000000000000004">
      <c r="A171" s="1" t="s">
        <v>967</v>
      </c>
      <c r="B171" s="1" t="s">
        <v>968</v>
      </c>
      <c r="C171" s="1" t="s">
        <v>969</v>
      </c>
      <c r="D171" s="1" t="s">
        <v>268</v>
      </c>
      <c r="E171" s="1" t="s">
        <v>970</v>
      </c>
      <c r="F171" s="1" t="s">
        <v>270</v>
      </c>
      <c r="G171" s="1" t="s">
        <v>689</v>
      </c>
      <c r="H171" s="1" t="s">
        <v>971</v>
      </c>
      <c r="I171" s="1">
        <v>1862400</v>
      </c>
      <c r="J171" s="1">
        <v>10780200</v>
      </c>
      <c r="K171" s="1">
        <v>16975900</v>
      </c>
      <c r="L171" s="1">
        <v>2138000</v>
      </c>
      <c r="M171" s="1">
        <v>950000</v>
      </c>
      <c r="N171" s="2">
        <f>IF(ISERROR(DATEVALUE(TEXT(880406,"00!/00!/00"))),TEXT(880406,"@"),DATEVALUE(TEXT(880406,"00!/00!/00")))</f>
        <v>32239</v>
      </c>
      <c r="O171" s="1" t="s">
        <v>145</v>
      </c>
    </row>
    <row r="172" spans="1:15" ht="13" customHeight="1" x14ac:dyDescent="0.55000000000000004">
      <c r="A172" s="1" t="s">
        <v>972</v>
      </c>
      <c r="B172" s="1" t="s">
        <v>973</v>
      </c>
      <c r="C172" s="1" t="s">
        <v>974</v>
      </c>
      <c r="D172" s="1" t="s">
        <v>268</v>
      </c>
      <c r="E172" s="1" t="s">
        <v>975</v>
      </c>
      <c r="F172" s="1" t="s">
        <v>270</v>
      </c>
      <c r="G172" s="1" t="s">
        <v>378</v>
      </c>
      <c r="H172" s="1" t="s">
        <v>976</v>
      </c>
      <c r="I172" s="1">
        <v>453300</v>
      </c>
      <c r="J172" s="1">
        <v>2238400</v>
      </c>
      <c r="K172" s="1">
        <v>4290200</v>
      </c>
      <c r="L172" s="1">
        <v>1113000</v>
      </c>
      <c r="M172" s="1">
        <v>2500000</v>
      </c>
      <c r="N172" s="2">
        <f>IF(ISERROR(DATEVALUE(TEXT(880224,"00!/00!/00"))),TEXT(880224,"@"),DATEVALUE(TEXT(880224,"00!/00!/00")))</f>
        <v>32197</v>
      </c>
      <c r="O172" s="1" t="s">
        <v>90</v>
      </c>
    </row>
    <row r="173" spans="1:15" ht="13" customHeight="1" x14ac:dyDescent="0.55000000000000004">
      <c r="A173" s="1" t="s">
        <v>977</v>
      </c>
      <c r="B173" s="1" t="s">
        <v>978</v>
      </c>
      <c r="C173" s="1" t="s">
        <v>979</v>
      </c>
      <c r="D173" s="1" t="s">
        <v>102</v>
      </c>
      <c r="E173" s="1" t="s">
        <v>980</v>
      </c>
      <c r="F173" s="1" t="s">
        <v>104</v>
      </c>
      <c r="G173" s="1" t="s">
        <v>641</v>
      </c>
      <c r="H173" s="1" t="s">
        <v>981</v>
      </c>
      <c r="I173" s="1">
        <v>712900</v>
      </c>
      <c r="J173" s="1">
        <v>3993000</v>
      </c>
      <c r="K173" s="1">
        <v>6701100</v>
      </c>
      <c r="L173" s="1">
        <v>1323000</v>
      </c>
      <c r="M173" s="1">
        <v>1800000</v>
      </c>
      <c r="N173" s="2">
        <f>IF(ISERROR(DATEVALUE(TEXT(880418,"00!/00!/00"))),TEXT(880418,"@"),DATEVALUE(TEXT(880418,"00!/00!/00")))</f>
        <v>32251</v>
      </c>
      <c r="O173" s="1" t="s">
        <v>90</v>
      </c>
    </row>
    <row r="174" spans="1:15" ht="13" customHeight="1" x14ac:dyDescent="0.55000000000000004">
      <c r="A174" s="1" t="s">
        <v>982</v>
      </c>
      <c r="B174" s="1" t="s">
        <v>983</v>
      </c>
      <c r="C174" s="1" t="s">
        <v>984</v>
      </c>
      <c r="D174" s="1" t="s">
        <v>94</v>
      </c>
      <c r="E174" s="1" t="s">
        <v>985</v>
      </c>
      <c r="F174" s="1" t="s">
        <v>96</v>
      </c>
      <c r="G174" s="1" t="s">
        <v>97</v>
      </c>
      <c r="H174" s="1" t="s">
        <v>986</v>
      </c>
      <c r="I174" s="1">
        <v>3821200</v>
      </c>
      <c r="J174" s="1">
        <v>22636300</v>
      </c>
      <c r="K174" s="1">
        <v>34464700</v>
      </c>
      <c r="L174" s="1">
        <v>5650000</v>
      </c>
      <c r="M174" s="1">
        <v>950000</v>
      </c>
      <c r="N174" s="2">
        <f>IF(ISERROR(DATEVALUE(TEXT(880602,"00!/00!/00"))),TEXT(880602,"@"),DATEVALUE(TEXT(880602,"00!/00!/00")))</f>
        <v>32296</v>
      </c>
      <c r="O174" s="1" t="s">
        <v>63</v>
      </c>
    </row>
    <row r="175" spans="1:15" ht="13" customHeight="1" x14ac:dyDescent="0.55000000000000004">
      <c r="A175" s="1" t="s">
        <v>987</v>
      </c>
      <c r="B175" s="1" t="s">
        <v>988</v>
      </c>
      <c r="C175" s="1" t="s">
        <v>989</v>
      </c>
      <c r="D175" s="1" t="s">
        <v>149</v>
      </c>
      <c r="E175" s="1" t="s">
        <v>990</v>
      </c>
      <c r="F175" s="1" t="s">
        <v>151</v>
      </c>
      <c r="G175" s="1" t="s">
        <v>152</v>
      </c>
      <c r="H175" s="1" t="s">
        <v>991</v>
      </c>
      <c r="I175" s="1">
        <v>1624000</v>
      </c>
      <c r="J175" s="1">
        <v>9180900</v>
      </c>
      <c r="K175" s="1">
        <v>14481200</v>
      </c>
      <c r="L175" s="1">
        <v>1821000</v>
      </c>
      <c r="M175" s="1">
        <v>1200000</v>
      </c>
      <c r="N175" s="2">
        <f>IF(ISERROR(DATEVALUE(TEXT(880618,"00!/00!/00"))),TEXT(880618,"@"),DATEVALUE(TEXT(880618,"00!/00!/00")))</f>
        <v>32312</v>
      </c>
      <c r="O175" s="1" t="s">
        <v>90</v>
      </c>
    </row>
    <row r="176" spans="1:15" ht="13" customHeight="1" x14ac:dyDescent="0.55000000000000004">
      <c r="A176" s="1" t="s">
        <v>992</v>
      </c>
      <c r="B176" s="1" t="s">
        <v>993</v>
      </c>
      <c r="C176" s="1" t="s">
        <v>994</v>
      </c>
      <c r="D176" s="1" t="s">
        <v>149</v>
      </c>
      <c r="E176" s="1" t="s">
        <v>995</v>
      </c>
      <c r="F176" s="1" t="s">
        <v>151</v>
      </c>
      <c r="G176" s="1" t="s">
        <v>152</v>
      </c>
      <c r="H176" s="1" t="s">
        <v>996</v>
      </c>
      <c r="I176" s="1">
        <v>3347500</v>
      </c>
      <c r="J176" s="1">
        <v>19591600</v>
      </c>
      <c r="K176" s="1">
        <v>29504000</v>
      </c>
      <c r="L176" s="1">
        <v>6510000</v>
      </c>
      <c r="M176" s="1">
        <v>2500000</v>
      </c>
      <c r="N176" s="2">
        <f>IF(ISERROR(DATEVALUE(TEXT(880626,"00!/00!/00"))),TEXT(880626,"@"),DATEVALUE(TEXT(880626,"00!/00!/00")))</f>
        <v>32320</v>
      </c>
      <c r="O176" s="1" t="s">
        <v>23</v>
      </c>
    </row>
    <row r="177" spans="1:15" ht="13" customHeight="1" x14ac:dyDescent="0.55000000000000004">
      <c r="A177" s="1" t="s">
        <v>997</v>
      </c>
      <c r="B177" s="1" t="s">
        <v>998</v>
      </c>
      <c r="C177" s="1" t="s">
        <v>999</v>
      </c>
      <c r="D177" s="1" t="s">
        <v>149</v>
      </c>
      <c r="E177" s="1" t="s">
        <v>1000</v>
      </c>
      <c r="F177" s="1" t="s">
        <v>151</v>
      </c>
      <c r="G177" s="1" t="s">
        <v>152</v>
      </c>
      <c r="H177" s="1" t="s">
        <v>1001</v>
      </c>
      <c r="I177" s="1">
        <v>309200</v>
      </c>
      <c r="J177" s="1">
        <v>1596800</v>
      </c>
      <c r="K177" s="1">
        <v>3080800</v>
      </c>
      <c r="L177" s="1">
        <v>796000</v>
      </c>
      <c r="M177" s="1">
        <v>950000</v>
      </c>
      <c r="N177" s="2">
        <f>IF(ISERROR(DATEVALUE(TEXT(880109,"00!/00!/00"))),TEXT(880109,"@"),DATEVALUE(TEXT(880109,"00!/00!/00")))</f>
        <v>32151</v>
      </c>
      <c r="O177" s="1" t="s">
        <v>145</v>
      </c>
    </row>
    <row r="178" spans="1:15" ht="13" customHeight="1" x14ac:dyDescent="0.55000000000000004">
      <c r="A178" s="1" t="s">
        <v>1002</v>
      </c>
      <c r="B178" s="1" t="s">
        <v>1003</v>
      </c>
      <c r="C178" s="1" t="s">
        <v>1004</v>
      </c>
      <c r="D178" s="1" t="s">
        <v>32</v>
      </c>
      <c r="E178" s="1" t="s">
        <v>1005</v>
      </c>
      <c r="F178" s="1" t="s">
        <v>34</v>
      </c>
      <c r="G178" s="1" t="s">
        <v>859</v>
      </c>
      <c r="H178" s="1" t="s">
        <v>1006</v>
      </c>
      <c r="I178" s="1">
        <v>1296500</v>
      </c>
      <c r="J178" s="1">
        <v>7274300</v>
      </c>
      <c r="K178" s="1">
        <v>11093700</v>
      </c>
      <c r="L178" s="1">
        <v>1800100</v>
      </c>
      <c r="M178" s="1">
        <v>500000</v>
      </c>
      <c r="N178" s="2">
        <f>IF(ISERROR(DATEVALUE(TEXT(880319,"00!/00!/00"))),TEXT(880319,"@"),DATEVALUE(TEXT(880319,"00!/00!/00")))</f>
        <v>32221</v>
      </c>
      <c r="O178" s="1" t="s">
        <v>23</v>
      </c>
    </row>
    <row r="179" spans="1:15" ht="13" customHeight="1" x14ac:dyDescent="0.55000000000000004">
      <c r="A179" s="1" t="s">
        <v>1007</v>
      </c>
      <c r="B179" s="1" t="s">
        <v>1008</v>
      </c>
      <c r="C179" s="1" t="s">
        <v>1009</v>
      </c>
      <c r="D179" s="1" t="s">
        <v>149</v>
      </c>
      <c r="E179" s="1" t="s">
        <v>1010</v>
      </c>
      <c r="F179" s="1" t="s">
        <v>151</v>
      </c>
      <c r="G179" s="1" t="s">
        <v>152</v>
      </c>
      <c r="H179" s="1" t="s">
        <v>1011</v>
      </c>
      <c r="I179" s="1">
        <v>4122800</v>
      </c>
      <c r="J179" s="1">
        <v>24236500</v>
      </c>
      <c r="K179" s="1">
        <v>37237900</v>
      </c>
      <c r="L179" s="1">
        <v>6050000</v>
      </c>
      <c r="M179" s="1">
        <v>800000</v>
      </c>
      <c r="N179" s="2">
        <f>IF(ISERROR(DATEVALUE(TEXT(880620,"00!/00!/00"))),TEXT(880620,"@"),DATEVALUE(TEXT(880620,"00!/00!/00")))</f>
        <v>32314</v>
      </c>
      <c r="O179" s="1" t="s">
        <v>37</v>
      </c>
    </row>
    <row r="180" spans="1:15" ht="13" customHeight="1" x14ac:dyDescent="0.55000000000000004">
      <c r="A180" s="1" t="s">
        <v>1012</v>
      </c>
      <c r="B180" s="1" t="s">
        <v>1013</v>
      </c>
      <c r="C180" s="1" t="s">
        <v>1014</v>
      </c>
      <c r="D180" s="1" t="s">
        <v>140</v>
      </c>
      <c r="E180" s="1" t="s">
        <v>1015</v>
      </c>
      <c r="F180" s="1" t="s">
        <v>142</v>
      </c>
      <c r="G180" s="1" t="s">
        <v>143</v>
      </c>
      <c r="H180" s="1" t="s">
        <v>1016</v>
      </c>
      <c r="I180" s="1">
        <v>345700</v>
      </c>
      <c r="J180" s="1">
        <v>1688000</v>
      </c>
      <c r="K180" s="1">
        <v>2638100</v>
      </c>
      <c r="L180" s="1">
        <v>561000</v>
      </c>
      <c r="M180" s="1">
        <v>1000000</v>
      </c>
      <c r="N180" s="2">
        <f>IF(ISERROR(DATEVALUE(TEXT(880630,"00!/00!/00"))),TEXT(880630,"@"),DATEVALUE(TEXT(880630,"00!/00!/00")))</f>
        <v>32324</v>
      </c>
      <c r="O180" s="1" t="s">
        <v>46</v>
      </c>
    </row>
    <row r="181" spans="1:15" ht="13" customHeight="1" x14ac:dyDescent="0.55000000000000004">
      <c r="A181" s="1" t="s">
        <v>1017</v>
      </c>
      <c r="B181" s="1" t="s">
        <v>1018</v>
      </c>
      <c r="C181" s="1" t="s">
        <v>1019</v>
      </c>
      <c r="D181" s="1" t="s">
        <v>94</v>
      </c>
      <c r="E181" s="1" t="s">
        <v>1020</v>
      </c>
      <c r="F181" s="1" t="s">
        <v>96</v>
      </c>
      <c r="G181" s="1" t="s">
        <v>97</v>
      </c>
      <c r="H181" s="1" t="s">
        <v>1021</v>
      </c>
      <c r="I181" s="1">
        <v>698900</v>
      </c>
      <c r="J181" s="1">
        <v>3893800</v>
      </c>
      <c r="K181" s="1">
        <v>6110400</v>
      </c>
      <c r="L181" s="1">
        <v>1921000</v>
      </c>
      <c r="M181" s="1">
        <v>1500000</v>
      </c>
      <c r="N181" s="2">
        <f>IF(ISERROR(DATEVALUE(TEXT(880312,"00!/00!/00"))),TEXT(880312,"@"),DATEVALUE(TEXT(880312,"00!/00!/00")))</f>
        <v>32214</v>
      </c>
      <c r="O181" s="1" t="s">
        <v>23</v>
      </c>
    </row>
    <row r="182" spans="1:15" ht="13" customHeight="1" x14ac:dyDescent="0.55000000000000004">
      <c r="A182" s="1" t="s">
        <v>1022</v>
      </c>
      <c r="B182" s="1" t="s">
        <v>1023</v>
      </c>
      <c r="C182" s="1" t="s">
        <v>1024</v>
      </c>
      <c r="D182" s="1" t="s">
        <v>419</v>
      </c>
      <c r="E182" s="1" t="s">
        <v>1025</v>
      </c>
      <c r="F182" s="1" t="s">
        <v>421</v>
      </c>
      <c r="G182" s="1" t="s">
        <v>422</v>
      </c>
      <c r="H182" s="1" t="s">
        <v>1026</v>
      </c>
      <c r="I182" s="1">
        <v>1553700</v>
      </c>
      <c r="J182" s="1">
        <v>9071800</v>
      </c>
      <c r="K182" s="1">
        <v>14272700</v>
      </c>
      <c r="L182" s="1">
        <v>1800000</v>
      </c>
      <c r="M182" s="1">
        <v>1800000</v>
      </c>
      <c r="N182" s="2">
        <f>IF(ISERROR(DATEVALUE(TEXT(880515,"00!/00!/00"))),TEXT(880515,"@"),DATEVALUE(TEXT(880515,"00!/00!/00")))</f>
        <v>32278</v>
      </c>
      <c r="O182" s="1" t="s">
        <v>63</v>
      </c>
    </row>
    <row r="183" spans="1:15" ht="13" customHeight="1" x14ac:dyDescent="0.55000000000000004">
      <c r="A183" s="1" t="s">
        <v>1027</v>
      </c>
      <c r="B183" s="1" t="s">
        <v>1028</v>
      </c>
      <c r="C183" s="1" t="s">
        <v>1029</v>
      </c>
      <c r="D183" s="1" t="s">
        <v>41</v>
      </c>
      <c r="E183" s="1" t="s">
        <v>1030</v>
      </c>
      <c r="F183" s="1" t="s">
        <v>43</v>
      </c>
      <c r="G183" s="1" t="s">
        <v>44</v>
      </c>
      <c r="H183" s="1" t="s">
        <v>1031</v>
      </c>
      <c r="I183" s="1">
        <v>1468000</v>
      </c>
      <c r="J183" s="1">
        <v>8498700</v>
      </c>
      <c r="K183" s="1">
        <v>13287800</v>
      </c>
      <c r="L183" s="1">
        <v>2100000</v>
      </c>
      <c r="M183" s="1">
        <v>2200000</v>
      </c>
      <c r="N183" s="2">
        <f>IF(ISERROR(DATEVALUE(TEXT(880304,"00!/00!/00"))),TEXT(880304,"@"),DATEVALUE(TEXT(880304,"00!/00!/00")))</f>
        <v>32206</v>
      </c>
      <c r="O183" s="1" t="s">
        <v>46</v>
      </c>
    </row>
    <row r="184" spans="1:15" ht="13" customHeight="1" x14ac:dyDescent="0.55000000000000004">
      <c r="A184" s="1" t="s">
        <v>1032</v>
      </c>
      <c r="B184" s="1" t="s">
        <v>1033</v>
      </c>
      <c r="C184" s="1" t="s">
        <v>1034</v>
      </c>
      <c r="D184" s="1" t="s">
        <v>268</v>
      </c>
      <c r="E184" s="1" t="s">
        <v>1035</v>
      </c>
      <c r="F184" s="1" t="s">
        <v>270</v>
      </c>
      <c r="G184" s="1" t="s">
        <v>271</v>
      </c>
      <c r="H184" s="1" t="s">
        <v>1036</v>
      </c>
      <c r="I184" s="1">
        <v>105600</v>
      </c>
      <c r="J184" s="1">
        <v>435700</v>
      </c>
      <c r="K184" s="1">
        <v>748400</v>
      </c>
      <c r="L184" s="1">
        <v>180000</v>
      </c>
      <c r="M184" s="1">
        <v>1900000</v>
      </c>
      <c r="N184" s="2">
        <f>IF(ISERROR(DATEVALUE(TEXT(880316,"00!/00!/00"))),TEXT(880316,"@"),DATEVALUE(TEXT(880316,"00!/00!/00")))</f>
        <v>32218</v>
      </c>
      <c r="O184" s="1" t="s">
        <v>90</v>
      </c>
    </row>
    <row r="185" spans="1:15" ht="13" customHeight="1" x14ac:dyDescent="0.55000000000000004">
      <c r="A185" s="1" t="s">
        <v>1037</v>
      </c>
      <c r="B185" s="1" t="s">
        <v>1038</v>
      </c>
      <c r="C185" s="1" t="s">
        <v>1039</v>
      </c>
      <c r="D185" s="1" t="s">
        <v>41</v>
      </c>
      <c r="E185" s="1" t="s">
        <v>1040</v>
      </c>
      <c r="F185" s="1" t="s">
        <v>43</v>
      </c>
      <c r="G185" s="1" t="s">
        <v>1041</v>
      </c>
      <c r="H185" s="1" t="s">
        <v>1042</v>
      </c>
      <c r="I185" s="1">
        <v>66000</v>
      </c>
      <c r="J185" s="1">
        <v>129700</v>
      </c>
      <c r="K185" s="1">
        <v>890200</v>
      </c>
      <c r="L185" s="1">
        <v>10000</v>
      </c>
      <c r="M185" s="1">
        <v>1200000</v>
      </c>
      <c r="N185" s="2">
        <f>IF(ISERROR(DATEVALUE(TEXT(880116,"00!/00!/00"))),TEXT(880116,"@"),DATEVALUE(TEXT(880116,"00!/00!/00")))</f>
        <v>32158</v>
      </c>
      <c r="O185" s="1" t="s">
        <v>23</v>
      </c>
    </row>
    <row r="186" spans="1:15" ht="13" customHeight="1" x14ac:dyDescent="0.55000000000000004">
      <c r="A186" s="1" t="s">
        <v>1043</v>
      </c>
      <c r="B186" s="1" t="s">
        <v>1044</v>
      </c>
      <c r="C186" s="1" t="s">
        <v>1045</v>
      </c>
      <c r="D186" s="1" t="s">
        <v>58</v>
      </c>
      <c r="E186" s="1" t="s">
        <v>1046</v>
      </c>
      <c r="F186" s="1" t="s">
        <v>60</v>
      </c>
      <c r="G186" s="1" t="s">
        <v>111</v>
      </c>
      <c r="H186" s="1" t="s">
        <v>1047</v>
      </c>
      <c r="I186" s="1">
        <v>743400</v>
      </c>
      <c r="J186" s="1">
        <v>4059600</v>
      </c>
      <c r="K186" s="1">
        <v>6387300</v>
      </c>
      <c r="L186" s="1">
        <v>1350000</v>
      </c>
      <c r="M186" s="1">
        <v>1300000</v>
      </c>
      <c r="N186" s="2">
        <f>IF(ISERROR(DATEVALUE(TEXT(880313,"00!/00!/00"))),TEXT(880313,"@"),DATEVALUE(TEXT(880313,"00!/00!/00")))</f>
        <v>32215</v>
      </c>
      <c r="O186" s="1" t="s">
        <v>46</v>
      </c>
    </row>
    <row r="187" spans="1:15" ht="13" customHeight="1" x14ac:dyDescent="0.55000000000000004">
      <c r="A187" s="1" t="s">
        <v>1048</v>
      </c>
      <c r="B187" s="1" t="s">
        <v>1049</v>
      </c>
      <c r="C187" s="1" t="s">
        <v>1050</v>
      </c>
      <c r="D187" s="1" t="s">
        <v>302</v>
      </c>
      <c r="E187" s="1" t="s">
        <v>1051</v>
      </c>
      <c r="F187" s="1" t="s">
        <v>304</v>
      </c>
      <c r="G187" s="1" t="s">
        <v>758</v>
      </c>
      <c r="H187" s="1" t="s">
        <v>1052</v>
      </c>
      <c r="I187" s="1">
        <v>95600</v>
      </c>
      <c r="J187" s="1">
        <v>52800</v>
      </c>
      <c r="K187" s="1">
        <v>82300</v>
      </c>
      <c r="L187" s="1">
        <v>0</v>
      </c>
      <c r="M187" s="1">
        <v>1000000</v>
      </c>
      <c r="N187" s="2">
        <f>IF(ISERROR(DATEVALUE(TEXT(880103,"00!/00!/00"))),TEXT(880103,"@"),DATEVALUE(TEXT(880103,"00!/00!/00")))</f>
        <v>32145</v>
      </c>
      <c r="O187" s="1" t="s">
        <v>46</v>
      </c>
    </row>
    <row r="188" spans="1:15" ht="13" customHeight="1" x14ac:dyDescent="0.55000000000000004">
      <c r="A188" s="1" t="s">
        <v>1053</v>
      </c>
      <c r="B188" s="1" t="s">
        <v>1054</v>
      </c>
      <c r="C188" s="1" t="s">
        <v>1055</v>
      </c>
      <c r="D188" s="1" t="s">
        <v>165</v>
      </c>
      <c r="E188" s="1" t="s">
        <v>1056</v>
      </c>
      <c r="F188" s="1" t="s">
        <v>167</v>
      </c>
      <c r="G188" s="1" t="s">
        <v>297</v>
      </c>
      <c r="H188" s="1" t="s">
        <v>1057</v>
      </c>
      <c r="I188" s="1">
        <v>735100</v>
      </c>
      <c r="J188" s="1">
        <v>3828500</v>
      </c>
      <c r="K188" s="1">
        <v>6468800</v>
      </c>
      <c r="L188" s="1">
        <v>1870000</v>
      </c>
      <c r="M188" s="1">
        <v>2100000</v>
      </c>
      <c r="N188" s="2">
        <f>IF(ISERROR(DATEVALUE(TEXT(880420,"00!/00!/00"))),TEXT(880420,"@"),DATEVALUE(TEXT(880420,"00!/00!/00")))</f>
        <v>32253</v>
      </c>
      <c r="O188" s="1" t="s">
        <v>145</v>
      </c>
    </row>
    <row r="189" spans="1:15" ht="13" customHeight="1" x14ac:dyDescent="0.55000000000000004">
      <c r="A189" s="1" t="s">
        <v>1058</v>
      </c>
      <c r="B189" s="1" t="s">
        <v>1059</v>
      </c>
      <c r="C189" s="1" t="s">
        <v>1060</v>
      </c>
      <c r="D189" s="1" t="s">
        <v>32</v>
      </c>
      <c r="E189" s="1" t="s">
        <v>1061</v>
      </c>
      <c r="F189" s="1" t="s">
        <v>34</v>
      </c>
      <c r="G189" s="1" t="s">
        <v>859</v>
      </c>
      <c r="H189" s="1" t="s">
        <v>1062</v>
      </c>
      <c r="I189" s="1">
        <v>121000</v>
      </c>
      <c r="J189" s="1">
        <v>396500</v>
      </c>
      <c r="K189" s="1">
        <v>1042500</v>
      </c>
      <c r="L189" s="1">
        <v>95000</v>
      </c>
      <c r="M189" s="1">
        <v>1000000</v>
      </c>
      <c r="N189" s="2">
        <f>IF(ISERROR(DATEVALUE(TEXT(880524,"00!/00!/00"))),TEXT(880524,"@"),DATEVALUE(TEXT(880524,"00!/00!/00")))</f>
        <v>32287</v>
      </c>
      <c r="O189" s="1" t="s">
        <v>46</v>
      </c>
    </row>
    <row r="190" spans="1:15" ht="13" customHeight="1" x14ac:dyDescent="0.55000000000000004">
      <c r="A190" s="1" t="s">
        <v>1063</v>
      </c>
      <c r="B190" s="1" t="s">
        <v>1064</v>
      </c>
      <c r="C190" s="1" t="s">
        <v>1065</v>
      </c>
      <c r="D190" s="1" t="s">
        <v>102</v>
      </c>
      <c r="E190" s="1" t="s">
        <v>1066</v>
      </c>
      <c r="F190" s="1" t="s">
        <v>104</v>
      </c>
      <c r="G190" s="1" t="s">
        <v>105</v>
      </c>
      <c r="H190" s="1" t="s">
        <v>1067</v>
      </c>
      <c r="I190" s="1">
        <v>722200</v>
      </c>
      <c r="J190" s="1">
        <v>3980900</v>
      </c>
      <c r="K190" s="1">
        <v>6169600</v>
      </c>
      <c r="L190" s="1">
        <v>1300000</v>
      </c>
      <c r="M190" s="1">
        <v>1400000</v>
      </c>
      <c r="N190" s="2">
        <f>IF(ISERROR(DATEVALUE(TEXT(880127,"00!/00!/00"))),TEXT(880127,"@"),DATEVALUE(TEXT(880127,"00!/00!/00")))</f>
        <v>32169</v>
      </c>
      <c r="O190" s="1" t="s">
        <v>23</v>
      </c>
    </row>
    <row r="191" spans="1:15" ht="13" customHeight="1" x14ac:dyDescent="0.55000000000000004">
      <c r="A191" s="1" t="s">
        <v>1068</v>
      </c>
      <c r="B191" s="1" t="s">
        <v>1069</v>
      </c>
      <c r="C191" s="1" t="s">
        <v>1070</v>
      </c>
      <c r="D191" s="1" t="s">
        <v>140</v>
      </c>
      <c r="E191" s="1" t="s">
        <v>1071</v>
      </c>
      <c r="F191" s="1" t="s">
        <v>142</v>
      </c>
      <c r="G191" s="1" t="s">
        <v>182</v>
      </c>
      <c r="H191" s="1" t="s">
        <v>1072</v>
      </c>
      <c r="I191" s="1">
        <v>1026000</v>
      </c>
      <c r="J191" s="1">
        <v>6060500</v>
      </c>
      <c r="K191" s="1">
        <v>9561400</v>
      </c>
      <c r="L191" s="1">
        <v>1500000</v>
      </c>
      <c r="M191" s="1">
        <v>2000000</v>
      </c>
      <c r="N191" s="2">
        <f>IF(ISERROR(DATEVALUE(TEXT(880529,"00!/00!/00"))),TEXT(880529,"@"),DATEVALUE(TEXT(880529,"00!/00!/00")))</f>
        <v>32292</v>
      </c>
      <c r="O191" s="1" t="s">
        <v>90</v>
      </c>
    </row>
    <row r="192" spans="1:15" ht="13" customHeight="1" x14ac:dyDescent="0.55000000000000004">
      <c r="A192" s="1" t="s">
        <v>1073</v>
      </c>
      <c r="B192" s="1" t="s">
        <v>1074</v>
      </c>
      <c r="C192" s="1" t="s">
        <v>1075</v>
      </c>
      <c r="D192" s="1" t="s">
        <v>173</v>
      </c>
      <c r="E192" s="1" t="s">
        <v>1076</v>
      </c>
      <c r="F192" s="1" t="s">
        <v>175</v>
      </c>
      <c r="G192" s="1" t="s">
        <v>176</v>
      </c>
      <c r="H192" s="1" t="s">
        <v>1077</v>
      </c>
      <c r="I192" s="1">
        <v>836800</v>
      </c>
      <c r="J192" s="1">
        <v>4970400</v>
      </c>
      <c r="K192" s="1">
        <v>8098800</v>
      </c>
      <c r="L192" s="1">
        <v>980000</v>
      </c>
      <c r="M192" s="1">
        <v>2300000</v>
      </c>
      <c r="N192" s="2">
        <f>IF(ISERROR(DATEVALUE(TEXT(880430,"00!/00!/00"))),TEXT(880430,"@"),DATEVALUE(TEXT(880430,"00!/00!/00")))</f>
        <v>32263</v>
      </c>
      <c r="O192" s="1" t="s">
        <v>46</v>
      </c>
    </row>
    <row r="193" spans="1:15" ht="13" customHeight="1" x14ac:dyDescent="0.55000000000000004">
      <c r="A193" s="1" t="s">
        <v>1078</v>
      </c>
      <c r="B193" s="1" t="s">
        <v>1079</v>
      </c>
      <c r="C193" s="1" t="s">
        <v>1080</v>
      </c>
      <c r="D193" s="1" t="s">
        <v>157</v>
      </c>
      <c r="E193" s="1" t="s">
        <v>1081</v>
      </c>
      <c r="F193" s="1" t="s">
        <v>159</v>
      </c>
      <c r="G193" s="1" t="s">
        <v>160</v>
      </c>
      <c r="H193" s="1" t="s">
        <v>1082</v>
      </c>
      <c r="I193" s="1">
        <v>931700</v>
      </c>
      <c r="J193" s="1">
        <v>5129300</v>
      </c>
      <c r="K193" s="1">
        <v>8162100</v>
      </c>
      <c r="L193" s="1">
        <v>1010000</v>
      </c>
      <c r="M193" s="1">
        <v>1000000</v>
      </c>
      <c r="N193" s="2">
        <f>IF(ISERROR(DATEVALUE(TEXT(880617,"00!/00!/00"))),TEXT(880617,"@"),DATEVALUE(TEXT(880617,"00!/00!/00")))</f>
        <v>32311</v>
      </c>
      <c r="O193" s="1" t="s">
        <v>90</v>
      </c>
    </row>
    <row r="194" spans="1:15" ht="13" customHeight="1" x14ac:dyDescent="0.55000000000000004">
      <c r="A194" s="1" t="s">
        <v>1083</v>
      </c>
      <c r="B194" s="1" t="s">
        <v>1084</v>
      </c>
      <c r="C194" s="1" t="s">
        <v>1085</v>
      </c>
      <c r="D194" s="1" t="s">
        <v>116</v>
      </c>
      <c r="E194" s="1" t="s">
        <v>1086</v>
      </c>
      <c r="F194" s="1" t="s">
        <v>118</v>
      </c>
      <c r="G194" s="1" t="s">
        <v>1087</v>
      </c>
      <c r="H194" s="1" t="s">
        <v>1088</v>
      </c>
      <c r="I194" s="1">
        <v>90200</v>
      </c>
      <c r="J194" s="1">
        <v>35900</v>
      </c>
      <c r="K194" s="1">
        <v>188000</v>
      </c>
      <c r="L194" s="1">
        <v>0</v>
      </c>
      <c r="M194" s="1">
        <v>2400000</v>
      </c>
      <c r="N194" s="2">
        <f>IF(ISERROR(DATEVALUE(TEXT(880201,"00!/00!/00"))),TEXT(880201,"@"),DATEVALUE(TEXT(880201,"00!/00!/00")))</f>
        <v>32174</v>
      </c>
      <c r="O194" s="1" t="s">
        <v>90</v>
      </c>
    </row>
    <row r="195" spans="1:15" ht="13" customHeight="1" x14ac:dyDescent="0.55000000000000004">
      <c r="A195" s="1" t="s">
        <v>1089</v>
      </c>
      <c r="B195" s="1" t="s">
        <v>1090</v>
      </c>
      <c r="C195" s="1" t="s">
        <v>1091</v>
      </c>
      <c r="D195" s="1" t="s">
        <v>310</v>
      </c>
      <c r="E195" s="1" t="s">
        <v>1092</v>
      </c>
      <c r="F195" s="1" t="s">
        <v>312</v>
      </c>
      <c r="G195" s="1" t="s">
        <v>313</v>
      </c>
      <c r="H195" s="1" t="s">
        <v>1093</v>
      </c>
      <c r="I195" s="1">
        <v>2995400</v>
      </c>
      <c r="J195" s="1">
        <v>17507100</v>
      </c>
      <c r="K195" s="1">
        <v>26680500</v>
      </c>
      <c r="L195" s="1">
        <v>3500000</v>
      </c>
      <c r="M195" s="1">
        <v>3500000</v>
      </c>
      <c r="N195" s="2">
        <f>IF(ISERROR(DATEVALUE(TEXT(880419,"00!/00!/00"))),TEXT(880419,"@"),DATEVALUE(TEXT(880419,"00!/00!/00")))</f>
        <v>32252</v>
      </c>
      <c r="O195" s="1" t="s">
        <v>90</v>
      </c>
    </row>
    <row r="196" spans="1:15" ht="13" customHeight="1" x14ac:dyDescent="0.55000000000000004">
      <c r="A196" s="1" t="s">
        <v>1094</v>
      </c>
      <c r="B196" s="1" t="s">
        <v>1095</v>
      </c>
      <c r="C196" s="1" t="s">
        <v>1096</v>
      </c>
      <c r="D196" s="1" t="s">
        <v>720</v>
      </c>
      <c r="E196" s="1" t="s">
        <v>1097</v>
      </c>
      <c r="F196" s="1" t="s">
        <v>722</v>
      </c>
      <c r="G196" s="1" t="s">
        <v>152</v>
      </c>
      <c r="H196" s="1" t="s">
        <v>1098</v>
      </c>
      <c r="I196" s="1">
        <v>18800</v>
      </c>
      <c r="J196" s="1">
        <v>70800</v>
      </c>
      <c r="K196" s="1">
        <v>1007800</v>
      </c>
      <c r="L196" s="1">
        <v>0</v>
      </c>
      <c r="M196" s="1">
        <v>3000000</v>
      </c>
      <c r="N196" s="2">
        <f>IF(ISERROR(DATEVALUE(TEXT(880603,"00!/00!/00"))),TEXT(880603,"@"),DATEVALUE(TEXT(880603,"00!/00!/00")))</f>
        <v>32297</v>
      </c>
      <c r="O196" s="1" t="s">
        <v>23</v>
      </c>
    </row>
    <row r="197" spans="1:15" ht="13" customHeight="1" x14ac:dyDescent="0.55000000000000004">
      <c r="A197" s="1" t="s">
        <v>1099</v>
      </c>
      <c r="B197" s="1" t="s">
        <v>1100</v>
      </c>
      <c r="C197" s="1" t="s">
        <v>1101</v>
      </c>
      <c r="D197" s="1" t="s">
        <v>394</v>
      </c>
      <c r="E197" s="1" t="s">
        <v>1102</v>
      </c>
      <c r="F197" s="1" t="s">
        <v>396</v>
      </c>
      <c r="G197" s="1" t="s">
        <v>397</v>
      </c>
      <c r="H197" s="1" t="s">
        <v>1103</v>
      </c>
      <c r="I197" s="1">
        <v>52300</v>
      </c>
      <c r="J197" s="1">
        <v>66800</v>
      </c>
      <c r="K197" s="1">
        <v>137600</v>
      </c>
      <c r="L197" s="1">
        <v>10000</v>
      </c>
      <c r="M197" s="1">
        <v>700000</v>
      </c>
      <c r="N197" s="2">
        <f>IF(ISERROR(DATEVALUE(TEXT(880602,"00!/00!/00"))),TEXT(880602,"@"),DATEVALUE(TEXT(880602,"00!/00!/00")))</f>
        <v>32296</v>
      </c>
      <c r="O197" s="1" t="s">
        <v>63</v>
      </c>
    </row>
    <row r="198" spans="1:15" ht="13" customHeight="1" x14ac:dyDescent="0.55000000000000004">
      <c r="A198" s="1" t="s">
        <v>1104</v>
      </c>
      <c r="B198" s="1" t="s">
        <v>1105</v>
      </c>
      <c r="C198" s="1" t="s">
        <v>1106</v>
      </c>
      <c r="D198" s="1" t="s">
        <v>124</v>
      </c>
      <c r="E198" s="1" t="s">
        <v>1107</v>
      </c>
      <c r="F198" s="1" t="s">
        <v>126</v>
      </c>
      <c r="G198" s="1" t="s">
        <v>127</v>
      </c>
      <c r="H198" s="1" t="s">
        <v>1108</v>
      </c>
      <c r="I198" s="1">
        <v>1396400</v>
      </c>
      <c r="J198" s="1">
        <v>8090300</v>
      </c>
      <c r="K198" s="1">
        <v>12421100</v>
      </c>
      <c r="L198" s="1">
        <v>4000000</v>
      </c>
      <c r="M198" s="1">
        <v>3900000</v>
      </c>
      <c r="N198" s="2">
        <f>IF(ISERROR(DATEVALUE(TEXT(880407,"00!/00!/00"))),TEXT(880407,"@"),DATEVALUE(TEXT(880407,"00!/00!/00")))</f>
        <v>32240</v>
      </c>
      <c r="O198" s="1" t="s">
        <v>63</v>
      </c>
    </row>
    <row r="199" spans="1:15" ht="13" customHeight="1" x14ac:dyDescent="0.55000000000000004">
      <c r="A199" s="1" t="s">
        <v>1109</v>
      </c>
      <c r="B199" s="1" t="s">
        <v>1110</v>
      </c>
      <c r="C199" s="1" t="s">
        <v>1111</v>
      </c>
      <c r="D199" s="1" t="s">
        <v>116</v>
      </c>
      <c r="E199" s="1" t="s">
        <v>1112</v>
      </c>
      <c r="F199" s="1" t="s">
        <v>118</v>
      </c>
      <c r="G199" s="1" t="s">
        <v>1087</v>
      </c>
      <c r="H199" s="1" t="s">
        <v>1113</v>
      </c>
      <c r="I199" s="1">
        <v>1270200</v>
      </c>
      <c r="J199" s="1">
        <v>7534900</v>
      </c>
      <c r="K199" s="1">
        <v>12216400</v>
      </c>
      <c r="L199" s="1">
        <v>1500000</v>
      </c>
      <c r="M199" s="1">
        <v>1800000</v>
      </c>
      <c r="N199" s="2">
        <f>IF(ISERROR(DATEVALUE(TEXT(880424,"00!/00!/00"))),TEXT(880424,"@"),DATEVALUE(TEXT(880424,"00!/00!/00")))</f>
        <v>32257</v>
      </c>
      <c r="O199" s="1" t="s">
        <v>46</v>
      </c>
    </row>
    <row r="200" spans="1:15" ht="13" customHeight="1" x14ac:dyDescent="0.55000000000000004">
      <c r="A200" s="1" t="s">
        <v>1114</v>
      </c>
      <c r="B200" s="1" t="s">
        <v>1115</v>
      </c>
      <c r="C200" s="1" t="s">
        <v>1116</v>
      </c>
      <c r="D200" s="1" t="s">
        <v>354</v>
      </c>
      <c r="E200" s="1" t="s">
        <v>1117</v>
      </c>
      <c r="F200" s="1" t="s">
        <v>356</v>
      </c>
      <c r="G200" s="1" t="s">
        <v>389</v>
      </c>
      <c r="H200" s="1" t="s">
        <v>1118</v>
      </c>
      <c r="I200" s="1">
        <v>1400300</v>
      </c>
      <c r="J200" s="1">
        <v>7802400</v>
      </c>
      <c r="K200" s="1">
        <v>12227800</v>
      </c>
      <c r="L200" s="1">
        <v>2600000</v>
      </c>
      <c r="M200" s="1">
        <v>2700000</v>
      </c>
      <c r="N200" s="2">
        <f>IF(ISERROR(DATEVALUE(TEXT(880515,"00!/00!/00"))),TEXT(880515,"@"),DATEVALUE(TEXT(880515,"00!/00!/00")))</f>
        <v>32278</v>
      </c>
      <c r="O200" s="1" t="s">
        <v>63</v>
      </c>
    </row>
    <row r="201" spans="1:15" ht="13" customHeight="1" x14ac:dyDescent="0.55000000000000004">
      <c r="A201" s="1" t="s">
        <v>1119</v>
      </c>
      <c r="B201" s="1" t="s">
        <v>1120</v>
      </c>
      <c r="C201" s="1" t="s">
        <v>1121</v>
      </c>
      <c r="D201" s="1" t="s">
        <v>67</v>
      </c>
      <c r="E201" s="1" t="s">
        <v>1122</v>
      </c>
      <c r="F201" s="1" t="s">
        <v>69</v>
      </c>
      <c r="G201" s="1" t="s">
        <v>70</v>
      </c>
      <c r="H201" s="1" t="s">
        <v>1123</v>
      </c>
      <c r="I201" s="1">
        <v>142000</v>
      </c>
      <c r="J201" s="1">
        <v>510700</v>
      </c>
      <c r="K201" s="1">
        <v>852400</v>
      </c>
      <c r="L201" s="1">
        <v>150000</v>
      </c>
      <c r="M201" s="1">
        <v>2600000</v>
      </c>
      <c r="N201" s="2">
        <f>IF(ISERROR(DATEVALUE(TEXT(880108,"00!/00!/00"))),TEXT(880108,"@"),DATEVALUE(TEXT(880108,"00!/00!/00")))</f>
        <v>32150</v>
      </c>
      <c r="O201" s="1" t="s">
        <v>90</v>
      </c>
    </row>
    <row r="202" spans="1:15" ht="13" customHeight="1" x14ac:dyDescent="0.55000000000000004">
      <c r="A202" s="1" t="s">
        <v>1124</v>
      </c>
      <c r="B202" s="1" t="s">
        <v>1125</v>
      </c>
      <c r="C202" s="1" t="s">
        <v>1126</v>
      </c>
      <c r="D202" s="1" t="s">
        <v>223</v>
      </c>
      <c r="E202" s="1" t="s">
        <v>1127</v>
      </c>
      <c r="F202" s="1" t="s">
        <v>225</v>
      </c>
      <c r="G202" s="1" t="s">
        <v>915</v>
      </c>
      <c r="H202" s="1" t="s">
        <v>1128</v>
      </c>
      <c r="I202" s="1">
        <v>136600</v>
      </c>
      <c r="J202" s="1">
        <v>424400</v>
      </c>
      <c r="K202" s="1">
        <v>1099500</v>
      </c>
      <c r="L202" s="1">
        <v>180000</v>
      </c>
      <c r="M202" s="1">
        <v>3900000</v>
      </c>
      <c r="N202" s="2">
        <f>IF(ISERROR(DATEVALUE(TEXT(880103,"00!/00!/00"))),TEXT(880103,"@"),DATEVALUE(TEXT(880103,"00!/00!/00")))</f>
        <v>32145</v>
      </c>
      <c r="O202" s="1" t="s">
        <v>90</v>
      </c>
    </row>
    <row r="203" spans="1:15" ht="13" customHeight="1" x14ac:dyDescent="0.55000000000000004">
      <c r="A203" s="1" t="s">
        <v>1129</v>
      </c>
      <c r="B203" s="1" t="s">
        <v>1130</v>
      </c>
      <c r="C203" s="1" t="s">
        <v>1131</v>
      </c>
      <c r="D203" s="1" t="s">
        <v>50</v>
      </c>
      <c r="E203" s="1" t="s">
        <v>1132</v>
      </c>
      <c r="F203" s="1" t="s">
        <v>52</v>
      </c>
      <c r="G203" s="1" t="s">
        <v>53</v>
      </c>
      <c r="H203" s="1" t="s">
        <v>1133</v>
      </c>
      <c r="I203" s="1">
        <v>1360100</v>
      </c>
      <c r="J203" s="1">
        <v>7616800</v>
      </c>
      <c r="K203" s="1">
        <v>12323300</v>
      </c>
      <c r="L203" s="1">
        <v>3800000</v>
      </c>
      <c r="M203" s="1">
        <v>3800000</v>
      </c>
      <c r="N203" s="2">
        <f>IF(ISERROR(DATEVALUE(TEXT(880304,"00!/00!/00"))),TEXT(880304,"@"),DATEVALUE(TEXT(880304,"00!/00!/00")))</f>
        <v>32206</v>
      </c>
      <c r="O203" s="1" t="s">
        <v>46</v>
      </c>
    </row>
    <row r="204" spans="1:15" ht="13" customHeight="1" x14ac:dyDescent="0.55000000000000004">
      <c r="A204" s="1" t="s">
        <v>1134</v>
      </c>
      <c r="B204" s="1" t="s">
        <v>1135</v>
      </c>
      <c r="C204" s="1" t="s">
        <v>1136</v>
      </c>
      <c r="D204" s="1" t="s">
        <v>18</v>
      </c>
      <c r="E204" s="1" t="s">
        <v>1137</v>
      </c>
      <c r="F204" s="1" t="s">
        <v>69</v>
      </c>
      <c r="G204" s="1" t="s">
        <v>21</v>
      </c>
      <c r="H204" s="1" t="s">
        <v>1138</v>
      </c>
      <c r="I204" s="1">
        <v>87900</v>
      </c>
      <c r="J204" s="1">
        <v>9400</v>
      </c>
      <c r="K204" s="1">
        <v>641200</v>
      </c>
      <c r="L204" s="1">
        <v>0</v>
      </c>
      <c r="M204" s="1">
        <v>1700000</v>
      </c>
      <c r="N204" s="2">
        <f>IF(ISERROR(DATEVALUE(TEXT(880304,"00!/00!/00"))),TEXT(880304,"@"),DATEVALUE(TEXT(880304,"00!/00!/00")))</f>
        <v>32206</v>
      </c>
      <c r="O204" s="1" t="s">
        <v>46</v>
      </c>
    </row>
    <row r="205" spans="1:15" ht="13" customHeight="1" x14ac:dyDescent="0.55000000000000004">
      <c r="A205" s="1" t="s">
        <v>1139</v>
      </c>
      <c r="B205" s="1" t="s">
        <v>1140</v>
      </c>
      <c r="C205" s="1" t="s">
        <v>1141</v>
      </c>
      <c r="D205" s="1" t="s">
        <v>41</v>
      </c>
      <c r="E205" s="1" t="s">
        <v>1142</v>
      </c>
      <c r="F205" s="1" t="s">
        <v>43</v>
      </c>
      <c r="G205" s="1" t="s">
        <v>1143</v>
      </c>
      <c r="H205" s="1" t="s">
        <v>1144</v>
      </c>
      <c r="I205" s="1">
        <v>84700</v>
      </c>
      <c r="J205" s="1">
        <v>77100</v>
      </c>
      <c r="K205" s="1">
        <v>433200</v>
      </c>
      <c r="L205" s="1">
        <v>18000</v>
      </c>
      <c r="M205" s="1">
        <v>2200000</v>
      </c>
      <c r="N205" s="2">
        <f>IF(ISERROR(DATEVALUE(TEXT(880521,"00!/00!/00"))),TEXT(880521,"@"),DATEVALUE(TEXT(880521,"00!/00!/00")))</f>
        <v>32284</v>
      </c>
      <c r="O205" s="1" t="s">
        <v>63</v>
      </c>
    </row>
    <row r="206" spans="1:15" ht="13" customHeight="1" x14ac:dyDescent="0.55000000000000004">
      <c r="A206" s="1" t="s">
        <v>1145</v>
      </c>
      <c r="B206" s="1" t="s">
        <v>1146</v>
      </c>
      <c r="C206" s="1" t="s">
        <v>1147</v>
      </c>
      <c r="D206" s="1" t="s">
        <v>157</v>
      </c>
      <c r="E206" s="1" t="s">
        <v>1148</v>
      </c>
      <c r="F206" s="1" t="s">
        <v>159</v>
      </c>
      <c r="G206" s="1" t="s">
        <v>232</v>
      </c>
      <c r="H206" s="1" t="s">
        <v>1149</v>
      </c>
      <c r="I206" s="1">
        <v>1184600</v>
      </c>
      <c r="J206" s="1">
        <v>6597600</v>
      </c>
      <c r="K206" s="1">
        <v>10214700</v>
      </c>
      <c r="L206" s="1">
        <v>1630000</v>
      </c>
      <c r="M206" s="1">
        <v>1600000</v>
      </c>
      <c r="N206" s="2">
        <f>IF(ISERROR(DATEVALUE(TEXT(880206,"00!/00!/00"))),TEXT(880206,"@"),DATEVALUE(TEXT(880206,"00!/00!/00")))</f>
        <v>32179</v>
      </c>
      <c r="O206" s="1" t="s">
        <v>90</v>
      </c>
    </row>
    <row r="207" spans="1:15" ht="13" customHeight="1" x14ac:dyDescent="0.55000000000000004">
      <c r="A207" s="1" t="s">
        <v>1150</v>
      </c>
      <c r="B207" s="1" t="s">
        <v>1151</v>
      </c>
      <c r="C207" s="1" t="s">
        <v>1152</v>
      </c>
      <c r="D207" s="1" t="s">
        <v>223</v>
      </c>
      <c r="E207" s="1" t="s">
        <v>1153</v>
      </c>
      <c r="F207" s="1" t="s">
        <v>225</v>
      </c>
      <c r="G207" s="1" t="s">
        <v>915</v>
      </c>
      <c r="H207" s="1" t="s">
        <v>1154</v>
      </c>
      <c r="I207" s="1">
        <v>1594000</v>
      </c>
      <c r="J207" s="1">
        <v>9226400</v>
      </c>
      <c r="K207" s="1">
        <v>14483000</v>
      </c>
      <c r="L207" s="1">
        <v>2300000</v>
      </c>
      <c r="M207" s="1">
        <v>2300000</v>
      </c>
      <c r="N207" s="2">
        <f>IF(ISERROR(DATEVALUE(TEXT(880213,"00!/00!/00"))),TEXT(880213,"@"),DATEVALUE(TEXT(880213,"00!/00!/00")))</f>
        <v>32186</v>
      </c>
      <c r="O207" s="1" t="s">
        <v>46</v>
      </c>
    </row>
    <row r="208" spans="1:15" ht="13" customHeight="1" x14ac:dyDescent="0.55000000000000004">
      <c r="A208" s="1" t="s">
        <v>1155</v>
      </c>
      <c r="B208" s="1" t="s">
        <v>1156</v>
      </c>
      <c r="C208" s="1" t="s">
        <v>1157</v>
      </c>
      <c r="D208" s="1" t="s">
        <v>310</v>
      </c>
      <c r="E208" s="1" t="s">
        <v>1158</v>
      </c>
      <c r="F208" s="1" t="s">
        <v>312</v>
      </c>
      <c r="G208" s="1" t="s">
        <v>313</v>
      </c>
      <c r="H208" s="1" t="s">
        <v>1159</v>
      </c>
      <c r="I208" s="1">
        <v>28700</v>
      </c>
      <c r="J208" s="1">
        <v>82900</v>
      </c>
      <c r="K208" s="1">
        <v>513400</v>
      </c>
      <c r="L208" s="1">
        <v>15000</v>
      </c>
      <c r="M208" s="1">
        <v>2600000</v>
      </c>
      <c r="N208" s="2">
        <f>IF(ISERROR(DATEVALUE(TEXT(880214,"00!/00!/00"))),TEXT(880214,"@"),DATEVALUE(TEXT(880214,"00!/00!/00")))</f>
        <v>32187</v>
      </c>
      <c r="O208" s="1" t="s">
        <v>37</v>
      </c>
    </row>
    <row r="209" spans="1:15" ht="13" customHeight="1" x14ac:dyDescent="0.55000000000000004">
      <c r="A209" s="1" t="s">
        <v>1160</v>
      </c>
      <c r="B209" s="1" t="s">
        <v>1161</v>
      </c>
      <c r="C209" s="1" t="s">
        <v>1162</v>
      </c>
      <c r="D209" s="1" t="s">
        <v>720</v>
      </c>
      <c r="E209" s="1" t="s">
        <v>1163</v>
      </c>
      <c r="F209" s="1" t="s">
        <v>722</v>
      </c>
      <c r="G209" s="1" t="s">
        <v>152</v>
      </c>
      <c r="H209" s="1" t="s">
        <v>1164</v>
      </c>
      <c r="I209" s="1">
        <v>345600</v>
      </c>
      <c r="J209" s="1">
        <v>1753300</v>
      </c>
      <c r="K209" s="1">
        <v>3139000</v>
      </c>
      <c r="L209" s="1">
        <v>350000</v>
      </c>
      <c r="M209" s="1">
        <v>3400000</v>
      </c>
      <c r="N209" s="2">
        <f>IF(ISERROR(DATEVALUE(TEXT(880127,"00!/00!/00"))),TEXT(880127,"@"),DATEVALUE(TEXT(880127,"00!/00!/00")))</f>
        <v>32169</v>
      </c>
      <c r="O209" s="1" t="s">
        <v>90</v>
      </c>
    </row>
    <row r="210" spans="1:15" ht="13" customHeight="1" x14ac:dyDescent="0.55000000000000004">
      <c r="A210" s="1" t="s">
        <v>1165</v>
      </c>
      <c r="B210" s="1" t="s">
        <v>1166</v>
      </c>
      <c r="C210" s="1" t="s">
        <v>1167</v>
      </c>
      <c r="D210" s="1" t="s">
        <v>165</v>
      </c>
      <c r="E210" s="1" t="s">
        <v>1168</v>
      </c>
      <c r="F210" s="1" t="s">
        <v>167</v>
      </c>
      <c r="G210" s="1" t="s">
        <v>168</v>
      </c>
      <c r="H210" s="1" t="s">
        <v>1169</v>
      </c>
      <c r="I210" s="1">
        <v>156200</v>
      </c>
      <c r="J210" s="1">
        <v>577700</v>
      </c>
      <c r="K210" s="1">
        <v>1600800</v>
      </c>
      <c r="L210" s="1">
        <v>100000</v>
      </c>
      <c r="M210" s="1">
        <v>1500000</v>
      </c>
      <c r="N210" s="2">
        <f>IF(ISERROR(DATEVALUE(TEXT(880428,"00!/00!/00"))),TEXT(880428,"@"),DATEVALUE(TEXT(880428,"00!/00!/00")))</f>
        <v>32261</v>
      </c>
      <c r="O210" s="1" t="s">
        <v>46</v>
      </c>
    </row>
    <row r="211" spans="1:15" ht="13" customHeight="1" x14ac:dyDescent="0.55000000000000004">
      <c r="A211" s="1" t="s">
        <v>1170</v>
      </c>
      <c r="B211" s="1" t="s">
        <v>1171</v>
      </c>
      <c r="C211" s="1" t="s">
        <v>1172</v>
      </c>
      <c r="D211" s="1" t="s">
        <v>58</v>
      </c>
      <c r="E211" s="1" t="s">
        <v>1173</v>
      </c>
      <c r="F211" s="1" t="s">
        <v>60</v>
      </c>
      <c r="G211" s="1" t="s">
        <v>362</v>
      </c>
      <c r="H211" s="1" t="s">
        <v>1174</v>
      </c>
      <c r="I211" s="1">
        <v>1086700</v>
      </c>
      <c r="J211" s="1">
        <v>6099900</v>
      </c>
      <c r="K211" s="1">
        <v>9199700</v>
      </c>
      <c r="L211" s="1">
        <v>2000000</v>
      </c>
      <c r="M211" s="1">
        <v>3100000</v>
      </c>
      <c r="N211" s="2">
        <f>IF(ISERROR(DATEVALUE(TEXT(880314,"00!/00!/00"))),TEXT(880314,"@"),DATEVALUE(TEXT(880314,"00!/00!/00")))</f>
        <v>32216</v>
      </c>
      <c r="O211" s="1" t="s">
        <v>63</v>
      </c>
    </row>
  </sheetData>
  <phoneticPr fontId="1"/>
  <pageMargins left="0.7" right="0.7" top="0.75" bottom="0.75" header="0.3" footer="0.3"/>
  <pageSetup paperSize="9" scale="3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8" x14ac:dyDescent="0.55000000000000004"/>
  <cols>
    <col min="1" max="1" width="14.5" customWidth="1"/>
    <col min="2" max="2" width="17" customWidth="1"/>
    <col min="3" max="4" width="18.83203125" customWidth="1"/>
    <col min="5" max="6" width="21.25" customWidth="1"/>
    <col min="7" max="7" width="24.25" customWidth="1"/>
    <col min="8" max="8" width="8" customWidth="1"/>
    <col min="9" max="9" width="22.83203125" customWidth="1"/>
    <col min="10" max="10" width="25.1640625" customWidth="1"/>
    <col min="11" max="11" width="12.1640625" customWidth="1"/>
    <col min="12" max="12" width="15.08203125" customWidth="1"/>
    <col min="13" max="13" width="18.75" customWidth="1"/>
    <col min="14" max="14" width="19.1640625" customWidth="1"/>
    <col min="15" max="15" width="16.6640625" customWidth="1"/>
    <col min="16" max="18" width="17" customWidth="1"/>
    <col min="19" max="19" width="17.83203125" customWidth="1"/>
    <col min="20" max="20" width="22.9140625" customWidth="1"/>
  </cols>
  <sheetData>
    <row r="1" spans="1:20" x14ac:dyDescent="0.55000000000000004">
      <c r="A1" t="s">
        <v>1175</v>
      </c>
      <c r="B1" t="s">
        <v>1176</v>
      </c>
      <c r="C1" t="s">
        <v>1177</v>
      </c>
      <c r="D1" t="s">
        <v>1178</v>
      </c>
      <c r="E1" t="s">
        <v>1179</v>
      </c>
      <c r="F1" t="s">
        <v>1180</v>
      </c>
      <c r="G1" t="s">
        <v>1181</v>
      </c>
      <c r="H1" t="s">
        <v>1182</v>
      </c>
      <c r="I1" t="s">
        <v>1183</v>
      </c>
      <c r="J1" t="s">
        <v>1184</v>
      </c>
      <c r="K1" t="s">
        <v>1185</v>
      </c>
      <c r="L1" t="s">
        <v>1186</v>
      </c>
      <c r="M1" t="s">
        <v>1187</v>
      </c>
      <c r="N1" t="s">
        <v>1188</v>
      </c>
      <c r="O1" t="s">
        <v>1189</v>
      </c>
      <c r="P1" t="s">
        <v>1190</v>
      </c>
      <c r="Q1" t="s">
        <v>1191</v>
      </c>
      <c r="R1" t="s">
        <v>1192</v>
      </c>
      <c r="S1" t="s">
        <v>1193</v>
      </c>
      <c r="T1" t="s">
        <v>1194</v>
      </c>
    </row>
    <row r="2" spans="1:20" x14ac:dyDescent="0.55000000000000004">
      <c r="A2">
        <v>15</v>
      </c>
      <c r="B2">
        <v>136</v>
      </c>
      <c r="C2" t="s">
        <v>1195</v>
      </c>
      <c r="D2" t="s">
        <v>1195</v>
      </c>
      <c r="E2">
        <v>1</v>
      </c>
      <c r="F2">
        <v>1</v>
      </c>
      <c r="G2">
        <v>5</v>
      </c>
      <c r="H2">
        <v>0</v>
      </c>
      <c r="I2">
        <v>0</v>
      </c>
      <c r="J2" t="s">
        <v>1196</v>
      </c>
      <c r="K2">
        <v>0</v>
      </c>
      <c r="L2" t="s">
        <v>1197</v>
      </c>
      <c r="M2" t="s">
        <v>1197</v>
      </c>
      <c r="N2" t="s">
        <v>1197</v>
      </c>
      <c r="O2" t="s">
        <v>1197</v>
      </c>
      <c r="P2" t="s">
        <v>1198</v>
      </c>
      <c r="Q2" t="s">
        <v>1199</v>
      </c>
      <c r="R2" t="s">
        <v>1197</v>
      </c>
      <c r="S2" t="s">
        <v>1200</v>
      </c>
      <c r="T2">
        <v>290</v>
      </c>
    </row>
    <row r="3" spans="1:20" x14ac:dyDescent="0.55000000000000004">
      <c r="A3">
        <v>15</v>
      </c>
      <c r="B3">
        <v>136</v>
      </c>
      <c r="C3" t="s">
        <v>1201</v>
      </c>
      <c r="D3" t="s">
        <v>1201</v>
      </c>
      <c r="E3">
        <v>6</v>
      </c>
      <c r="F3">
        <v>6</v>
      </c>
      <c r="G3">
        <v>20</v>
      </c>
      <c r="H3">
        <v>0</v>
      </c>
      <c r="I3">
        <v>0</v>
      </c>
      <c r="J3" t="s">
        <v>1202</v>
      </c>
      <c r="K3">
        <v>0</v>
      </c>
      <c r="L3" t="s">
        <v>1197</v>
      </c>
      <c r="M3" t="s">
        <v>1197</v>
      </c>
      <c r="N3" t="s">
        <v>1197</v>
      </c>
      <c r="O3" t="s">
        <v>1197</v>
      </c>
      <c r="P3" t="s">
        <v>1198</v>
      </c>
      <c r="Q3" t="s">
        <v>1203</v>
      </c>
      <c r="R3" t="s">
        <v>1197</v>
      </c>
      <c r="S3" t="s">
        <v>1200</v>
      </c>
      <c r="T3">
        <v>290</v>
      </c>
    </row>
    <row r="4" spans="1:20" x14ac:dyDescent="0.55000000000000004">
      <c r="A4">
        <v>15</v>
      </c>
      <c r="B4">
        <v>136</v>
      </c>
      <c r="C4" t="s">
        <v>1204</v>
      </c>
      <c r="D4" t="s">
        <v>1204</v>
      </c>
      <c r="E4">
        <v>26</v>
      </c>
      <c r="F4">
        <v>26</v>
      </c>
      <c r="G4">
        <v>20</v>
      </c>
      <c r="H4">
        <v>0</v>
      </c>
      <c r="I4">
        <v>0</v>
      </c>
      <c r="J4" t="s">
        <v>1205</v>
      </c>
      <c r="K4">
        <v>0</v>
      </c>
      <c r="L4" t="s">
        <v>1197</v>
      </c>
      <c r="M4" t="s">
        <v>1197</v>
      </c>
      <c r="N4" t="s">
        <v>1197</v>
      </c>
      <c r="O4" t="s">
        <v>1197</v>
      </c>
      <c r="P4" t="s">
        <v>1198</v>
      </c>
      <c r="Q4" t="s">
        <v>1206</v>
      </c>
      <c r="R4" t="s">
        <v>1197</v>
      </c>
      <c r="S4" t="s">
        <v>1207</v>
      </c>
      <c r="T4">
        <v>5026</v>
      </c>
    </row>
    <row r="5" spans="1:20" x14ac:dyDescent="0.55000000000000004">
      <c r="A5">
        <v>15</v>
      </c>
      <c r="B5">
        <v>136</v>
      </c>
      <c r="C5" t="s">
        <v>1208</v>
      </c>
      <c r="D5" t="s">
        <v>1208</v>
      </c>
      <c r="E5">
        <v>46</v>
      </c>
      <c r="F5">
        <v>46</v>
      </c>
      <c r="G5">
        <v>20</v>
      </c>
      <c r="H5">
        <v>0</v>
      </c>
      <c r="I5">
        <v>0</v>
      </c>
      <c r="J5" t="s">
        <v>3</v>
      </c>
      <c r="K5">
        <v>0</v>
      </c>
      <c r="L5" t="s">
        <v>1197</v>
      </c>
      <c r="M5" t="s">
        <v>1197</v>
      </c>
      <c r="N5" t="s">
        <v>1197</v>
      </c>
      <c r="O5" t="s">
        <v>1197</v>
      </c>
      <c r="P5" t="s">
        <v>3</v>
      </c>
      <c r="Q5" t="s">
        <v>1197</v>
      </c>
      <c r="R5" t="s">
        <v>1197</v>
      </c>
      <c r="S5" t="s">
        <v>1207</v>
      </c>
      <c r="T5">
        <v>5026</v>
      </c>
    </row>
    <row r="6" spans="1:20" x14ac:dyDescent="0.55000000000000004">
      <c r="A6">
        <v>15</v>
      </c>
      <c r="B6">
        <v>136</v>
      </c>
      <c r="C6" t="s">
        <v>1209</v>
      </c>
      <c r="D6" t="s">
        <v>1209</v>
      </c>
      <c r="E6">
        <v>66</v>
      </c>
      <c r="F6">
        <v>66</v>
      </c>
      <c r="G6">
        <v>20</v>
      </c>
      <c r="H6">
        <v>0</v>
      </c>
      <c r="I6">
        <v>0</v>
      </c>
      <c r="J6" t="s">
        <v>4</v>
      </c>
      <c r="K6">
        <v>0</v>
      </c>
      <c r="L6" t="s">
        <v>1197</v>
      </c>
      <c r="M6" t="s">
        <v>1197</v>
      </c>
      <c r="N6" t="s">
        <v>1197</v>
      </c>
      <c r="O6" t="s">
        <v>1197</v>
      </c>
      <c r="P6" t="s">
        <v>4</v>
      </c>
      <c r="Q6" t="s">
        <v>1197</v>
      </c>
      <c r="R6" t="s">
        <v>1197</v>
      </c>
      <c r="S6" t="s">
        <v>1207</v>
      </c>
      <c r="T6">
        <v>5026</v>
      </c>
    </row>
    <row r="7" spans="1:20" x14ac:dyDescent="0.55000000000000004">
      <c r="A7">
        <v>15</v>
      </c>
      <c r="B7">
        <v>136</v>
      </c>
      <c r="C7" t="s">
        <v>1210</v>
      </c>
      <c r="D7" t="s">
        <v>1210</v>
      </c>
      <c r="E7">
        <v>86</v>
      </c>
      <c r="F7">
        <v>86</v>
      </c>
      <c r="G7">
        <v>2</v>
      </c>
      <c r="H7">
        <v>0</v>
      </c>
      <c r="I7">
        <v>0</v>
      </c>
      <c r="J7" t="s">
        <v>1211</v>
      </c>
      <c r="K7">
        <v>0</v>
      </c>
      <c r="L7" t="s">
        <v>1197</v>
      </c>
      <c r="M7" t="s">
        <v>1197</v>
      </c>
      <c r="N7" t="s">
        <v>1197</v>
      </c>
      <c r="O7" t="s">
        <v>1197</v>
      </c>
      <c r="P7" t="s">
        <v>1212</v>
      </c>
      <c r="Q7" t="s">
        <v>1213</v>
      </c>
      <c r="R7" t="s">
        <v>1197</v>
      </c>
      <c r="S7" t="s">
        <v>1200</v>
      </c>
      <c r="T7">
        <v>290</v>
      </c>
    </row>
    <row r="8" spans="1:20" x14ac:dyDescent="0.55000000000000004">
      <c r="A8">
        <v>15</v>
      </c>
      <c r="B8">
        <v>136</v>
      </c>
      <c r="C8" t="s">
        <v>1214</v>
      </c>
      <c r="D8" t="s">
        <v>1214</v>
      </c>
      <c r="E8">
        <v>88</v>
      </c>
      <c r="F8">
        <v>88</v>
      </c>
      <c r="G8">
        <v>6</v>
      </c>
      <c r="H8">
        <v>0</v>
      </c>
      <c r="I8">
        <v>0</v>
      </c>
      <c r="J8" t="s">
        <v>6</v>
      </c>
      <c r="K8">
        <v>0</v>
      </c>
      <c r="L8" t="s">
        <v>1197</v>
      </c>
      <c r="M8" t="s">
        <v>1197</v>
      </c>
      <c r="N8" t="s">
        <v>1197</v>
      </c>
      <c r="O8" t="s">
        <v>1197</v>
      </c>
      <c r="P8" t="s">
        <v>6</v>
      </c>
      <c r="Q8" t="s">
        <v>1197</v>
      </c>
      <c r="R8" t="s">
        <v>1197</v>
      </c>
      <c r="S8" t="s">
        <v>1200</v>
      </c>
      <c r="T8">
        <v>290</v>
      </c>
    </row>
    <row r="9" spans="1:20" x14ac:dyDescent="0.55000000000000004">
      <c r="A9">
        <v>15</v>
      </c>
      <c r="B9">
        <v>136</v>
      </c>
      <c r="C9" t="s">
        <v>1215</v>
      </c>
      <c r="D9" t="s">
        <v>1215</v>
      </c>
      <c r="E9">
        <v>94</v>
      </c>
      <c r="F9">
        <v>94</v>
      </c>
      <c r="G9">
        <v>13</v>
      </c>
      <c r="H9">
        <v>0</v>
      </c>
      <c r="I9">
        <v>0</v>
      </c>
      <c r="J9" t="s">
        <v>7</v>
      </c>
      <c r="K9">
        <v>0</v>
      </c>
      <c r="L9" t="s">
        <v>1197</v>
      </c>
      <c r="M9" t="s">
        <v>1197</v>
      </c>
      <c r="N9" t="s">
        <v>1197</v>
      </c>
      <c r="O9" t="s">
        <v>1197</v>
      </c>
      <c r="P9" t="s">
        <v>7</v>
      </c>
      <c r="Q9" t="s">
        <v>1197</v>
      </c>
      <c r="R9" t="s">
        <v>1197</v>
      </c>
      <c r="S9" t="s">
        <v>1200</v>
      </c>
      <c r="T9">
        <v>290</v>
      </c>
    </row>
    <row r="10" spans="1:20" x14ac:dyDescent="0.55000000000000004">
      <c r="A10">
        <v>15</v>
      </c>
      <c r="B10">
        <v>136</v>
      </c>
      <c r="C10" t="s">
        <v>1216</v>
      </c>
      <c r="D10" t="s">
        <v>1216</v>
      </c>
      <c r="E10">
        <v>107</v>
      </c>
      <c r="F10">
        <v>107</v>
      </c>
      <c r="G10">
        <v>5</v>
      </c>
      <c r="H10">
        <v>9</v>
      </c>
      <c r="I10">
        <v>0</v>
      </c>
      <c r="J10" t="s">
        <v>1217</v>
      </c>
      <c r="K10">
        <v>0</v>
      </c>
      <c r="L10" t="s">
        <v>1197</v>
      </c>
      <c r="M10" t="s">
        <v>1197</v>
      </c>
      <c r="N10" t="s">
        <v>1197</v>
      </c>
      <c r="O10" t="s">
        <v>1197</v>
      </c>
      <c r="P10" t="s">
        <v>1218</v>
      </c>
      <c r="Q10" t="s">
        <v>1219</v>
      </c>
      <c r="R10" t="s">
        <v>1197</v>
      </c>
      <c r="S10" t="s">
        <v>1220</v>
      </c>
      <c r="T10">
        <v>65535</v>
      </c>
    </row>
    <row r="11" spans="1:20" x14ac:dyDescent="0.55000000000000004">
      <c r="A11">
        <v>15</v>
      </c>
      <c r="B11">
        <v>136</v>
      </c>
      <c r="C11" t="s">
        <v>1221</v>
      </c>
      <c r="D11" t="s">
        <v>1221</v>
      </c>
      <c r="E11">
        <v>112</v>
      </c>
      <c r="F11">
        <v>112</v>
      </c>
      <c r="G11">
        <v>5</v>
      </c>
      <c r="H11">
        <v>9</v>
      </c>
      <c r="I11">
        <v>0</v>
      </c>
      <c r="J11" t="s">
        <v>1222</v>
      </c>
      <c r="K11">
        <v>0</v>
      </c>
      <c r="L11" t="s">
        <v>1197</v>
      </c>
      <c r="M11" t="s">
        <v>1197</v>
      </c>
      <c r="N11" t="s">
        <v>1197</v>
      </c>
      <c r="O11" t="s">
        <v>1197</v>
      </c>
      <c r="P11" t="s">
        <v>1223</v>
      </c>
      <c r="Q11" t="s">
        <v>1219</v>
      </c>
      <c r="R11" t="s">
        <v>1197</v>
      </c>
      <c r="S11" t="s">
        <v>1220</v>
      </c>
      <c r="T11">
        <v>65535</v>
      </c>
    </row>
    <row r="12" spans="1:20" x14ac:dyDescent="0.55000000000000004">
      <c r="A12">
        <v>15</v>
      </c>
      <c r="B12">
        <v>136</v>
      </c>
      <c r="C12" t="s">
        <v>1224</v>
      </c>
      <c r="D12" t="s">
        <v>1224</v>
      </c>
      <c r="E12">
        <v>117</v>
      </c>
      <c r="F12">
        <v>117</v>
      </c>
      <c r="G12">
        <v>5</v>
      </c>
      <c r="H12">
        <v>9</v>
      </c>
      <c r="I12">
        <v>0</v>
      </c>
      <c r="J12" t="s">
        <v>1225</v>
      </c>
      <c r="K12">
        <v>0</v>
      </c>
      <c r="L12" t="s">
        <v>1197</v>
      </c>
      <c r="M12" t="s">
        <v>1197</v>
      </c>
      <c r="N12" t="s">
        <v>1197</v>
      </c>
      <c r="O12" t="s">
        <v>1197</v>
      </c>
      <c r="P12" t="s">
        <v>1226</v>
      </c>
      <c r="Q12" t="s">
        <v>1219</v>
      </c>
      <c r="R12" t="s">
        <v>1197</v>
      </c>
      <c r="S12" t="s">
        <v>1220</v>
      </c>
      <c r="T12">
        <v>65535</v>
      </c>
    </row>
    <row r="13" spans="1:20" x14ac:dyDescent="0.55000000000000004">
      <c r="A13">
        <v>15</v>
      </c>
      <c r="B13">
        <v>136</v>
      </c>
      <c r="C13" t="s">
        <v>1227</v>
      </c>
      <c r="D13" t="s">
        <v>1227</v>
      </c>
      <c r="E13">
        <v>122</v>
      </c>
      <c r="F13">
        <v>122</v>
      </c>
      <c r="G13">
        <v>5</v>
      </c>
      <c r="H13">
        <v>9</v>
      </c>
      <c r="I13">
        <v>0</v>
      </c>
      <c r="J13" t="s">
        <v>1228</v>
      </c>
      <c r="K13">
        <v>0</v>
      </c>
      <c r="L13" t="s">
        <v>1197</v>
      </c>
      <c r="M13" t="s">
        <v>1197</v>
      </c>
      <c r="N13" t="s">
        <v>1197</v>
      </c>
      <c r="O13" t="s">
        <v>1197</v>
      </c>
      <c r="P13" t="s">
        <v>1229</v>
      </c>
      <c r="Q13" t="s">
        <v>1230</v>
      </c>
      <c r="R13" t="s">
        <v>1197</v>
      </c>
      <c r="S13" t="s">
        <v>1220</v>
      </c>
      <c r="T13">
        <v>65535</v>
      </c>
    </row>
    <row r="14" spans="1:20" x14ac:dyDescent="0.55000000000000004">
      <c r="A14">
        <v>15</v>
      </c>
      <c r="B14">
        <v>136</v>
      </c>
      <c r="C14" t="s">
        <v>1231</v>
      </c>
      <c r="D14" t="s">
        <v>1231</v>
      </c>
      <c r="E14">
        <v>127</v>
      </c>
      <c r="F14">
        <v>127</v>
      </c>
      <c r="G14">
        <v>5</v>
      </c>
      <c r="H14">
        <v>9</v>
      </c>
      <c r="I14">
        <v>0</v>
      </c>
      <c r="J14" t="s">
        <v>1232</v>
      </c>
      <c r="K14">
        <v>0</v>
      </c>
      <c r="L14" t="s">
        <v>1197</v>
      </c>
      <c r="M14" t="s">
        <v>1197</v>
      </c>
      <c r="N14" t="s">
        <v>1197</v>
      </c>
      <c r="O14" t="s">
        <v>1197</v>
      </c>
      <c r="P14" t="s">
        <v>1233</v>
      </c>
      <c r="Q14" t="s">
        <v>1234</v>
      </c>
      <c r="R14" t="s">
        <v>1197</v>
      </c>
      <c r="S14" t="s">
        <v>1220</v>
      </c>
      <c r="T14">
        <v>65535</v>
      </c>
    </row>
    <row r="15" spans="1:20" x14ac:dyDescent="0.55000000000000004">
      <c r="A15">
        <v>15</v>
      </c>
      <c r="B15">
        <v>136</v>
      </c>
      <c r="C15" t="s">
        <v>1235</v>
      </c>
      <c r="D15" t="s">
        <v>1235</v>
      </c>
      <c r="E15">
        <v>132</v>
      </c>
      <c r="F15">
        <v>132</v>
      </c>
      <c r="G15">
        <v>4</v>
      </c>
      <c r="H15">
        <v>6</v>
      </c>
      <c r="I15">
        <v>0</v>
      </c>
      <c r="J15" t="s">
        <v>1236</v>
      </c>
      <c r="K15">
        <v>0</v>
      </c>
      <c r="L15" t="s">
        <v>1197</v>
      </c>
      <c r="M15" t="s">
        <v>1197</v>
      </c>
      <c r="N15" t="s">
        <v>1197</v>
      </c>
      <c r="O15" t="s">
        <v>1197</v>
      </c>
      <c r="P15" t="s">
        <v>1237</v>
      </c>
      <c r="Q15" t="s">
        <v>1238</v>
      </c>
      <c r="R15" t="s">
        <v>1197</v>
      </c>
      <c r="S15" t="s">
        <v>1220</v>
      </c>
      <c r="T15">
        <v>65535</v>
      </c>
    </row>
    <row r="16" spans="1:20" x14ac:dyDescent="0.55000000000000004">
      <c r="A16">
        <v>15</v>
      </c>
      <c r="B16">
        <v>136</v>
      </c>
      <c r="C16" t="s">
        <v>1239</v>
      </c>
      <c r="D16" t="s">
        <v>1239</v>
      </c>
      <c r="E16">
        <v>136</v>
      </c>
      <c r="F16">
        <v>136</v>
      </c>
      <c r="G16">
        <v>1</v>
      </c>
      <c r="H16">
        <v>0</v>
      </c>
      <c r="I16">
        <v>0</v>
      </c>
      <c r="J16" t="s">
        <v>1240</v>
      </c>
      <c r="K16">
        <v>0</v>
      </c>
      <c r="L16" t="s">
        <v>1197</v>
      </c>
      <c r="M16" t="s">
        <v>1197</v>
      </c>
      <c r="N16" t="s">
        <v>1197</v>
      </c>
      <c r="O16" t="s">
        <v>1197</v>
      </c>
      <c r="P16" t="s">
        <v>1241</v>
      </c>
      <c r="Q16" t="s">
        <v>1213</v>
      </c>
      <c r="R16" t="s">
        <v>1197</v>
      </c>
      <c r="S16" t="s">
        <v>1200</v>
      </c>
      <c r="T16">
        <v>290</v>
      </c>
    </row>
    <row r="18" spans="1:1" x14ac:dyDescent="0.55000000000000004">
      <c r="A18" t="s">
        <v>1242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DB照会結果</vt:lpstr>
      <vt:lpstr>フィールド記述</vt:lpstr>
    </vt:vector>
  </TitlesOfParts>
  <Company>ベル・データ株式会社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2022-10-19T00:55:37Z</dcterms:created>
  <dcterms:modified xsi:type="dcterms:W3CDTF">2022-10-19T00:56:13Z</dcterms:modified>
</cp:coreProperties>
</file>