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pk10A-CIFS1\profiles$\pka997\gurpreet.arora\Desktop\"/>
    </mc:Choice>
  </mc:AlternateContent>
  <xr:revisionPtr revIDLastSave="0" documentId="13_ncr:1_{62741D85-DBBB-4CDE-AD41-5A553EEABF5F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91029"/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E3" i="3"/>
  <c r="E4" i="3"/>
  <c r="E5" i="3"/>
  <c r="E2" i="3"/>
  <c r="D3" i="3"/>
  <c r="D4" i="3"/>
  <c r="D5" i="3"/>
  <c r="D2" i="3"/>
  <c r="F5" i="3"/>
  <c r="F4" i="3"/>
  <c r="F3" i="3"/>
  <c r="F2" i="3"/>
  <c r="C3" i="3"/>
  <c r="C4" i="3"/>
  <c r="C5" i="3"/>
  <c r="C2" i="3"/>
  <c r="B3" i="3"/>
  <c r="B4" i="3"/>
  <c r="B5" i="3"/>
  <c r="B2" i="3"/>
  <c r="H52" i="1"/>
  <c r="H49" i="1"/>
  <c r="H45" i="1"/>
  <c r="H48" i="1"/>
  <c r="H47" i="1"/>
  <c r="H44" i="1"/>
  <c r="H43" i="1"/>
  <c r="H42" i="1"/>
  <c r="H39" i="1"/>
  <c r="H38" i="1"/>
  <c r="H37" i="1"/>
  <c r="H36" i="1"/>
  <c r="H33" i="1"/>
  <c r="H32" i="1"/>
  <c r="H31" i="1"/>
  <c r="H30" i="1"/>
  <c r="H29" i="1"/>
</calcChain>
</file>

<file path=xl/sharedStrings.xml><?xml version="1.0" encoding="utf-8"?>
<sst xmlns="http://schemas.openxmlformats.org/spreadsheetml/2006/main" count="832" uniqueCount="80">
  <si>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</si>
  <si>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</si>
  <si>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</si>
  <si>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</si>
  <si>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</si>
  <si>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</si>
  <si>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</si>
  <si>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</si>
  <si>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</si>
  <si>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</si>
  <si>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</si>
  <si>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</si>
  <si>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</si>
  <si>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</si>
  <si>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</si>
  <si>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</si>
  <si>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</si>
  <si>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</si>
  <si>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</si>
  <si>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</si>
  <si>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</si>
  <si>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</si>
  <si>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</si>
  <si>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</si>
  <si>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</si>
  <si>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</si>
  <si>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</si>
  <si>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</si>
  <si>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</si>
  <si>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</si>
  <si>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</si>
  <si>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</si>
  <si>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</si>
  <si>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</si>
  <si>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</si>
  <si>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</si>
  <si>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</si>
  <si>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</si>
  <si>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</si>
  <si>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</si>
  <si>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</si>
  <si>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</si>
  <si>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</si>
  <si>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</si>
  <si>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</si>
  <si>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</si>
  <si>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</si>
  <si>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</si>
  <si>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</si>
  <si>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</si>
  <si>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</si>
  <si>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</si>
  <si>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</si>
  <si>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</si>
  <si>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</si>
  <si>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</si>
  <si>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</si>
  <si>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</si>
  <si>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</si>
  <si>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</si>
  <si>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</si>
  <si>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</si>
  <si>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</si>
  <si>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</si>
  <si>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</si>
  <si>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</si>
  <si>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</si>
  <si>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</si>
  <si>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</si>
  <si>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</si>
  <si>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</si>
  <si>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</si>
  <si>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</si>
  <si>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Truck 1</t>
  </si>
  <si>
    <t>Truck 2</t>
  </si>
  <si>
    <t>Truck 3</t>
  </si>
  <si>
    <t>Truck 4</t>
  </si>
  <si>
    <t>ny</t>
  </si>
  <si>
    <t>baltimore</t>
  </si>
  <si>
    <t>philadelphia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</si>
</sst>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topLeftCell="D1" workbookViewId="0">
      <selection activeCell="K48" sqref="K48"/>
    </sheetView>
  </sheetViews>
  <sheetFormatPr defaultRowHeight="15" x14ac:dyDescent="0.25"/>
  <cols>
    <col min="2" max="2" width="11.7109375" style="18" customWidth="1"/>
    <col min="3" max="3" width="17.42578125" customWidth="1"/>
    <col min="4" max="4" width="17.5703125" customWidth="1"/>
    <col min="5" max="5" width="36.28515625" customWidth="1"/>
    <col min="7" max="7" width="13.28515625" customWidth="1"/>
  </cols>
  <sheetData>
    <row r="1" spans="1:7" ht="30" x14ac:dyDescent="0.2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2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2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2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2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2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2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2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2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2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2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2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2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2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2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2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2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2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2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2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2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2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2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2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2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25">
      <c r="E27" s="15" t="s">
        <v>71</v>
      </c>
      <c r="H27" t="s">
        <v>72</v>
      </c>
    </row>
    <row r="28" spans="1:8" x14ac:dyDescent="0.25">
      <c r="F28" s="2"/>
    </row>
    <row r="29" spans="1:8" ht="15.75" x14ac:dyDescent="0.25">
      <c r="E29" s="14" t="s">
        <v>31</v>
      </c>
      <c r="H29">
        <f>COUNTIF(G2:G25,"boston")</f>
        <v>4</v>
      </c>
    </row>
    <row r="30" spans="1:8" ht="15.75" x14ac:dyDescent="0.25">
      <c r="E30" s="14" t="s">
        <v>32</v>
      </c>
      <c r="H30">
        <f>COUNTIF(D2:D25,"microwave")</f>
        <v>5</v>
      </c>
    </row>
    <row r="31" spans="1:8" ht="15.75" x14ac:dyDescent="0.25">
      <c r="E31" s="14" t="s">
        <v>33</v>
      </c>
      <c r="H31">
        <f>COUNTIF(F2:F25,"truck 3")</f>
        <v>8</v>
      </c>
    </row>
    <row r="32" spans="1:8" ht="15.75" x14ac:dyDescent="0.25">
      <c r="E32" s="14" t="s">
        <v>34</v>
      </c>
      <c r="H32">
        <f>COUNTIF(C2:C25,"Peter White")</f>
        <v>6</v>
      </c>
    </row>
    <row r="33" spans="5:14" ht="15.75" x14ac:dyDescent="0.25">
      <c r="E33" s="14" t="s">
        <v>26</v>
      </c>
      <c r="H33">
        <f>COUNTIF(E2:E25,"&lt;20")</f>
        <v>9</v>
      </c>
    </row>
    <row r="34" spans="5:14" ht="15.75" x14ac:dyDescent="0.25">
      <c r="E34" s="14"/>
    </row>
    <row r="35" spans="5:14" ht="15.75" x14ac:dyDescent="0.25">
      <c r="E35" s="14"/>
      <c r="F35" s="2"/>
    </row>
    <row r="36" spans="5:14" ht="15.75" x14ac:dyDescent="0.25">
      <c r="E36" s="14" t="s">
        <v>23</v>
      </c>
      <c r="H36">
        <f>SUMIF($D$2:$D$25,"Refrigerator",$E$2:$E$25)</f>
        <v>105</v>
      </c>
    </row>
    <row r="37" spans="5:14" ht="15.75" x14ac:dyDescent="0.25">
      <c r="E37" s="14" t="s">
        <v>24</v>
      </c>
      <c r="H37">
        <f>SUMIF($D$2:$D$25,"Washing Machine",$E$2:$E$25)</f>
        <v>164</v>
      </c>
    </row>
    <row r="38" spans="5:14" ht="15.75" x14ac:dyDescent="0.25">
      <c r="E38" s="14" t="s">
        <v>30</v>
      </c>
      <c r="H38">
        <f>SUMIF(F2:F25,"truck 4",$E$2:$E$25)</f>
        <v>156</v>
      </c>
    </row>
    <row r="39" spans="5:14" ht="15.75" x14ac:dyDescent="0.25">
      <c r="E39" s="14" t="s">
        <v>40</v>
      </c>
      <c r="H39">
        <f>SUMPRODUCT(SUMIF($F$2:$F$25,K39:N39,$E$2:$E$25))</f>
        <v>511</v>
      </c>
      <c r="K39" t="s">
        <v>73</v>
      </c>
      <c r="L39" t="s">
        <v>74</v>
      </c>
      <c r="M39" t="s">
        <v>75</v>
      </c>
      <c r="N39" t="s">
        <v>76</v>
      </c>
    </row>
    <row r="40" spans="5:14" ht="15.75" x14ac:dyDescent="0.25">
      <c r="E40" s="14"/>
    </row>
    <row r="41" spans="5:14" ht="15.75" x14ac:dyDescent="0.25">
      <c r="E41" s="14"/>
      <c r="F41" s="2"/>
    </row>
    <row r="42" spans="5:14" ht="15.75" x14ac:dyDescent="0.25">
      <c r="E42" s="14" t="s">
        <v>35</v>
      </c>
      <c r="H42">
        <f>COUNTIFS($D$2:$D$25,"Microwave",$G$2:$G$25,"Boston")</f>
        <v>2</v>
      </c>
    </row>
    <row r="43" spans="5:14" ht="15.75" x14ac:dyDescent="0.25">
      <c r="E43" s="14" t="s">
        <v>36</v>
      </c>
      <c r="H43">
        <f>COUNTIFS($C$2:$C$25,"Peter White",$F$2:$F$25,"truck 1")</f>
        <v>2</v>
      </c>
    </row>
    <row r="44" spans="5:14" ht="15.75" x14ac:dyDescent="0.25">
      <c r="E44" s="14" t="s">
        <v>37</v>
      </c>
      <c r="H44">
        <f>COUNTIFS($G$2:$G$25,"Boston",$B$2:$B$25,"&gt;2/3/2013")</f>
        <v>2</v>
      </c>
    </row>
    <row r="45" spans="5:14" ht="15.75" x14ac:dyDescent="0.25">
      <c r="E45" s="14" t="s">
        <v>38</v>
      </c>
      <c r="H45">
        <f>COUNTIFS($B$2:$B$25,"&gt;=2/3/2013",$B$2:$B$25,"&lt;=2/6/2013")</f>
        <v>14</v>
      </c>
    </row>
    <row r="46" spans="5:14" ht="15.75" x14ac:dyDescent="0.25">
      <c r="E46" s="14"/>
      <c r="F46" s="2"/>
    </row>
    <row r="47" spans="5:14" ht="15.75" x14ac:dyDescent="0.25">
      <c r="E47" s="14" t="s">
        <v>27</v>
      </c>
      <c r="H47">
        <f>SUMIFS($E$2:$E$25,$G$2:$G$25,"NY",$D$2:$D$25,"microwave")</f>
        <v>25</v>
      </c>
    </row>
    <row r="48" spans="5:14" ht="15.75" x14ac:dyDescent="0.25">
      <c r="E48" s="14" t="s">
        <v>29</v>
      </c>
      <c r="H48">
        <f>SUMIFS($E$2:$E$25,$G$2:$G$25,"pittsburgh",$F$2:$F$25,"truck 1")</f>
        <v>75</v>
      </c>
    </row>
    <row r="49" spans="5:13" ht="15.75" x14ac:dyDescent="0.25">
      <c r="E49" s="14" t="s">
        <v>39</v>
      </c>
      <c r="H49">
        <f>SUMIFS($E$2:$E$25,$B$2:$B$25,"&gt;=2/3/2013",$B$2:$B$25,"&lt;=2/6/2013")</f>
        <v>309</v>
      </c>
    </row>
    <row r="50" spans="5:13" ht="15.75" x14ac:dyDescent="0.25">
      <c r="E50" s="14"/>
    </row>
    <row r="51" spans="5:13" ht="15.75" x14ac:dyDescent="0.25">
      <c r="E51" s="14"/>
      <c r="K51" t="s">
        <v>77</v>
      </c>
      <c r="L51" t="s">
        <v>78</v>
      </c>
      <c r="M51" t="s">
        <v>79</v>
      </c>
    </row>
    <row r="52" spans="5:13" ht="15.75" x14ac:dyDescent="0.25">
      <c r="E52" s="14" t="s">
        <v>28</v>
      </c>
      <c r="H52">
        <f>SUMPRODUCT(SUMIF($G$2:$G$25,$K$51:$M$51,$E$2:$E$25))</f>
        <v>386</v>
      </c>
    </row>
  </sheetData>
  <autoFilter ref="A1:G25" xr:uid="{511D4CE4-C082-47A2-B925-799869ED09F3}"/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G16" sqref="G16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25">
      <c r="A2" s="1" t="s">
        <v>45</v>
      </c>
      <c r="B2" s="1">
        <f>COUNTIF($B$16:$B$241,A2)</f>
        <v>71</v>
      </c>
      <c r="C2" s="1">
        <f>SUMIF($B$16:$B$241,A2,$E$16:$E$241)</f>
        <v>717</v>
      </c>
      <c r="D2" s="1">
        <f>COUNTIFS($D$16:$D$241,"Cash",$B$16:$B$241,$A2)</f>
        <v>42</v>
      </c>
      <c r="E2" s="1">
        <f>COUNTIFS($D$16:$D$241,"Credit Card",$B$16:$B$241,$A2)</f>
        <v>29</v>
      </c>
      <c r="F2" s="1">
        <f>SUMIFS($E$16:$E$241,$D$16:$D$241,"Cash",$B$16:$B$241,$A2)</f>
        <v>414</v>
      </c>
    </row>
    <row r="3" spans="1:6" x14ac:dyDescent="0.25">
      <c r="A3" s="6" t="s">
        <v>43</v>
      </c>
      <c r="B3" s="1">
        <f t="shared" ref="B3:B5" si="0">COUNTIF($B$16:$B$241,A3)</f>
        <v>46</v>
      </c>
      <c r="C3" s="1">
        <f t="shared" ref="C3:C5" si="1">SUMIF($B$16:$B$241,A3,$E$16:$E$241)</f>
        <v>1934</v>
      </c>
      <c r="D3" s="1">
        <f t="shared" ref="D3:E5" si="2">COUNTIFS($D$16:$D$241,"Cash",$B$16:$B$241,$A3)</f>
        <v>31</v>
      </c>
      <c r="E3" s="1">
        <f t="shared" ref="E3:E5" si="3">COUNTIFS($D$16:$D$241,"Credit Card",$B$16:$B$241,$A3)</f>
        <v>15</v>
      </c>
      <c r="F3" s="1">
        <f t="shared" ref="D3:F5" si="4">SUMIFS($E$16:$E$241,$D$16:$D$241,"Cash",$B$16:$B$241,$A3)</f>
        <v>1350</v>
      </c>
    </row>
    <row r="4" spans="1:6" x14ac:dyDescent="0.25">
      <c r="A4" s="7" t="s">
        <v>44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25">
      <c r="A5" s="1" t="s">
        <v>48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8" spans="1:6" ht="47.25" customHeight="1" x14ac:dyDescent="0.25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25">
      <c r="A9" s="6" t="s">
        <v>49</v>
      </c>
      <c r="B9" s="1">
        <f>COUNTIF($C$16:$C$241,A9)</f>
        <v>25</v>
      </c>
      <c r="C9" s="1">
        <f>SUMIF($C$16:$C$241,A9,$E$16:$E$241)</f>
        <v>688</v>
      </c>
      <c r="D9" s="1">
        <f>COUNTIFS($B$16:$B$241,"Shaving",$C$16:$C$241,$A9)</f>
        <v>7</v>
      </c>
      <c r="E9" s="1">
        <f>COUNTIFS($B$16:$B$241,"Kids",$C$16:$C$241,$A9)</f>
        <v>1</v>
      </c>
      <c r="F9" s="1">
        <f>SUMIFS($E$16:$E$241,$B$16:$B$241,"Shaving",$A$16:$A$241,"&gt;=5/10/2013",$A$16:$A$241,"&lt;=5/20/2013",$C$16:$C$241,A9)</f>
        <v>31</v>
      </c>
    </row>
    <row r="10" spans="1:6" x14ac:dyDescent="0.25">
      <c r="A10" s="6" t="s">
        <v>50</v>
      </c>
      <c r="B10" s="1">
        <f t="shared" ref="B10:B11" si="5">COUNTIF($C$16:$C$241,A10)</f>
        <v>31</v>
      </c>
      <c r="C10" s="1">
        <f t="shared" ref="C10:C11" si="6">SUMIF($C$16:$C$241,A10,$E$16:$E$241)</f>
        <v>965</v>
      </c>
      <c r="D10" s="1">
        <f t="shared" ref="D10:D11" si="7">COUNTIFS($B$16:$B$241,"Shaving",$C$16:$C$241,$A10)</f>
        <v>8</v>
      </c>
      <c r="E10" s="1">
        <f t="shared" ref="E10:E11" si="8">COUNTIFS($B$16:$B$241,"Kids",$C$16:$C$241,$A10)</f>
        <v>1</v>
      </c>
      <c r="F10" s="1">
        <f t="shared" ref="F10:F11" si="9">SUMIFS($E$16:$E$241,$B$16:$B$241,"Shaving",$A$16:$A$241,"&gt;=5/10/2013",$A$16:$A$241,"&lt;=5/20/2013",$C$16:$C$241,A10)</f>
        <v>24</v>
      </c>
    </row>
    <row r="11" spans="1:6" x14ac:dyDescent="0.25">
      <c r="A11" s="6" t="s">
        <v>52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38</v>
      </c>
    </row>
    <row r="12" spans="1:6" x14ac:dyDescent="0.25">
      <c r="B12" s="13"/>
    </row>
    <row r="13" spans="1:6" x14ac:dyDescent="0.25">
      <c r="B13" s="13"/>
    </row>
    <row r="14" spans="1:6" x14ac:dyDescent="0.25">
      <c r="A14" s="20" t="s">
        <v>61</v>
      </c>
      <c r="B14" s="20"/>
      <c r="C14" s="20"/>
      <c r="D14" s="20"/>
      <c r="E14" s="20"/>
    </row>
    <row r="15" spans="1:6" x14ac:dyDescent="0.25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25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2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2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2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2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2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2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2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2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2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25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2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2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2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2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2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2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2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2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2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2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2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2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2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2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2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2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2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2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2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2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2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2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2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2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2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2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2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2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2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2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2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2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2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2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2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2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2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2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2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2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2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2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2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2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2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2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2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2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2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2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2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2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2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2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2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2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2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2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2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2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2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2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2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2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2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2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2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2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2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2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2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2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2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2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2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2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2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2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2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2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2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2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2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2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2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2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2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2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2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2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2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2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2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2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2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2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2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2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2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2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2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2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2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2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2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2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2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2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2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2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2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2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2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2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2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2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2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2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2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2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2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2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2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2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2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2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2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2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2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2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2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2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2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2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2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2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2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2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2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2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2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2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2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2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2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2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2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2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2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2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2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2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2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2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2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2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2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2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2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2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2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2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2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2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2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2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2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2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2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2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2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2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2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2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2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2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2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2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2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2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2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2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2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2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2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2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2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2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2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2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2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2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2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2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2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2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2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2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2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2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2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2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2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2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2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2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2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2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2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2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2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2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2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2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2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Gurpreet Arora</cp:lastModifiedBy>
  <dcterms:created xsi:type="dcterms:W3CDTF">2013-06-05T17:23:06Z</dcterms:created>
  <dcterms:modified xsi:type="dcterms:W3CDTF">2023-08-23T13:32:39Z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