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 yWindow="75" windowWidth="18420" windowHeight="11640" activeTab="1"/>
  </bookViews>
  <sheets>
    <sheet name="Income" sheetId="3" r:id="rId1"/>
    <sheet name="Monthly Expenses" sheetId="2" r:id="rId2"/>
    <sheet name="Summary" sheetId="4" r:id="rId3"/>
  </sheets>
  <calcPr calcId="125725"/>
</workbook>
</file>

<file path=xl/calcChain.xml><?xml version="1.0" encoding="utf-8"?>
<calcChain xmlns="http://schemas.openxmlformats.org/spreadsheetml/2006/main">
  <c r="F94" i="2"/>
  <c r="G66"/>
  <c r="G58"/>
  <c r="G61"/>
  <c r="G63"/>
  <c r="F58"/>
  <c r="F61"/>
  <c r="G94"/>
  <c r="H21"/>
  <c r="F77"/>
  <c r="F55"/>
  <c r="G87"/>
  <c r="F63"/>
  <c r="F78"/>
  <c r="G21"/>
  <c r="F87"/>
  <c r="F76"/>
  <c r="E55"/>
  <c r="F33"/>
  <c r="F21"/>
  <c r="E63"/>
  <c r="E61"/>
  <c r="E58"/>
  <c r="E82"/>
  <c r="F4"/>
  <c r="D87"/>
  <c r="D55"/>
  <c r="D56"/>
  <c r="E10"/>
  <c r="E21"/>
  <c r="D61"/>
  <c r="D58"/>
  <c r="D63"/>
  <c r="E104"/>
  <c r="D21"/>
  <c r="D24"/>
  <c r="C26" i="4"/>
  <c r="C25"/>
  <c r="C24"/>
  <c r="C2"/>
  <c r="C3"/>
  <c r="C4"/>
  <c r="C5"/>
  <c r="C6"/>
  <c r="C8"/>
  <c r="C10"/>
  <c r="C11"/>
  <c r="C12"/>
  <c r="C13"/>
  <c r="C15"/>
  <c r="P107" i="2"/>
  <c r="C22" i="4" s="1"/>
  <c r="O101" i="2"/>
  <c r="M101"/>
  <c r="P101" l="1"/>
  <c r="P103" s="1"/>
  <c r="C21" i="4" s="1"/>
  <c r="H116" i="2"/>
  <c r="D3" i="3" l="1"/>
  <c r="Q46" i="2"/>
  <c r="Q15"/>
  <c r="Q8"/>
  <c r="C144"/>
  <c r="C19" i="4" l="1"/>
  <c r="C17"/>
</calcChain>
</file>

<file path=xl/sharedStrings.xml><?xml version="1.0" encoding="utf-8"?>
<sst xmlns="http://schemas.openxmlformats.org/spreadsheetml/2006/main" count="196" uniqueCount="164">
  <si>
    <t>Jan</t>
  </si>
  <si>
    <t>Feb</t>
  </si>
  <si>
    <t>May</t>
  </si>
  <si>
    <t>Mar</t>
  </si>
  <si>
    <t>Apr</t>
  </si>
  <si>
    <t>Jun</t>
  </si>
  <si>
    <t>Jul</t>
  </si>
  <si>
    <t>Aug</t>
  </si>
  <si>
    <t>Sep</t>
  </si>
  <si>
    <t>Oct</t>
  </si>
  <si>
    <t>Nov</t>
  </si>
  <si>
    <t>Dec</t>
  </si>
  <si>
    <t>Bank America VISA (Preetu Personal)</t>
  </si>
  <si>
    <t>Bank America VISA</t>
  </si>
  <si>
    <t>Sams Club</t>
  </si>
  <si>
    <t>Raza</t>
  </si>
  <si>
    <t>GAS</t>
  </si>
  <si>
    <t>Shoprite</t>
  </si>
  <si>
    <t>Total</t>
  </si>
  <si>
    <t>FAMILY Credit cards</t>
  </si>
  <si>
    <t>Personal Credit Cards</t>
  </si>
  <si>
    <t>TOTAL (Monthly)</t>
  </si>
  <si>
    <t>Money2India</t>
  </si>
  <si>
    <t>Finitech credit card</t>
  </si>
  <si>
    <t>Walmart</t>
  </si>
  <si>
    <t>TOTAL</t>
  </si>
  <si>
    <t>Preetu to Chetan for Kenya's project: 18% return in 1 yr o 30Oct2011 (5 lac-&gt; 5 lac 90K): 29 Oct 2010 Xfer to Gini's account.</t>
  </si>
  <si>
    <t>ICICI Prudential Fund 15Jan2011, 1 lakh for 8 yrs, 8% return</t>
  </si>
  <si>
    <t>Nilu's 3 Mutual funds opened in Feb 2005 (Shubha's wedding)</t>
  </si>
  <si>
    <t>Shares in Dad's SBI Demat, Nilu's SBI Demat</t>
  </si>
  <si>
    <t>Nilu LIC Premium (from Preetu's SBI 15Mar2011)</t>
  </si>
  <si>
    <t>Preetu LIC Premium (from Preetu's SBI 15Mar2011)</t>
  </si>
  <si>
    <t>Debit</t>
  </si>
  <si>
    <t>Credit</t>
  </si>
  <si>
    <t>INDIA</t>
  </si>
  <si>
    <t>Rs.1 lakh</t>
  </si>
  <si>
    <t>Preetu's SBI Fixed Deposit 1 (555 days) mature 4 July 2012</t>
  </si>
  <si>
    <t>Preetu's SBI Fixed Deposit 2 (555 days) mature 4 July 2012</t>
  </si>
  <si>
    <t>Rs. 1,06,660</t>
  </si>
  <si>
    <t>Punjab land (Sep 2010)</t>
  </si>
  <si>
    <t>Rs. 50,000</t>
  </si>
  <si>
    <t>Nilu's SBI Fixed Deposit 1 mature 04 Sep 2011</t>
  </si>
  <si>
    <t>Nilu's SBI Fixed Deposit 2 mature 04 Sep 2011</t>
  </si>
  <si>
    <t>1,13,736.00</t>
  </si>
  <si>
    <t>Nilu's SBI Fixed Deposit 3 mature 04 Sep 2011</t>
  </si>
  <si>
    <t>Nilu's SBI Fixed Deposit 4 mature 06 Nov 2011</t>
  </si>
  <si>
    <t>1,25,424.00</t>
  </si>
  <si>
    <t>Preetu's SBI Fixed Deposit 6 (1000 days) mature 11 Aug 2011</t>
  </si>
  <si>
    <t>Preetu's SBI Fixed Deposit 3 mature 4 Sep 2011</t>
  </si>
  <si>
    <t>Preetu's SBI Fixed Deposit 4 mature 4 Sep 2011</t>
  </si>
  <si>
    <t>Preetu's SBI Fixed Deposit 5 (1000 days) mature 11 Aug 2011</t>
  </si>
  <si>
    <t>Preetu's SBI Fixed Deposit 7 (1000 days) mature 11 Aug 2011</t>
  </si>
  <si>
    <t>Nilu's SBI Fixed Deposit 5 mature 06 Nov 2011</t>
  </si>
  <si>
    <t>Nilu's SBI Fixed Deposit 6 mature 03 Aug 2011</t>
  </si>
  <si>
    <t>1,32,896.00</t>
  </si>
  <si>
    <t>Nilu's SBI Fixed Deposit 7 mature 03 Aug 2011</t>
  </si>
  <si>
    <t>Nilu's SBI Fixed Deposit 8 mature 03 Aug 2011</t>
  </si>
  <si>
    <t>Finitech - Federal Estimated Tax $100 (thru EFTPS) for yr 2011: 09Feb2011
$1000 carried fwd from yr 2010 estd tax cause $0 Fed tax for yr 2010.</t>
  </si>
  <si>
    <t>140 Kensington - Monthly Assoc Fees</t>
  </si>
  <si>
    <t>21 Wood Acres - Monthly Assoc Fees</t>
  </si>
  <si>
    <t>21 Wood Acres - Mortgage</t>
  </si>
  <si>
    <t>1,30,000.00</t>
  </si>
  <si>
    <t>SBI Joint Account 30 May 2011 Daddyji transferred from his account (Babbu veerji gave money to Daddyji on 27 May 2011) Rs. 195 Intercity charges. Rs.50K already paid in July 2010.</t>
  </si>
  <si>
    <r>
      <t xml:space="preserve">Gurbani LIC Premium (from Preetu's SBI </t>
    </r>
    <r>
      <rPr>
        <b/>
        <sz val="8"/>
        <color indexed="10"/>
        <rFont val="Verdana"/>
        <family val="2"/>
      </rPr>
      <t>Date??</t>
    </r>
    <r>
      <rPr>
        <sz val="8"/>
        <rFont val="Verdana"/>
        <family val="2"/>
      </rPr>
      <t xml:space="preserve"> June 2011)</t>
    </r>
  </si>
  <si>
    <t>Subzi-Mandi New (South Brunswick)</t>
  </si>
  <si>
    <t>Subzi-Mandi Old (Rt 130)</t>
  </si>
  <si>
    <t>Chase Freedom_Sep2011 (Nilu)</t>
  </si>
  <si>
    <t>Chase Freedom_Sep2011 (Preetu)</t>
  </si>
  <si>
    <t>Savali Donation (Preetu's ICICI NRE) 15Dec, 31 Dec (Nilu's ICICI NRE)</t>
  </si>
  <si>
    <t>Lowe's (East Brunswick, Jersey City)</t>
  </si>
  <si>
    <t>Cablevision (thru Finitech visa card)</t>
  </si>
  <si>
    <t>Sony Reward Credit (for SonyStyle purchase 29Dec11 of Tablet) 13Mar12</t>
  </si>
  <si>
    <t>Chase Preetu ($250.03 deposited by Preetu in 24Jan2012)</t>
  </si>
  <si>
    <t>Chase Nilu ($250.08 deposited by Preetu in 24Jan2012)</t>
  </si>
  <si>
    <t>Sony VISA (8Mar pts credit for tablet, shows in April)</t>
  </si>
  <si>
    <t>Ebates check (Sony Tablet purchase 29Dec2011) 28Feb12</t>
  </si>
  <si>
    <r>
      <t xml:space="preserve">Aartiya Uncle </t>
    </r>
    <r>
      <rPr>
        <b/>
        <u/>
        <sz val="8"/>
        <rFont val="Verdana"/>
        <family val="2"/>
      </rPr>
      <t>renewed</t>
    </r>
    <r>
      <rPr>
        <sz val="8"/>
        <rFont val="Verdana"/>
        <family val="2"/>
      </rPr>
      <t xml:space="preserve"> 1 lakh @ 24% 01Jan12 - 31Dec12, Daddyji took back his 1 lakh on 23Mar11 as </t>
    </r>
    <r>
      <rPr>
        <b/>
        <u/>
        <sz val="8"/>
        <rFont val="Verdana"/>
        <family val="2"/>
      </rPr>
      <t>SELF cash withdrawal</t>
    </r>
    <r>
      <rPr>
        <sz val="8"/>
        <rFont val="Verdana"/>
        <family val="2"/>
      </rPr>
      <t xml:space="preserve"> from Nilu's ICICI NRE check as it didn’t have name on it.</t>
    </r>
  </si>
  <si>
    <t>Daddyji deposited to SBI local joint accnt 7Mar12:
Rs.24000-Rs.48 (Inter city SBI charges)</t>
  </si>
  <si>
    <r>
      <t>Nanded land (Daddyji gave check of SBI domestic joint account 11May12 of 1.5 lacs - entry of transaction is "</t>
    </r>
    <r>
      <rPr>
        <b/>
        <sz val="8"/>
        <rFont val="Verdana"/>
        <family val="2"/>
      </rPr>
      <t>To CLG 459118</t>
    </r>
    <r>
      <rPr>
        <sz val="8"/>
        <rFont val="Verdana"/>
        <family val="2"/>
      </rPr>
      <t>"), Preetu Xferred from her personal local SBI account to joint local account 3 lacs 29May12</t>
    </r>
  </si>
  <si>
    <r>
      <t xml:space="preserve">NY tax (personal) </t>
    </r>
    <r>
      <rPr>
        <b/>
        <sz val="8"/>
        <rFont val="Arial"/>
        <family val="2"/>
      </rPr>
      <t>refund</t>
    </r>
    <r>
      <rPr>
        <sz val="8"/>
        <rFont val="Arial"/>
        <family val="2"/>
      </rPr>
      <t xml:space="preserve"> 3May12 in Family accnt (1438)</t>
    </r>
  </si>
  <si>
    <t>Dollar Store</t>
  </si>
  <si>
    <t>BankAmerica card Add it up reward (24Oct)</t>
  </si>
  <si>
    <t>140 Kensington - PSEG (26Jan11-28Apr11)</t>
  </si>
  <si>
    <t>140 Kensington - Home Insurance - deposited NJMcheck of Feb 3 on Feb 17 as insurance is auto paid from escrow.</t>
  </si>
  <si>
    <t>Kohls</t>
  </si>
  <si>
    <t>Sony VISA</t>
  </si>
  <si>
    <t>Nilu Chase Freedom</t>
  </si>
  <si>
    <t>Preetu Bank America VISA</t>
  </si>
  <si>
    <t>Preetu Chase Freedom</t>
  </si>
  <si>
    <t>Nilu Citi Mastercard (+ SAMs club)</t>
  </si>
  <si>
    <t>Direct debit from BankAmerica</t>
  </si>
  <si>
    <t>TOTAL NILU Xfer</t>
  </si>
  <si>
    <t>TOTAL PREETU Xfer</t>
  </si>
  <si>
    <t>India Xfer - Nilu</t>
  </si>
  <si>
    <t>India Xfer - Preetu</t>
  </si>
  <si>
    <t>TOTAL 2012 -&gt; Family Credit Cards +
Personal Credit Cards + 
Direct Debit from BankAmerica</t>
  </si>
  <si>
    <t>Subzi Mandi + Shoprite + SAMs Club</t>
  </si>
  <si>
    <t>Walmart + Target + Sears + Kohls</t>
  </si>
  <si>
    <t>Restaurants</t>
  </si>
  <si>
    <t>Dec 2012</t>
  </si>
  <si>
    <r>
      <t xml:space="preserve">140 Kensington-Dec 2012 Water mntnce 8Jan13 - </t>
    </r>
    <r>
      <rPr>
        <b/>
        <sz val="8"/>
        <color rgb="FFFF0000"/>
        <rFont val="Verdana"/>
        <family val="2"/>
      </rPr>
      <t>tax deductible</t>
    </r>
  </si>
  <si>
    <t>21 Wood Acres - PSEG (Sep-Oct-Nov paid in 1 go on 2Jan, Dec paid on 24Jan)</t>
  </si>
  <si>
    <r>
      <t>Sams Club (</t>
    </r>
    <r>
      <rPr>
        <b/>
        <sz val="8"/>
        <color rgb="FFFF0000"/>
        <rFont val="Verdana"/>
        <family val="2"/>
      </rPr>
      <t>tell Preetu to close it</t>
    </r>
    <r>
      <rPr>
        <sz val="8"/>
        <rFont val="Verdana"/>
        <family val="2"/>
      </rPr>
      <t>)</t>
    </r>
  </si>
  <si>
    <t>Verizon wireless</t>
  </si>
  <si>
    <t>NYLife - Mummyji life insurance 24Oct12 (paid on 30Jan13 from 1438 accnt, Nilu deposited back $1895.50 refunded check on 24Jan13)</t>
  </si>
  <si>
    <t>NYLife - Gurpreet Life Insurance (online chk thru Family Accnt on ??) Not tax deductible.</t>
  </si>
  <si>
    <t>Target</t>
  </si>
  <si>
    <r>
      <t xml:space="preserve">NJM Auto (14Feb13 thru Finitech card) </t>
    </r>
    <r>
      <rPr>
        <b/>
        <sz val="8"/>
        <color rgb="FFFF0000"/>
        <rFont val="Verdana"/>
        <family val="2"/>
      </rPr>
      <t>tax deductible</t>
    </r>
  </si>
  <si>
    <t>NJM Home (14Feb13 thru 8079 card) NOT tax deductible</t>
  </si>
  <si>
    <t>Mr. Tire 20Jan (4 tire warranty Toyota cause right front tire was flat in winter)</t>
  </si>
  <si>
    <t>St. Peters Hospital (Co-pay for Sehaj in NICU from 11July-26July12)</t>
  </si>
  <si>
    <t>Regal Cinemas (Life of Pi 2Feb)</t>
  </si>
  <si>
    <t>A&amp;P</t>
  </si>
  <si>
    <t>China Sun SeaFood Restaurant NY 23Jan (Preetu &amp; Deepika)</t>
  </si>
  <si>
    <t>Commute CoachUSA tickets</t>
  </si>
  <si>
    <t>Water (10Sep-5Dec12, 5Dec12-5Mar13)</t>
  </si>
  <si>
    <t>Kohls (15Feb Preetu Pants)</t>
  </si>
  <si>
    <t>Lids NY (30Jan Nilu Red Winter cap $5 + Gift cap and gloves kids set $5)</t>
  </si>
  <si>
    <t>NJ Motor Vehicle registration 2Feb</t>
  </si>
  <si>
    <t>Proskate (6 weeks Gurbani skating 21Feb)</t>
  </si>
  <si>
    <t>Subzi-Mandi New BIG (Finnegan's Lane) 23Feb</t>
  </si>
  <si>
    <t>- Nilu Xferred 1Feb13 $4000 for SmartKids policy thru ICICI (Pramod, ref by Upasani).
- Nilu Xferred (thru Preetu's $3000) for Nahar's payment due 26Feb for conceled plumbing work.
- Nilu Xferred Apr 2nd for Nahur HDIL's parking installment due Apr 5th (plus addnl funds for future).</t>
  </si>
  <si>
    <t>Finitech Chk - Mukesh Fees (compensated against $499 paid to NY State for Sep 2012 tax. Mukesh paid $485 from his own account in Oct 2012 which he took back from Finitech on Dec 2012). His loss of $15 of interest + penalty charged by NYState. No loss to Finitech, only recipients changed.</t>
  </si>
  <si>
    <t>Finitech Chk - Online for NJ $375 (18Mar) + NY $300 (15Mar)</t>
  </si>
  <si>
    <t>????</t>
  </si>
  <si>
    <r>
      <t xml:space="preserve">Finitech - Workers Comp Premium (26Feb13) Check# 1029 - </t>
    </r>
    <r>
      <rPr>
        <b/>
        <sz val="8"/>
        <color rgb="FFFF0000"/>
        <rFont val="Verdana"/>
        <family val="2"/>
      </rPr>
      <t>tax deductible</t>
    </r>
  </si>
  <si>
    <t>USPS (21Feb Mailed Workers Comp Premium check)</t>
  </si>
  <si>
    <t>Checkers Jersey City (3Mar)</t>
  </si>
  <si>
    <t>Rt 27 Galaxy (10Mar)</t>
  </si>
  <si>
    <t>Finitech 401K contrib (Jan-Mar) 16Apr13 check# 1031</t>
  </si>
  <si>
    <t>Health care card payment (Nilu's ear treatment on 27Feb) paid 15Apr)</t>
  </si>
  <si>
    <t>21 Wood Acres - Prop tax 
(23Jan, 25Apr)</t>
  </si>
  <si>
    <t>Metlife - Nilu Life Insurance (online chk thru Family Accnt on 25Apr) Not tax deductible.</t>
  </si>
  <si>
    <t>Finitech - Disability Benefits Premium - Check# 1030 (NYSIF - NY State Insurance Fund) 17Apr13</t>
  </si>
  <si>
    <r>
      <t xml:space="preserve">Fed Income Tax </t>
    </r>
    <r>
      <rPr>
        <b/>
        <sz val="8"/>
        <rFont val="Verdana"/>
        <family val="2"/>
      </rPr>
      <t>16Apr13</t>
    </r>
    <r>
      <rPr>
        <sz val="8"/>
        <rFont val="Verdana"/>
        <family val="2"/>
      </rPr>
      <t xml:space="preserve"> (1438 accnt)</t>
    </r>
  </si>
  <si>
    <r>
      <t xml:space="preserve">NJ State Income Tax Yr 2012 </t>
    </r>
    <r>
      <rPr>
        <b/>
        <sz val="8"/>
        <rFont val="Verdana"/>
        <family val="2"/>
      </rPr>
      <t>22Apr13</t>
    </r>
    <r>
      <rPr>
        <sz val="8"/>
        <rFont val="Verdana"/>
        <family val="2"/>
      </rPr>
      <t xml:space="preserve"> (1438 accnt)</t>
    </r>
  </si>
  <si>
    <r>
      <t xml:space="preserve">NY State Income Tax </t>
    </r>
    <r>
      <rPr>
        <b/>
        <sz val="8"/>
        <rFont val="Verdana"/>
        <family val="2"/>
      </rPr>
      <t>17Apr13</t>
    </r>
    <r>
      <rPr>
        <sz val="8"/>
        <rFont val="Verdana"/>
        <family val="2"/>
      </rPr>
      <t xml:space="preserve"> (1438 accnt)</t>
    </r>
  </si>
  <si>
    <t>Sams Club (19Jan, 16Feb, 29Mar last)</t>
  </si>
  <si>
    <t>140 Kensington - Mortgage + Tax + Insu + Escrow -&gt; Auto from Nilu</t>
  </si>
  <si>
    <r>
      <t xml:space="preserve">Fidelity Joint Account# 673702994 (Nilu Xferred </t>
    </r>
    <r>
      <rPr>
        <b/>
        <sz val="8"/>
        <color rgb="FFFF0000"/>
        <rFont val="Verdana"/>
        <family val="2"/>
      </rPr>
      <t>$5000</t>
    </r>
    <r>
      <rPr>
        <sz val="8"/>
        <rFont val="Verdana"/>
        <family val="2"/>
      </rPr>
      <t xml:space="preserve"> from </t>
    </r>
    <r>
      <rPr>
        <b/>
        <sz val="8"/>
        <color rgb="FFFF0000"/>
        <rFont val="Verdana"/>
        <family val="2"/>
      </rPr>
      <t>1438 accnt</t>
    </r>
    <r>
      <rPr>
        <sz val="8"/>
        <rFont val="Verdana"/>
        <family val="2"/>
      </rPr>
      <t xml:space="preserve"> check# 221 on </t>
    </r>
    <r>
      <rPr>
        <b/>
        <sz val="8"/>
        <color rgb="FFFF0000"/>
        <rFont val="Verdana"/>
        <family val="2"/>
      </rPr>
      <t>18Apr13</t>
    </r>
    <r>
      <rPr>
        <sz val="8"/>
        <rFont val="Verdana"/>
        <family val="2"/>
      </rPr>
      <t xml:space="preserve"> cause online link takes 2 weeks). Requested </t>
    </r>
    <r>
      <rPr>
        <b/>
        <sz val="8"/>
        <color rgb="FFFF0000"/>
        <rFont val="Verdana"/>
        <family val="2"/>
      </rPr>
      <t>Preetu to Xfer</t>
    </r>
    <r>
      <rPr>
        <sz val="8"/>
        <rFont val="Verdana"/>
        <family val="2"/>
      </rPr>
      <t xml:space="preserve"> from her account. Bought 3 Apple shares on 22Apr.</t>
    </r>
  </si>
  <si>
    <t>Mithas Jersey City (2Mar)</t>
  </si>
  <si>
    <t>Patel Cash Carry Jersey City (2Mar)</t>
  </si>
  <si>
    <t>Pharmacy (27Feb Nilu Ear Tablets, 9Mar Nilu Ear Drops)</t>
  </si>
  <si>
    <t>Starplex Cinemas (10Mar Wizard of Oz 3D)</t>
  </si>
  <si>
    <r>
      <t>Donation - St.Baldricks Foundatin (Preetu for Howard's charity 19Mar)</t>
    </r>
    <r>
      <rPr>
        <b/>
        <sz val="8"/>
        <rFont val="Verdana"/>
        <family val="2"/>
      </rPr>
      <t xml:space="preserve"> </t>
    </r>
    <r>
      <rPr>
        <b/>
        <sz val="8"/>
        <color rgb="FFFF0000"/>
        <rFont val="Verdana"/>
        <family val="2"/>
      </rPr>
      <t>Tax Deductible</t>
    </r>
  </si>
  <si>
    <t>Mc Donalds (23Mar)</t>
  </si>
  <si>
    <t>Dish (26Sep12) 21Sep12, 1Nov12, 13Feb13, 1Apr13, 2May13)</t>
  </si>
  <si>
    <t>Burger King (1Mar Neev visit, 30Mar Macy's flower show + TimesSqr trip)</t>
  </si>
  <si>
    <t>Papa John's Pizza (12Jan return from India trip, 11Apr 1st time for mom-dad)</t>
  </si>
  <si>
    <t>EZPass (Finitech credit card) 13Jan, 20Jan, 13May</t>
  </si>
  <si>
    <t>Gold - APMEX 16Apr13 (2 20gm Credit Suisse + 2 10gm Perth Mint) thru 1438 online check (Xferred $3000 from Finitech accnt to 1438)
APMEX 17May13 (3 1oz Perth Mint) thru 1438 online check (Xferred $4255 from Nilu's 8399 to 1438)</t>
  </si>
  <si>
    <t>Sears (11 Mar Sehaj Leggings online) (24Apr to pickup travel mug for Shubha, purchased $2 clothes for Preetu and Kids, refunded $5.20)</t>
  </si>
  <si>
    <t>Sears Dryer Agreement 1yr 29Mar 8079 card</t>
  </si>
  <si>
    <t>Toys R Us (30Mar) Times Sqr squirmles</t>
  </si>
  <si>
    <t>Macys NY (flower show gift cards $30)</t>
  </si>
  <si>
    <t>Refi Appraisal 21WoodAcres 15Apr KwikMtg (Nationwide Property appraiser's name)</t>
  </si>
  <si>
    <t>21 Wood Acres - Home insurance (8079 card 14Feb2013)</t>
  </si>
  <si>
    <t>NYLife - Sehaj (online chk thru 1438 accnt) ??</t>
  </si>
  <si>
    <t>NYLife - Gurbani (online chk thru 1438 accnt) 21May13 (due 1Jun13) Xferred from Finitech</t>
  </si>
  <si>
    <t>Refi 21 Wood Acres thru KwikMtg closed on 14May13 - closing check# 134 from 8399 accnt on 20May13</t>
  </si>
  <si>
    <t>Citi Mastercard including SAMs club 11May12 - closed 29Mar13 (Nilu Personal)</t>
  </si>
  <si>
    <r>
      <t xml:space="preserve">1saleaday - 22Mar (Crystal bracelet+earrings set $9.99 but </t>
    </r>
    <r>
      <rPr>
        <b/>
        <sz val="8"/>
        <rFont val="Verdana"/>
        <family val="2"/>
      </rPr>
      <t>refunded 17Apr</t>
    </r>
    <r>
      <rPr>
        <sz val="8"/>
        <rFont val="Verdana"/>
        <family val="2"/>
      </rPr>
      <t xml:space="preserve"> :) + Fossil earrings $7.99). 27Mar 2 UFOs $10 each + 2 music players $19.99 each but </t>
    </r>
    <r>
      <rPr>
        <b/>
        <sz val="8"/>
        <rFont val="Verdana"/>
        <family val="2"/>
      </rPr>
      <t>refunded 20Apr</t>
    </r>
    <r>
      <rPr>
        <sz val="8"/>
        <rFont val="Verdana"/>
        <family val="2"/>
      </rPr>
      <t>.</t>
    </r>
  </si>
  <si>
    <t>Home Depot (East Brunswick) (Kensington Fridge from Jersey City 6Apr)</t>
  </si>
  <si>
    <t>Hair cut (Great Clips 13Apr)</t>
  </si>
</sst>
</file>

<file path=xl/styles.xml><?xml version="1.0" encoding="utf-8"?>
<styleSheet xmlns="http://schemas.openxmlformats.org/spreadsheetml/2006/main">
  <numFmts count="1">
    <numFmt numFmtId="164" formatCode="&quot;$&quot;#,##0.00"/>
  </numFmts>
  <fonts count="10">
    <font>
      <sz val="10"/>
      <name val="Arial"/>
    </font>
    <font>
      <sz val="8"/>
      <name val="Verdana"/>
      <family val="2"/>
    </font>
    <font>
      <sz val="8"/>
      <name val="Arial"/>
      <family val="2"/>
    </font>
    <font>
      <b/>
      <sz val="8"/>
      <name val="Verdana"/>
      <family val="2"/>
    </font>
    <font>
      <b/>
      <u/>
      <sz val="8"/>
      <name val="Verdana"/>
      <family val="2"/>
    </font>
    <font>
      <b/>
      <sz val="8"/>
      <color indexed="10"/>
      <name val="Verdana"/>
      <family val="2"/>
    </font>
    <font>
      <b/>
      <sz val="8"/>
      <color theme="1"/>
      <name val="Verdana"/>
      <family val="2"/>
    </font>
    <font>
      <b/>
      <sz val="8"/>
      <color rgb="FFFF0000"/>
      <name val="Verdana"/>
      <family val="2"/>
    </font>
    <font>
      <b/>
      <sz val="8"/>
      <name val="Arial"/>
      <family val="2"/>
    </font>
    <font>
      <b/>
      <sz val="10"/>
      <name val="Verdana"/>
      <family val="2"/>
    </font>
  </fonts>
  <fills count="12">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42"/>
        <bgColor indexed="64"/>
      </patternFill>
    </fill>
    <fill>
      <patternFill patternType="solid">
        <fgColor rgb="FFFF0000"/>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89">
    <xf numFmtId="0" fontId="0" fillId="0" borderId="0" xfId="0"/>
    <xf numFmtId="0" fontId="1" fillId="0" borderId="0" xfId="0" applyFont="1"/>
    <xf numFmtId="0" fontId="1" fillId="2" borderId="0" xfId="0" applyFont="1" applyFill="1"/>
    <xf numFmtId="0" fontId="3" fillId="0" borderId="0" xfId="0" applyFont="1"/>
    <xf numFmtId="0" fontId="1" fillId="0" borderId="0" xfId="0" applyFont="1" applyAlignment="1">
      <alignment wrapText="1"/>
    </xf>
    <xf numFmtId="0" fontId="1" fillId="0" borderId="0" xfId="0" applyFont="1" applyAlignment="1">
      <alignment horizontal="left" vertical="center" wrapText="1"/>
    </xf>
    <xf numFmtId="0" fontId="3" fillId="0" borderId="0" xfId="0" applyFont="1" applyAlignment="1">
      <alignment wrapText="1"/>
    </xf>
    <xf numFmtId="0" fontId="3" fillId="3" borderId="0" xfId="0" applyFont="1" applyFill="1" applyAlignment="1">
      <alignment horizontal="center" wrapText="1"/>
    </xf>
    <xf numFmtId="4" fontId="1" fillId="0" borderId="0" xfId="0" applyNumberFormat="1" applyFont="1"/>
    <xf numFmtId="0" fontId="3" fillId="4" borderId="0" xfId="0" applyFont="1" applyFill="1"/>
    <xf numFmtId="4" fontId="1" fillId="0" borderId="0" xfId="0" applyNumberFormat="1" applyFont="1" applyFill="1"/>
    <xf numFmtId="0" fontId="1" fillId="2" borderId="0" xfId="0" applyFont="1" applyFill="1" applyAlignment="1">
      <alignment wrapText="1"/>
    </xf>
    <xf numFmtId="0" fontId="3" fillId="0" borderId="0" xfId="0" applyFont="1" applyAlignment="1">
      <alignment horizontal="center" vertical="center" wrapText="1"/>
    </xf>
    <xf numFmtId="0" fontId="3" fillId="3" borderId="0" xfId="0" applyFont="1" applyFill="1" applyAlignment="1">
      <alignment wrapText="1"/>
    </xf>
    <xf numFmtId="0" fontId="3" fillId="3" borderId="0" xfId="0" applyFont="1" applyFill="1"/>
    <xf numFmtId="4" fontId="1" fillId="2" borderId="0" xfId="0" applyNumberFormat="1" applyFont="1" applyFill="1"/>
    <xf numFmtId="0" fontId="1" fillId="0" borderId="0" xfId="0" applyFont="1" applyFill="1"/>
    <xf numFmtId="0" fontId="1" fillId="0" borderId="0" xfId="0" applyFont="1" applyFill="1" applyAlignment="1">
      <alignment wrapText="1"/>
    </xf>
    <xf numFmtId="4" fontId="3" fillId="3" borderId="0" xfId="0" applyNumberFormat="1" applyFont="1" applyFill="1"/>
    <xf numFmtId="4" fontId="3" fillId="4" borderId="0" xfId="0" applyNumberFormat="1" applyFont="1" applyFill="1"/>
    <xf numFmtId="0" fontId="3" fillId="0" borderId="0" xfId="0" applyFont="1" applyFill="1" applyAlignment="1">
      <alignment horizontal="center" vertical="center" wrapText="1"/>
    </xf>
    <xf numFmtId="0" fontId="1" fillId="0" borderId="0" xfId="0" applyFont="1" applyFill="1" applyAlignment="1">
      <alignment horizontal="left" vertical="center" wrapText="1"/>
    </xf>
    <xf numFmtId="49" fontId="3" fillId="3" borderId="0" xfId="0" applyNumberFormat="1" applyFont="1" applyFill="1" applyAlignment="1">
      <alignment wrapText="1"/>
    </xf>
    <xf numFmtId="0" fontId="3" fillId="0" borderId="0" xfId="0" applyFont="1" applyFill="1"/>
    <xf numFmtId="4" fontId="3" fillId="0" borderId="0" xfId="0" applyNumberFormat="1" applyFont="1" applyFill="1"/>
    <xf numFmtId="0" fontId="1" fillId="0" borderId="0" xfId="0" applyFont="1" applyAlignment="1">
      <alignment horizontal="left" wrapText="1"/>
    </xf>
    <xf numFmtId="0" fontId="2" fillId="0" borderId="0" xfId="0" applyFont="1"/>
    <xf numFmtId="0" fontId="2" fillId="0" borderId="0" xfId="0" applyFont="1" applyAlignment="1">
      <alignment wrapText="1"/>
    </xf>
    <xf numFmtId="0" fontId="3" fillId="0" borderId="0" xfId="0" applyFont="1" applyAlignment="1">
      <alignment horizontal="center" wrapText="1"/>
    </xf>
    <xf numFmtId="0" fontId="3" fillId="2" borderId="0" xfId="0" applyFont="1" applyFill="1" applyAlignment="1">
      <alignment horizontal="center" wrapText="1"/>
    </xf>
    <xf numFmtId="15" fontId="1" fillId="0" borderId="0" xfId="0" applyNumberFormat="1" applyFont="1" applyAlignment="1">
      <alignment wrapText="1"/>
    </xf>
    <xf numFmtId="3" fontId="1" fillId="0" borderId="0" xfId="0" applyNumberFormat="1" applyFont="1" applyAlignment="1">
      <alignment wrapText="1"/>
    </xf>
    <xf numFmtId="164" fontId="1" fillId="0" borderId="0" xfId="0" applyNumberFormat="1" applyFont="1"/>
    <xf numFmtId="0" fontId="3" fillId="0" borderId="0" xfId="0" applyFont="1" applyAlignment="1">
      <alignment horizontal="center" vertical="center" wrapText="1"/>
    </xf>
    <xf numFmtId="4" fontId="1" fillId="0" borderId="0" xfId="0" applyNumberFormat="1" applyFont="1" applyFill="1"/>
    <xf numFmtId="0" fontId="1" fillId="0" borderId="0" xfId="0" applyFont="1" applyFill="1"/>
    <xf numFmtId="0" fontId="3" fillId="0" borderId="0" xfId="0" applyFont="1" applyFill="1" applyAlignment="1">
      <alignment horizontal="center" vertical="center" wrapText="1"/>
    </xf>
    <xf numFmtId="0" fontId="1" fillId="0" borderId="0" xfId="0" applyFont="1" applyFill="1" applyAlignment="1">
      <alignment horizontal="left" vertical="center" wrapText="1"/>
    </xf>
    <xf numFmtId="0" fontId="3" fillId="0" borderId="0" xfId="0" applyFont="1" applyFill="1" applyAlignment="1">
      <alignment horizontal="center" vertical="center" wrapText="1"/>
    </xf>
    <xf numFmtId="0" fontId="1" fillId="0" borderId="0" xfId="0" applyFont="1" applyAlignment="1">
      <alignment wrapText="1"/>
    </xf>
    <xf numFmtId="0" fontId="3" fillId="0" borderId="0" xfId="0" applyFont="1" applyFill="1" applyAlignment="1">
      <alignment horizontal="center" vertical="center" wrapText="1"/>
    </xf>
    <xf numFmtId="0" fontId="1" fillId="0" borderId="0" xfId="0" applyFont="1" applyAlignment="1">
      <alignment wrapText="1"/>
    </xf>
    <xf numFmtId="4" fontId="1" fillId="0" borderId="0" xfId="0" applyNumberFormat="1" applyFont="1" applyFill="1"/>
    <xf numFmtId="0" fontId="1" fillId="0" borderId="0" xfId="0" applyFont="1" applyFill="1"/>
    <xf numFmtId="0" fontId="3" fillId="0" borderId="0" xfId="0" applyFont="1" applyFill="1" applyAlignment="1">
      <alignment horizontal="center" vertical="center" wrapText="1"/>
    </xf>
    <xf numFmtId="0" fontId="1" fillId="0" borderId="0" xfId="0" applyFont="1" applyFill="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4" fontId="3" fillId="5" borderId="0" xfId="0" applyNumberFormat="1" applyFont="1" applyFill="1"/>
    <xf numFmtId="4" fontId="6" fillId="5" borderId="0" xfId="0" applyNumberFormat="1" applyFont="1" applyFill="1"/>
    <xf numFmtId="0" fontId="3" fillId="0" borderId="0" xfId="0" applyFont="1" applyAlignment="1">
      <alignment horizontal="center" vertical="center" wrapText="1"/>
    </xf>
    <xf numFmtId="4" fontId="1" fillId="0" borderId="0" xfId="0" applyNumberFormat="1" applyFont="1" applyAlignment="1">
      <alignment wrapText="1"/>
    </xf>
    <xf numFmtId="0" fontId="3" fillId="0" borderId="0" xfId="0" applyFont="1" applyAlignment="1">
      <alignment horizontal="center" vertical="center" wrapText="1"/>
    </xf>
    <xf numFmtId="4" fontId="7" fillId="6" borderId="0" xfId="0" applyNumberFormat="1" applyFont="1" applyFill="1"/>
    <xf numFmtId="4" fontId="3" fillId="7" borderId="0" xfId="0" applyNumberFormat="1" applyFont="1" applyFill="1"/>
    <xf numFmtId="4" fontId="1" fillId="8" borderId="0" xfId="0" applyNumberFormat="1" applyFont="1" applyFill="1"/>
    <xf numFmtId="4" fontId="1" fillId="6" borderId="0" xfId="0" applyNumberFormat="1" applyFont="1" applyFill="1"/>
    <xf numFmtId="0" fontId="1" fillId="8" borderId="0" xfId="0" applyFont="1" applyFill="1"/>
    <xf numFmtId="0" fontId="1" fillId="8" borderId="0" xfId="0" applyFont="1" applyFill="1" applyAlignment="1">
      <alignment wrapText="1"/>
    </xf>
    <xf numFmtId="0" fontId="3" fillId="8" borderId="0" xfId="0" applyFont="1" applyFill="1" applyAlignment="1">
      <alignment wrapText="1"/>
    </xf>
    <xf numFmtId="4" fontId="7" fillId="8" borderId="0" xfId="0" applyNumberFormat="1" applyFont="1" applyFill="1"/>
    <xf numFmtId="4" fontId="3" fillId="8" borderId="0" xfId="0" applyNumberFormat="1" applyFont="1" applyFill="1"/>
    <xf numFmtId="0" fontId="1" fillId="10" borderId="0" xfId="0" applyFont="1" applyFill="1"/>
    <xf numFmtId="0" fontId="3" fillId="3" borderId="1" xfId="0" applyFont="1" applyFill="1" applyBorder="1" applyAlignment="1">
      <alignment wrapText="1"/>
    </xf>
    <xf numFmtId="0" fontId="1" fillId="0" borderId="1" xfId="0" applyFont="1" applyBorder="1"/>
    <xf numFmtId="0" fontId="1" fillId="0" borderId="1" xfId="0" applyFont="1" applyBorder="1" applyAlignment="1">
      <alignment wrapText="1"/>
    </xf>
    <xf numFmtId="4" fontId="1" fillId="0" borderId="1" xfId="0" applyNumberFormat="1" applyFont="1" applyBorder="1"/>
    <xf numFmtId="0" fontId="3" fillId="8" borderId="1" xfId="0" applyFont="1" applyFill="1" applyBorder="1" applyAlignment="1">
      <alignment wrapText="1"/>
    </xf>
    <xf numFmtId="0" fontId="3" fillId="8" borderId="1" xfId="0" applyFont="1" applyFill="1" applyBorder="1"/>
    <xf numFmtId="0" fontId="1" fillId="2" borderId="1" xfId="0" applyFont="1" applyFill="1" applyBorder="1"/>
    <xf numFmtId="0" fontId="1" fillId="2" borderId="1" xfId="0" applyFont="1" applyFill="1" applyBorder="1" applyAlignment="1">
      <alignment wrapText="1"/>
    </xf>
    <xf numFmtId="0" fontId="1" fillId="9" borderId="1" xfId="0" applyFont="1" applyFill="1" applyBorder="1" applyAlignment="1">
      <alignment wrapText="1"/>
    </xf>
    <xf numFmtId="4" fontId="9" fillId="9" borderId="1" xfId="0" applyNumberFormat="1" applyFont="1" applyFill="1" applyBorder="1"/>
    <xf numFmtId="0" fontId="1" fillId="10" borderId="1" xfId="0" applyFont="1" applyFill="1" applyBorder="1"/>
    <xf numFmtId="0" fontId="3" fillId="0" borderId="0" xfId="0" applyFont="1" applyAlignment="1">
      <alignment horizontal="center" vertical="center" wrapText="1"/>
    </xf>
    <xf numFmtId="0" fontId="1" fillId="0" borderId="0" xfId="0" quotePrefix="1" applyFont="1" applyAlignment="1">
      <alignment wrapText="1"/>
    </xf>
    <xf numFmtId="40" fontId="1" fillId="0" borderId="0" xfId="0" applyNumberFormat="1" applyFont="1" applyAlignment="1">
      <alignment wrapText="1"/>
    </xf>
    <xf numFmtId="4" fontId="7" fillId="11" borderId="0" xfId="0" applyNumberFormat="1" applyFont="1" applyFill="1"/>
    <xf numFmtId="0" fontId="3" fillId="0" borderId="0" xfId="0" applyFont="1" applyAlignment="1">
      <alignment horizontal="center" vertical="center" wrapText="1"/>
    </xf>
    <xf numFmtId="4" fontId="3" fillId="6" borderId="0" xfId="0" applyNumberFormat="1" applyFont="1" applyFill="1"/>
    <xf numFmtId="0" fontId="3"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0" fontId="3" fillId="8" borderId="0" xfId="0" applyFont="1" applyFill="1"/>
    <xf numFmtId="0" fontId="3" fillId="0" borderId="0" xfId="0" applyFont="1" applyAlignment="1">
      <alignment horizontal="center" vertical="center" wrapText="1"/>
    </xf>
    <xf numFmtId="0" fontId="3"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enableFormatConditionsCalculation="0">
    <tabColor theme="9"/>
  </sheetPr>
  <dimension ref="A1:N7"/>
  <sheetViews>
    <sheetView workbookViewId="0">
      <selection activeCell="L7" sqref="L7"/>
    </sheetView>
  </sheetViews>
  <sheetFormatPr defaultRowHeight="11.25"/>
  <cols>
    <col min="1" max="1" width="41.28515625" style="27" customWidth="1"/>
    <col min="2" max="16384" width="9.140625" style="26"/>
  </cols>
  <sheetData>
    <row r="1" spans="1:14" s="14" customFormat="1" ht="10.5">
      <c r="A1" s="7">
        <v>2012</v>
      </c>
      <c r="B1" s="18" t="s">
        <v>0</v>
      </c>
      <c r="C1" s="18" t="s">
        <v>1</v>
      </c>
      <c r="D1" s="18" t="s">
        <v>3</v>
      </c>
      <c r="E1" s="18" t="s">
        <v>4</v>
      </c>
      <c r="F1" s="18" t="s">
        <v>2</v>
      </c>
      <c r="G1" s="18" t="s">
        <v>5</v>
      </c>
      <c r="H1" s="18" t="s">
        <v>6</v>
      </c>
      <c r="I1" s="18" t="s">
        <v>7</v>
      </c>
      <c r="J1" s="18" t="s">
        <v>8</v>
      </c>
      <c r="K1" s="18" t="s">
        <v>9</v>
      </c>
      <c r="L1" s="18" t="s">
        <v>10</v>
      </c>
      <c r="M1" s="18" t="s">
        <v>11</v>
      </c>
      <c r="N1" s="18" t="s">
        <v>25</v>
      </c>
    </row>
    <row r="2" spans="1:14" ht="22.5">
      <c r="A2" s="27" t="s">
        <v>75</v>
      </c>
      <c r="C2" s="26">
        <v>13.5</v>
      </c>
    </row>
    <row r="3" spans="1:14" ht="22.5">
      <c r="A3" s="27" t="s">
        <v>71</v>
      </c>
      <c r="D3" s="26">
        <f>72.12+32.42+32.43+20.26</f>
        <v>157.22999999999999</v>
      </c>
    </row>
    <row r="4" spans="1:14">
      <c r="A4" s="27" t="s">
        <v>73</v>
      </c>
      <c r="B4" s="26">
        <v>250.08</v>
      </c>
    </row>
    <row r="5" spans="1:14" ht="22.5">
      <c r="A5" s="27" t="s">
        <v>72</v>
      </c>
      <c r="B5" s="26">
        <v>250.03</v>
      </c>
    </row>
    <row r="6" spans="1:14" ht="22.5">
      <c r="A6" s="27" t="s">
        <v>79</v>
      </c>
      <c r="F6" s="56">
        <v>144</v>
      </c>
    </row>
    <row r="7" spans="1:14">
      <c r="A7" s="27" t="s">
        <v>81</v>
      </c>
      <c r="K7" s="26">
        <v>5.01</v>
      </c>
    </row>
  </sheetData>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sheetPr enableFormatConditionsCalculation="0">
    <tabColor indexed="37"/>
  </sheetPr>
  <dimension ref="A1:Q144"/>
  <sheetViews>
    <sheetView tabSelected="1" zoomScaleNormal="100" workbookViewId="0">
      <pane xSplit="2" ySplit="1" topLeftCell="C2" activePane="bottomRight" state="frozen"/>
      <selection pane="topRight" activeCell="C1" sqref="C1"/>
      <selection pane="bottomLeft" activeCell="A2" sqref="A2"/>
      <selection pane="bottomRight" activeCell="I10" sqref="I10"/>
    </sheetView>
  </sheetViews>
  <sheetFormatPr defaultRowHeight="10.5"/>
  <cols>
    <col min="1" max="1" width="7.85546875" style="1" customWidth="1"/>
    <col min="2" max="2" width="38.42578125" style="4" customWidth="1"/>
    <col min="3" max="3" width="10.5703125" style="4" customWidth="1"/>
    <col min="4" max="4" width="11.85546875" style="8" customWidth="1"/>
    <col min="5" max="5" width="9.28515625" style="8" bestFit="1" customWidth="1"/>
    <col min="6" max="7" width="10.140625" style="8" bestFit="1" customWidth="1"/>
    <col min="8" max="8" width="10" style="8" customWidth="1"/>
    <col min="9" max="11" width="9.28515625" style="8" bestFit="1" customWidth="1"/>
    <col min="12" max="12" width="10" style="8" customWidth="1"/>
    <col min="13" max="13" width="9.28515625" style="8" customWidth="1"/>
    <col min="14" max="15" width="8.7109375" style="8" customWidth="1"/>
    <col min="16" max="16" width="10.85546875" style="8" customWidth="1"/>
    <col min="17" max="16384" width="9.140625" style="1"/>
  </cols>
  <sheetData>
    <row r="1" spans="1:17" s="14" customFormat="1">
      <c r="A1" s="13">
        <v>2013</v>
      </c>
      <c r="B1" s="13"/>
      <c r="C1" s="22" t="s">
        <v>99</v>
      </c>
      <c r="D1" s="18" t="s">
        <v>0</v>
      </c>
      <c r="E1" s="18" t="s">
        <v>1</v>
      </c>
      <c r="F1" s="18" t="s">
        <v>3</v>
      </c>
      <c r="G1" s="18" t="s">
        <v>4</v>
      </c>
      <c r="H1" s="18" t="s">
        <v>2</v>
      </c>
      <c r="I1" s="18" t="s">
        <v>5</v>
      </c>
      <c r="J1" s="18" t="s">
        <v>6</v>
      </c>
      <c r="K1" s="18" t="s">
        <v>7</v>
      </c>
      <c r="L1" s="18" t="s">
        <v>8</v>
      </c>
      <c r="M1" s="18" t="s">
        <v>9</v>
      </c>
      <c r="N1" s="18" t="s">
        <v>10</v>
      </c>
      <c r="O1" s="18" t="s">
        <v>11</v>
      </c>
      <c r="P1" s="18" t="s">
        <v>25</v>
      </c>
      <c r="Q1" s="14" t="s">
        <v>0</v>
      </c>
    </row>
    <row r="2" spans="1:17">
      <c r="A2" s="87" t="s">
        <v>19</v>
      </c>
      <c r="B2" s="4" t="s">
        <v>13</v>
      </c>
      <c r="D2" s="8">
        <v>134.58000000000001</v>
      </c>
      <c r="E2" s="8">
        <v>610.25</v>
      </c>
      <c r="F2" s="8">
        <v>1505.06</v>
      </c>
      <c r="G2" s="8">
        <v>539.55999999999995</v>
      </c>
      <c r="H2" s="8">
        <v>1220.5899999999999</v>
      </c>
    </row>
    <row r="3" spans="1:17" ht="21">
      <c r="A3" s="87"/>
      <c r="B3" s="41" t="s">
        <v>74</v>
      </c>
      <c r="D3" s="8">
        <v>0</v>
      </c>
      <c r="E3" s="8">
        <v>0</v>
      </c>
      <c r="F3" s="8">
        <v>0</v>
      </c>
      <c r="G3" s="8">
        <v>0</v>
      </c>
      <c r="H3" s="8">
        <v>0</v>
      </c>
    </row>
    <row r="4" spans="1:17">
      <c r="A4" s="87"/>
      <c r="B4" s="4" t="s">
        <v>23</v>
      </c>
      <c r="D4" s="1">
        <v>4166.3900000000003</v>
      </c>
      <c r="E4" s="8">
        <v>122.06</v>
      </c>
      <c r="F4" s="8">
        <f>453.27+80.8</f>
        <v>534.06999999999994</v>
      </c>
      <c r="G4" s="8">
        <v>2095.66</v>
      </c>
      <c r="H4" s="8">
        <v>392.44</v>
      </c>
    </row>
    <row r="5" spans="1:17">
      <c r="A5" s="87"/>
      <c r="B5" s="41" t="s">
        <v>116</v>
      </c>
      <c r="C5" s="45"/>
      <c r="D5" s="8">
        <v>0</v>
      </c>
      <c r="E5" s="8">
        <v>0</v>
      </c>
      <c r="F5" s="8">
        <v>24.03</v>
      </c>
      <c r="G5" s="8">
        <v>0</v>
      </c>
      <c r="H5" s="8">
        <v>0</v>
      </c>
    </row>
    <row r="6" spans="1:17">
      <c r="A6" s="87"/>
      <c r="B6" s="41" t="s">
        <v>102</v>
      </c>
    </row>
    <row r="7" spans="1:17">
      <c r="A7" s="87"/>
    </row>
    <row r="8" spans="1:17" s="3" customFormat="1">
      <c r="A8" s="87"/>
      <c r="B8" s="6" t="s">
        <v>18</v>
      </c>
      <c r="C8" s="6"/>
      <c r="D8" s="6"/>
      <c r="E8" s="6"/>
      <c r="F8" s="6"/>
      <c r="G8" s="6"/>
      <c r="H8" s="6"/>
      <c r="I8" s="6"/>
      <c r="J8" s="6"/>
      <c r="K8" s="6"/>
      <c r="L8" s="6"/>
      <c r="M8" s="6"/>
      <c r="N8" s="6"/>
      <c r="O8" s="6"/>
      <c r="P8" s="6"/>
      <c r="Q8" s="6">
        <f t="shared" ref="Q8" si="0">SUM(Q2:Q7)</f>
        <v>0</v>
      </c>
    </row>
    <row r="9" spans="1:17" s="2" customFormat="1">
      <c r="B9" s="11"/>
      <c r="C9" s="11"/>
      <c r="D9" s="15"/>
      <c r="E9" s="15"/>
      <c r="F9" s="15"/>
      <c r="G9" s="15"/>
      <c r="H9" s="15"/>
      <c r="I9" s="15"/>
      <c r="J9" s="15"/>
      <c r="K9" s="15"/>
      <c r="L9" s="15"/>
      <c r="M9" s="15"/>
      <c r="N9" s="15"/>
      <c r="O9" s="15"/>
      <c r="P9" s="15"/>
    </row>
    <row r="10" spans="1:17" ht="21">
      <c r="A10" s="87" t="s">
        <v>20</v>
      </c>
      <c r="B10" s="41" t="s">
        <v>160</v>
      </c>
      <c r="D10" s="8">
        <v>0</v>
      </c>
      <c r="E10" s="8">
        <f>D64</f>
        <v>198.48</v>
      </c>
      <c r="F10" s="8">
        <v>141.97</v>
      </c>
      <c r="G10" s="8">
        <v>313.18</v>
      </c>
      <c r="H10" s="8">
        <v>419.72</v>
      </c>
    </row>
    <row r="11" spans="1:17">
      <c r="A11" s="87"/>
      <c r="B11" s="4" t="s">
        <v>66</v>
      </c>
      <c r="D11" s="8">
        <v>0</v>
      </c>
      <c r="E11" s="8">
        <v>0</v>
      </c>
      <c r="F11" s="8">
        <v>0</v>
      </c>
      <c r="G11" s="8">
        <v>0</v>
      </c>
      <c r="H11" s="8">
        <v>0</v>
      </c>
    </row>
    <row r="12" spans="1:17">
      <c r="A12" s="87"/>
      <c r="B12" s="4" t="s">
        <v>12</v>
      </c>
    </row>
    <row r="13" spans="1:17">
      <c r="A13" s="87"/>
      <c r="B13" s="4" t="s">
        <v>67</v>
      </c>
      <c r="D13" s="8">
        <v>0</v>
      </c>
      <c r="E13" s="8">
        <v>0</v>
      </c>
      <c r="F13" s="8">
        <v>0</v>
      </c>
      <c r="G13" s="8">
        <v>0</v>
      </c>
      <c r="H13" s="8">
        <v>0</v>
      </c>
    </row>
    <row r="14" spans="1:17">
      <c r="A14" s="87"/>
    </row>
    <row r="15" spans="1:17" s="3" customFormat="1">
      <c r="A15" s="87"/>
      <c r="B15" s="6" t="s">
        <v>18</v>
      </c>
      <c r="C15" s="6"/>
      <c r="D15" s="6"/>
      <c r="E15" s="6"/>
      <c r="F15" s="6"/>
      <c r="G15" s="6"/>
      <c r="H15" s="6"/>
      <c r="I15" s="6"/>
      <c r="J15" s="6"/>
      <c r="K15" s="6"/>
      <c r="L15" s="6"/>
      <c r="M15" s="6"/>
      <c r="N15" s="6"/>
      <c r="O15" s="6"/>
      <c r="P15" s="6"/>
      <c r="Q15" s="6">
        <f t="shared" ref="Q15" si="1">SUM(Q10:Q14)</f>
        <v>0</v>
      </c>
    </row>
    <row r="16" spans="1:17" s="2" customFormat="1">
      <c r="B16" s="11"/>
      <c r="C16" s="11"/>
      <c r="D16" s="15"/>
      <c r="E16" s="15"/>
      <c r="F16" s="15"/>
      <c r="G16" s="15"/>
      <c r="H16" s="15"/>
      <c r="I16" s="15"/>
      <c r="J16" s="15"/>
      <c r="K16" s="15"/>
      <c r="L16" s="15"/>
      <c r="M16" s="15"/>
      <c r="N16" s="15"/>
      <c r="O16" s="15"/>
      <c r="P16" s="15"/>
    </row>
    <row r="17" spans="1:16">
      <c r="A17" s="12"/>
      <c r="B17" s="41" t="s">
        <v>115</v>
      </c>
      <c r="D17" s="1">
        <v>225.87</v>
      </c>
      <c r="F17" s="8">
        <v>148.02000000000001</v>
      </c>
    </row>
    <row r="18" spans="1:16" ht="21">
      <c r="A18" s="76"/>
      <c r="B18" s="41" t="s">
        <v>100</v>
      </c>
      <c r="C18" s="41"/>
      <c r="D18" s="1">
        <v>2016.18</v>
      </c>
    </row>
    <row r="19" spans="1:16">
      <c r="A19" s="33"/>
      <c r="B19" s="4" t="s">
        <v>58</v>
      </c>
      <c r="D19" s="41">
        <v>223</v>
      </c>
      <c r="E19" s="41">
        <v>223</v>
      </c>
      <c r="F19" s="41">
        <v>223</v>
      </c>
      <c r="G19" s="41">
        <v>223</v>
      </c>
      <c r="H19" s="41">
        <v>223</v>
      </c>
      <c r="I19" s="41">
        <v>223</v>
      </c>
      <c r="J19" s="41">
        <v>223</v>
      </c>
      <c r="K19" s="41">
        <v>223</v>
      </c>
      <c r="L19" s="41">
        <v>223</v>
      </c>
      <c r="M19" s="41">
        <v>223</v>
      </c>
      <c r="N19" s="41">
        <v>223</v>
      </c>
      <c r="O19" s="41">
        <v>223</v>
      </c>
    </row>
    <row r="20" spans="1:16">
      <c r="A20" s="46"/>
      <c r="B20" s="41" t="s">
        <v>82</v>
      </c>
    </row>
    <row r="21" spans="1:16" ht="21">
      <c r="A21" s="33"/>
      <c r="B21" s="41" t="s">
        <v>138</v>
      </c>
      <c r="D21" s="8">
        <f>775.81+775.81</f>
        <v>1551.62</v>
      </c>
      <c r="E21" s="8">
        <f>775.81+775.81</f>
        <v>1551.62</v>
      </c>
      <c r="F21" s="8">
        <f>775.81+775.81</f>
        <v>1551.62</v>
      </c>
      <c r="G21" s="63">
        <f>775.81+775.81+775.81</f>
        <v>2327.4299999999998</v>
      </c>
      <c r="H21" s="8">
        <f>775.81</f>
        <v>775.81</v>
      </c>
    </row>
    <row r="22" spans="1:16" ht="31.5">
      <c r="A22" s="47"/>
      <c r="B22" s="41" t="s">
        <v>83</v>
      </c>
      <c r="P22" s="58"/>
    </row>
    <row r="23" spans="1:16">
      <c r="A23" s="48"/>
      <c r="B23" s="4" t="s">
        <v>59</v>
      </c>
      <c r="D23" s="41">
        <v>75</v>
      </c>
      <c r="E23" s="41">
        <v>75</v>
      </c>
      <c r="F23" s="41">
        <v>75</v>
      </c>
      <c r="G23" s="41">
        <v>75</v>
      </c>
      <c r="H23" s="41">
        <v>75</v>
      </c>
      <c r="I23" s="41">
        <v>75</v>
      </c>
      <c r="J23" s="41">
        <v>75</v>
      </c>
      <c r="K23" s="41">
        <v>75</v>
      </c>
      <c r="L23" s="41">
        <v>75</v>
      </c>
      <c r="M23" s="41">
        <v>75</v>
      </c>
      <c r="N23" s="41">
        <v>75</v>
      </c>
      <c r="O23" s="41">
        <v>75</v>
      </c>
    </row>
    <row r="24" spans="1:16" ht="21">
      <c r="A24" s="49"/>
      <c r="B24" s="41" t="s">
        <v>101</v>
      </c>
      <c r="D24" s="8">
        <f>403.45+60.29</f>
        <v>463.74</v>
      </c>
      <c r="E24" s="8">
        <v>217.99</v>
      </c>
      <c r="F24" s="8">
        <v>267.73</v>
      </c>
      <c r="G24" s="8">
        <v>201.11</v>
      </c>
    </row>
    <row r="25" spans="1:16">
      <c r="A25" s="52"/>
      <c r="B25" s="4" t="s">
        <v>60</v>
      </c>
      <c r="C25" s="41"/>
      <c r="D25" s="41">
        <v>1195.78</v>
      </c>
      <c r="E25" s="41">
        <v>1195.78</v>
      </c>
      <c r="F25" s="41">
        <v>1195.78</v>
      </c>
      <c r="G25" s="41">
        <v>1195.78</v>
      </c>
      <c r="H25" s="41">
        <v>1195.78</v>
      </c>
      <c r="I25" s="41">
        <v>1195.78</v>
      </c>
      <c r="J25" s="41">
        <v>1195.78</v>
      </c>
      <c r="K25" s="41">
        <v>1195.78</v>
      </c>
      <c r="L25" s="41">
        <v>1195.78</v>
      </c>
      <c r="M25" s="41">
        <v>1195.78</v>
      </c>
      <c r="N25" s="41">
        <v>1195.78</v>
      </c>
      <c r="O25" s="41">
        <v>1195.78</v>
      </c>
    </row>
    <row r="26" spans="1:16" ht="21">
      <c r="A26" s="54"/>
      <c r="B26" s="41" t="s">
        <v>131</v>
      </c>
      <c r="D26" s="8">
        <v>1691.73</v>
      </c>
      <c r="G26" s="8">
        <v>1691.72</v>
      </c>
    </row>
    <row r="27" spans="1:16" ht="21">
      <c r="A27" s="12"/>
      <c r="B27" s="41" t="s">
        <v>156</v>
      </c>
      <c r="E27" s="79" t="s">
        <v>124</v>
      </c>
    </row>
    <row r="28" spans="1:16" ht="21">
      <c r="A28" s="80"/>
      <c r="B28" s="41" t="s">
        <v>129</v>
      </c>
      <c r="C28" s="41"/>
      <c r="E28" s="79"/>
      <c r="G28" s="42">
        <v>4500</v>
      </c>
    </row>
    <row r="29" spans="1:16" ht="42">
      <c r="A29" s="3"/>
      <c r="B29" s="5" t="s">
        <v>57</v>
      </c>
    </row>
    <row r="30" spans="1:16" ht="21">
      <c r="A30" s="2"/>
      <c r="B30" s="41" t="s">
        <v>125</v>
      </c>
      <c r="E30" s="57">
        <v>533</v>
      </c>
    </row>
    <row r="31" spans="1:16" ht="31.5">
      <c r="A31" s="2"/>
      <c r="B31" s="41" t="s">
        <v>133</v>
      </c>
      <c r="C31" s="41"/>
      <c r="G31" s="57">
        <v>60</v>
      </c>
    </row>
    <row r="32" spans="1:16" ht="72.75" customHeight="1">
      <c r="B32" s="25" t="s">
        <v>122</v>
      </c>
      <c r="G32" s="57">
        <v>500</v>
      </c>
    </row>
    <row r="33" spans="1:17" ht="21">
      <c r="A33" s="9"/>
      <c r="B33" s="41" t="s">
        <v>123</v>
      </c>
      <c r="F33" s="10">
        <f>300+375</f>
        <v>675</v>
      </c>
    </row>
    <row r="34" spans="1:17">
      <c r="A34" s="23"/>
      <c r="B34" s="1" t="s">
        <v>134</v>
      </c>
      <c r="F34" s="10"/>
      <c r="G34" s="51">
        <v>11212</v>
      </c>
    </row>
    <row r="35" spans="1:17">
      <c r="A35" s="20"/>
      <c r="B35" s="1" t="s">
        <v>135</v>
      </c>
      <c r="G35" s="50">
        <v>647</v>
      </c>
      <c r="I35" s="10"/>
    </row>
    <row r="36" spans="1:17">
      <c r="A36" s="44"/>
      <c r="B36" s="1" t="s">
        <v>136</v>
      </c>
      <c r="C36" s="41"/>
      <c r="G36" s="50">
        <v>572</v>
      </c>
      <c r="I36" s="42"/>
    </row>
    <row r="37" spans="1:17" ht="21.75" customHeight="1">
      <c r="A37" s="20"/>
      <c r="B37" s="41" t="s">
        <v>132</v>
      </c>
      <c r="G37" s="51">
        <v>8382.86</v>
      </c>
      <c r="I37" s="10"/>
    </row>
    <row r="38" spans="1:17" ht="21">
      <c r="A38" s="20"/>
      <c r="B38" s="41" t="s">
        <v>105</v>
      </c>
      <c r="I38" s="10"/>
    </row>
    <row r="39" spans="1:17" ht="33.75" customHeight="1">
      <c r="A39" s="44"/>
      <c r="B39" s="41" t="s">
        <v>104</v>
      </c>
      <c r="C39" s="41"/>
      <c r="D39" s="8">
        <v>2135</v>
      </c>
      <c r="I39" s="42"/>
    </row>
    <row r="40" spans="1:17" ht="21" customHeight="1">
      <c r="A40" s="44"/>
      <c r="B40" s="41" t="s">
        <v>158</v>
      </c>
      <c r="C40" s="41"/>
      <c r="H40" s="8">
        <v>2847.5</v>
      </c>
      <c r="I40" s="42"/>
    </row>
    <row r="41" spans="1:17" ht="21" customHeight="1">
      <c r="A41" s="44"/>
      <c r="B41" s="41" t="s">
        <v>157</v>
      </c>
      <c r="C41" s="41"/>
      <c r="I41" s="42"/>
    </row>
    <row r="42" spans="1:17" ht="32.25" customHeight="1">
      <c r="A42" s="44"/>
      <c r="B42" s="41" t="s">
        <v>159</v>
      </c>
      <c r="C42" s="41"/>
      <c r="H42" s="50">
        <v>4062.29</v>
      </c>
      <c r="I42" s="42"/>
    </row>
    <row r="43" spans="1:17" ht="73.5">
      <c r="A43" s="80"/>
      <c r="B43" s="41" t="s">
        <v>150</v>
      </c>
      <c r="C43" s="41"/>
      <c r="G43" s="81">
        <v>2842</v>
      </c>
      <c r="H43" s="81">
        <v>4255.82</v>
      </c>
    </row>
    <row r="44" spans="1:17" ht="51.75" customHeight="1">
      <c r="A44" s="82"/>
      <c r="B44" s="41" t="s">
        <v>139</v>
      </c>
      <c r="C44" s="41"/>
      <c r="G44" s="81">
        <v>5000</v>
      </c>
    </row>
    <row r="45" spans="1:17">
      <c r="A45" s="44"/>
      <c r="B45" s="5"/>
      <c r="C45" s="5"/>
      <c r="I45" s="10"/>
    </row>
    <row r="46" spans="1:17" s="3" customFormat="1">
      <c r="A46" s="20"/>
      <c r="B46" s="6" t="s">
        <v>18</v>
      </c>
      <c r="C46" s="6"/>
      <c r="D46" s="6"/>
      <c r="E46" s="6"/>
      <c r="F46" s="6"/>
      <c r="G46" s="6"/>
      <c r="H46" s="6"/>
      <c r="I46" s="6"/>
      <c r="J46" s="6"/>
      <c r="K46" s="6"/>
      <c r="L46" s="6"/>
      <c r="M46" s="6"/>
      <c r="N46" s="6"/>
      <c r="O46" s="6"/>
      <c r="P46" s="6"/>
      <c r="Q46" s="6">
        <f>SUM(Q17:Q45)</f>
        <v>0</v>
      </c>
    </row>
    <row r="47" spans="1:17" s="2" customFormat="1">
      <c r="A47" s="20"/>
      <c r="B47" s="11"/>
      <c r="C47" s="11"/>
      <c r="D47" s="15"/>
      <c r="E47" s="15"/>
      <c r="F47" s="15"/>
      <c r="G47" s="15"/>
      <c r="H47" s="15"/>
      <c r="I47" s="15"/>
      <c r="J47" s="15"/>
      <c r="K47" s="15"/>
      <c r="L47" s="15"/>
      <c r="M47" s="15"/>
      <c r="N47" s="15"/>
      <c r="O47" s="15"/>
      <c r="P47" s="15"/>
    </row>
    <row r="48" spans="1:17">
      <c r="A48" s="38"/>
      <c r="I48" s="10"/>
    </row>
    <row r="49" spans="1:16" s="9" customFormat="1">
      <c r="A49" s="20"/>
      <c r="B49" s="9" t="s">
        <v>21</v>
      </c>
      <c r="D49" s="19"/>
      <c r="E49" s="19"/>
      <c r="F49" s="19"/>
      <c r="G49" s="19"/>
      <c r="H49" s="19"/>
      <c r="I49" s="19"/>
      <c r="J49" s="19"/>
      <c r="K49" s="19"/>
      <c r="L49" s="19"/>
      <c r="M49" s="19"/>
      <c r="N49" s="19"/>
      <c r="O49" s="19"/>
      <c r="P49" s="19"/>
    </row>
    <row r="50" spans="1:16" s="23" customFormat="1">
      <c r="A50" s="36"/>
      <c r="D50" s="24"/>
      <c r="E50" s="24"/>
      <c r="F50" s="24"/>
      <c r="G50" s="24"/>
      <c r="H50" s="24"/>
      <c r="I50" s="24"/>
      <c r="J50" s="24"/>
      <c r="K50" s="24"/>
      <c r="L50" s="24"/>
      <c r="M50" s="24"/>
      <c r="N50" s="24"/>
      <c r="O50" s="24"/>
      <c r="P50" s="24"/>
    </row>
    <row r="51" spans="1:16">
      <c r="A51" s="40"/>
      <c r="B51" s="39" t="s">
        <v>70</v>
      </c>
      <c r="C51" s="78">
        <v>88.23</v>
      </c>
      <c r="D51" s="78">
        <v>88.23</v>
      </c>
      <c r="E51" s="78">
        <v>88.23</v>
      </c>
      <c r="F51" s="8">
        <v>88.23</v>
      </c>
    </row>
    <row r="52" spans="1:16" ht="21">
      <c r="A52" s="44"/>
      <c r="B52" s="41" t="s">
        <v>146</v>
      </c>
      <c r="C52" s="41"/>
      <c r="E52" s="8">
        <v>118.55</v>
      </c>
      <c r="G52" s="8">
        <v>70.459999999999994</v>
      </c>
      <c r="H52" s="8">
        <v>70.459999999999994</v>
      </c>
    </row>
    <row r="53" spans="1:16">
      <c r="A53" s="44"/>
      <c r="B53" s="41" t="s">
        <v>103</v>
      </c>
      <c r="C53" s="41">
        <v>59.06</v>
      </c>
      <c r="D53" s="8">
        <v>36.450000000000003</v>
      </c>
      <c r="E53" s="8">
        <v>68.5</v>
      </c>
      <c r="F53" s="8">
        <v>60.48</v>
      </c>
      <c r="G53" s="8">
        <v>59.26</v>
      </c>
      <c r="K53" s="50"/>
    </row>
    <row r="54" spans="1:16">
      <c r="A54" s="44"/>
      <c r="B54" s="4" t="s">
        <v>15</v>
      </c>
    </row>
    <row r="55" spans="1:16">
      <c r="A55" s="44"/>
      <c r="B55" s="4" t="s">
        <v>16</v>
      </c>
      <c r="C55" s="4">
        <v>47.81</v>
      </c>
      <c r="D55" s="4">
        <f>35.22+50.8</f>
        <v>86.02</v>
      </c>
      <c r="E55" s="8">
        <f>33.45+31.57+53</f>
        <v>118.02000000000001</v>
      </c>
      <c r="F55" s="8">
        <f>53.1+54.3</f>
        <v>107.4</v>
      </c>
    </row>
    <row r="56" spans="1:16" ht="21">
      <c r="A56" s="44"/>
      <c r="B56" s="41" t="s">
        <v>149</v>
      </c>
      <c r="D56" s="4">
        <f>25+25</f>
        <v>50</v>
      </c>
      <c r="H56" s="8">
        <v>25</v>
      </c>
    </row>
    <row r="57" spans="1:16">
      <c r="A57" s="44"/>
      <c r="B57" s="4" t="s">
        <v>65</v>
      </c>
    </row>
    <row r="58" spans="1:16">
      <c r="A58" s="44"/>
      <c r="B58" s="4" t="s">
        <v>64</v>
      </c>
      <c r="D58" s="8">
        <f>75.87+60.86+15.06</f>
        <v>151.79000000000002</v>
      </c>
      <c r="E58" s="8">
        <f>75.81+51.25+70.54</f>
        <v>197.60000000000002</v>
      </c>
      <c r="F58" s="8">
        <f>73.7+48.04+17.53+68.35+50.78+85.34</f>
        <v>343.74</v>
      </c>
      <c r="G58" s="8">
        <f>53.62+73.33+76.47</f>
        <v>203.42</v>
      </c>
    </row>
    <row r="59" spans="1:16" ht="21">
      <c r="A59" s="44"/>
      <c r="B59" s="41" t="s">
        <v>120</v>
      </c>
      <c r="C59" s="41"/>
      <c r="E59" s="8">
        <v>108.5</v>
      </c>
    </row>
    <row r="60" spans="1:16">
      <c r="A60" s="38"/>
      <c r="B60" s="41" t="s">
        <v>141</v>
      </c>
      <c r="F60" s="8">
        <v>14.98</v>
      </c>
    </row>
    <row r="61" spans="1:16">
      <c r="A61" s="44"/>
      <c r="B61" s="4" t="s">
        <v>17</v>
      </c>
      <c r="D61" s="8">
        <f>-4.99-6.98-2.88+10.86+12.82+37.95</f>
        <v>46.78</v>
      </c>
      <c r="E61" s="8">
        <f>108.41+97.65+33.67+9.4</f>
        <v>249.13000000000002</v>
      </c>
      <c r="F61" s="8">
        <f>2.12+18.12+26.55+14.33+44.71</f>
        <v>105.83000000000001</v>
      </c>
      <c r="G61" s="8">
        <f>11.46+10.66+29.98+2.99</f>
        <v>55.09</v>
      </c>
    </row>
    <row r="62" spans="1:16">
      <c r="A62" s="44"/>
      <c r="B62" s="41" t="s">
        <v>112</v>
      </c>
      <c r="C62" s="41"/>
      <c r="E62" s="8">
        <v>2.35</v>
      </c>
      <c r="G62" s="8">
        <v>12.65</v>
      </c>
    </row>
    <row r="63" spans="1:16" s="16" customFormat="1">
      <c r="A63" s="44"/>
      <c r="B63" s="21" t="s">
        <v>24</v>
      </c>
      <c r="C63" s="21"/>
      <c r="D63" s="10">
        <f>30.17+23.48</f>
        <v>53.650000000000006</v>
      </c>
      <c r="E63" s="10">
        <f>-11.28+99.09+20.67+7</f>
        <v>115.48</v>
      </c>
      <c r="F63" s="10">
        <f>-7+30.77+2</f>
        <v>25.77</v>
      </c>
      <c r="G63" s="10">
        <f>19.38+73.83</f>
        <v>93.21</v>
      </c>
      <c r="H63" s="10"/>
      <c r="I63" s="10"/>
      <c r="J63" s="10"/>
      <c r="K63" s="10"/>
      <c r="L63" s="10"/>
      <c r="M63" s="10"/>
      <c r="N63" s="10"/>
      <c r="O63" s="10"/>
      <c r="P63" s="8"/>
    </row>
    <row r="64" spans="1:16" s="43" customFormat="1">
      <c r="A64" s="44"/>
      <c r="B64" s="45" t="s">
        <v>137</v>
      </c>
      <c r="C64" s="45"/>
      <c r="D64" s="42">
        <v>198.48</v>
      </c>
      <c r="E64" s="42">
        <v>141.97</v>
      </c>
      <c r="F64" s="42">
        <v>295.2</v>
      </c>
      <c r="G64" s="42"/>
      <c r="H64" s="42"/>
      <c r="I64" s="42"/>
      <c r="J64" s="42"/>
      <c r="K64" s="42"/>
      <c r="L64" s="42"/>
      <c r="M64" s="42"/>
      <c r="N64" s="42"/>
      <c r="O64" s="42"/>
      <c r="P64" s="8"/>
    </row>
    <row r="65" spans="1:16" s="43" customFormat="1">
      <c r="A65" s="44"/>
      <c r="B65" s="45" t="s">
        <v>106</v>
      </c>
      <c r="C65" s="45"/>
      <c r="D65" s="42"/>
      <c r="E65" s="42"/>
      <c r="F65" s="42"/>
      <c r="G65" s="42">
        <v>101.04</v>
      </c>
      <c r="H65" s="42"/>
      <c r="I65" s="42"/>
      <c r="J65" s="42"/>
      <c r="K65" s="42"/>
      <c r="L65" s="42"/>
      <c r="M65" s="42"/>
      <c r="N65" s="42"/>
      <c r="O65" s="42"/>
      <c r="P65" s="8"/>
    </row>
    <row r="66" spans="1:16" s="43" customFormat="1" ht="42">
      <c r="A66" s="44"/>
      <c r="B66" s="45" t="s">
        <v>151</v>
      </c>
      <c r="C66" s="45"/>
      <c r="D66" s="42"/>
      <c r="E66" s="42"/>
      <c r="F66" s="42">
        <v>2.12</v>
      </c>
      <c r="G66" s="42">
        <f>-5.2+11.94+7.83+0.5</f>
        <v>15.07</v>
      </c>
      <c r="H66" s="42"/>
      <c r="I66" s="42"/>
      <c r="J66" s="42"/>
      <c r="K66" s="42"/>
      <c r="L66" s="42"/>
      <c r="M66" s="42"/>
      <c r="N66" s="42"/>
      <c r="O66" s="42"/>
      <c r="P66" s="8"/>
    </row>
    <row r="67" spans="1:16" s="43" customFormat="1" ht="10.5" customHeight="1">
      <c r="A67" s="44"/>
      <c r="B67" s="45" t="s">
        <v>152</v>
      </c>
      <c r="C67" s="45"/>
      <c r="D67" s="42"/>
      <c r="E67" s="42"/>
      <c r="F67" s="42">
        <v>108.78</v>
      </c>
      <c r="G67" s="42"/>
      <c r="H67" s="42"/>
      <c r="I67" s="42"/>
      <c r="J67" s="42"/>
      <c r="K67" s="42"/>
      <c r="L67" s="42"/>
      <c r="M67" s="42"/>
      <c r="N67" s="42"/>
      <c r="O67" s="42"/>
      <c r="P67" s="8"/>
    </row>
    <row r="68" spans="1:16" s="43" customFormat="1">
      <c r="A68" s="44"/>
      <c r="B68" s="45" t="s">
        <v>84</v>
      </c>
      <c r="C68" s="45"/>
      <c r="D68" s="42"/>
      <c r="E68" s="42"/>
      <c r="F68" s="42"/>
      <c r="G68" s="42"/>
      <c r="H68" s="42"/>
      <c r="I68" s="42"/>
      <c r="J68" s="42"/>
      <c r="K68" s="42"/>
      <c r="L68" s="42"/>
      <c r="M68" s="42"/>
      <c r="N68" s="42"/>
      <c r="O68" s="42"/>
      <c r="P68" s="8"/>
    </row>
    <row r="69" spans="1:16" s="43" customFormat="1">
      <c r="A69" s="44"/>
      <c r="B69" s="45" t="s">
        <v>154</v>
      </c>
      <c r="C69" s="45"/>
      <c r="D69" s="42"/>
      <c r="E69" s="42"/>
      <c r="F69" s="42"/>
      <c r="G69" s="42">
        <v>2.95</v>
      </c>
      <c r="H69" s="42"/>
      <c r="I69" s="42"/>
      <c r="J69" s="42"/>
      <c r="K69" s="42"/>
      <c r="L69" s="42"/>
      <c r="M69" s="42"/>
      <c r="N69" s="42"/>
      <c r="O69" s="42"/>
      <c r="P69" s="8"/>
    </row>
    <row r="70" spans="1:16" s="16" customFormat="1">
      <c r="A70" s="44"/>
      <c r="B70" s="37" t="s">
        <v>69</v>
      </c>
      <c r="C70" s="21"/>
      <c r="D70" s="10"/>
      <c r="E70" s="10"/>
      <c r="F70" s="10"/>
      <c r="G70" s="10">
        <v>7.44</v>
      </c>
      <c r="H70" s="10"/>
      <c r="I70" s="10"/>
      <c r="J70" s="10"/>
      <c r="K70" s="10"/>
      <c r="L70" s="10"/>
      <c r="M70" s="10"/>
      <c r="N70" s="10"/>
      <c r="O70" s="10"/>
      <c r="P70" s="8"/>
    </row>
    <row r="71" spans="1:16" s="35" customFormat="1" ht="21">
      <c r="A71" s="44"/>
      <c r="B71" s="45" t="s">
        <v>162</v>
      </c>
      <c r="C71" s="37"/>
      <c r="D71" s="34"/>
      <c r="E71" s="34"/>
      <c r="F71" s="34"/>
      <c r="G71" s="34">
        <v>420.72</v>
      </c>
      <c r="H71" s="34"/>
      <c r="I71" s="34"/>
      <c r="J71" s="34"/>
      <c r="K71" s="34"/>
      <c r="L71" s="34"/>
      <c r="M71" s="34"/>
      <c r="N71" s="34"/>
      <c r="O71" s="34"/>
      <c r="P71" s="8"/>
    </row>
    <row r="72" spans="1:16" s="43" customFormat="1">
      <c r="A72" s="44"/>
      <c r="B72" s="45" t="s">
        <v>80</v>
      </c>
      <c r="C72" s="45"/>
      <c r="D72" s="42">
        <v>58.55</v>
      </c>
      <c r="E72" s="42"/>
      <c r="F72" s="42"/>
      <c r="G72" s="42"/>
      <c r="H72" s="42"/>
      <c r="I72" s="42"/>
      <c r="J72" s="42"/>
      <c r="K72" s="42"/>
      <c r="L72" s="42"/>
      <c r="M72" s="42"/>
      <c r="N72" s="42"/>
      <c r="O72" s="42"/>
      <c r="P72" s="8"/>
    </row>
    <row r="73" spans="1:16" s="43" customFormat="1">
      <c r="A73" s="44"/>
      <c r="B73" s="45" t="s">
        <v>153</v>
      </c>
      <c r="C73" s="45"/>
      <c r="D73" s="42"/>
      <c r="E73" s="42"/>
      <c r="F73" s="42">
        <v>5.43</v>
      </c>
      <c r="G73" s="42"/>
      <c r="H73" s="42"/>
      <c r="I73" s="42"/>
      <c r="J73" s="42"/>
      <c r="K73" s="42"/>
      <c r="L73" s="42"/>
      <c r="M73" s="42"/>
      <c r="N73" s="42"/>
      <c r="O73" s="42"/>
      <c r="P73" s="8"/>
    </row>
    <row r="74" spans="1:16" s="43" customFormat="1" ht="21">
      <c r="A74" s="44"/>
      <c r="B74" s="45" t="s">
        <v>148</v>
      </c>
      <c r="C74" s="45"/>
      <c r="D74" s="42">
        <v>8.83</v>
      </c>
      <c r="E74" s="42"/>
      <c r="F74" s="42"/>
      <c r="G74" s="42">
        <v>23.54</v>
      </c>
      <c r="H74" s="42"/>
      <c r="I74" s="42"/>
      <c r="J74" s="42"/>
      <c r="K74" s="42"/>
      <c r="L74" s="42"/>
      <c r="M74" s="42"/>
      <c r="N74" s="42"/>
      <c r="O74" s="42"/>
      <c r="P74" s="8"/>
    </row>
    <row r="75" spans="1:16" s="43" customFormat="1">
      <c r="A75" s="44"/>
      <c r="B75" s="45" t="s">
        <v>127</v>
      </c>
      <c r="C75" s="45"/>
      <c r="D75" s="42"/>
      <c r="E75" s="42"/>
      <c r="F75" s="42">
        <v>12.17</v>
      </c>
      <c r="G75" s="42"/>
      <c r="H75" s="42"/>
      <c r="I75" s="42"/>
      <c r="J75" s="42"/>
      <c r="K75" s="42"/>
      <c r="L75" s="42"/>
      <c r="M75" s="42"/>
      <c r="N75" s="42"/>
      <c r="O75" s="42"/>
      <c r="P75" s="8"/>
    </row>
    <row r="76" spans="1:16" s="43" customFormat="1">
      <c r="A76" s="44"/>
      <c r="B76" s="45" t="s">
        <v>128</v>
      </c>
      <c r="C76" s="45"/>
      <c r="D76" s="42"/>
      <c r="E76" s="42"/>
      <c r="F76" s="42">
        <f>27.71+13.89</f>
        <v>41.6</v>
      </c>
      <c r="G76" s="42"/>
      <c r="H76" s="42"/>
      <c r="I76" s="42"/>
      <c r="J76" s="42"/>
      <c r="K76" s="42"/>
      <c r="L76" s="42"/>
      <c r="M76" s="42"/>
      <c r="N76" s="42"/>
      <c r="O76" s="42"/>
      <c r="P76" s="8"/>
    </row>
    <row r="77" spans="1:16" s="43" customFormat="1" ht="21">
      <c r="A77" s="44"/>
      <c r="B77" s="45" t="s">
        <v>147</v>
      </c>
      <c r="C77" s="45"/>
      <c r="D77" s="42"/>
      <c r="E77" s="42"/>
      <c r="F77" s="42">
        <f>3.57+15.89</f>
        <v>19.46</v>
      </c>
      <c r="G77" s="42"/>
      <c r="H77" s="42"/>
      <c r="I77" s="42"/>
      <c r="J77" s="42"/>
      <c r="K77" s="42"/>
      <c r="L77" s="42"/>
      <c r="M77" s="42"/>
      <c r="N77" s="42"/>
      <c r="O77" s="42"/>
      <c r="P77" s="8"/>
    </row>
    <row r="78" spans="1:16" s="43" customFormat="1">
      <c r="A78" s="44"/>
      <c r="B78" s="45" t="s">
        <v>145</v>
      </c>
      <c r="C78" s="45"/>
      <c r="D78" s="42"/>
      <c r="E78" s="42"/>
      <c r="F78" s="42">
        <f>4.48+1.27</f>
        <v>5.75</v>
      </c>
      <c r="G78" s="42"/>
      <c r="H78" s="42"/>
      <c r="I78" s="42"/>
      <c r="J78" s="42"/>
      <c r="K78" s="42"/>
      <c r="L78" s="42"/>
      <c r="M78" s="42"/>
      <c r="N78" s="42"/>
      <c r="O78" s="42"/>
      <c r="P78" s="8"/>
    </row>
    <row r="79" spans="1:16" s="43" customFormat="1">
      <c r="A79" s="44"/>
      <c r="B79" s="45" t="s">
        <v>140</v>
      </c>
      <c r="C79" s="45"/>
      <c r="D79" s="42"/>
      <c r="E79" s="42"/>
      <c r="F79" s="42">
        <v>31.4</v>
      </c>
      <c r="G79" s="42"/>
      <c r="H79" s="42"/>
      <c r="I79" s="42"/>
      <c r="J79" s="42"/>
      <c r="K79" s="42"/>
      <c r="L79" s="42"/>
      <c r="M79" s="42"/>
      <c r="N79" s="42"/>
      <c r="O79" s="42"/>
      <c r="P79" s="8"/>
    </row>
    <row r="80" spans="1:16" s="43" customFormat="1" ht="21">
      <c r="A80" s="44"/>
      <c r="B80" s="45" t="s">
        <v>107</v>
      </c>
      <c r="C80" s="45"/>
      <c r="D80" s="42"/>
      <c r="E80" s="57">
        <v>1650.1</v>
      </c>
      <c r="F80" s="42"/>
      <c r="G80" s="42"/>
      <c r="H80" s="42"/>
      <c r="I80" s="42"/>
      <c r="J80" s="42"/>
      <c r="K80" s="42"/>
      <c r="L80" s="42"/>
      <c r="M80" s="42"/>
      <c r="N80" s="42"/>
      <c r="O80" s="42"/>
      <c r="P80" s="8"/>
    </row>
    <row r="81" spans="1:16" s="43" customFormat="1" ht="21">
      <c r="A81" s="44"/>
      <c r="B81" s="45" t="s">
        <v>108</v>
      </c>
      <c r="C81" s="45"/>
      <c r="D81" s="42"/>
      <c r="E81" s="42">
        <v>449.8</v>
      </c>
      <c r="F81" s="42"/>
      <c r="G81" s="42"/>
      <c r="H81" s="42"/>
      <c r="I81" s="42"/>
      <c r="J81" s="42"/>
      <c r="K81" s="42"/>
      <c r="L81" s="42"/>
      <c r="M81" s="42"/>
      <c r="N81" s="42"/>
      <c r="O81" s="42"/>
      <c r="P81" s="8"/>
    </row>
    <row r="82" spans="1:16" s="43" customFormat="1">
      <c r="A82" s="44"/>
      <c r="B82" s="45" t="s">
        <v>118</v>
      </c>
      <c r="C82" s="45"/>
      <c r="D82" s="42"/>
      <c r="E82" s="42">
        <f>48+73</f>
        <v>121</v>
      </c>
      <c r="F82" s="42"/>
      <c r="G82" s="42"/>
      <c r="H82" s="42"/>
      <c r="I82" s="42"/>
      <c r="J82" s="42"/>
      <c r="K82" s="42"/>
      <c r="L82" s="42"/>
      <c r="M82" s="42"/>
      <c r="N82" s="42"/>
      <c r="O82" s="42"/>
      <c r="P82" s="8"/>
    </row>
    <row r="83" spans="1:16" s="43" customFormat="1" ht="21">
      <c r="A83" s="44"/>
      <c r="B83" s="45" t="s">
        <v>109</v>
      </c>
      <c r="C83" s="45"/>
      <c r="D83" s="42">
        <v>49.48</v>
      </c>
      <c r="E83" s="42"/>
      <c r="F83" s="42"/>
      <c r="G83" s="42"/>
      <c r="H83" s="42"/>
      <c r="I83" s="42"/>
      <c r="J83" s="42"/>
      <c r="K83" s="42"/>
      <c r="L83" s="42"/>
      <c r="M83" s="42"/>
      <c r="N83" s="42"/>
      <c r="O83" s="42"/>
      <c r="P83" s="8"/>
    </row>
    <row r="84" spans="1:16" s="43" customFormat="1" ht="21">
      <c r="A84" s="44"/>
      <c r="B84" s="45" t="s">
        <v>110</v>
      </c>
      <c r="C84" s="45"/>
      <c r="D84" s="63">
        <v>250</v>
      </c>
      <c r="E84" s="42"/>
      <c r="F84" s="42"/>
      <c r="G84" s="42"/>
      <c r="H84" s="42"/>
      <c r="I84" s="42"/>
      <c r="J84" s="42"/>
      <c r="K84" s="42"/>
      <c r="L84" s="42"/>
      <c r="M84" s="42"/>
      <c r="N84" s="42"/>
      <c r="O84" s="42"/>
      <c r="P84" s="8"/>
    </row>
    <row r="85" spans="1:16" s="43" customFormat="1">
      <c r="A85" s="44"/>
      <c r="B85" s="45" t="s">
        <v>163</v>
      </c>
      <c r="C85" s="45"/>
      <c r="D85" s="42"/>
      <c r="E85" s="42"/>
      <c r="F85" s="42"/>
      <c r="G85" s="42">
        <v>8.99</v>
      </c>
      <c r="H85" s="42"/>
      <c r="I85" s="42"/>
      <c r="J85" s="42"/>
      <c r="K85" s="42"/>
      <c r="L85" s="42"/>
      <c r="M85" s="42"/>
      <c r="N85" s="42"/>
      <c r="O85" s="42"/>
      <c r="P85" s="8"/>
    </row>
    <row r="86" spans="1:16" s="43" customFormat="1">
      <c r="A86" s="44"/>
      <c r="B86" s="45" t="s">
        <v>111</v>
      </c>
      <c r="C86" s="45"/>
      <c r="D86" s="42"/>
      <c r="E86" s="42">
        <v>45</v>
      </c>
      <c r="F86" s="42"/>
      <c r="G86" s="42"/>
      <c r="H86" s="42"/>
      <c r="I86" s="42"/>
      <c r="J86" s="42"/>
      <c r="K86" s="42"/>
      <c r="L86" s="42"/>
      <c r="M86" s="42"/>
      <c r="N86" s="42"/>
      <c r="O86" s="42"/>
      <c r="P86" s="8"/>
    </row>
    <row r="87" spans="1:16" s="43" customFormat="1">
      <c r="A87" s="44"/>
      <c r="B87" s="45" t="s">
        <v>114</v>
      </c>
      <c r="C87" s="45"/>
      <c r="D87" s="42">
        <f>76+76</f>
        <v>152</v>
      </c>
      <c r="E87" s="42">
        <v>28.5</v>
      </c>
      <c r="F87" s="42">
        <f>150</f>
        <v>150</v>
      </c>
      <c r="G87" s="42">
        <f>150</f>
        <v>150</v>
      </c>
      <c r="H87" s="42"/>
      <c r="I87" s="42"/>
      <c r="J87" s="42"/>
      <c r="K87" s="42"/>
      <c r="L87" s="42"/>
      <c r="M87" s="42"/>
      <c r="N87" s="42"/>
      <c r="O87" s="42"/>
      <c r="P87" s="8"/>
    </row>
    <row r="88" spans="1:16" s="43" customFormat="1" ht="21">
      <c r="A88" s="44"/>
      <c r="B88" s="45" t="s">
        <v>113</v>
      </c>
      <c r="C88" s="45"/>
      <c r="D88" s="42">
        <v>34</v>
      </c>
      <c r="E88" s="42"/>
      <c r="F88" s="42"/>
      <c r="G88" s="42"/>
      <c r="H88" s="42"/>
      <c r="I88" s="42"/>
      <c r="J88" s="42"/>
      <c r="K88" s="42"/>
      <c r="L88" s="42"/>
      <c r="M88" s="42"/>
      <c r="N88" s="42"/>
      <c r="O88" s="42"/>
      <c r="P88" s="8"/>
    </row>
    <row r="89" spans="1:16" s="43" customFormat="1" ht="21">
      <c r="A89" s="44"/>
      <c r="B89" s="45" t="s">
        <v>117</v>
      </c>
      <c r="C89" s="45"/>
      <c r="D89" s="42">
        <v>10</v>
      </c>
      <c r="E89" s="42"/>
      <c r="F89" s="42"/>
      <c r="G89" s="42"/>
      <c r="H89" s="42"/>
      <c r="I89" s="42"/>
      <c r="J89" s="42"/>
      <c r="K89" s="42"/>
      <c r="L89" s="42"/>
      <c r="M89" s="42"/>
      <c r="N89" s="42"/>
      <c r="O89" s="42"/>
      <c r="P89" s="8"/>
    </row>
    <row r="90" spans="1:16" s="43" customFormat="1">
      <c r="A90" s="44"/>
      <c r="B90" s="45" t="s">
        <v>119</v>
      </c>
      <c r="C90" s="45"/>
      <c r="D90" s="42"/>
      <c r="E90" s="42">
        <v>135</v>
      </c>
      <c r="F90" s="42"/>
      <c r="G90" s="42"/>
      <c r="H90" s="42"/>
      <c r="I90" s="42"/>
      <c r="J90" s="42"/>
      <c r="K90" s="42"/>
      <c r="L90" s="42"/>
      <c r="M90" s="42"/>
      <c r="N90" s="42"/>
      <c r="O90" s="42"/>
      <c r="P90" s="8"/>
    </row>
    <row r="91" spans="1:16" s="43" customFormat="1" ht="21">
      <c r="A91" s="44"/>
      <c r="B91" s="45" t="s">
        <v>126</v>
      </c>
      <c r="C91" s="45"/>
      <c r="D91" s="42"/>
      <c r="E91" s="42">
        <v>3.56</v>
      </c>
      <c r="F91" s="42"/>
      <c r="G91" s="42"/>
      <c r="H91" s="42"/>
      <c r="I91" s="42"/>
      <c r="J91" s="42"/>
      <c r="K91" s="42"/>
      <c r="L91" s="42"/>
      <c r="M91" s="42"/>
      <c r="N91" s="42"/>
      <c r="O91" s="42"/>
      <c r="P91" s="8"/>
    </row>
    <row r="92" spans="1:16" s="43" customFormat="1" ht="21">
      <c r="A92" s="44"/>
      <c r="B92" s="45" t="s">
        <v>142</v>
      </c>
      <c r="C92" s="45"/>
      <c r="D92" s="42"/>
      <c r="E92" s="42">
        <v>12.83</v>
      </c>
      <c r="F92" s="42">
        <v>24.52</v>
      </c>
      <c r="G92" s="42"/>
      <c r="H92" s="42"/>
      <c r="I92" s="42"/>
      <c r="J92" s="42"/>
      <c r="K92" s="42"/>
      <c r="L92" s="42"/>
      <c r="M92" s="42"/>
      <c r="N92" s="42"/>
      <c r="O92" s="42"/>
      <c r="P92" s="8"/>
    </row>
    <row r="93" spans="1:16" s="43" customFormat="1" ht="21">
      <c r="A93" s="44"/>
      <c r="B93" s="45" t="s">
        <v>130</v>
      </c>
      <c r="C93" s="45"/>
      <c r="D93" s="42"/>
      <c r="E93" s="42"/>
      <c r="F93" s="42"/>
      <c r="G93" s="42">
        <v>100.89</v>
      </c>
      <c r="H93" s="42"/>
      <c r="I93" s="42"/>
      <c r="J93" s="42"/>
      <c r="K93" s="42"/>
      <c r="L93" s="42"/>
      <c r="M93" s="42"/>
      <c r="N93" s="42"/>
      <c r="O93" s="42"/>
      <c r="P93" s="8"/>
    </row>
    <row r="94" spans="1:16" ht="52.5">
      <c r="A94" s="83"/>
      <c r="B94" s="41" t="s">
        <v>161</v>
      </c>
      <c r="C94" s="41"/>
      <c r="F94" s="8">
        <f>9.99+7.99-9.99</f>
        <v>7.99</v>
      </c>
      <c r="G94" s="1">
        <f>-39.98+39.98+20</f>
        <v>20</v>
      </c>
    </row>
    <row r="95" spans="1:16">
      <c r="A95" s="84"/>
      <c r="B95" s="41" t="s">
        <v>143</v>
      </c>
      <c r="C95" s="41"/>
      <c r="F95" s="8">
        <v>21</v>
      </c>
      <c r="G95" s="1"/>
    </row>
    <row r="96" spans="1:16" ht="21.75" customHeight="1">
      <c r="A96" s="84"/>
      <c r="B96" s="41" t="s">
        <v>144</v>
      </c>
      <c r="C96" s="41"/>
      <c r="F96" s="8">
        <v>25</v>
      </c>
      <c r="G96" s="1"/>
    </row>
    <row r="97" spans="1:16" ht="21.75" customHeight="1">
      <c r="A97" s="85"/>
      <c r="B97" s="41" t="s">
        <v>155</v>
      </c>
      <c r="C97" s="41"/>
      <c r="G97" s="86">
        <v>395</v>
      </c>
    </row>
    <row r="99" spans="1:16" s="2" customFormat="1">
      <c r="A99" s="1"/>
      <c r="B99" s="11"/>
      <c r="C99" s="11"/>
      <c r="D99" s="15"/>
      <c r="E99" s="15"/>
      <c r="F99" s="15"/>
      <c r="G99" s="15"/>
      <c r="H99" s="15"/>
      <c r="I99" s="15"/>
      <c r="J99" s="15"/>
      <c r="K99" s="15"/>
      <c r="L99" s="15"/>
      <c r="M99" s="15"/>
      <c r="N99" s="15"/>
      <c r="O99" s="15"/>
      <c r="P99" s="15"/>
    </row>
    <row r="100" spans="1:16" s="16" customFormat="1">
      <c r="A100" s="1"/>
      <c r="B100" s="17"/>
      <c r="C100" s="17"/>
      <c r="D100" s="10"/>
      <c r="E100" s="10"/>
      <c r="F100" s="10"/>
      <c r="G100" s="10"/>
      <c r="H100" s="10"/>
      <c r="I100" s="10"/>
      <c r="J100" s="10"/>
      <c r="K100" s="10"/>
      <c r="L100" s="10"/>
      <c r="M100" s="10"/>
      <c r="N100" s="10"/>
      <c r="O100" s="10"/>
      <c r="P100" s="10"/>
    </row>
    <row r="101" spans="1:16" s="16" customFormat="1">
      <c r="A101" s="1"/>
      <c r="B101" s="13" t="s">
        <v>22</v>
      </c>
      <c r="C101" s="13"/>
      <c r="D101" s="10"/>
      <c r="E101" s="10"/>
      <c r="F101" s="10"/>
      <c r="G101" s="10"/>
      <c r="H101" s="10">
        <v>3000</v>
      </c>
      <c r="I101" s="10">
        <v>2500</v>
      </c>
      <c r="J101" s="10"/>
      <c r="K101" s="10">
        <v>3000</v>
      </c>
      <c r="L101" s="10">
        <v>3000</v>
      </c>
      <c r="M101" s="10">
        <f>3000+3000+3000+2500</f>
        <v>11500</v>
      </c>
      <c r="N101" s="10">
        <v>3000</v>
      </c>
      <c r="O101" s="10">
        <f>4000+3500</f>
        <v>7500</v>
      </c>
      <c r="P101" s="8">
        <f t="shared" ref="P101" si="2">SUM(D101:O101)</f>
        <v>33500</v>
      </c>
    </row>
    <row r="102" spans="1:16">
      <c r="B102" s="41"/>
    </row>
    <row r="103" spans="1:16" s="59" customFormat="1">
      <c r="B103" s="61" t="s">
        <v>91</v>
      </c>
      <c r="C103" s="60"/>
      <c r="D103" s="57"/>
      <c r="E103" s="57"/>
      <c r="F103" s="57"/>
      <c r="G103" s="57"/>
      <c r="H103" s="57"/>
      <c r="I103" s="57"/>
      <c r="J103" s="57"/>
      <c r="K103" s="57"/>
      <c r="L103" s="57"/>
      <c r="M103" s="57"/>
      <c r="N103" s="57"/>
      <c r="O103" s="57"/>
      <c r="P103" s="63">
        <f>SUM(P101:P102)</f>
        <v>33500</v>
      </c>
    </row>
    <row r="104" spans="1:16" ht="84">
      <c r="B104" s="77" t="s">
        <v>121</v>
      </c>
      <c r="C104" s="41"/>
      <c r="E104" s="8">
        <f>4000+3000</f>
        <v>7000</v>
      </c>
      <c r="G104" s="8">
        <v>4000</v>
      </c>
      <c r="H104" s="55"/>
    </row>
    <row r="105" spans="1:16">
      <c r="B105" s="41"/>
      <c r="C105" s="41"/>
      <c r="H105" s="55"/>
    </row>
    <row r="106" spans="1:16">
      <c r="B106" s="41"/>
      <c r="H106" s="55"/>
    </row>
    <row r="107" spans="1:16" s="59" customFormat="1">
      <c r="B107" s="61" t="s">
        <v>92</v>
      </c>
      <c r="C107" s="60"/>
      <c r="D107" s="57"/>
      <c r="E107" s="57"/>
      <c r="F107" s="57"/>
      <c r="G107" s="57"/>
      <c r="H107" s="62"/>
      <c r="I107" s="57"/>
      <c r="J107" s="57"/>
      <c r="K107" s="57"/>
      <c r="L107" s="57"/>
      <c r="M107" s="57"/>
      <c r="N107" s="57"/>
      <c r="O107" s="57"/>
      <c r="P107" s="63">
        <f>SUM(P106:P106)</f>
        <v>0</v>
      </c>
    </row>
    <row r="110" spans="1:16" s="2" customFormat="1">
      <c r="A110" s="1"/>
      <c r="B110" s="29" t="s">
        <v>34</v>
      </c>
      <c r="C110" s="11"/>
      <c r="D110" s="15"/>
      <c r="E110" s="15"/>
      <c r="F110" s="15"/>
      <c r="G110" s="15"/>
      <c r="H110" s="15"/>
      <c r="I110" s="15"/>
      <c r="J110" s="15"/>
      <c r="K110" s="15"/>
      <c r="L110" s="15"/>
      <c r="M110" s="15"/>
      <c r="N110" s="15"/>
      <c r="O110" s="15"/>
      <c r="P110" s="15"/>
    </row>
    <row r="112" spans="1:16">
      <c r="B112" s="28" t="s">
        <v>33</v>
      </c>
    </row>
    <row r="113" spans="2:8" ht="42.75" customHeight="1">
      <c r="B113" s="4" t="s">
        <v>26</v>
      </c>
      <c r="C113" s="32">
        <v>11215</v>
      </c>
    </row>
    <row r="114" spans="2:8" ht="115.5">
      <c r="B114" s="41" t="s">
        <v>76</v>
      </c>
      <c r="F114" s="53" t="s">
        <v>77</v>
      </c>
    </row>
    <row r="115" spans="2:8" ht="21">
      <c r="B115" s="4" t="s">
        <v>27</v>
      </c>
    </row>
    <row r="116" spans="2:8" ht="63">
      <c r="B116" s="41" t="s">
        <v>78</v>
      </c>
      <c r="C116" s="41"/>
      <c r="H116" s="8">
        <f>150000+300000</f>
        <v>450000</v>
      </c>
    </row>
    <row r="117" spans="2:8">
      <c r="B117" s="41"/>
      <c r="C117" s="41"/>
    </row>
    <row r="118" spans="2:8">
      <c r="B118" s="4" t="s">
        <v>39</v>
      </c>
      <c r="C118" s="4" t="s">
        <v>40</v>
      </c>
    </row>
    <row r="119" spans="2:8" ht="21">
      <c r="B119" s="4" t="s">
        <v>28</v>
      </c>
    </row>
    <row r="120" spans="2:8" ht="21">
      <c r="B120" s="4" t="s">
        <v>29</v>
      </c>
    </row>
    <row r="121" spans="2:8" ht="21">
      <c r="B121" s="4" t="s">
        <v>36</v>
      </c>
      <c r="C121" s="4" t="s">
        <v>35</v>
      </c>
    </row>
    <row r="122" spans="2:8" ht="21">
      <c r="B122" s="4" t="s">
        <v>37</v>
      </c>
      <c r="C122" s="4" t="s">
        <v>35</v>
      </c>
    </row>
    <row r="123" spans="2:8" ht="21">
      <c r="B123" s="30" t="s">
        <v>48</v>
      </c>
      <c r="C123" s="4" t="s">
        <v>38</v>
      </c>
    </row>
    <row r="124" spans="2:8" ht="21">
      <c r="B124" s="30" t="s">
        <v>49</v>
      </c>
      <c r="C124" s="4" t="s">
        <v>38</v>
      </c>
    </row>
    <row r="125" spans="2:8" ht="21">
      <c r="B125" s="30" t="s">
        <v>50</v>
      </c>
      <c r="C125" s="4" t="s">
        <v>35</v>
      </c>
    </row>
    <row r="126" spans="2:8" ht="21">
      <c r="B126" s="30" t="s">
        <v>47</v>
      </c>
      <c r="C126" s="4" t="s">
        <v>35</v>
      </c>
    </row>
    <row r="127" spans="2:8" ht="21">
      <c r="B127" s="30" t="s">
        <v>51</v>
      </c>
      <c r="C127" s="4" t="s">
        <v>35</v>
      </c>
    </row>
    <row r="128" spans="2:8" ht="21">
      <c r="B128" s="30" t="s">
        <v>41</v>
      </c>
      <c r="C128" s="31">
        <v>56868</v>
      </c>
    </row>
    <row r="129" spans="2:3" ht="21">
      <c r="B129" s="30" t="s">
        <v>42</v>
      </c>
      <c r="C129" s="4" t="s">
        <v>43</v>
      </c>
    </row>
    <row r="130" spans="2:3" ht="21">
      <c r="B130" s="30" t="s">
        <v>44</v>
      </c>
      <c r="C130" s="4" t="s">
        <v>43</v>
      </c>
    </row>
    <row r="131" spans="2:3" ht="21">
      <c r="B131" s="30" t="s">
        <v>45</v>
      </c>
      <c r="C131" s="4" t="s">
        <v>46</v>
      </c>
    </row>
    <row r="132" spans="2:3" ht="21">
      <c r="B132" s="30" t="s">
        <v>52</v>
      </c>
      <c r="C132" s="4" t="s">
        <v>46</v>
      </c>
    </row>
    <row r="133" spans="2:3" ht="21">
      <c r="B133" s="30" t="s">
        <v>53</v>
      </c>
      <c r="C133" s="4" t="s">
        <v>54</v>
      </c>
    </row>
    <row r="134" spans="2:3" ht="21">
      <c r="B134" s="30" t="s">
        <v>55</v>
      </c>
      <c r="C134" s="4" t="s">
        <v>54</v>
      </c>
    </row>
    <row r="135" spans="2:3" ht="21">
      <c r="B135" s="30" t="s">
        <v>56</v>
      </c>
      <c r="C135" s="4" t="s">
        <v>54</v>
      </c>
    </row>
    <row r="136" spans="2:3">
      <c r="B136" s="30"/>
    </row>
    <row r="137" spans="2:3" ht="52.5">
      <c r="B137" s="30" t="s">
        <v>62</v>
      </c>
      <c r="C137" s="4" t="s">
        <v>61</v>
      </c>
    </row>
    <row r="138" spans="2:3">
      <c r="B138" s="30"/>
    </row>
    <row r="140" spans="2:3">
      <c r="B140" s="28" t="s">
        <v>32</v>
      </c>
    </row>
    <row r="141" spans="2:3" ht="21">
      <c r="B141" s="4" t="s">
        <v>30</v>
      </c>
      <c r="C141" s="4">
        <v>25591</v>
      </c>
    </row>
    <row r="142" spans="2:3" ht="21">
      <c r="B142" s="4" t="s">
        <v>31</v>
      </c>
      <c r="C142" s="4">
        <v>25591</v>
      </c>
    </row>
    <row r="143" spans="2:3" ht="21">
      <c r="B143" s="4" t="s">
        <v>63</v>
      </c>
    </row>
    <row r="144" spans="2:3" ht="21">
      <c r="B144" s="4" t="s">
        <v>68</v>
      </c>
      <c r="C144" s="4">
        <f>11000+10000</f>
        <v>21000</v>
      </c>
    </row>
  </sheetData>
  <mergeCells count="2">
    <mergeCell ref="A2:A8"/>
    <mergeCell ref="A10:A15"/>
  </mergeCells>
  <phoneticPr fontId="2"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tabColor rgb="FF00B0F0"/>
  </sheetPr>
  <dimension ref="A1:C26"/>
  <sheetViews>
    <sheetView workbookViewId="0">
      <selection activeCell="C2" sqref="C2"/>
    </sheetView>
  </sheetViews>
  <sheetFormatPr defaultRowHeight="10.5"/>
  <cols>
    <col min="1" max="1" width="9.140625" style="1"/>
    <col min="2" max="2" width="32.7109375" style="1" customWidth="1"/>
    <col min="3" max="3" width="14.140625" style="1" customWidth="1"/>
    <col min="4" max="16384" width="9.140625" style="1"/>
  </cols>
  <sheetData>
    <row r="1" spans="1:3">
      <c r="A1" s="65">
        <v>2012</v>
      </c>
      <c r="B1" s="65"/>
      <c r="C1" s="66"/>
    </row>
    <row r="2" spans="1:3">
      <c r="A2" s="88" t="s">
        <v>19</v>
      </c>
      <c r="B2" s="67" t="s">
        <v>13</v>
      </c>
      <c r="C2" s="68">
        <f>'Monthly Expenses'!P2</f>
        <v>0</v>
      </c>
    </row>
    <row r="3" spans="1:3">
      <c r="A3" s="88"/>
      <c r="B3" s="67" t="s">
        <v>85</v>
      </c>
      <c r="C3" s="68">
        <f>'Monthly Expenses'!P3</f>
        <v>0</v>
      </c>
    </row>
    <row r="4" spans="1:3">
      <c r="A4" s="88"/>
      <c r="B4" s="67" t="s">
        <v>23</v>
      </c>
      <c r="C4" s="68">
        <f>'Monthly Expenses'!P4</f>
        <v>0</v>
      </c>
    </row>
    <row r="5" spans="1:3">
      <c r="A5" s="88"/>
      <c r="B5" s="67" t="s">
        <v>84</v>
      </c>
      <c r="C5" s="68">
        <f>'Monthly Expenses'!P5</f>
        <v>0</v>
      </c>
    </row>
    <row r="6" spans="1:3">
      <c r="A6" s="88"/>
      <c r="B6" s="67" t="s">
        <v>14</v>
      </c>
      <c r="C6" s="68">
        <f>'Monthly Expenses'!P6</f>
        <v>0</v>
      </c>
    </row>
    <row r="7" spans="1:3">
      <c r="A7" s="88"/>
      <c r="B7" s="67"/>
      <c r="C7" s="66"/>
    </row>
    <row r="8" spans="1:3">
      <c r="A8" s="88"/>
      <c r="B8" s="69" t="s">
        <v>18</v>
      </c>
      <c r="C8" s="70">
        <f>'Monthly Expenses'!P8</f>
        <v>0</v>
      </c>
    </row>
    <row r="9" spans="1:3">
      <c r="A9" s="71"/>
      <c r="B9" s="72"/>
      <c r="C9" s="66"/>
    </row>
    <row r="10" spans="1:3">
      <c r="A10" s="88" t="s">
        <v>20</v>
      </c>
      <c r="B10" s="67" t="s">
        <v>89</v>
      </c>
      <c r="C10" s="68">
        <f>'Monthly Expenses'!P10</f>
        <v>0</v>
      </c>
    </row>
    <row r="11" spans="1:3">
      <c r="A11" s="88"/>
      <c r="B11" s="67" t="s">
        <v>86</v>
      </c>
      <c r="C11" s="68">
        <f>'Monthly Expenses'!P11</f>
        <v>0</v>
      </c>
    </row>
    <row r="12" spans="1:3">
      <c r="A12" s="88"/>
      <c r="B12" s="67" t="s">
        <v>87</v>
      </c>
      <c r="C12" s="68">
        <f>'Monthly Expenses'!P12</f>
        <v>0</v>
      </c>
    </row>
    <row r="13" spans="1:3">
      <c r="A13" s="88"/>
      <c r="B13" s="67" t="s">
        <v>88</v>
      </c>
      <c r="C13" s="68">
        <f>'Monthly Expenses'!P13</f>
        <v>0</v>
      </c>
    </row>
    <row r="14" spans="1:3">
      <c r="A14" s="88"/>
      <c r="B14" s="67"/>
      <c r="C14" s="66"/>
    </row>
    <row r="15" spans="1:3">
      <c r="A15" s="88"/>
      <c r="B15" s="69" t="s">
        <v>18</v>
      </c>
      <c r="C15" s="70">
        <f>'Monthly Expenses'!P15</f>
        <v>0</v>
      </c>
    </row>
    <row r="16" spans="1:3">
      <c r="A16" s="71"/>
      <c r="B16" s="72"/>
      <c r="C16" s="66"/>
    </row>
    <row r="17" spans="1:3">
      <c r="A17" s="66"/>
      <c r="B17" s="67" t="s">
        <v>90</v>
      </c>
      <c r="C17" s="66">
        <f>'Monthly Expenses'!P46</f>
        <v>0</v>
      </c>
    </row>
    <row r="18" spans="1:3">
      <c r="A18" s="66"/>
      <c r="B18" s="66"/>
      <c r="C18" s="66"/>
    </row>
    <row r="19" spans="1:3" ht="42.75">
      <c r="A19" s="66"/>
      <c r="B19" s="73" t="s">
        <v>95</v>
      </c>
      <c r="C19" s="74">
        <f>'Monthly Expenses'!P49</f>
        <v>0</v>
      </c>
    </row>
    <row r="20" spans="1:3">
      <c r="A20" s="66"/>
      <c r="B20" s="66"/>
      <c r="C20" s="66"/>
    </row>
    <row r="21" spans="1:3">
      <c r="A21" s="66"/>
      <c r="B21" s="66" t="s">
        <v>93</v>
      </c>
      <c r="C21" s="68">
        <f>'Monthly Expenses'!P103</f>
        <v>33500</v>
      </c>
    </row>
    <row r="22" spans="1:3">
      <c r="A22" s="66"/>
      <c r="B22" s="66" t="s">
        <v>94</v>
      </c>
      <c r="C22" s="68">
        <f>'Monthly Expenses'!P107</f>
        <v>0</v>
      </c>
    </row>
    <row r="23" spans="1:3" s="64" customFormat="1">
      <c r="A23" s="75"/>
      <c r="B23" s="75"/>
      <c r="C23" s="75"/>
    </row>
    <row r="24" spans="1:3">
      <c r="A24" s="66"/>
      <c r="B24" s="66" t="s">
        <v>96</v>
      </c>
      <c r="C24" s="68">
        <f>SUM('Monthly Expenses'!P57:P61)</f>
        <v>0</v>
      </c>
    </row>
    <row r="25" spans="1:3">
      <c r="A25" s="66"/>
      <c r="B25" s="66" t="s">
        <v>97</v>
      </c>
      <c r="C25" s="68">
        <f>SUM('Monthly Expenses'!P63:P68)</f>
        <v>0</v>
      </c>
    </row>
    <row r="26" spans="1:3">
      <c r="A26" s="66"/>
      <c r="B26" s="66" t="s">
        <v>98</v>
      </c>
      <c r="C26" s="68" t="e">
        <f>SUM('Monthly Expenses'!#REF!)</f>
        <v>#REF!</v>
      </c>
    </row>
  </sheetData>
  <mergeCells count="2">
    <mergeCell ref="A2:A8"/>
    <mergeCell ref="A10:A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Income</vt:lpstr>
      <vt:lpstr>Monthly Expenses</vt:lpstr>
      <vt:lpstr>Summary</vt:lpstr>
    </vt:vector>
  </TitlesOfParts>
  <Company>Barclays Capital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ghubaden</dc:creator>
  <cp:lastModifiedBy>Ghubade, Nilesh (ISGT)</cp:lastModifiedBy>
  <dcterms:created xsi:type="dcterms:W3CDTF">2009-03-26T13:47:20Z</dcterms:created>
  <dcterms:modified xsi:type="dcterms:W3CDTF">2013-05-21T19:06:54Z</dcterms:modified>
</cp:coreProperties>
</file>