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Windows.old\Users\Nadir\Desktop\AQskill\End to End Data Analysis Projects with Microsoft Excel\Workings\"/>
    </mc:Choice>
  </mc:AlternateContent>
  <xr:revisionPtr revIDLastSave="0" documentId="13_ncr:1_{B0CE30F1-19F5-4476-A0AB-0005C0F8A8C3}" xr6:coauthVersionLast="47" xr6:coauthVersionMax="47" xr10:uidLastSave="{00000000-0000-0000-0000-000000000000}"/>
  <bookViews>
    <workbookView xWindow="10140" yWindow="0" windowWidth="10455" windowHeight="10905" activeTab="2" xr2:uid="{00000000-000D-0000-FFFF-FFFF00000000}"/>
  </bookViews>
  <sheets>
    <sheet name="SS1" sheetId="1" r:id="rId1"/>
    <sheet name="SS2" sheetId="2" r:id="rId2"/>
    <sheet name="SS3" sheetId="3" r:id="rId3"/>
    <sheet name="Other Answers" sheetId="6" r:id="rId4"/>
    <sheet name="Subjects" sheetId="4" r:id="rId5"/>
    <sheet name="Totals" sheetId="5" r:id="rId6"/>
  </sheets>
  <definedNames>
    <definedName name="ExternalData_1" localSheetId="3" hidden="1">'Other Answers'!$N$1:$O$26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irnVRkLEJazNNAmtgAJRhcyBLNw=="/>
    </ext>
  </extLst>
</workbook>
</file>

<file path=xl/calcChain.xml><?xml version="1.0" encoding="utf-8"?>
<calcChain xmlns="http://schemas.openxmlformats.org/spreadsheetml/2006/main">
  <c r="D29" i="5" l="1"/>
  <c r="H31" i="3"/>
  <c r="H31" i="2"/>
  <c r="H32" i="1"/>
  <c r="E28" i="5"/>
  <c r="F28" i="5"/>
  <c r="G28" i="5"/>
  <c r="H28" i="5"/>
  <c r="I28" i="5"/>
  <c r="J28" i="5"/>
  <c r="K28" i="5"/>
  <c r="D28" i="5"/>
  <c r="H31" i="1"/>
  <c r="AJ30" i="2"/>
  <c r="AF30" i="2"/>
  <c r="AB30" i="2"/>
  <c r="X30" i="2"/>
  <c r="T30" i="2"/>
  <c r="P30" i="2"/>
  <c r="L30" i="2"/>
  <c r="H30" i="2"/>
  <c r="AJ30" i="3"/>
  <c r="AF30" i="3"/>
  <c r="AB30" i="3"/>
  <c r="X30" i="3"/>
  <c r="T30" i="3"/>
  <c r="P30" i="3"/>
  <c r="L30" i="3"/>
  <c r="H30" i="3"/>
  <c r="AK29" i="1"/>
  <c r="AJ30" i="1"/>
  <c r="AF30" i="1"/>
  <c r="AB30" i="1"/>
  <c r="X30" i="1"/>
  <c r="T30" i="1"/>
  <c r="P30" i="1"/>
  <c r="L30" i="1"/>
  <c r="H30" i="1"/>
  <c r="E44" i="6"/>
  <c r="E45" i="6"/>
  <c r="E46" i="6"/>
  <c r="E47" i="6"/>
  <c r="E48" i="6"/>
  <c r="E49" i="6"/>
  <c r="E50" i="6"/>
  <c r="E43" i="6"/>
  <c r="B27" i="6"/>
  <c r="B26" i="6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3" i="5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" i="6"/>
  <c r="D21" i="6"/>
  <c r="D20" i="6"/>
  <c r="C21" i="6"/>
  <c r="C20" i="6"/>
  <c r="B21" i="6"/>
  <c r="B20" i="6"/>
  <c r="AN6" i="3"/>
  <c r="AN7" i="3"/>
  <c r="AN8" i="3"/>
  <c r="AN9" i="3"/>
  <c r="AN10" i="3"/>
  <c r="AN1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5" i="3"/>
  <c r="AM6" i="3"/>
  <c r="AM7" i="3"/>
  <c r="AM8" i="3"/>
  <c r="AM9" i="3"/>
  <c r="AM10" i="3"/>
  <c r="AM11" i="3"/>
  <c r="AM12" i="3"/>
  <c r="AM13" i="3"/>
  <c r="AM14" i="3"/>
  <c r="AM15" i="3"/>
  <c r="AM16" i="3"/>
  <c r="AM17" i="3"/>
  <c r="AM18" i="3"/>
  <c r="AM19" i="3"/>
  <c r="AM20" i="3"/>
  <c r="AM21" i="3"/>
  <c r="AM22" i="3"/>
  <c r="AM23" i="3"/>
  <c r="AM24" i="3"/>
  <c r="AM25" i="3"/>
  <c r="AM26" i="3"/>
  <c r="AM27" i="3"/>
  <c r="AM28" i="3"/>
  <c r="AM29" i="3"/>
  <c r="AM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5" i="3"/>
  <c r="AJ29" i="3"/>
  <c r="AJ28" i="3"/>
  <c r="AJ27" i="3"/>
  <c r="AJ26" i="3"/>
  <c r="AJ25" i="3"/>
  <c r="AJ24" i="3"/>
  <c r="AJ23" i="3"/>
  <c r="AJ22" i="3"/>
  <c r="AJ21" i="3"/>
  <c r="AJ20" i="3"/>
  <c r="AJ19" i="3"/>
  <c r="AJ18" i="3"/>
  <c r="AJ17" i="3"/>
  <c r="AJ16" i="3"/>
  <c r="AJ15" i="3"/>
  <c r="AJ14" i="3"/>
  <c r="AJ13" i="3"/>
  <c r="AJ12" i="3"/>
  <c r="AJ11" i="3"/>
  <c r="AJ10" i="3"/>
  <c r="AJ9" i="3"/>
  <c r="AJ8" i="3"/>
  <c r="AJ7" i="3"/>
  <c r="AJ6" i="3"/>
  <c r="AJ5" i="3"/>
  <c r="AF29" i="3"/>
  <c r="AF28" i="3"/>
  <c r="AF27" i="3"/>
  <c r="AF26" i="3"/>
  <c r="AF25" i="3"/>
  <c r="AF24" i="3"/>
  <c r="AF23" i="3"/>
  <c r="AF22" i="3"/>
  <c r="AF21" i="3"/>
  <c r="AF20" i="3"/>
  <c r="AF19" i="3"/>
  <c r="AF18" i="3"/>
  <c r="AF17" i="3"/>
  <c r="AF16" i="3"/>
  <c r="AF15" i="3"/>
  <c r="AF14" i="3"/>
  <c r="AF13" i="3"/>
  <c r="AF12" i="3"/>
  <c r="AF11" i="3"/>
  <c r="AF10" i="3"/>
  <c r="AF9" i="3"/>
  <c r="AF8" i="3"/>
  <c r="AF7" i="3"/>
  <c r="AF6" i="3"/>
  <c r="AF5" i="3"/>
  <c r="AB29" i="3"/>
  <c r="AB28" i="3"/>
  <c r="AB27" i="3"/>
  <c r="AB26" i="3"/>
  <c r="AB25" i="3"/>
  <c r="AB24" i="3"/>
  <c r="AB23" i="3"/>
  <c r="AB22" i="3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P29" i="3"/>
  <c r="P28" i="3"/>
  <c r="P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5" i="3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5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F29" i="2"/>
  <c r="AF28" i="2"/>
  <c r="AF27" i="2"/>
  <c r="AF26" i="2"/>
  <c r="AF25" i="2"/>
  <c r="AF24" i="2"/>
  <c r="AF23" i="2"/>
  <c r="AF22" i="2"/>
  <c r="AF21" i="2"/>
  <c r="AF20" i="2"/>
  <c r="AF19" i="2"/>
  <c r="AF18" i="2"/>
  <c r="AF17" i="2"/>
  <c r="AF16" i="2"/>
  <c r="AF15" i="2"/>
  <c r="AF14" i="2"/>
  <c r="AF13" i="2"/>
  <c r="AF12" i="2"/>
  <c r="AF11" i="2"/>
  <c r="AF10" i="2"/>
  <c r="AF9" i="2"/>
  <c r="AF8" i="2"/>
  <c r="AF7" i="2"/>
  <c r="AF6" i="2"/>
  <c r="AF5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5" i="2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5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5" i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5" i="2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5" i="3"/>
  <c r="B1" i="1"/>
  <c r="F2" i="1"/>
  <c r="F2" i="2"/>
  <c r="F2" i="3"/>
  <c r="B1" i="2"/>
  <c r="AG3" i="3"/>
  <c r="AC3" i="3"/>
  <c r="Y3" i="3"/>
  <c r="U3" i="3"/>
  <c r="Q3" i="3"/>
  <c r="M3" i="3"/>
  <c r="I3" i="3"/>
  <c r="E3" i="3"/>
  <c r="B1" i="3"/>
  <c r="AG3" i="2"/>
  <c r="AC3" i="2"/>
  <c r="Y3" i="2"/>
  <c r="U3" i="2"/>
  <c r="Q3" i="2"/>
  <c r="M3" i="2"/>
  <c r="I3" i="2"/>
  <c r="E3" i="2"/>
  <c r="AG3" i="1"/>
  <c r="AC3" i="1"/>
  <c r="Y3" i="1"/>
  <c r="U3" i="1"/>
  <c r="Q3" i="1"/>
  <c r="M3" i="1"/>
  <c r="I3" i="1"/>
  <c r="E3" i="1"/>
  <c r="E11" i="6" l="1" a="1"/>
  <c r="E11" i="6" s="1"/>
  <c r="B11" i="6" a="1"/>
  <c r="B11" i="6" s="1"/>
  <c r="D11" i="6" a="1"/>
  <c r="D11" i="6" s="1"/>
  <c r="C11" i="6" a="1"/>
  <c r="C11" i="6" s="1"/>
  <c r="C7" i="6"/>
  <c r="D7" i="6"/>
  <c r="A2" i="6"/>
  <c r="B15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C45E01-97A3-43AE-B7F3-0694226896FC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<sst xmlns="http://schemas.openxmlformats.org/spreadsheetml/2006/main" count="498" uniqueCount="135">
  <si>
    <t>STUDENT INFORMATION</t>
  </si>
  <si>
    <t>&gt;50</t>
  </si>
  <si>
    <t>&lt;50</t>
  </si>
  <si>
    <t>(at least 5 subjects passed to pass)</t>
  </si>
  <si>
    <t>Name</t>
  </si>
  <si>
    <t>Gender</t>
  </si>
  <si>
    <t>Date of Birth</t>
  </si>
  <si>
    <t>Age</t>
  </si>
  <si>
    <t>Test (30)</t>
  </si>
  <si>
    <t>Exam (60)</t>
  </si>
  <si>
    <t>Attendance (10)</t>
  </si>
  <si>
    <t>Total (100)</t>
  </si>
  <si>
    <t>Avg. of Totals</t>
  </si>
  <si>
    <t>Subjects passed</t>
  </si>
  <si>
    <t>Subjects failed</t>
  </si>
  <si>
    <t>Pass/Fail</t>
  </si>
  <si>
    <t>Richard Maze</t>
  </si>
  <si>
    <t>Male</t>
  </si>
  <si>
    <t>Daniel Leon</t>
  </si>
  <si>
    <t>Lola Wright</t>
  </si>
  <si>
    <t>Female</t>
  </si>
  <si>
    <t>Breezy Green</t>
  </si>
  <si>
    <t>Witney Spark</t>
  </si>
  <si>
    <t>Mary Mace</t>
  </si>
  <si>
    <t>Samuel Riley</t>
  </si>
  <si>
    <t>Anthonia Williams</t>
  </si>
  <si>
    <t>John Lewis</t>
  </si>
  <si>
    <t>Jason Jackson</t>
  </si>
  <si>
    <t>Diamond Matthew</t>
  </si>
  <si>
    <t>Sarah  Dean</t>
  </si>
  <si>
    <t>Vera Michaels</t>
  </si>
  <si>
    <t>Angela Richard</t>
  </si>
  <si>
    <t>Athena Martin</t>
  </si>
  <si>
    <t>Taylor Anderson</t>
  </si>
  <si>
    <t>Alexander Lopez</t>
  </si>
  <si>
    <t>Alfred Jones</t>
  </si>
  <si>
    <t>Donna Zebb</t>
  </si>
  <si>
    <t>Ronald Jules</t>
  </si>
  <si>
    <t>Peter Molly</t>
  </si>
  <si>
    <t>David Sams</t>
  </si>
  <si>
    <t>Laura Murphy</t>
  </si>
  <si>
    <t>Dilish Andrew</t>
  </si>
  <si>
    <t>Priscillia Benson</t>
  </si>
  <si>
    <t>Subjects</t>
  </si>
  <si>
    <t>Mathematics</t>
  </si>
  <si>
    <t>English Language</t>
  </si>
  <si>
    <t>Chemistry</t>
  </si>
  <si>
    <t>Physics</t>
  </si>
  <si>
    <t>Biology</t>
  </si>
  <si>
    <t>Economics</t>
  </si>
  <si>
    <t>Geography</t>
  </si>
  <si>
    <t>Agricultural Science</t>
  </si>
  <si>
    <t>First Name</t>
  </si>
  <si>
    <t>Last Name</t>
  </si>
  <si>
    <t>Total Subjects passed</t>
  </si>
  <si>
    <t>Total Subjects failed</t>
  </si>
  <si>
    <t>Average Score</t>
  </si>
  <si>
    <t>Favorite Subject</t>
  </si>
  <si>
    <t>YEAR:</t>
  </si>
  <si>
    <t>SESSION:</t>
  </si>
  <si>
    <t>(GRADUATION YEAR)</t>
  </si>
  <si>
    <t>Determine the age that appears most freqnetlyhhy among the graduating students</t>
  </si>
  <si>
    <t>Identify the youngest and oldest graduating students, providing their names, ages and genders. Also calculate the age differnce between them</t>
  </si>
  <si>
    <t>Youngest</t>
  </si>
  <si>
    <t>Oldest</t>
  </si>
  <si>
    <t>Difference</t>
  </si>
  <si>
    <t>Analyze and idedntify the academic year with the highest overall pass rate</t>
  </si>
  <si>
    <t>Pass</t>
  </si>
  <si>
    <t>Fail</t>
  </si>
  <si>
    <t>Category</t>
  </si>
  <si>
    <t>Richard</t>
  </si>
  <si>
    <t>Maze</t>
  </si>
  <si>
    <t>Daniel</t>
  </si>
  <si>
    <t>Leon</t>
  </si>
  <si>
    <t>Lola</t>
  </si>
  <si>
    <t>Wright</t>
  </si>
  <si>
    <t>Breezy</t>
  </si>
  <si>
    <t>Green</t>
  </si>
  <si>
    <t>Witney</t>
  </si>
  <si>
    <t>Spark</t>
  </si>
  <si>
    <t>Mary</t>
  </si>
  <si>
    <t>Mace</t>
  </si>
  <si>
    <t>Samuel</t>
  </si>
  <si>
    <t>Riley</t>
  </si>
  <si>
    <t>Anthonia</t>
  </si>
  <si>
    <t>Williams</t>
  </si>
  <si>
    <t>John</t>
  </si>
  <si>
    <t>Lewis</t>
  </si>
  <si>
    <t>Jason</t>
  </si>
  <si>
    <t>Jackson</t>
  </si>
  <si>
    <t>Diamond</t>
  </si>
  <si>
    <t>Matthew</t>
  </si>
  <si>
    <t>Sarah</t>
  </si>
  <si>
    <t>Dean</t>
  </si>
  <si>
    <t>Vera</t>
  </si>
  <si>
    <t>Michaels</t>
  </si>
  <si>
    <t>Angela</t>
  </si>
  <si>
    <t>Athena</t>
  </si>
  <si>
    <t>Martin</t>
  </si>
  <si>
    <t>Taylor</t>
  </si>
  <si>
    <t>Anderson</t>
  </si>
  <si>
    <t>Alexander</t>
  </si>
  <si>
    <t>Lopez</t>
  </si>
  <si>
    <t>Alfred</t>
  </si>
  <si>
    <t>Jones</t>
  </si>
  <si>
    <t>Donna</t>
  </si>
  <si>
    <t>Zebb</t>
  </si>
  <si>
    <t>Ronald</t>
  </si>
  <si>
    <t>Jules</t>
  </si>
  <si>
    <t>Peter</t>
  </si>
  <si>
    <t>Molly</t>
  </si>
  <si>
    <t>David</t>
  </si>
  <si>
    <t>Sams</t>
  </si>
  <si>
    <t>Laura</t>
  </si>
  <si>
    <t>Murphy</t>
  </si>
  <si>
    <t>Dilish</t>
  </si>
  <si>
    <t>Andrew</t>
  </si>
  <si>
    <t>Priscillia</t>
  </si>
  <si>
    <t>Benson</t>
  </si>
  <si>
    <t>FN</t>
  </si>
  <si>
    <t>LN</t>
  </si>
  <si>
    <t>Frequency</t>
  </si>
  <si>
    <t>2024</t>
  </si>
  <si>
    <t>2025</t>
  </si>
  <si>
    <t>Overall</t>
  </si>
  <si>
    <t>2023</t>
  </si>
  <si>
    <t>Max</t>
  </si>
  <si>
    <t>1ST</t>
  </si>
  <si>
    <t>Highest Pass Rate</t>
  </si>
  <si>
    <t>All</t>
  </si>
  <si>
    <t>Min</t>
  </si>
  <si>
    <t>Lowest Pass Rate</t>
  </si>
  <si>
    <t>Best performing students</t>
  </si>
  <si>
    <t>Names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</si>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</sst>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0"/>
      <color theme="1"/>
      <name val="Var(--jp-code-font-family)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10" xfId="0" applyFont="1" applyBorder="1"/>
    <xf numFmtId="0" fontId="3" fillId="0" borderId="10" xfId="0" applyFont="1" applyBorder="1"/>
    <xf numFmtId="14" fontId="3" fillId="0" borderId="10" xfId="0" applyNumberFormat="1" applyFont="1" applyBorder="1"/>
    <xf numFmtId="0" fontId="3" fillId="3" borderId="10" xfId="0" applyFont="1" applyFill="1" applyBorder="1"/>
    <xf numFmtId="1" fontId="3" fillId="0" borderId="10" xfId="0" applyNumberFormat="1" applyFont="1" applyBorder="1"/>
    <xf numFmtId="1" fontId="6" fillId="0" borderId="10" xfId="0" applyNumberFormat="1" applyFont="1" applyBorder="1" applyAlignment="1">
      <alignment vertical="center"/>
    </xf>
    <xf numFmtId="1" fontId="3" fillId="3" borderId="10" xfId="0" applyNumberFormat="1" applyFont="1" applyFill="1" applyBorder="1"/>
    <xf numFmtId="0" fontId="7" fillId="0" borderId="0" xfId="0" applyFont="1"/>
    <xf numFmtId="0" fontId="8" fillId="0" borderId="10" xfId="0" applyFont="1" applyBorder="1" applyAlignment="1">
      <alignment wrapText="1"/>
    </xf>
    <xf numFmtId="0" fontId="8" fillId="0" borderId="10" xfId="0" applyFont="1" applyBorder="1"/>
    <xf numFmtId="0" fontId="6" fillId="0" borderId="10" xfId="0" applyFont="1" applyBorder="1" applyAlignment="1">
      <alignment vertical="center"/>
    </xf>
    <xf numFmtId="0" fontId="9" fillId="0" borderId="0" xfId="0" applyFont="1"/>
    <xf numFmtId="0" fontId="4" fillId="0" borderId="5" xfId="0" applyFont="1" applyBorder="1"/>
    <xf numFmtId="0" fontId="4" fillId="0" borderId="6" xfId="0" applyFont="1" applyBorder="1"/>
    <xf numFmtId="0" fontId="2" fillId="0" borderId="4" xfId="0" applyFont="1" applyBorder="1"/>
    <xf numFmtId="0" fontId="5" fillId="0" borderId="0" xfId="0" applyFont="1"/>
    <xf numFmtId="0" fontId="10" fillId="0" borderId="5" xfId="0" applyFont="1" applyBorder="1"/>
    <xf numFmtId="0" fontId="5" fillId="0" borderId="4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5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1" fontId="0" fillId="0" borderId="0" xfId="0" applyNumberFormat="1"/>
    <xf numFmtId="0" fontId="3" fillId="0" borderId="5" xfId="0" applyFont="1" applyBorder="1"/>
    <xf numFmtId="0" fontId="5" fillId="0" borderId="8" xfId="0" applyFont="1" applyBorder="1"/>
    <xf numFmtId="0" fontId="3" fillId="0" borderId="2" xfId="0" applyFont="1" applyBorder="1"/>
    <xf numFmtId="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ubjects-style" pivot="0" count="3" xr9:uid="{00000000-0011-0000-FFFF-FFFF00000000}">
      <tableStyleElement type="headerRow" dxfId="21"/>
      <tableStyleElement type="firstRowStripe" dxfId="20"/>
      <tableStyleElement type="second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Gender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'Other Answers'!$B$25</c:f>
              <c:strCache>
                <c:ptCount val="1"/>
                <c:pt idx="0">
                  <c:v>Frequency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'Other Answers'!$A$26:$A$27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'Other Answers'!$B$26:$B$27</c:f>
              <c:numCache>
                <c:formatCode>General</c:formatCode>
                <c:ptCount val="2"/>
                <c:pt idx="0">
                  <c:v>12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FF-4637-B269-807737C80B4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204787</xdr:colOff>
      <xdr:row>23</xdr:row>
      <xdr:rowOff>100012</xdr:rowOff>
    </xdr:from>
    <xdr:to>
      <xdr:col>8</xdr:col>
      <xdr:colOff>376237</xdr:colOff>
      <xdr:row>37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606ADE-B4A8-8FC8-10B6-3F72A65A2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E89625-8C4F-408B-B68E-6A45486CC6F7}" autoFormatId="16" applyNumberFormats="0" applyBorderFormats="0" applyFontFormats="0" applyPatternFormats="0" applyAlignmentFormats="0" applyWidthHeightFormats="0">
  <queryTableRefresh nextId="3">
    <queryTableFields count="2">
      <queryTableField id="1" name="First Name" tableColumnId="1"/>
      <queryTableField id="2" name="Last Nam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4FB08A-DEF8-42E7-8C89-13E1BEC9F646}" name="Table2" displayName="Table2" ref="K1:K26" totalsRowShown="0" headerRowDxfId="13" dataDxfId="14" headerRowBorderDxfId="17" tableBorderDxfId="18" totalsRowBorderDxfId="16">
  <autoFilter ref="K1:K26" xr:uid="{D14FB08A-DEF8-42E7-8C89-13E1BEC9F646}"/>
  <tableColumns count="1">
    <tableColumn id="1" xr3:uid="{71231F4A-1B04-48D8-851A-DDED1E4FBE9B}" name="Name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C793A4-C54D-4612-844F-43A460A3F760}" name="Table2_1" displayName="Table2_1" ref="N1:O26" tableType="queryTable" totalsRowShown="0">
  <autoFilter ref="N1:O26" xr:uid="{14C793A4-C54D-4612-844F-43A460A3F760}"/>
  <tableColumns count="2">
    <tableColumn id="1" xr3:uid="{520AC38A-05EA-4E8E-A1E9-1E0810B20373}" uniqueName="1" name="First Name" queryTableFieldId="1" dataDxfId="12"/>
    <tableColumn id="2" xr3:uid="{323F9CD5-DD1D-4B4A-A6AF-32FCA88DC398}" uniqueName="2" name="Last Name" queryTableFieldId="2" dataDxfId="1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0AD20E-721C-4829-B823-5EE35351BE1B}" name="Table_15" displayName="Table_15" ref="A42:E50">
  <tableColumns count="5">
    <tableColumn id="1" xr3:uid="{AE7ABC43-C438-4FB0-8018-C8104D85B6E3}" name="Subjects"/>
    <tableColumn id="2" xr3:uid="{57D4F455-A13B-452B-AC04-B9793CDD3931}" name="2023"/>
    <tableColumn id="3" xr3:uid="{CBCEA928-C4EB-4F03-9836-E0F4EB8E62B3}" name="2024"/>
    <tableColumn id="4" xr3:uid="{2E64CEC6-1AC9-4A4A-97A3-F089B03953B7}" name="2025"/>
    <tableColumn id="5" xr3:uid="{4B2CFE9F-5B49-45BC-8234-E95566EF087F}" name="Overall">
      <calculatedColumnFormula>COUNTIF(Totals!$O$3:$O$27,Table_15[[#This Row],[Subjects]])</calculatedColumnFormula>
    </tableColumn>
  </tableColumns>
  <tableStyleInfo name="Subject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9">
  <tableColumns count="1">
    <tableColumn id="1" xr3:uid="{00000000-0010-0000-0000-000001000000}" name="Subjects"/>
  </tableColumns>
  <tableStyleInfo name="Subjec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zoomScaleNormal="100" workbookViewId="0">
      <pane xSplit="4" ySplit="4" topLeftCell="AK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defaultColWidth="14.42578125" defaultRowHeight="15" customHeight="1"/>
  <cols>
    <col min="1" max="1" width="18" customWidth="1"/>
    <col min="2" max="3" width="16.28515625" customWidth="1"/>
    <col min="4" max="4" width="11.5703125" customWidth="1"/>
    <col min="5" max="6" width="11.7109375" customWidth="1"/>
    <col min="7" max="7" width="14.7109375" customWidth="1"/>
    <col min="8" max="8" width="11.7109375" customWidth="1"/>
    <col min="9" max="9" width="8.28515625" customWidth="1"/>
    <col min="10" max="10" width="9.28515625" customWidth="1"/>
    <col min="11" max="12" width="14.7109375" customWidth="1"/>
    <col min="13" max="13" width="8.7109375" customWidth="1"/>
    <col min="14" max="14" width="9.7109375" customWidth="1"/>
    <col min="15" max="15" width="10.7109375" customWidth="1"/>
    <col min="16" max="16" width="10.28515625" bestFit="1" customWidth="1"/>
    <col min="17" max="18" width="8.7109375" customWidth="1"/>
    <col min="19" max="19" width="10.7109375" customWidth="1"/>
    <col min="20" max="20" width="10.28515625" bestFit="1" customWidth="1"/>
    <col min="21" max="21" width="8.5703125" bestFit="1" customWidth="1"/>
    <col min="22" max="22" width="9.5703125" bestFit="1" customWidth="1"/>
    <col min="23" max="23" width="10.7109375" customWidth="1"/>
    <col min="24" max="24" width="10.28515625" bestFit="1" customWidth="1"/>
    <col min="25" max="26" width="9.7109375" customWidth="1"/>
    <col min="27" max="27" width="10.7109375" customWidth="1"/>
    <col min="28" max="30" width="9.7109375" customWidth="1"/>
    <col min="31" max="31" width="10.7109375" customWidth="1"/>
    <col min="32" max="32" width="13.85546875" customWidth="1"/>
    <col min="33" max="33" width="16.85546875" customWidth="1"/>
    <col min="34" max="34" width="12" customWidth="1"/>
    <col min="35" max="35" width="14.7109375" customWidth="1"/>
    <col min="36" max="36" width="13.85546875" customWidth="1"/>
    <col min="37" max="37" width="18.28515625" customWidth="1"/>
    <col min="38" max="38" width="20.7109375" customWidth="1"/>
    <col min="39" max="39" width="18.7109375" customWidth="1"/>
    <col min="40" max="40" width="25" customWidth="1"/>
  </cols>
  <sheetData>
    <row r="1" spans="1:40" ht="14.25" customHeight="1">
      <c r="A1" s="1" t="s">
        <v>58</v>
      </c>
      <c r="B1" s="1">
        <f ca="1">YEAR(TODAY())-2</f>
        <v>2023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40" ht="14.25" customHeight="1">
      <c r="A2" s="27" t="s">
        <v>0</v>
      </c>
      <c r="B2" s="28"/>
      <c r="C2" s="28"/>
      <c r="D2" s="29"/>
      <c r="E2" s="20" t="s">
        <v>59</v>
      </c>
      <c r="F2" s="22" t="str">
        <f ca="1">YEAR(TODAY())-3&amp;"/"&amp;YEAR(TODAY())-2</f>
        <v>2022/2023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9"/>
      <c r="AK2" s="3"/>
      <c r="AL2" s="3"/>
      <c r="AM2" s="3"/>
    </row>
    <row r="3" spans="1:40" ht="14.25" customHeight="1">
      <c r="A3" s="30"/>
      <c r="B3" s="31"/>
      <c r="C3" s="31"/>
      <c r="D3" s="32"/>
      <c r="E3" s="26" t="str">
        <f>Subjects!A2</f>
        <v>Mathematics</v>
      </c>
      <c r="F3" s="24"/>
      <c r="G3" s="24"/>
      <c r="H3" s="25"/>
      <c r="I3" s="23" t="str">
        <f>Subjects!A3</f>
        <v>English Language</v>
      </c>
      <c r="J3" s="24"/>
      <c r="K3" s="24"/>
      <c r="L3" s="25"/>
      <c r="M3" s="26" t="str">
        <f>Subjects!A4</f>
        <v>Chemistry</v>
      </c>
      <c r="N3" s="24"/>
      <c r="O3" s="24"/>
      <c r="P3" s="25"/>
      <c r="Q3" s="23" t="str">
        <f>Subjects!A5</f>
        <v>Physics</v>
      </c>
      <c r="R3" s="24"/>
      <c r="S3" s="24"/>
      <c r="T3" s="25"/>
      <c r="U3" s="26" t="str">
        <f>Subjects!A6</f>
        <v>Biology</v>
      </c>
      <c r="V3" s="24"/>
      <c r="W3" s="24"/>
      <c r="X3" s="25"/>
      <c r="Y3" s="23" t="str">
        <f>Subjects!A7</f>
        <v>Economics</v>
      </c>
      <c r="Z3" s="24"/>
      <c r="AA3" s="24"/>
      <c r="AB3" s="25"/>
      <c r="AC3" s="26" t="str">
        <f>Subjects!A8</f>
        <v>Geography</v>
      </c>
      <c r="AD3" s="24"/>
      <c r="AE3" s="24"/>
      <c r="AF3" s="25"/>
      <c r="AG3" s="23" t="str">
        <f>Subjects!A9</f>
        <v>Agricultural Science</v>
      </c>
      <c r="AH3" s="24"/>
      <c r="AI3" s="24"/>
      <c r="AJ3" s="25"/>
      <c r="AK3" s="4"/>
      <c r="AL3" s="4" t="s">
        <v>1</v>
      </c>
      <c r="AM3" s="4" t="s">
        <v>2</v>
      </c>
      <c r="AN3" s="5" t="s">
        <v>3</v>
      </c>
    </row>
    <row r="4" spans="1:40" ht="14.25" customHeigh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8</v>
      </c>
      <c r="N4" s="6" t="s">
        <v>9</v>
      </c>
      <c r="O4" s="6" t="s">
        <v>10</v>
      </c>
      <c r="P4" s="6" t="s">
        <v>11</v>
      </c>
      <c r="Q4" s="6" t="s">
        <v>8</v>
      </c>
      <c r="R4" s="6" t="s">
        <v>9</v>
      </c>
      <c r="S4" s="6" t="s">
        <v>10</v>
      </c>
      <c r="T4" s="6" t="s">
        <v>11</v>
      </c>
      <c r="U4" s="6" t="s">
        <v>8</v>
      </c>
      <c r="V4" s="6" t="s">
        <v>9</v>
      </c>
      <c r="W4" s="6" t="s">
        <v>10</v>
      </c>
      <c r="X4" s="6" t="s">
        <v>11</v>
      </c>
      <c r="Y4" s="6" t="s">
        <v>8</v>
      </c>
      <c r="Z4" s="6" t="s">
        <v>9</v>
      </c>
      <c r="AA4" s="6" t="s">
        <v>10</v>
      </c>
      <c r="AB4" s="6" t="s">
        <v>11</v>
      </c>
      <c r="AC4" s="6" t="s">
        <v>8</v>
      </c>
      <c r="AD4" s="6" t="s">
        <v>9</v>
      </c>
      <c r="AE4" s="6" t="s">
        <v>10</v>
      </c>
      <c r="AF4" s="6" t="s">
        <v>11</v>
      </c>
      <c r="AG4" s="6" t="s">
        <v>8</v>
      </c>
      <c r="AH4" s="6" t="s">
        <v>9</v>
      </c>
      <c r="AI4" s="6" t="s">
        <v>10</v>
      </c>
      <c r="AJ4" s="6" t="s">
        <v>11</v>
      </c>
      <c r="AK4" s="6" t="s">
        <v>12</v>
      </c>
      <c r="AL4" s="6" t="s">
        <v>13</v>
      </c>
      <c r="AM4" s="6" t="s">
        <v>14</v>
      </c>
      <c r="AN4" s="6" t="s">
        <v>15</v>
      </c>
    </row>
    <row r="5" spans="1:40" ht="14.25" customHeight="1">
      <c r="A5" s="7" t="s">
        <v>16</v>
      </c>
      <c r="B5" s="7" t="s">
        <v>17</v>
      </c>
      <c r="C5" s="8">
        <v>37270</v>
      </c>
      <c r="D5" s="12">
        <f ca="1">YEAR(TODAY())-2-YEAR(C5)</f>
        <v>21</v>
      </c>
      <c r="E5" s="10">
        <v>22</v>
      </c>
      <c r="F5" s="11">
        <v>40</v>
      </c>
      <c r="G5" s="11">
        <v>7</v>
      </c>
      <c r="H5" s="12">
        <f>SUM(E5:G5)</f>
        <v>69</v>
      </c>
      <c r="I5" s="11">
        <v>27</v>
      </c>
      <c r="J5" s="11">
        <v>37</v>
      </c>
      <c r="K5" s="11">
        <v>7</v>
      </c>
      <c r="L5" s="12">
        <f>SUM(I5:K5)</f>
        <v>71</v>
      </c>
      <c r="M5" s="11">
        <v>10</v>
      </c>
      <c r="N5" s="11">
        <v>53</v>
      </c>
      <c r="O5" s="11">
        <v>1</v>
      </c>
      <c r="P5" s="12">
        <f>SUM(M5:O5)</f>
        <v>64</v>
      </c>
      <c r="Q5" s="11">
        <v>10</v>
      </c>
      <c r="R5" s="11">
        <v>32</v>
      </c>
      <c r="S5" s="11">
        <v>7</v>
      </c>
      <c r="T5" s="12">
        <f>SUM(Q5:S5)</f>
        <v>49</v>
      </c>
      <c r="U5" s="11">
        <v>26</v>
      </c>
      <c r="V5" s="11">
        <v>27</v>
      </c>
      <c r="W5" s="11">
        <v>7</v>
      </c>
      <c r="X5" s="12">
        <f>SUM(U5:W5)</f>
        <v>60</v>
      </c>
      <c r="Y5" s="11">
        <v>6</v>
      </c>
      <c r="Z5" s="11">
        <v>47</v>
      </c>
      <c r="AA5" s="11">
        <v>7</v>
      </c>
      <c r="AB5" s="12">
        <f>SUM(Y5:AA5)</f>
        <v>60</v>
      </c>
      <c r="AC5" s="11">
        <v>12</v>
      </c>
      <c r="AD5" s="11">
        <v>36</v>
      </c>
      <c r="AE5" s="11">
        <v>7</v>
      </c>
      <c r="AF5" s="12">
        <f>SUM(AC5:AE5)</f>
        <v>55</v>
      </c>
      <c r="AG5" s="11">
        <v>5</v>
      </c>
      <c r="AH5" s="11">
        <v>36</v>
      </c>
      <c r="AI5" s="11">
        <v>6</v>
      </c>
      <c r="AJ5" s="12">
        <f>SUM(AG5:AI5)</f>
        <v>47</v>
      </c>
      <c r="AK5" s="12">
        <f>AVERAGE(H5,L5,P5,T5,X5,AB5,AF5,AJ5)</f>
        <v>59.375</v>
      </c>
      <c r="AL5" s="12">
        <f>COUNTIFS($H$4:$AJ$4,$AJ$4,H5:AJ5,"&gt;=50")</f>
        <v>6</v>
      </c>
      <c r="AM5" s="12">
        <f>8-AL5</f>
        <v>2</v>
      </c>
      <c r="AN5" s="9" t="str">
        <f>IF(AL5&gt;=5,"Pass","Fail")</f>
        <v>Pass</v>
      </c>
    </row>
    <row r="6" spans="1:40" ht="14.25" customHeight="1">
      <c r="A6" s="7" t="s">
        <v>18</v>
      </c>
      <c r="B6" s="7" t="s">
        <v>17</v>
      </c>
      <c r="C6" s="8">
        <v>37957</v>
      </c>
      <c r="D6" s="12">
        <f t="shared" ref="D6:D29" ca="1" si="0">YEAR(TODAY())-2-YEAR(C6)</f>
        <v>20</v>
      </c>
      <c r="E6" s="10">
        <v>15</v>
      </c>
      <c r="F6" s="11">
        <v>38</v>
      </c>
      <c r="G6" s="11">
        <v>10</v>
      </c>
      <c r="H6" s="12">
        <f t="shared" ref="H6:H29" si="1">SUM(E6:G6)</f>
        <v>63</v>
      </c>
      <c r="I6" s="11">
        <v>9</v>
      </c>
      <c r="J6" s="11">
        <v>51</v>
      </c>
      <c r="K6" s="11">
        <v>10</v>
      </c>
      <c r="L6" s="12">
        <f t="shared" ref="L6:L29" si="2">SUM(I6:K6)</f>
        <v>70</v>
      </c>
      <c r="M6" s="11">
        <v>17</v>
      </c>
      <c r="N6" s="11">
        <v>33</v>
      </c>
      <c r="O6" s="11">
        <v>10</v>
      </c>
      <c r="P6" s="12">
        <f t="shared" ref="P6:P29" si="3">SUM(M6:O6)</f>
        <v>60</v>
      </c>
      <c r="Q6" s="11">
        <v>17</v>
      </c>
      <c r="R6" s="11">
        <v>50</v>
      </c>
      <c r="S6" s="11">
        <v>10</v>
      </c>
      <c r="T6" s="12">
        <f t="shared" ref="T6:T29" si="4">SUM(Q6:S6)</f>
        <v>77</v>
      </c>
      <c r="U6" s="11">
        <v>6</v>
      </c>
      <c r="V6" s="11">
        <v>60</v>
      </c>
      <c r="W6" s="11">
        <v>10</v>
      </c>
      <c r="X6" s="12">
        <f t="shared" ref="X6:X29" si="5">SUM(U6:W6)</f>
        <v>76</v>
      </c>
      <c r="Y6" s="11">
        <v>26</v>
      </c>
      <c r="Z6" s="11">
        <v>58</v>
      </c>
      <c r="AA6" s="11">
        <v>10</v>
      </c>
      <c r="AB6" s="12">
        <f t="shared" ref="AB6:AB29" si="6">SUM(Y6:AA6)</f>
        <v>94</v>
      </c>
      <c r="AC6" s="11">
        <v>3</v>
      </c>
      <c r="AD6" s="11">
        <v>56</v>
      </c>
      <c r="AE6" s="11">
        <v>10</v>
      </c>
      <c r="AF6" s="12">
        <f t="shared" ref="AF6:AF29" si="7">SUM(AC6:AE6)</f>
        <v>69</v>
      </c>
      <c r="AG6" s="11">
        <v>19</v>
      </c>
      <c r="AH6" s="11">
        <v>56</v>
      </c>
      <c r="AI6" s="11">
        <v>8</v>
      </c>
      <c r="AJ6" s="12">
        <f t="shared" ref="AJ6:AJ29" si="8">SUM(AG6:AI6)</f>
        <v>83</v>
      </c>
      <c r="AK6" s="12">
        <f t="shared" ref="AK6:AK30" si="9">AVERAGE(H6,L6,P6,T6,X6,AB6,AF6,AJ6)</f>
        <v>74</v>
      </c>
      <c r="AL6" s="12">
        <f t="shared" ref="AL6:AL29" si="10">COUNTIFS($H$4:$AJ$4,$AJ$4,H6:AJ6,"&gt;=50")</f>
        <v>8</v>
      </c>
      <c r="AM6" s="12">
        <f t="shared" ref="AM6:AM29" si="11">8-AL6</f>
        <v>0</v>
      </c>
      <c r="AN6" s="9" t="str">
        <f t="shared" ref="AN6:AN29" si="12">IF(AL6&gt;=5,"Pass","Fail")</f>
        <v>Pass</v>
      </c>
    </row>
    <row r="7" spans="1:40" ht="14.25" customHeight="1">
      <c r="A7" s="7" t="s">
        <v>19</v>
      </c>
      <c r="B7" s="7" t="s">
        <v>20</v>
      </c>
      <c r="C7" s="8">
        <v>37775</v>
      </c>
      <c r="D7" s="12">
        <f t="shared" ca="1" si="0"/>
        <v>20</v>
      </c>
      <c r="E7" s="10">
        <v>17</v>
      </c>
      <c r="F7" s="11">
        <v>26</v>
      </c>
      <c r="G7" s="11">
        <v>3</v>
      </c>
      <c r="H7" s="12">
        <f t="shared" si="1"/>
        <v>46</v>
      </c>
      <c r="I7" s="11">
        <v>29</v>
      </c>
      <c r="J7" s="11">
        <v>32</v>
      </c>
      <c r="K7" s="11">
        <v>3</v>
      </c>
      <c r="L7" s="12">
        <f t="shared" si="2"/>
        <v>64</v>
      </c>
      <c r="M7" s="11">
        <v>8</v>
      </c>
      <c r="N7" s="11">
        <v>20</v>
      </c>
      <c r="O7" s="11">
        <v>10</v>
      </c>
      <c r="P7" s="12">
        <f t="shared" si="3"/>
        <v>38</v>
      </c>
      <c r="Q7" s="11">
        <v>8</v>
      </c>
      <c r="R7" s="11">
        <v>38</v>
      </c>
      <c r="S7" s="11">
        <v>10</v>
      </c>
      <c r="T7" s="12">
        <f t="shared" si="4"/>
        <v>56</v>
      </c>
      <c r="U7" s="11">
        <v>10</v>
      </c>
      <c r="V7" s="11">
        <v>48</v>
      </c>
      <c r="W7" s="11">
        <v>10</v>
      </c>
      <c r="X7" s="12">
        <f t="shared" si="5"/>
        <v>68</v>
      </c>
      <c r="Y7" s="11">
        <v>20</v>
      </c>
      <c r="Z7" s="11">
        <v>35</v>
      </c>
      <c r="AA7" s="11">
        <v>10</v>
      </c>
      <c r="AB7" s="12">
        <f t="shared" si="6"/>
        <v>65</v>
      </c>
      <c r="AC7" s="11">
        <v>28</v>
      </c>
      <c r="AD7" s="11">
        <v>55</v>
      </c>
      <c r="AE7" s="11">
        <v>10</v>
      </c>
      <c r="AF7" s="12">
        <f t="shared" si="7"/>
        <v>93</v>
      </c>
      <c r="AG7" s="11">
        <v>26</v>
      </c>
      <c r="AH7" s="11">
        <v>55</v>
      </c>
      <c r="AI7" s="11">
        <v>9</v>
      </c>
      <c r="AJ7" s="12">
        <f t="shared" si="8"/>
        <v>90</v>
      </c>
      <c r="AK7" s="12">
        <f t="shared" si="9"/>
        <v>65</v>
      </c>
      <c r="AL7" s="12">
        <f t="shared" si="10"/>
        <v>6</v>
      </c>
      <c r="AM7" s="12">
        <f t="shared" si="11"/>
        <v>2</v>
      </c>
      <c r="AN7" s="9" t="str">
        <f t="shared" si="12"/>
        <v>Pass</v>
      </c>
    </row>
    <row r="8" spans="1:40" ht="14.25" customHeight="1">
      <c r="A8" s="7" t="s">
        <v>21</v>
      </c>
      <c r="B8" s="7" t="s">
        <v>17</v>
      </c>
      <c r="C8" s="8">
        <v>36950</v>
      </c>
      <c r="D8" s="12">
        <f t="shared" ca="1" si="0"/>
        <v>22</v>
      </c>
      <c r="E8" s="10">
        <v>30</v>
      </c>
      <c r="F8" s="11">
        <v>27</v>
      </c>
      <c r="G8" s="11">
        <v>8</v>
      </c>
      <c r="H8" s="12">
        <f t="shared" si="1"/>
        <v>65</v>
      </c>
      <c r="I8" s="11">
        <v>22</v>
      </c>
      <c r="J8" s="11">
        <v>23</v>
      </c>
      <c r="K8" s="11">
        <v>8</v>
      </c>
      <c r="L8" s="12">
        <f t="shared" si="2"/>
        <v>53</v>
      </c>
      <c r="M8" s="11">
        <v>13</v>
      </c>
      <c r="N8" s="11">
        <v>14</v>
      </c>
      <c r="O8" s="11">
        <v>0</v>
      </c>
      <c r="P8" s="12">
        <f t="shared" si="3"/>
        <v>27</v>
      </c>
      <c r="Q8" s="11">
        <v>13</v>
      </c>
      <c r="R8" s="11">
        <v>32</v>
      </c>
      <c r="S8" s="11">
        <v>1</v>
      </c>
      <c r="T8" s="12">
        <f t="shared" si="4"/>
        <v>46</v>
      </c>
      <c r="U8" s="11">
        <v>22</v>
      </c>
      <c r="V8" s="11">
        <v>56</v>
      </c>
      <c r="W8" s="11">
        <v>1</v>
      </c>
      <c r="X8" s="12">
        <f t="shared" si="5"/>
        <v>79</v>
      </c>
      <c r="Y8" s="11">
        <v>26</v>
      </c>
      <c r="Z8" s="11">
        <v>46</v>
      </c>
      <c r="AA8" s="11">
        <v>1</v>
      </c>
      <c r="AB8" s="12">
        <f t="shared" si="6"/>
        <v>73</v>
      </c>
      <c r="AC8" s="11">
        <v>20</v>
      </c>
      <c r="AD8" s="11">
        <v>56</v>
      </c>
      <c r="AE8" s="11">
        <v>1</v>
      </c>
      <c r="AF8" s="12">
        <f t="shared" si="7"/>
        <v>77</v>
      </c>
      <c r="AG8" s="11">
        <v>2</v>
      </c>
      <c r="AH8" s="11">
        <v>56</v>
      </c>
      <c r="AI8" s="11">
        <v>5</v>
      </c>
      <c r="AJ8" s="12">
        <f t="shared" si="8"/>
        <v>63</v>
      </c>
      <c r="AK8" s="12">
        <f t="shared" si="9"/>
        <v>60.375</v>
      </c>
      <c r="AL8" s="12">
        <f t="shared" si="10"/>
        <v>6</v>
      </c>
      <c r="AM8" s="12">
        <f t="shared" si="11"/>
        <v>2</v>
      </c>
      <c r="AN8" s="9" t="str">
        <f t="shared" si="12"/>
        <v>Pass</v>
      </c>
    </row>
    <row r="9" spans="1:40" ht="14.25" customHeight="1">
      <c r="A9" s="7" t="s">
        <v>22</v>
      </c>
      <c r="B9" s="7" t="s">
        <v>20</v>
      </c>
      <c r="C9" s="8">
        <v>37928</v>
      </c>
      <c r="D9" s="12">
        <f t="shared" ca="1" si="0"/>
        <v>20</v>
      </c>
      <c r="E9" s="10">
        <v>25</v>
      </c>
      <c r="F9" s="11">
        <v>42</v>
      </c>
      <c r="G9" s="11">
        <v>7</v>
      </c>
      <c r="H9" s="12">
        <f t="shared" si="1"/>
        <v>74</v>
      </c>
      <c r="I9" s="11">
        <v>2</v>
      </c>
      <c r="J9" s="11">
        <v>58</v>
      </c>
      <c r="K9" s="11">
        <v>7</v>
      </c>
      <c r="L9" s="12">
        <f t="shared" si="2"/>
        <v>67</v>
      </c>
      <c r="M9" s="11">
        <v>10</v>
      </c>
      <c r="N9" s="11">
        <v>49</v>
      </c>
      <c r="O9" s="11">
        <v>7</v>
      </c>
      <c r="P9" s="12">
        <f t="shared" si="3"/>
        <v>66</v>
      </c>
      <c r="Q9" s="11">
        <v>10</v>
      </c>
      <c r="R9" s="11">
        <v>48</v>
      </c>
      <c r="S9" s="11">
        <v>5</v>
      </c>
      <c r="T9" s="12">
        <f t="shared" si="4"/>
        <v>63</v>
      </c>
      <c r="U9" s="11">
        <v>0</v>
      </c>
      <c r="V9" s="11">
        <v>15</v>
      </c>
      <c r="W9" s="11">
        <v>5</v>
      </c>
      <c r="X9" s="12">
        <f t="shared" si="5"/>
        <v>20</v>
      </c>
      <c r="Y9" s="11">
        <v>7</v>
      </c>
      <c r="Z9" s="11">
        <v>49</v>
      </c>
      <c r="AA9" s="11">
        <v>5</v>
      </c>
      <c r="AB9" s="12">
        <f t="shared" si="6"/>
        <v>61</v>
      </c>
      <c r="AC9" s="11">
        <v>10</v>
      </c>
      <c r="AD9" s="11">
        <v>57</v>
      </c>
      <c r="AE9" s="11">
        <v>5</v>
      </c>
      <c r="AF9" s="12">
        <f t="shared" si="7"/>
        <v>72</v>
      </c>
      <c r="AG9" s="11">
        <v>3</v>
      </c>
      <c r="AH9" s="11">
        <v>57</v>
      </c>
      <c r="AI9" s="11">
        <v>9</v>
      </c>
      <c r="AJ9" s="12">
        <f t="shared" si="8"/>
        <v>69</v>
      </c>
      <c r="AK9" s="12">
        <f t="shared" si="9"/>
        <v>61.5</v>
      </c>
      <c r="AL9" s="12">
        <f t="shared" si="10"/>
        <v>7</v>
      </c>
      <c r="AM9" s="12">
        <f t="shared" si="11"/>
        <v>1</v>
      </c>
      <c r="AN9" s="9" t="str">
        <f t="shared" si="12"/>
        <v>Pass</v>
      </c>
    </row>
    <row r="10" spans="1:40" ht="14.25" customHeight="1">
      <c r="A10" s="7" t="s">
        <v>23</v>
      </c>
      <c r="B10" s="7" t="s">
        <v>20</v>
      </c>
      <c r="C10" s="8">
        <v>38579</v>
      </c>
      <c r="D10" s="12">
        <f t="shared" ca="1" si="0"/>
        <v>18</v>
      </c>
      <c r="E10" s="10">
        <v>14</v>
      </c>
      <c r="F10" s="11">
        <v>30</v>
      </c>
      <c r="G10" s="11">
        <v>9</v>
      </c>
      <c r="H10" s="12">
        <f t="shared" si="1"/>
        <v>53</v>
      </c>
      <c r="I10" s="11">
        <v>27</v>
      </c>
      <c r="J10" s="11">
        <v>35</v>
      </c>
      <c r="K10" s="11">
        <v>9</v>
      </c>
      <c r="L10" s="12">
        <f t="shared" si="2"/>
        <v>71</v>
      </c>
      <c r="M10" s="11">
        <v>30</v>
      </c>
      <c r="N10" s="11">
        <v>57</v>
      </c>
      <c r="O10" s="11">
        <v>0</v>
      </c>
      <c r="P10" s="12">
        <f t="shared" si="3"/>
        <v>87</v>
      </c>
      <c r="Q10" s="11">
        <v>30</v>
      </c>
      <c r="R10" s="11">
        <v>11</v>
      </c>
      <c r="S10" s="11">
        <v>8</v>
      </c>
      <c r="T10" s="12">
        <f t="shared" si="4"/>
        <v>49</v>
      </c>
      <c r="U10" s="11">
        <v>26</v>
      </c>
      <c r="V10" s="11">
        <v>17</v>
      </c>
      <c r="W10" s="11">
        <v>8</v>
      </c>
      <c r="X10" s="12">
        <f t="shared" si="5"/>
        <v>51</v>
      </c>
      <c r="Y10" s="11">
        <v>11</v>
      </c>
      <c r="Z10" s="11">
        <v>28</v>
      </c>
      <c r="AA10" s="11">
        <v>8</v>
      </c>
      <c r="AB10" s="12">
        <f t="shared" si="6"/>
        <v>47</v>
      </c>
      <c r="AC10" s="11">
        <v>8</v>
      </c>
      <c r="AD10" s="11">
        <v>32</v>
      </c>
      <c r="AE10" s="11">
        <v>8</v>
      </c>
      <c r="AF10" s="12">
        <f t="shared" si="7"/>
        <v>48</v>
      </c>
      <c r="AG10" s="11">
        <v>30</v>
      </c>
      <c r="AH10" s="11">
        <v>32</v>
      </c>
      <c r="AI10" s="11">
        <v>7</v>
      </c>
      <c r="AJ10" s="12">
        <f t="shared" si="8"/>
        <v>69</v>
      </c>
      <c r="AK10" s="12">
        <f t="shared" si="9"/>
        <v>59.375</v>
      </c>
      <c r="AL10" s="12">
        <f t="shared" si="10"/>
        <v>5</v>
      </c>
      <c r="AM10" s="12">
        <f t="shared" si="11"/>
        <v>3</v>
      </c>
      <c r="AN10" s="9" t="str">
        <f t="shared" si="12"/>
        <v>Pass</v>
      </c>
    </row>
    <row r="11" spans="1:40" ht="14.25" customHeight="1">
      <c r="A11" s="7" t="s">
        <v>24</v>
      </c>
      <c r="B11" s="7" t="s">
        <v>17</v>
      </c>
      <c r="C11" s="8">
        <v>37150</v>
      </c>
      <c r="D11" s="12">
        <f t="shared" ca="1" si="0"/>
        <v>22</v>
      </c>
      <c r="E11" s="10">
        <v>26</v>
      </c>
      <c r="F11" s="11">
        <v>45</v>
      </c>
      <c r="G11" s="11">
        <v>10</v>
      </c>
      <c r="H11" s="12">
        <f t="shared" si="1"/>
        <v>81</v>
      </c>
      <c r="I11" s="11">
        <v>12</v>
      </c>
      <c r="J11" s="11">
        <v>57</v>
      </c>
      <c r="K11" s="11">
        <v>10</v>
      </c>
      <c r="L11" s="12">
        <f t="shared" si="2"/>
        <v>79</v>
      </c>
      <c r="M11" s="11">
        <v>17</v>
      </c>
      <c r="N11" s="11">
        <v>44</v>
      </c>
      <c r="O11" s="11">
        <v>6</v>
      </c>
      <c r="P11" s="12">
        <f t="shared" si="3"/>
        <v>67</v>
      </c>
      <c r="Q11" s="11">
        <v>17</v>
      </c>
      <c r="R11" s="11">
        <v>59</v>
      </c>
      <c r="S11" s="11">
        <v>8</v>
      </c>
      <c r="T11" s="12">
        <f t="shared" si="4"/>
        <v>84</v>
      </c>
      <c r="U11" s="11">
        <v>23</v>
      </c>
      <c r="V11" s="11">
        <v>14</v>
      </c>
      <c r="W11" s="11">
        <v>8</v>
      </c>
      <c r="X11" s="12">
        <f t="shared" si="5"/>
        <v>45</v>
      </c>
      <c r="Y11" s="11">
        <v>30</v>
      </c>
      <c r="Z11" s="11">
        <v>13</v>
      </c>
      <c r="AA11" s="11">
        <v>8</v>
      </c>
      <c r="AB11" s="12">
        <f t="shared" si="6"/>
        <v>51</v>
      </c>
      <c r="AC11" s="11">
        <v>25</v>
      </c>
      <c r="AD11" s="11">
        <v>59</v>
      </c>
      <c r="AE11" s="11">
        <v>8</v>
      </c>
      <c r="AF11" s="12">
        <f t="shared" si="7"/>
        <v>92</v>
      </c>
      <c r="AG11" s="11">
        <v>14</v>
      </c>
      <c r="AH11" s="11">
        <v>59</v>
      </c>
      <c r="AI11" s="11">
        <v>4</v>
      </c>
      <c r="AJ11" s="12">
        <f t="shared" si="8"/>
        <v>77</v>
      </c>
      <c r="AK11" s="12">
        <f t="shared" si="9"/>
        <v>72</v>
      </c>
      <c r="AL11" s="12">
        <f t="shared" si="10"/>
        <v>7</v>
      </c>
      <c r="AM11" s="12">
        <f t="shared" si="11"/>
        <v>1</v>
      </c>
      <c r="AN11" s="9" t="str">
        <f t="shared" si="12"/>
        <v>Pass</v>
      </c>
    </row>
    <row r="12" spans="1:40" ht="14.25" customHeight="1">
      <c r="A12" s="7" t="s">
        <v>25</v>
      </c>
      <c r="B12" s="7" t="s">
        <v>20</v>
      </c>
      <c r="C12" s="8">
        <v>37927</v>
      </c>
      <c r="D12" s="12">
        <f t="shared" ca="1" si="0"/>
        <v>20</v>
      </c>
      <c r="E12" s="10">
        <v>10</v>
      </c>
      <c r="F12" s="11">
        <v>28</v>
      </c>
      <c r="G12" s="11">
        <v>9</v>
      </c>
      <c r="H12" s="12">
        <f t="shared" si="1"/>
        <v>47</v>
      </c>
      <c r="I12" s="11">
        <v>4</v>
      </c>
      <c r="J12" s="11">
        <v>19</v>
      </c>
      <c r="K12" s="11">
        <v>9</v>
      </c>
      <c r="L12" s="12">
        <f t="shared" si="2"/>
        <v>32</v>
      </c>
      <c r="M12" s="11">
        <v>21</v>
      </c>
      <c r="N12" s="11">
        <v>10</v>
      </c>
      <c r="O12" s="11">
        <v>10</v>
      </c>
      <c r="P12" s="12">
        <f t="shared" si="3"/>
        <v>41</v>
      </c>
      <c r="Q12" s="11">
        <v>21</v>
      </c>
      <c r="R12" s="11">
        <v>39</v>
      </c>
      <c r="S12" s="11">
        <v>10</v>
      </c>
      <c r="T12" s="12">
        <f t="shared" si="4"/>
        <v>70</v>
      </c>
      <c r="U12" s="11">
        <v>2</v>
      </c>
      <c r="V12" s="11">
        <v>33</v>
      </c>
      <c r="W12" s="11">
        <v>10</v>
      </c>
      <c r="X12" s="12">
        <f t="shared" si="5"/>
        <v>45</v>
      </c>
      <c r="Y12" s="11">
        <v>19</v>
      </c>
      <c r="Z12" s="11">
        <v>43</v>
      </c>
      <c r="AA12" s="11">
        <v>10</v>
      </c>
      <c r="AB12" s="12">
        <f t="shared" si="6"/>
        <v>72</v>
      </c>
      <c r="AC12" s="11">
        <v>8</v>
      </c>
      <c r="AD12" s="11">
        <v>55</v>
      </c>
      <c r="AE12" s="11">
        <v>10</v>
      </c>
      <c r="AF12" s="12">
        <f t="shared" si="7"/>
        <v>73</v>
      </c>
      <c r="AG12" s="11">
        <v>22</v>
      </c>
      <c r="AH12" s="11">
        <v>55</v>
      </c>
      <c r="AI12" s="11">
        <v>10</v>
      </c>
      <c r="AJ12" s="12">
        <f t="shared" si="8"/>
        <v>87</v>
      </c>
      <c r="AK12" s="12">
        <f t="shared" si="9"/>
        <v>58.375</v>
      </c>
      <c r="AL12" s="12">
        <f t="shared" si="10"/>
        <v>4</v>
      </c>
      <c r="AM12" s="12">
        <f t="shared" si="11"/>
        <v>4</v>
      </c>
      <c r="AN12" s="9" t="str">
        <f t="shared" si="12"/>
        <v>Fail</v>
      </c>
    </row>
    <row r="13" spans="1:40" ht="14.25" customHeight="1">
      <c r="A13" s="7" t="s">
        <v>26</v>
      </c>
      <c r="B13" s="7" t="s">
        <v>17</v>
      </c>
      <c r="C13" s="8">
        <v>37999</v>
      </c>
      <c r="D13" s="12">
        <f t="shared" ca="1" si="0"/>
        <v>19</v>
      </c>
      <c r="E13" s="10">
        <v>13</v>
      </c>
      <c r="F13" s="11">
        <v>33</v>
      </c>
      <c r="G13" s="11">
        <v>0</v>
      </c>
      <c r="H13" s="12">
        <f t="shared" si="1"/>
        <v>46</v>
      </c>
      <c r="I13" s="11">
        <v>1</v>
      </c>
      <c r="J13" s="11">
        <v>60</v>
      </c>
      <c r="K13" s="11">
        <v>0</v>
      </c>
      <c r="L13" s="12">
        <f t="shared" si="2"/>
        <v>61</v>
      </c>
      <c r="M13" s="11">
        <v>4</v>
      </c>
      <c r="N13" s="11">
        <v>11</v>
      </c>
      <c r="O13" s="11">
        <v>4</v>
      </c>
      <c r="P13" s="12">
        <f t="shared" si="3"/>
        <v>19</v>
      </c>
      <c r="Q13" s="11">
        <v>4</v>
      </c>
      <c r="R13" s="11">
        <v>37</v>
      </c>
      <c r="S13" s="11">
        <v>6</v>
      </c>
      <c r="T13" s="12">
        <f t="shared" si="4"/>
        <v>47</v>
      </c>
      <c r="U13" s="11">
        <v>19</v>
      </c>
      <c r="V13" s="11">
        <v>12</v>
      </c>
      <c r="W13" s="11">
        <v>6</v>
      </c>
      <c r="X13" s="12">
        <f t="shared" si="5"/>
        <v>37</v>
      </c>
      <c r="Y13" s="11">
        <v>30</v>
      </c>
      <c r="Z13" s="11">
        <v>47</v>
      </c>
      <c r="AA13" s="11">
        <v>6</v>
      </c>
      <c r="AB13" s="12">
        <f t="shared" si="6"/>
        <v>83</v>
      </c>
      <c r="AC13" s="11">
        <v>30</v>
      </c>
      <c r="AD13" s="11">
        <v>24</v>
      </c>
      <c r="AE13" s="11">
        <v>6</v>
      </c>
      <c r="AF13" s="12">
        <f t="shared" si="7"/>
        <v>60</v>
      </c>
      <c r="AG13" s="11">
        <v>13</v>
      </c>
      <c r="AH13" s="11">
        <v>24</v>
      </c>
      <c r="AI13" s="11">
        <v>0</v>
      </c>
      <c r="AJ13" s="12">
        <f t="shared" si="8"/>
        <v>37</v>
      </c>
      <c r="AK13" s="12">
        <f t="shared" si="9"/>
        <v>48.75</v>
      </c>
      <c r="AL13" s="12">
        <f t="shared" si="10"/>
        <v>3</v>
      </c>
      <c r="AM13" s="12">
        <f t="shared" si="11"/>
        <v>5</v>
      </c>
      <c r="AN13" s="9" t="str">
        <f t="shared" si="12"/>
        <v>Fail</v>
      </c>
    </row>
    <row r="14" spans="1:40" ht="14.25" customHeight="1">
      <c r="A14" s="7" t="s">
        <v>27</v>
      </c>
      <c r="B14" s="7" t="s">
        <v>17</v>
      </c>
      <c r="C14" s="8">
        <v>37695</v>
      </c>
      <c r="D14" s="12">
        <f t="shared" ca="1" si="0"/>
        <v>20</v>
      </c>
      <c r="E14" s="10">
        <v>7</v>
      </c>
      <c r="F14" s="11">
        <v>52</v>
      </c>
      <c r="G14" s="11">
        <v>10</v>
      </c>
      <c r="H14" s="12">
        <f t="shared" si="1"/>
        <v>69</v>
      </c>
      <c r="I14" s="11">
        <v>13</v>
      </c>
      <c r="J14" s="11">
        <v>15</v>
      </c>
      <c r="K14" s="11">
        <v>10</v>
      </c>
      <c r="L14" s="12">
        <f t="shared" si="2"/>
        <v>38</v>
      </c>
      <c r="M14" s="11">
        <v>18</v>
      </c>
      <c r="N14" s="11">
        <v>29</v>
      </c>
      <c r="O14" s="11">
        <v>8</v>
      </c>
      <c r="P14" s="12">
        <f t="shared" si="3"/>
        <v>55</v>
      </c>
      <c r="Q14" s="11">
        <v>18</v>
      </c>
      <c r="R14" s="11">
        <v>17</v>
      </c>
      <c r="S14" s="11">
        <v>0</v>
      </c>
      <c r="T14" s="12">
        <f t="shared" si="4"/>
        <v>35</v>
      </c>
      <c r="U14" s="11">
        <v>21</v>
      </c>
      <c r="V14" s="11">
        <v>29</v>
      </c>
      <c r="W14" s="11">
        <v>0</v>
      </c>
      <c r="X14" s="12">
        <f t="shared" si="5"/>
        <v>50</v>
      </c>
      <c r="Y14" s="11">
        <v>25</v>
      </c>
      <c r="Z14" s="11">
        <v>51</v>
      </c>
      <c r="AA14" s="11">
        <v>0</v>
      </c>
      <c r="AB14" s="12">
        <f t="shared" si="6"/>
        <v>76</v>
      </c>
      <c r="AC14" s="11">
        <v>12</v>
      </c>
      <c r="AD14" s="11">
        <v>54</v>
      </c>
      <c r="AE14" s="11">
        <v>0</v>
      </c>
      <c r="AF14" s="12">
        <f t="shared" si="7"/>
        <v>66</v>
      </c>
      <c r="AG14" s="11">
        <v>20</v>
      </c>
      <c r="AH14" s="11">
        <v>54</v>
      </c>
      <c r="AI14" s="11">
        <v>3</v>
      </c>
      <c r="AJ14" s="12">
        <f t="shared" si="8"/>
        <v>77</v>
      </c>
      <c r="AK14" s="12">
        <f t="shared" si="9"/>
        <v>58.25</v>
      </c>
      <c r="AL14" s="12">
        <f t="shared" si="10"/>
        <v>6</v>
      </c>
      <c r="AM14" s="12">
        <f t="shared" si="11"/>
        <v>2</v>
      </c>
      <c r="AN14" s="9" t="str">
        <f t="shared" si="12"/>
        <v>Pass</v>
      </c>
    </row>
    <row r="15" spans="1:40" ht="14.25" customHeight="1">
      <c r="A15" s="7" t="s">
        <v>28</v>
      </c>
      <c r="B15" s="7" t="s">
        <v>20</v>
      </c>
      <c r="C15" s="8">
        <v>37657</v>
      </c>
      <c r="D15" s="12">
        <f t="shared" ca="1" si="0"/>
        <v>20</v>
      </c>
      <c r="E15" s="10">
        <v>30</v>
      </c>
      <c r="F15" s="11">
        <v>48</v>
      </c>
      <c r="G15" s="11">
        <v>2</v>
      </c>
      <c r="H15" s="12">
        <f t="shared" si="1"/>
        <v>80</v>
      </c>
      <c r="I15" s="11">
        <v>21</v>
      </c>
      <c r="J15" s="11">
        <v>60</v>
      </c>
      <c r="K15" s="11">
        <v>2</v>
      </c>
      <c r="L15" s="12">
        <f t="shared" si="2"/>
        <v>83</v>
      </c>
      <c r="M15" s="11">
        <v>8</v>
      </c>
      <c r="N15" s="11">
        <v>14</v>
      </c>
      <c r="O15" s="11">
        <v>2</v>
      </c>
      <c r="P15" s="12">
        <f t="shared" si="3"/>
        <v>24</v>
      </c>
      <c r="Q15" s="11">
        <v>8</v>
      </c>
      <c r="R15" s="11">
        <v>55</v>
      </c>
      <c r="S15" s="11">
        <v>8</v>
      </c>
      <c r="T15" s="12">
        <f t="shared" si="4"/>
        <v>71</v>
      </c>
      <c r="U15" s="11">
        <v>4</v>
      </c>
      <c r="V15" s="11">
        <v>32</v>
      </c>
      <c r="W15" s="11">
        <v>8</v>
      </c>
      <c r="X15" s="12">
        <f t="shared" si="5"/>
        <v>44</v>
      </c>
      <c r="Y15" s="11">
        <v>2</v>
      </c>
      <c r="Z15" s="11">
        <v>16</v>
      </c>
      <c r="AA15" s="11">
        <v>8</v>
      </c>
      <c r="AB15" s="12">
        <f t="shared" si="6"/>
        <v>26</v>
      </c>
      <c r="AC15" s="11">
        <v>21</v>
      </c>
      <c r="AD15" s="11">
        <v>18</v>
      </c>
      <c r="AE15" s="11">
        <v>8</v>
      </c>
      <c r="AF15" s="12">
        <f t="shared" si="7"/>
        <v>47</v>
      </c>
      <c r="AG15" s="11">
        <v>1</v>
      </c>
      <c r="AH15" s="11">
        <v>18</v>
      </c>
      <c r="AI15" s="11">
        <v>9</v>
      </c>
      <c r="AJ15" s="12">
        <f t="shared" si="8"/>
        <v>28</v>
      </c>
      <c r="AK15" s="12">
        <f t="shared" si="9"/>
        <v>50.375</v>
      </c>
      <c r="AL15" s="12">
        <f t="shared" si="10"/>
        <v>3</v>
      </c>
      <c r="AM15" s="12">
        <f t="shared" si="11"/>
        <v>5</v>
      </c>
      <c r="AN15" s="9" t="str">
        <f t="shared" si="12"/>
        <v>Fail</v>
      </c>
    </row>
    <row r="16" spans="1:40" ht="14.25" customHeight="1">
      <c r="A16" s="7" t="s">
        <v>29</v>
      </c>
      <c r="B16" s="7" t="s">
        <v>20</v>
      </c>
      <c r="C16" s="8">
        <v>37469</v>
      </c>
      <c r="D16" s="12">
        <f t="shared" ca="1" si="0"/>
        <v>21</v>
      </c>
      <c r="E16" s="10">
        <v>22</v>
      </c>
      <c r="F16" s="11">
        <v>45</v>
      </c>
      <c r="G16" s="11">
        <v>4</v>
      </c>
      <c r="H16" s="12">
        <f t="shared" si="1"/>
        <v>71</v>
      </c>
      <c r="I16" s="11">
        <v>19</v>
      </c>
      <c r="J16" s="11">
        <v>52</v>
      </c>
      <c r="K16" s="11">
        <v>4</v>
      </c>
      <c r="L16" s="12">
        <f t="shared" si="2"/>
        <v>75</v>
      </c>
      <c r="M16" s="11">
        <v>27</v>
      </c>
      <c r="N16" s="11">
        <v>51</v>
      </c>
      <c r="O16" s="11">
        <v>6</v>
      </c>
      <c r="P16" s="12">
        <f t="shared" si="3"/>
        <v>84</v>
      </c>
      <c r="Q16" s="11">
        <v>27</v>
      </c>
      <c r="R16" s="11">
        <v>54</v>
      </c>
      <c r="S16" s="11">
        <v>5</v>
      </c>
      <c r="T16" s="12">
        <f t="shared" si="4"/>
        <v>86</v>
      </c>
      <c r="U16" s="11">
        <v>30</v>
      </c>
      <c r="V16" s="11">
        <v>28</v>
      </c>
      <c r="W16" s="11">
        <v>5</v>
      </c>
      <c r="X16" s="12">
        <f t="shared" si="5"/>
        <v>63</v>
      </c>
      <c r="Y16" s="11">
        <v>19</v>
      </c>
      <c r="Z16" s="11">
        <v>58</v>
      </c>
      <c r="AA16" s="11">
        <v>5</v>
      </c>
      <c r="AB16" s="12">
        <f t="shared" si="6"/>
        <v>82</v>
      </c>
      <c r="AC16" s="11">
        <v>18</v>
      </c>
      <c r="AD16" s="11">
        <v>39</v>
      </c>
      <c r="AE16" s="11">
        <v>5</v>
      </c>
      <c r="AF16" s="12">
        <f t="shared" si="7"/>
        <v>62</v>
      </c>
      <c r="AG16" s="11">
        <v>14</v>
      </c>
      <c r="AH16" s="11">
        <v>39</v>
      </c>
      <c r="AI16" s="11">
        <v>3</v>
      </c>
      <c r="AJ16" s="12">
        <f t="shared" si="8"/>
        <v>56</v>
      </c>
      <c r="AK16" s="12">
        <f t="shared" si="9"/>
        <v>72.375</v>
      </c>
      <c r="AL16" s="12">
        <f t="shared" si="10"/>
        <v>8</v>
      </c>
      <c r="AM16" s="12">
        <f t="shared" si="11"/>
        <v>0</v>
      </c>
      <c r="AN16" s="9" t="str">
        <f t="shared" si="12"/>
        <v>Pass</v>
      </c>
    </row>
    <row r="17" spans="1:40" ht="14.25" customHeight="1">
      <c r="A17" s="7" t="s">
        <v>30</v>
      </c>
      <c r="B17" s="7" t="s">
        <v>20</v>
      </c>
      <c r="C17" s="8">
        <v>38545</v>
      </c>
      <c r="D17" s="12">
        <f t="shared" ca="1" si="0"/>
        <v>18</v>
      </c>
      <c r="E17" s="10">
        <v>24</v>
      </c>
      <c r="F17" s="11">
        <v>17</v>
      </c>
      <c r="G17" s="11">
        <v>1</v>
      </c>
      <c r="H17" s="12">
        <f t="shared" si="1"/>
        <v>42</v>
      </c>
      <c r="I17" s="11">
        <v>4</v>
      </c>
      <c r="J17" s="11">
        <v>17</v>
      </c>
      <c r="K17" s="11">
        <v>1</v>
      </c>
      <c r="L17" s="12">
        <f t="shared" si="2"/>
        <v>22</v>
      </c>
      <c r="M17" s="11">
        <v>27</v>
      </c>
      <c r="N17" s="11">
        <v>16</v>
      </c>
      <c r="O17" s="11">
        <v>6</v>
      </c>
      <c r="P17" s="12">
        <f t="shared" si="3"/>
        <v>49</v>
      </c>
      <c r="Q17" s="11">
        <v>27</v>
      </c>
      <c r="R17" s="11">
        <v>24</v>
      </c>
      <c r="S17" s="11">
        <v>9</v>
      </c>
      <c r="T17" s="12">
        <f t="shared" si="4"/>
        <v>60</v>
      </c>
      <c r="U17" s="11">
        <v>18</v>
      </c>
      <c r="V17" s="11">
        <v>44</v>
      </c>
      <c r="W17" s="11">
        <v>9</v>
      </c>
      <c r="X17" s="12">
        <f t="shared" si="5"/>
        <v>71</v>
      </c>
      <c r="Y17" s="11">
        <v>24</v>
      </c>
      <c r="Z17" s="11">
        <v>24</v>
      </c>
      <c r="AA17" s="11">
        <v>9</v>
      </c>
      <c r="AB17" s="12">
        <f t="shared" si="6"/>
        <v>57</v>
      </c>
      <c r="AC17" s="11">
        <v>29</v>
      </c>
      <c r="AD17" s="11">
        <v>17</v>
      </c>
      <c r="AE17" s="11">
        <v>9</v>
      </c>
      <c r="AF17" s="12">
        <f t="shared" si="7"/>
        <v>55</v>
      </c>
      <c r="AG17" s="11">
        <v>19</v>
      </c>
      <c r="AH17" s="11">
        <v>17</v>
      </c>
      <c r="AI17" s="11">
        <v>2</v>
      </c>
      <c r="AJ17" s="12">
        <f t="shared" si="8"/>
        <v>38</v>
      </c>
      <c r="AK17" s="12">
        <f t="shared" si="9"/>
        <v>49.25</v>
      </c>
      <c r="AL17" s="12">
        <f t="shared" si="10"/>
        <v>4</v>
      </c>
      <c r="AM17" s="12">
        <f t="shared" si="11"/>
        <v>4</v>
      </c>
      <c r="AN17" s="9" t="str">
        <f t="shared" si="12"/>
        <v>Fail</v>
      </c>
    </row>
    <row r="18" spans="1:40" ht="14.25" customHeight="1">
      <c r="A18" s="7" t="s">
        <v>31</v>
      </c>
      <c r="B18" s="7" t="s">
        <v>20</v>
      </c>
      <c r="C18" s="8">
        <v>37246</v>
      </c>
      <c r="D18" s="12">
        <f t="shared" ca="1" si="0"/>
        <v>22</v>
      </c>
      <c r="E18" s="10">
        <v>9</v>
      </c>
      <c r="F18" s="11">
        <v>23</v>
      </c>
      <c r="G18" s="11">
        <v>1</v>
      </c>
      <c r="H18" s="12">
        <f t="shared" si="1"/>
        <v>33</v>
      </c>
      <c r="I18" s="11">
        <v>4</v>
      </c>
      <c r="J18" s="11">
        <v>59</v>
      </c>
      <c r="K18" s="11">
        <v>1</v>
      </c>
      <c r="L18" s="12">
        <f t="shared" si="2"/>
        <v>64</v>
      </c>
      <c r="M18" s="11">
        <v>19</v>
      </c>
      <c r="N18" s="11">
        <v>47</v>
      </c>
      <c r="O18" s="11">
        <v>10</v>
      </c>
      <c r="P18" s="12">
        <f t="shared" si="3"/>
        <v>76</v>
      </c>
      <c r="Q18" s="11">
        <v>19</v>
      </c>
      <c r="R18" s="11">
        <v>15</v>
      </c>
      <c r="S18" s="11">
        <v>6</v>
      </c>
      <c r="T18" s="12">
        <f t="shared" si="4"/>
        <v>40</v>
      </c>
      <c r="U18" s="11">
        <v>4</v>
      </c>
      <c r="V18" s="11">
        <v>29</v>
      </c>
      <c r="W18" s="11">
        <v>6</v>
      </c>
      <c r="X18" s="12">
        <f t="shared" si="5"/>
        <v>39</v>
      </c>
      <c r="Y18" s="11">
        <v>23</v>
      </c>
      <c r="Z18" s="11">
        <v>28</v>
      </c>
      <c r="AA18" s="11">
        <v>6</v>
      </c>
      <c r="AB18" s="12">
        <f t="shared" si="6"/>
        <v>57</v>
      </c>
      <c r="AC18" s="11">
        <v>23</v>
      </c>
      <c r="AD18" s="11">
        <v>46</v>
      </c>
      <c r="AE18" s="11">
        <v>6</v>
      </c>
      <c r="AF18" s="12">
        <f t="shared" si="7"/>
        <v>75</v>
      </c>
      <c r="AG18" s="11">
        <v>1</v>
      </c>
      <c r="AH18" s="11">
        <v>46</v>
      </c>
      <c r="AI18" s="11">
        <v>6</v>
      </c>
      <c r="AJ18" s="12">
        <f t="shared" si="8"/>
        <v>53</v>
      </c>
      <c r="AK18" s="12">
        <f t="shared" si="9"/>
        <v>54.625</v>
      </c>
      <c r="AL18" s="12">
        <f t="shared" si="10"/>
        <v>5</v>
      </c>
      <c r="AM18" s="12">
        <f t="shared" si="11"/>
        <v>3</v>
      </c>
      <c r="AN18" s="9" t="str">
        <f t="shared" si="12"/>
        <v>Pass</v>
      </c>
    </row>
    <row r="19" spans="1:40" ht="14.25" customHeight="1">
      <c r="A19" s="7" t="s">
        <v>32</v>
      </c>
      <c r="B19" s="7" t="s">
        <v>20</v>
      </c>
      <c r="C19" s="8">
        <v>37702</v>
      </c>
      <c r="D19" s="12">
        <f t="shared" ca="1" si="0"/>
        <v>20</v>
      </c>
      <c r="E19" s="10">
        <v>12</v>
      </c>
      <c r="F19" s="11">
        <v>57</v>
      </c>
      <c r="G19" s="11">
        <v>10</v>
      </c>
      <c r="H19" s="12">
        <f t="shared" si="1"/>
        <v>79</v>
      </c>
      <c r="I19" s="11">
        <v>27</v>
      </c>
      <c r="J19" s="11">
        <v>24</v>
      </c>
      <c r="K19" s="11">
        <v>10</v>
      </c>
      <c r="L19" s="12">
        <f t="shared" si="2"/>
        <v>61</v>
      </c>
      <c r="M19" s="11">
        <v>21</v>
      </c>
      <c r="N19" s="11">
        <v>30</v>
      </c>
      <c r="O19" s="11">
        <v>0</v>
      </c>
      <c r="P19" s="12">
        <f t="shared" si="3"/>
        <v>51</v>
      </c>
      <c r="Q19" s="11">
        <v>21</v>
      </c>
      <c r="R19" s="11">
        <v>42</v>
      </c>
      <c r="S19" s="11">
        <v>2</v>
      </c>
      <c r="T19" s="12">
        <f t="shared" si="4"/>
        <v>65</v>
      </c>
      <c r="U19" s="11">
        <v>3</v>
      </c>
      <c r="V19" s="11">
        <v>22</v>
      </c>
      <c r="W19" s="11">
        <v>2</v>
      </c>
      <c r="X19" s="12">
        <f t="shared" si="5"/>
        <v>27</v>
      </c>
      <c r="Y19" s="11">
        <v>17</v>
      </c>
      <c r="Z19" s="11">
        <v>28</v>
      </c>
      <c r="AA19" s="11">
        <v>2</v>
      </c>
      <c r="AB19" s="12">
        <f t="shared" si="6"/>
        <v>47</v>
      </c>
      <c r="AC19" s="11">
        <v>28</v>
      </c>
      <c r="AD19" s="11">
        <v>10</v>
      </c>
      <c r="AE19" s="11">
        <v>2</v>
      </c>
      <c r="AF19" s="12">
        <f t="shared" si="7"/>
        <v>40</v>
      </c>
      <c r="AG19" s="11">
        <v>20</v>
      </c>
      <c r="AH19" s="11">
        <v>10</v>
      </c>
      <c r="AI19" s="11">
        <v>10</v>
      </c>
      <c r="AJ19" s="12">
        <f t="shared" si="8"/>
        <v>40</v>
      </c>
      <c r="AK19" s="12">
        <f t="shared" si="9"/>
        <v>51.25</v>
      </c>
      <c r="AL19" s="12">
        <f t="shared" si="10"/>
        <v>4</v>
      </c>
      <c r="AM19" s="12">
        <f t="shared" si="11"/>
        <v>4</v>
      </c>
      <c r="AN19" s="9" t="str">
        <f t="shared" si="12"/>
        <v>Fail</v>
      </c>
    </row>
    <row r="20" spans="1:40" ht="14.25" customHeight="1">
      <c r="A20" s="7" t="s">
        <v>33</v>
      </c>
      <c r="B20" s="7" t="s">
        <v>17</v>
      </c>
      <c r="C20" s="8">
        <v>38094</v>
      </c>
      <c r="D20" s="12">
        <f t="shared" ca="1" si="0"/>
        <v>19</v>
      </c>
      <c r="E20" s="10">
        <v>18</v>
      </c>
      <c r="F20" s="11">
        <v>28</v>
      </c>
      <c r="G20" s="11">
        <v>5</v>
      </c>
      <c r="H20" s="12">
        <f t="shared" si="1"/>
        <v>51</v>
      </c>
      <c r="I20" s="11">
        <v>27</v>
      </c>
      <c r="J20" s="11">
        <v>36</v>
      </c>
      <c r="K20" s="11">
        <v>5</v>
      </c>
      <c r="L20" s="12">
        <f t="shared" si="2"/>
        <v>68</v>
      </c>
      <c r="M20" s="11">
        <v>14</v>
      </c>
      <c r="N20" s="11">
        <v>26</v>
      </c>
      <c r="O20" s="11">
        <v>9</v>
      </c>
      <c r="P20" s="12">
        <f t="shared" si="3"/>
        <v>49</v>
      </c>
      <c r="Q20" s="11">
        <v>14</v>
      </c>
      <c r="R20" s="11">
        <v>41</v>
      </c>
      <c r="S20" s="11">
        <v>2</v>
      </c>
      <c r="T20" s="12">
        <f t="shared" si="4"/>
        <v>57</v>
      </c>
      <c r="U20" s="11">
        <v>23</v>
      </c>
      <c r="V20" s="11">
        <v>21</v>
      </c>
      <c r="W20" s="11">
        <v>2</v>
      </c>
      <c r="X20" s="12">
        <f t="shared" si="5"/>
        <v>46</v>
      </c>
      <c r="Y20" s="11">
        <v>13</v>
      </c>
      <c r="Z20" s="11">
        <v>40</v>
      </c>
      <c r="AA20" s="11">
        <v>2</v>
      </c>
      <c r="AB20" s="12">
        <f t="shared" si="6"/>
        <v>55</v>
      </c>
      <c r="AC20" s="11">
        <v>12</v>
      </c>
      <c r="AD20" s="11">
        <v>49</v>
      </c>
      <c r="AE20" s="11">
        <v>2</v>
      </c>
      <c r="AF20" s="12">
        <f t="shared" si="7"/>
        <v>63</v>
      </c>
      <c r="AG20" s="11">
        <v>8</v>
      </c>
      <c r="AH20" s="11">
        <v>49</v>
      </c>
      <c r="AI20" s="11">
        <v>4</v>
      </c>
      <c r="AJ20" s="12">
        <f t="shared" si="8"/>
        <v>61</v>
      </c>
      <c r="AK20" s="12">
        <f t="shared" si="9"/>
        <v>56.25</v>
      </c>
      <c r="AL20" s="12">
        <f t="shared" si="10"/>
        <v>6</v>
      </c>
      <c r="AM20" s="12">
        <f t="shared" si="11"/>
        <v>2</v>
      </c>
      <c r="AN20" s="9" t="str">
        <f t="shared" si="12"/>
        <v>Pass</v>
      </c>
    </row>
    <row r="21" spans="1:40" ht="14.25" customHeight="1">
      <c r="A21" s="7" t="s">
        <v>34</v>
      </c>
      <c r="B21" s="7" t="s">
        <v>17</v>
      </c>
      <c r="C21" s="8">
        <v>36330</v>
      </c>
      <c r="D21" s="12">
        <f t="shared" ca="1" si="0"/>
        <v>24</v>
      </c>
      <c r="E21" s="10">
        <v>12</v>
      </c>
      <c r="F21" s="11">
        <v>53</v>
      </c>
      <c r="G21" s="11">
        <v>10</v>
      </c>
      <c r="H21" s="12">
        <f t="shared" si="1"/>
        <v>75</v>
      </c>
      <c r="I21" s="11">
        <v>3</v>
      </c>
      <c r="J21" s="11">
        <v>11</v>
      </c>
      <c r="K21" s="11">
        <v>10</v>
      </c>
      <c r="L21" s="12">
        <f t="shared" si="2"/>
        <v>24</v>
      </c>
      <c r="M21" s="11">
        <v>0</v>
      </c>
      <c r="N21" s="11">
        <v>22</v>
      </c>
      <c r="O21" s="11">
        <v>10</v>
      </c>
      <c r="P21" s="12">
        <f t="shared" si="3"/>
        <v>32</v>
      </c>
      <c r="Q21" s="11">
        <v>0</v>
      </c>
      <c r="R21" s="11">
        <v>37</v>
      </c>
      <c r="S21" s="11">
        <v>7</v>
      </c>
      <c r="T21" s="12">
        <f t="shared" si="4"/>
        <v>44</v>
      </c>
      <c r="U21" s="11">
        <v>29</v>
      </c>
      <c r="V21" s="11">
        <v>47</v>
      </c>
      <c r="W21" s="11">
        <v>7</v>
      </c>
      <c r="X21" s="12">
        <f t="shared" si="5"/>
        <v>83</v>
      </c>
      <c r="Y21" s="11">
        <v>5</v>
      </c>
      <c r="Z21" s="11">
        <v>29</v>
      </c>
      <c r="AA21" s="11">
        <v>7</v>
      </c>
      <c r="AB21" s="12">
        <f t="shared" si="6"/>
        <v>41</v>
      </c>
      <c r="AC21" s="11">
        <v>21</v>
      </c>
      <c r="AD21" s="11">
        <v>44</v>
      </c>
      <c r="AE21" s="11">
        <v>7</v>
      </c>
      <c r="AF21" s="12">
        <f t="shared" si="7"/>
        <v>72</v>
      </c>
      <c r="AG21" s="11">
        <v>24</v>
      </c>
      <c r="AH21" s="11">
        <v>44</v>
      </c>
      <c r="AI21" s="11">
        <v>2</v>
      </c>
      <c r="AJ21" s="12">
        <f t="shared" si="8"/>
        <v>70</v>
      </c>
      <c r="AK21" s="12">
        <f t="shared" si="9"/>
        <v>55.125</v>
      </c>
      <c r="AL21" s="12">
        <f t="shared" si="10"/>
        <v>4</v>
      </c>
      <c r="AM21" s="12">
        <f t="shared" si="11"/>
        <v>4</v>
      </c>
      <c r="AN21" s="9" t="str">
        <f t="shared" si="12"/>
        <v>Fail</v>
      </c>
    </row>
    <row r="22" spans="1:40" ht="14.25" customHeight="1">
      <c r="A22" s="7" t="s">
        <v>35</v>
      </c>
      <c r="B22" s="7" t="s">
        <v>17</v>
      </c>
      <c r="C22" s="8">
        <v>37567</v>
      </c>
      <c r="D22" s="12">
        <f t="shared" ca="1" si="0"/>
        <v>21</v>
      </c>
      <c r="E22" s="10">
        <v>21</v>
      </c>
      <c r="F22" s="11">
        <v>33</v>
      </c>
      <c r="G22" s="11">
        <v>0</v>
      </c>
      <c r="H22" s="12">
        <f t="shared" si="1"/>
        <v>54</v>
      </c>
      <c r="I22" s="11">
        <v>7</v>
      </c>
      <c r="J22" s="11">
        <v>17</v>
      </c>
      <c r="K22" s="11">
        <v>0</v>
      </c>
      <c r="L22" s="12">
        <f t="shared" si="2"/>
        <v>24</v>
      </c>
      <c r="M22" s="11">
        <v>13</v>
      </c>
      <c r="N22" s="11">
        <v>47</v>
      </c>
      <c r="O22" s="11">
        <v>4</v>
      </c>
      <c r="P22" s="12">
        <f t="shared" si="3"/>
        <v>64</v>
      </c>
      <c r="Q22" s="11">
        <v>13</v>
      </c>
      <c r="R22" s="11">
        <v>43</v>
      </c>
      <c r="S22" s="11">
        <v>1</v>
      </c>
      <c r="T22" s="12">
        <f t="shared" si="4"/>
        <v>57</v>
      </c>
      <c r="U22" s="11">
        <v>9</v>
      </c>
      <c r="V22" s="11">
        <v>25</v>
      </c>
      <c r="W22" s="11">
        <v>1</v>
      </c>
      <c r="X22" s="12">
        <f t="shared" si="5"/>
        <v>35</v>
      </c>
      <c r="Y22" s="11">
        <v>25</v>
      </c>
      <c r="Z22" s="11">
        <v>30</v>
      </c>
      <c r="AA22" s="11">
        <v>1</v>
      </c>
      <c r="AB22" s="12">
        <f t="shared" si="6"/>
        <v>56</v>
      </c>
      <c r="AC22" s="11">
        <v>25</v>
      </c>
      <c r="AD22" s="11">
        <v>14</v>
      </c>
      <c r="AE22" s="11">
        <v>1</v>
      </c>
      <c r="AF22" s="12">
        <f t="shared" si="7"/>
        <v>40</v>
      </c>
      <c r="AG22" s="11">
        <v>29</v>
      </c>
      <c r="AH22" s="11">
        <v>14</v>
      </c>
      <c r="AI22" s="11">
        <v>2</v>
      </c>
      <c r="AJ22" s="12">
        <f t="shared" si="8"/>
        <v>45</v>
      </c>
      <c r="AK22" s="12">
        <f t="shared" si="9"/>
        <v>46.875</v>
      </c>
      <c r="AL22" s="12">
        <f t="shared" si="10"/>
        <v>4</v>
      </c>
      <c r="AM22" s="12">
        <f t="shared" si="11"/>
        <v>4</v>
      </c>
      <c r="AN22" s="9" t="str">
        <f t="shared" si="12"/>
        <v>Fail</v>
      </c>
    </row>
    <row r="23" spans="1:40" ht="14.25" customHeight="1">
      <c r="A23" s="7" t="s">
        <v>36</v>
      </c>
      <c r="B23" s="7" t="s">
        <v>20</v>
      </c>
      <c r="C23" s="8">
        <v>37721</v>
      </c>
      <c r="D23" s="12">
        <f t="shared" ca="1" si="0"/>
        <v>20</v>
      </c>
      <c r="E23" s="10">
        <v>16</v>
      </c>
      <c r="F23" s="11">
        <v>38</v>
      </c>
      <c r="G23" s="11">
        <v>6</v>
      </c>
      <c r="H23" s="12">
        <f t="shared" si="1"/>
        <v>60</v>
      </c>
      <c r="I23" s="11">
        <v>17</v>
      </c>
      <c r="J23" s="11">
        <v>57</v>
      </c>
      <c r="K23" s="11">
        <v>6</v>
      </c>
      <c r="L23" s="12">
        <f t="shared" si="2"/>
        <v>80</v>
      </c>
      <c r="M23" s="11">
        <v>25</v>
      </c>
      <c r="N23" s="11">
        <v>51</v>
      </c>
      <c r="O23" s="11">
        <v>1</v>
      </c>
      <c r="P23" s="12">
        <f t="shared" si="3"/>
        <v>77</v>
      </c>
      <c r="Q23" s="11">
        <v>25</v>
      </c>
      <c r="R23" s="11">
        <v>40</v>
      </c>
      <c r="S23" s="11">
        <v>6</v>
      </c>
      <c r="T23" s="12">
        <f t="shared" si="4"/>
        <v>71</v>
      </c>
      <c r="U23" s="11">
        <v>16</v>
      </c>
      <c r="V23" s="11">
        <v>19</v>
      </c>
      <c r="W23" s="11">
        <v>6</v>
      </c>
      <c r="X23" s="12">
        <f t="shared" si="5"/>
        <v>41</v>
      </c>
      <c r="Y23" s="11">
        <v>13</v>
      </c>
      <c r="Z23" s="11">
        <v>19</v>
      </c>
      <c r="AA23" s="11">
        <v>6</v>
      </c>
      <c r="AB23" s="12">
        <f t="shared" si="6"/>
        <v>38</v>
      </c>
      <c r="AC23" s="11">
        <v>0</v>
      </c>
      <c r="AD23" s="11">
        <v>22</v>
      </c>
      <c r="AE23" s="11">
        <v>6</v>
      </c>
      <c r="AF23" s="12">
        <f t="shared" si="7"/>
        <v>28</v>
      </c>
      <c r="AG23" s="11">
        <v>26</v>
      </c>
      <c r="AH23" s="11">
        <v>22</v>
      </c>
      <c r="AI23" s="11">
        <v>3</v>
      </c>
      <c r="AJ23" s="12">
        <f t="shared" si="8"/>
        <v>51</v>
      </c>
      <c r="AK23" s="12">
        <f t="shared" si="9"/>
        <v>55.75</v>
      </c>
      <c r="AL23" s="12">
        <f t="shared" si="10"/>
        <v>5</v>
      </c>
      <c r="AM23" s="12">
        <f t="shared" si="11"/>
        <v>3</v>
      </c>
      <c r="AN23" s="9" t="str">
        <f t="shared" si="12"/>
        <v>Pass</v>
      </c>
    </row>
    <row r="24" spans="1:40" ht="14.25" customHeight="1">
      <c r="A24" s="7" t="s">
        <v>37</v>
      </c>
      <c r="B24" s="7" t="s">
        <v>17</v>
      </c>
      <c r="C24" s="8">
        <v>37573</v>
      </c>
      <c r="D24" s="12">
        <f t="shared" ca="1" si="0"/>
        <v>21</v>
      </c>
      <c r="E24" s="10">
        <v>20</v>
      </c>
      <c r="F24" s="11">
        <v>34</v>
      </c>
      <c r="G24" s="11">
        <v>3</v>
      </c>
      <c r="H24" s="12">
        <f t="shared" si="1"/>
        <v>57</v>
      </c>
      <c r="I24" s="11">
        <v>15</v>
      </c>
      <c r="J24" s="11">
        <v>59</v>
      </c>
      <c r="K24" s="11">
        <v>3</v>
      </c>
      <c r="L24" s="12">
        <f t="shared" si="2"/>
        <v>77</v>
      </c>
      <c r="M24" s="11">
        <v>12</v>
      </c>
      <c r="N24" s="11">
        <v>47</v>
      </c>
      <c r="O24" s="11">
        <v>10</v>
      </c>
      <c r="P24" s="12">
        <f t="shared" si="3"/>
        <v>69</v>
      </c>
      <c r="Q24" s="11">
        <v>12</v>
      </c>
      <c r="R24" s="11">
        <v>24</v>
      </c>
      <c r="S24" s="11">
        <v>10</v>
      </c>
      <c r="T24" s="12">
        <f t="shared" si="4"/>
        <v>46</v>
      </c>
      <c r="U24" s="11">
        <v>16</v>
      </c>
      <c r="V24" s="11">
        <v>59</v>
      </c>
      <c r="W24" s="11">
        <v>10</v>
      </c>
      <c r="X24" s="12">
        <f t="shared" si="5"/>
        <v>85</v>
      </c>
      <c r="Y24" s="11">
        <v>3</v>
      </c>
      <c r="Z24" s="11">
        <v>25</v>
      </c>
      <c r="AA24" s="11">
        <v>10</v>
      </c>
      <c r="AB24" s="12">
        <f t="shared" si="6"/>
        <v>38</v>
      </c>
      <c r="AC24" s="11">
        <v>9</v>
      </c>
      <c r="AD24" s="11">
        <v>50</v>
      </c>
      <c r="AE24" s="11">
        <v>10</v>
      </c>
      <c r="AF24" s="12">
        <f t="shared" si="7"/>
        <v>69</v>
      </c>
      <c r="AG24" s="11">
        <v>28</v>
      </c>
      <c r="AH24" s="11">
        <v>50</v>
      </c>
      <c r="AI24" s="11">
        <v>10</v>
      </c>
      <c r="AJ24" s="12">
        <f t="shared" si="8"/>
        <v>88</v>
      </c>
      <c r="AK24" s="12">
        <f t="shared" si="9"/>
        <v>66.125</v>
      </c>
      <c r="AL24" s="12">
        <f t="shared" si="10"/>
        <v>6</v>
      </c>
      <c r="AM24" s="12">
        <f t="shared" si="11"/>
        <v>2</v>
      </c>
      <c r="AN24" s="9" t="str">
        <f t="shared" si="12"/>
        <v>Pass</v>
      </c>
    </row>
    <row r="25" spans="1:40" ht="14.25" customHeight="1">
      <c r="A25" s="7" t="s">
        <v>38</v>
      </c>
      <c r="B25" s="7" t="s">
        <v>17</v>
      </c>
      <c r="C25" s="8">
        <v>37691</v>
      </c>
      <c r="D25" s="12">
        <f t="shared" ca="1" si="0"/>
        <v>20</v>
      </c>
      <c r="E25" s="10">
        <v>13</v>
      </c>
      <c r="F25" s="11">
        <v>31</v>
      </c>
      <c r="G25" s="11">
        <v>3</v>
      </c>
      <c r="H25" s="12">
        <f t="shared" si="1"/>
        <v>47</v>
      </c>
      <c r="I25" s="11">
        <v>1</v>
      </c>
      <c r="J25" s="11">
        <v>50</v>
      </c>
      <c r="K25" s="11">
        <v>3</v>
      </c>
      <c r="L25" s="12">
        <f t="shared" si="2"/>
        <v>54</v>
      </c>
      <c r="M25" s="11">
        <v>10</v>
      </c>
      <c r="N25" s="11">
        <v>13</v>
      </c>
      <c r="O25" s="11">
        <v>8</v>
      </c>
      <c r="P25" s="12">
        <f t="shared" si="3"/>
        <v>31</v>
      </c>
      <c r="Q25" s="11">
        <v>10</v>
      </c>
      <c r="R25" s="11">
        <v>52</v>
      </c>
      <c r="S25" s="11">
        <v>1</v>
      </c>
      <c r="T25" s="12">
        <f t="shared" si="4"/>
        <v>63</v>
      </c>
      <c r="U25" s="11">
        <v>21</v>
      </c>
      <c r="V25" s="11">
        <v>21</v>
      </c>
      <c r="W25" s="11">
        <v>1</v>
      </c>
      <c r="X25" s="12">
        <f t="shared" si="5"/>
        <v>43</v>
      </c>
      <c r="Y25" s="11">
        <v>16</v>
      </c>
      <c r="Z25" s="11">
        <v>54</v>
      </c>
      <c r="AA25" s="11">
        <v>1</v>
      </c>
      <c r="AB25" s="12">
        <f t="shared" si="6"/>
        <v>71</v>
      </c>
      <c r="AC25" s="11">
        <v>8</v>
      </c>
      <c r="AD25" s="11">
        <v>44</v>
      </c>
      <c r="AE25" s="11">
        <v>1</v>
      </c>
      <c r="AF25" s="12">
        <f t="shared" si="7"/>
        <v>53</v>
      </c>
      <c r="AG25" s="11">
        <v>18</v>
      </c>
      <c r="AH25" s="11">
        <v>44</v>
      </c>
      <c r="AI25" s="11">
        <v>4</v>
      </c>
      <c r="AJ25" s="12">
        <f t="shared" si="8"/>
        <v>66</v>
      </c>
      <c r="AK25" s="12">
        <f t="shared" si="9"/>
        <v>53.5</v>
      </c>
      <c r="AL25" s="12">
        <f t="shared" si="10"/>
        <v>5</v>
      </c>
      <c r="AM25" s="12">
        <f t="shared" si="11"/>
        <v>3</v>
      </c>
      <c r="AN25" s="9" t="str">
        <f t="shared" si="12"/>
        <v>Pass</v>
      </c>
    </row>
    <row r="26" spans="1:40" ht="14.25" customHeight="1">
      <c r="A26" s="7" t="s">
        <v>39</v>
      </c>
      <c r="B26" s="7" t="s">
        <v>17</v>
      </c>
      <c r="C26" s="8">
        <v>37419</v>
      </c>
      <c r="D26" s="12">
        <f t="shared" ca="1" si="0"/>
        <v>21</v>
      </c>
      <c r="E26" s="10">
        <v>25</v>
      </c>
      <c r="F26" s="11">
        <v>11</v>
      </c>
      <c r="G26" s="11">
        <v>7</v>
      </c>
      <c r="H26" s="12">
        <f t="shared" si="1"/>
        <v>43</v>
      </c>
      <c r="I26" s="11">
        <v>29</v>
      </c>
      <c r="J26" s="11">
        <v>60</v>
      </c>
      <c r="K26" s="11">
        <v>7</v>
      </c>
      <c r="L26" s="12">
        <f t="shared" si="2"/>
        <v>96</v>
      </c>
      <c r="M26" s="11">
        <v>3</v>
      </c>
      <c r="N26" s="11">
        <v>57</v>
      </c>
      <c r="O26" s="11">
        <v>6</v>
      </c>
      <c r="P26" s="12">
        <f t="shared" si="3"/>
        <v>66</v>
      </c>
      <c r="Q26" s="11">
        <v>3</v>
      </c>
      <c r="R26" s="11">
        <v>38</v>
      </c>
      <c r="S26" s="11">
        <v>10</v>
      </c>
      <c r="T26" s="12">
        <f t="shared" si="4"/>
        <v>51</v>
      </c>
      <c r="U26" s="11">
        <v>25</v>
      </c>
      <c r="V26" s="11">
        <v>40</v>
      </c>
      <c r="W26" s="11">
        <v>10</v>
      </c>
      <c r="X26" s="12">
        <f t="shared" si="5"/>
        <v>75</v>
      </c>
      <c r="Y26" s="11">
        <v>12</v>
      </c>
      <c r="Z26" s="11">
        <v>23</v>
      </c>
      <c r="AA26" s="11">
        <v>10</v>
      </c>
      <c r="AB26" s="12">
        <f t="shared" si="6"/>
        <v>45</v>
      </c>
      <c r="AC26" s="11">
        <v>22</v>
      </c>
      <c r="AD26" s="11">
        <v>39</v>
      </c>
      <c r="AE26" s="11">
        <v>10</v>
      </c>
      <c r="AF26" s="12">
        <f t="shared" si="7"/>
        <v>71</v>
      </c>
      <c r="AG26" s="11">
        <v>18</v>
      </c>
      <c r="AH26" s="11">
        <v>39</v>
      </c>
      <c r="AI26" s="11">
        <v>10</v>
      </c>
      <c r="AJ26" s="12">
        <f t="shared" si="8"/>
        <v>67</v>
      </c>
      <c r="AK26" s="12">
        <f t="shared" si="9"/>
        <v>64.25</v>
      </c>
      <c r="AL26" s="12">
        <f t="shared" si="10"/>
        <v>6</v>
      </c>
      <c r="AM26" s="12">
        <f t="shared" si="11"/>
        <v>2</v>
      </c>
      <c r="AN26" s="9" t="str">
        <f t="shared" si="12"/>
        <v>Pass</v>
      </c>
    </row>
    <row r="27" spans="1:40" ht="14.25" customHeight="1">
      <c r="A27" s="7" t="s">
        <v>40</v>
      </c>
      <c r="B27" s="7" t="s">
        <v>20</v>
      </c>
      <c r="C27" s="8">
        <v>37382</v>
      </c>
      <c r="D27" s="12">
        <f t="shared" ca="1" si="0"/>
        <v>21</v>
      </c>
      <c r="E27" s="10">
        <v>24</v>
      </c>
      <c r="F27" s="11">
        <v>53</v>
      </c>
      <c r="G27" s="11">
        <v>5</v>
      </c>
      <c r="H27" s="12">
        <f t="shared" si="1"/>
        <v>82</v>
      </c>
      <c r="I27" s="11">
        <v>14</v>
      </c>
      <c r="J27" s="11">
        <v>36</v>
      </c>
      <c r="K27" s="11">
        <v>5</v>
      </c>
      <c r="L27" s="12">
        <f t="shared" si="2"/>
        <v>55</v>
      </c>
      <c r="M27" s="11">
        <v>6</v>
      </c>
      <c r="N27" s="11">
        <v>42</v>
      </c>
      <c r="O27" s="11">
        <v>9</v>
      </c>
      <c r="P27" s="12">
        <f t="shared" si="3"/>
        <v>57</v>
      </c>
      <c r="Q27" s="11">
        <v>6</v>
      </c>
      <c r="R27" s="11">
        <v>59</v>
      </c>
      <c r="S27" s="11">
        <v>7</v>
      </c>
      <c r="T27" s="12">
        <f t="shared" si="4"/>
        <v>72</v>
      </c>
      <c r="U27" s="11">
        <v>22</v>
      </c>
      <c r="V27" s="11">
        <v>15</v>
      </c>
      <c r="W27" s="11">
        <v>7</v>
      </c>
      <c r="X27" s="12">
        <f t="shared" si="5"/>
        <v>44</v>
      </c>
      <c r="Y27" s="11">
        <v>22</v>
      </c>
      <c r="Z27" s="11">
        <v>35</v>
      </c>
      <c r="AA27" s="11">
        <v>7</v>
      </c>
      <c r="AB27" s="12">
        <f t="shared" si="6"/>
        <v>64</v>
      </c>
      <c r="AC27" s="11">
        <v>28</v>
      </c>
      <c r="AD27" s="11">
        <v>42</v>
      </c>
      <c r="AE27" s="11">
        <v>7</v>
      </c>
      <c r="AF27" s="12">
        <f t="shared" si="7"/>
        <v>77</v>
      </c>
      <c r="AG27" s="11">
        <v>7</v>
      </c>
      <c r="AH27" s="11">
        <v>42</v>
      </c>
      <c r="AI27" s="11">
        <v>2</v>
      </c>
      <c r="AJ27" s="12">
        <f t="shared" si="8"/>
        <v>51</v>
      </c>
      <c r="AK27" s="12">
        <f t="shared" si="9"/>
        <v>62.75</v>
      </c>
      <c r="AL27" s="12">
        <f t="shared" si="10"/>
        <v>7</v>
      </c>
      <c r="AM27" s="12">
        <f t="shared" si="11"/>
        <v>1</v>
      </c>
      <c r="AN27" s="9" t="str">
        <f t="shared" si="12"/>
        <v>Pass</v>
      </c>
    </row>
    <row r="28" spans="1:40" ht="14.25" customHeight="1">
      <c r="A28" s="7" t="s">
        <v>41</v>
      </c>
      <c r="B28" s="7" t="s">
        <v>20</v>
      </c>
      <c r="C28" s="8">
        <v>36719</v>
      </c>
      <c r="D28" s="12">
        <f t="shared" ca="1" si="0"/>
        <v>23</v>
      </c>
      <c r="E28" s="10">
        <v>30</v>
      </c>
      <c r="F28" s="11">
        <v>40</v>
      </c>
      <c r="G28" s="11">
        <v>8</v>
      </c>
      <c r="H28" s="12">
        <f t="shared" si="1"/>
        <v>78</v>
      </c>
      <c r="I28" s="11">
        <v>23</v>
      </c>
      <c r="J28" s="11">
        <v>28</v>
      </c>
      <c r="K28" s="11">
        <v>8</v>
      </c>
      <c r="L28" s="12">
        <f t="shared" si="2"/>
        <v>59</v>
      </c>
      <c r="M28" s="11">
        <v>3</v>
      </c>
      <c r="N28" s="11">
        <v>42</v>
      </c>
      <c r="O28" s="11">
        <v>3</v>
      </c>
      <c r="P28" s="12">
        <f t="shared" si="3"/>
        <v>48</v>
      </c>
      <c r="Q28" s="11">
        <v>3</v>
      </c>
      <c r="R28" s="11">
        <v>33</v>
      </c>
      <c r="S28" s="11">
        <v>1</v>
      </c>
      <c r="T28" s="12">
        <f t="shared" si="4"/>
        <v>37</v>
      </c>
      <c r="U28" s="11">
        <v>6</v>
      </c>
      <c r="V28" s="11">
        <v>11</v>
      </c>
      <c r="W28" s="11">
        <v>1</v>
      </c>
      <c r="X28" s="12">
        <f t="shared" si="5"/>
        <v>18</v>
      </c>
      <c r="Y28" s="11">
        <v>18</v>
      </c>
      <c r="Z28" s="11">
        <v>57</v>
      </c>
      <c r="AA28" s="11">
        <v>1</v>
      </c>
      <c r="AB28" s="12">
        <f t="shared" si="6"/>
        <v>76</v>
      </c>
      <c r="AC28" s="11">
        <v>2</v>
      </c>
      <c r="AD28" s="11">
        <v>25</v>
      </c>
      <c r="AE28" s="11">
        <v>1</v>
      </c>
      <c r="AF28" s="12">
        <f t="shared" si="7"/>
        <v>28</v>
      </c>
      <c r="AG28" s="11">
        <v>30</v>
      </c>
      <c r="AH28" s="11">
        <v>25</v>
      </c>
      <c r="AI28" s="11">
        <v>5</v>
      </c>
      <c r="AJ28" s="12">
        <f t="shared" si="8"/>
        <v>60</v>
      </c>
      <c r="AK28" s="12">
        <f t="shared" si="9"/>
        <v>50.5</v>
      </c>
      <c r="AL28" s="12">
        <f t="shared" si="10"/>
        <v>4</v>
      </c>
      <c r="AM28" s="12">
        <f t="shared" si="11"/>
        <v>4</v>
      </c>
      <c r="AN28" s="9" t="str">
        <f t="shared" si="12"/>
        <v>Fail</v>
      </c>
    </row>
    <row r="29" spans="1:40" ht="14.25" customHeight="1">
      <c r="A29" s="7" t="s">
        <v>42</v>
      </c>
      <c r="B29" s="7" t="s">
        <v>20</v>
      </c>
      <c r="C29" s="8">
        <v>37622</v>
      </c>
      <c r="D29" s="12">
        <f t="shared" ca="1" si="0"/>
        <v>20</v>
      </c>
      <c r="E29" s="10">
        <v>16</v>
      </c>
      <c r="F29" s="11">
        <v>38</v>
      </c>
      <c r="G29" s="11">
        <v>8</v>
      </c>
      <c r="H29" s="12">
        <f t="shared" si="1"/>
        <v>62</v>
      </c>
      <c r="I29" s="11">
        <v>7</v>
      </c>
      <c r="J29" s="11">
        <v>26</v>
      </c>
      <c r="K29" s="11">
        <v>8</v>
      </c>
      <c r="L29" s="12">
        <f t="shared" si="2"/>
        <v>41</v>
      </c>
      <c r="M29" s="11">
        <v>20</v>
      </c>
      <c r="N29" s="11">
        <v>50</v>
      </c>
      <c r="O29" s="11">
        <v>2</v>
      </c>
      <c r="P29" s="12">
        <f t="shared" si="3"/>
        <v>72</v>
      </c>
      <c r="Q29" s="11">
        <v>20</v>
      </c>
      <c r="R29" s="11">
        <v>39</v>
      </c>
      <c r="S29" s="11">
        <v>5</v>
      </c>
      <c r="T29" s="12">
        <f t="shared" si="4"/>
        <v>64</v>
      </c>
      <c r="U29" s="11">
        <v>8</v>
      </c>
      <c r="V29" s="11">
        <v>36</v>
      </c>
      <c r="W29" s="11">
        <v>5</v>
      </c>
      <c r="X29" s="12">
        <f t="shared" si="5"/>
        <v>49</v>
      </c>
      <c r="Y29" s="11">
        <v>13</v>
      </c>
      <c r="Z29" s="11">
        <v>47</v>
      </c>
      <c r="AA29" s="11">
        <v>5</v>
      </c>
      <c r="AB29" s="12">
        <f t="shared" si="6"/>
        <v>65</v>
      </c>
      <c r="AC29" s="11">
        <v>16</v>
      </c>
      <c r="AD29" s="11">
        <v>28</v>
      </c>
      <c r="AE29" s="11">
        <v>5</v>
      </c>
      <c r="AF29" s="12">
        <f t="shared" si="7"/>
        <v>49</v>
      </c>
      <c r="AG29" s="11">
        <v>2</v>
      </c>
      <c r="AH29" s="11">
        <v>28</v>
      </c>
      <c r="AI29" s="11">
        <v>5</v>
      </c>
      <c r="AJ29" s="12">
        <f t="shared" si="8"/>
        <v>35</v>
      </c>
      <c r="AK29" s="12">
        <f t="shared" si="9"/>
        <v>54.625</v>
      </c>
      <c r="AL29" s="12">
        <f t="shared" si="10"/>
        <v>4</v>
      </c>
      <c r="AM29" s="12">
        <f t="shared" si="11"/>
        <v>4</v>
      </c>
      <c r="AN29" s="9" t="str">
        <f t="shared" si="12"/>
        <v>Fail</v>
      </c>
    </row>
    <row r="30" spans="1:40" ht="14.25" customHeight="1">
      <c r="H30" s="36">
        <f>SUM(H5:H29)</f>
        <v>1527</v>
      </c>
      <c r="L30" s="36">
        <f>SUM(L5:L29)</f>
        <v>1489</v>
      </c>
      <c r="P30" s="36">
        <f>SUM(P5:P29)</f>
        <v>1373</v>
      </c>
      <c r="T30" s="36">
        <f>SUM(T5:T29)</f>
        <v>1460</v>
      </c>
      <c r="X30" s="36">
        <f>SUM(X5:X29)</f>
        <v>1294</v>
      </c>
      <c r="AB30" s="36">
        <f>SUM(AB5:AB29)</f>
        <v>1500</v>
      </c>
      <c r="AF30" s="36">
        <f>SUM(AF5:AF29)</f>
        <v>1534</v>
      </c>
      <c r="AJ30" s="36">
        <f>SUM(AJ5:AJ29)</f>
        <v>1508</v>
      </c>
    </row>
    <row r="31" spans="1:40" ht="14.25" customHeight="1">
      <c r="G31" t="s">
        <v>126</v>
      </c>
      <c r="H31" s="36">
        <f>MAX(H30,L30,P30,T30,X30,AB30,AF30,AJ30)</f>
        <v>1534</v>
      </c>
    </row>
    <row r="32" spans="1:40" ht="14.25" customHeight="1">
      <c r="G32" t="s">
        <v>130</v>
      </c>
      <c r="H32" s="36">
        <f>MIN(H30,L30,P30,T30,X30,AB30,AF30,AJ30)</f>
        <v>1294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AG3:AJ3"/>
    <mergeCell ref="Y3:AB3"/>
    <mergeCell ref="AC3:AF3"/>
    <mergeCell ref="A2:D3"/>
    <mergeCell ref="E3:H3"/>
    <mergeCell ref="I3:L3"/>
    <mergeCell ref="M3:P3"/>
    <mergeCell ref="Q3:T3"/>
    <mergeCell ref="U3:X3"/>
  </mergeCells>
  <conditionalFormatting sqref="AK5:AK29">
    <cfRule type="top10" dxfId="4" priority="1" rank="3"/>
  </conditionalFormatting>
  <dataValidations count="1">
    <dataValidation type="decimal" allowBlank="1" showInputMessage="1" showErrorMessage="1" prompt="Value should not be greater than 30" sqref="E5:E29" xr:uid="{00000000-0002-0000-0000-000000000000}">
      <formula1>0</formula1>
      <formula2>30</formula2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000"/>
  <sheetViews>
    <sheetView workbookViewId="0">
      <pane xSplit="4" ySplit="16" topLeftCell="AK29" activePane="bottomRight" state="frozen"/>
      <selection pane="topRight" activeCell="E1" sqref="E1"/>
      <selection pane="bottomLeft" activeCell="A17" sqref="A17"/>
      <selection pane="bottomRight" activeCell="E17" sqref="E17"/>
    </sheetView>
  </sheetViews>
  <sheetFormatPr defaultColWidth="14.42578125" defaultRowHeight="15" customHeight="1"/>
  <cols>
    <col min="1" max="1" width="18" customWidth="1"/>
    <col min="2" max="3" width="16.28515625" customWidth="1"/>
    <col min="4" max="4" width="11.5703125" customWidth="1"/>
    <col min="5" max="5" width="10.5703125" bestFit="1" customWidth="1"/>
    <col min="6" max="6" width="10.5703125" customWidth="1"/>
    <col min="7" max="7" width="14.7109375" customWidth="1"/>
    <col min="8" max="8" width="11.7109375" customWidth="1"/>
    <col min="9" max="9" width="8.28515625" customWidth="1"/>
    <col min="10" max="10" width="9.28515625" customWidth="1"/>
    <col min="11" max="13" width="14.7109375" customWidth="1"/>
    <col min="14" max="21" width="8.7109375" customWidth="1"/>
    <col min="22" max="25" width="7" customWidth="1"/>
    <col min="26" max="33" width="9.7109375" customWidth="1"/>
    <col min="34" max="34" width="16.85546875" customWidth="1"/>
    <col min="35" max="35" width="14.7109375" customWidth="1"/>
    <col min="36" max="36" width="10" customWidth="1"/>
    <col min="37" max="37" width="18.28515625" customWidth="1"/>
    <col min="38" max="38" width="20.7109375" customWidth="1"/>
    <col min="39" max="39" width="18.7109375" customWidth="1"/>
    <col min="40" max="40" width="25" customWidth="1"/>
  </cols>
  <sheetData>
    <row r="1" spans="1:40" ht="14.25" customHeight="1">
      <c r="A1" s="13" t="s">
        <v>58</v>
      </c>
      <c r="B1" s="13">
        <f ca="1">YEAR(TODAY())-1</f>
        <v>2024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40" ht="14.25" customHeight="1">
      <c r="A2" s="27" t="s">
        <v>0</v>
      </c>
      <c r="B2" s="28"/>
      <c r="C2" s="28"/>
      <c r="D2" s="29"/>
      <c r="E2" s="20" t="s">
        <v>59</v>
      </c>
      <c r="F2" s="22" t="str">
        <f ca="1">YEAR(TODAY())-2&amp;"/"&amp;YEAR(TODAY())-1</f>
        <v>2023/2024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9"/>
      <c r="AK2" s="3"/>
      <c r="AL2" s="3"/>
      <c r="AM2" s="3"/>
    </row>
    <row r="3" spans="1:40" ht="14.25" customHeight="1">
      <c r="A3" s="30"/>
      <c r="B3" s="31"/>
      <c r="C3" s="31"/>
      <c r="D3" s="32"/>
      <c r="E3" s="26" t="str">
        <f>Subjects!A2</f>
        <v>Mathematics</v>
      </c>
      <c r="F3" s="24"/>
      <c r="G3" s="24"/>
      <c r="H3" s="25"/>
      <c r="I3" s="23" t="str">
        <f>Subjects!A3</f>
        <v>English Language</v>
      </c>
      <c r="J3" s="24"/>
      <c r="K3" s="24"/>
      <c r="L3" s="25"/>
      <c r="M3" s="26" t="str">
        <f>Subjects!A4</f>
        <v>Chemistry</v>
      </c>
      <c r="N3" s="24"/>
      <c r="O3" s="24"/>
      <c r="P3" s="25"/>
      <c r="Q3" s="23" t="str">
        <f>Subjects!A5</f>
        <v>Physics</v>
      </c>
      <c r="R3" s="24"/>
      <c r="S3" s="24"/>
      <c r="T3" s="25"/>
      <c r="U3" s="26" t="str">
        <f>Subjects!A6</f>
        <v>Biology</v>
      </c>
      <c r="V3" s="24"/>
      <c r="W3" s="24"/>
      <c r="X3" s="25"/>
      <c r="Y3" s="23" t="str">
        <f>Subjects!A7</f>
        <v>Economics</v>
      </c>
      <c r="Z3" s="24"/>
      <c r="AA3" s="24"/>
      <c r="AB3" s="25"/>
      <c r="AC3" s="26" t="str">
        <f>Subjects!A8</f>
        <v>Geography</v>
      </c>
      <c r="AD3" s="24"/>
      <c r="AE3" s="24"/>
      <c r="AF3" s="25"/>
      <c r="AG3" s="23" t="str">
        <f>Subjects!A9</f>
        <v>Agricultural Science</v>
      </c>
      <c r="AH3" s="24"/>
      <c r="AI3" s="24"/>
      <c r="AJ3" s="25"/>
      <c r="AK3" s="4"/>
      <c r="AL3" s="4" t="s">
        <v>1</v>
      </c>
      <c r="AM3" s="4" t="s">
        <v>2</v>
      </c>
      <c r="AN3" s="14" t="s">
        <v>3</v>
      </c>
    </row>
    <row r="4" spans="1:40" ht="14.25" customHeight="1">
      <c r="A4" s="6" t="s">
        <v>4</v>
      </c>
      <c r="B4" s="6" t="s">
        <v>5</v>
      </c>
      <c r="C4" s="6" t="s">
        <v>6</v>
      </c>
      <c r="D4" s="15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8</v>
      </c>
      <c r="N4" s="6" t="s">
        <v>9</v>
      </c>
      <c r="O4" s="6" t="s">
        <v>10</v>
      </c>
      <c r="P4" s="6" t="s">
        <v>11</v>
      </c>
      <c r="Q4" s="6" t="s">
        <v>8</v>
      </c>
      <c r="R4" s="6" t="s">
        <v>9</v>
      </c>
      <c r="S4" s="6" t="s">
        <v>10</v>
      </c>
      <c r="T4" s="6" t="s">
        <v>11</v>
      </c>
      <c r="U4" s="6" t="s">
        <v>8</v>
      </c>
      <c r="V4" s="6" t="s">
        <v>9</v>
      </c>
      <c r="W4" s="6" t="s">
        <v>10</v>
      </c>
      <c r="X4" s="6" t="s">
        <v>11</v>
      </c>
      <c r="Y4" s="6" t="s">
        <v>8</v>
      </c>
      <c r="Z4" s="6" t="s">
        <v>9</v>
      </c>
      <c r="AA4" s="6" t="s">
        <v>10</v>
      </c>
      <c r="AB4" s="6" t="s">
        <v>11</v>
      </c>
      <c r="AC4" s="6" t="s">
        <v>8</v>
      </c>
      <c r="AD4" s="6" t="s">
        <v>9</v>
      </c>
      <c r="AE4" s="6" t="s">
        <v>10</v>
      </c>
      <c r="AF4" s="6" t="s">
        <v>11</v>
      </c>
      <c r="AG4" s="6" t="s">
        <v>8</v>
      </c>
      <c r="AH4" s="6" t="s">
        <v>9</v>
      </c>
      <c r="AI4" s="6" t="s">
        <v>10</v>
      </c>
      <c r="AJ4" s="6" t="s">
        <v>11</v>
      </c>
      <c r="AK4" s="6" t="s">
        <v>12</v>
      </c>
      <c r="AL4" s="6" t="s">
        <v>13</v>
      </c>
      <c r="AM4" s="6" t="s">
        <v>14</v>
      </c>
      <c r="AN4" s="15" t="s">
        <v>15</v>
      </c>
    </row>
    <row r="5" spans="1:40" ht="14.25" customHeight="1">
      <c r="A5" s="7" t="s">
        <v>16</v>
      </c>
      <c r="B5" s="7" t="s">
        <v>17</v>
      </c>
      <c r="C5" s="8">
        <v>37270</v>
      </c>
      <c r="D5" s="12">
        <f ca="1">YEAR(TODAY())-1-YEAR(C5)</f>
        <v>22</v>
      </c>
      <c r="E5" s="16">
        <v>24</v>
      </c>
      <c r="F5" s="16">
        <v>21</v>
      </c>
      <c r="G5" s="16">
        <v>6</v>
      </c>
      <c r="H5" s="9">
        <f>SUM(E5:G5)</f>
        <v>51</v>
      </c>
      <c r="I5" s="16">
        <v>17</v>
      </c>
      <c r="J5" s="16">
        <v>30</v>
      </c>
      <c r="K5" s="16">
        <v>6</v>
      </c>
      <c r="L5" s="9">
        <f>SUM(I5:K5)</f>
        <v>53</v>
      </c>
      <c r="M5" s="16">
        <v>12</v>
      </c>
      <c r="N5" s="16">
        <v>29</v>
      </c>
      <c r="O5" s="16">
        <v>6</v>
      </c>
      <c r="P5" s="9">
        <f>SUM(M5:O5)</f>
        <v>47</v>
      </c>
      <c r="Q5" s="16">
        <v>23</v>
      </c>
      <c r="R5" s="16">
        <v>52</v>
      </c>
      <c r="S5" s="16">
        <v>6</v>
      </c>
      <c r="T5" s="9">
        <f>SUM(Q5:S5)</f>
        <v>81</v>
      </c>
      <c r="U5" s="16">
        <v>9</v>
      </c>
      <c r="V5" s="16">
        <v>52</v>
      </c>
      <c r="W5" s="16">
        <v>6</v>
      </c>
      <c r="X5" s="9">
        <f>SUM(U5:W5)</f>
        <v>67</v>
      </c>
      <c r="Y5" s="16">
        <v>23</v>
      </c>
      <c r="Z5" s="16">
        <v>54</v>
      </c>
      <c r="AA5" s="16">
        <v>10</v>
      </c>
      <c r="AB5" s="9">
        <f>SUM(Y5:AA5)</f>
        <v>87</v>
      </c>
      <c r="AC5" s="16">
        <v>8</v>
      </c>
      <c r="AD5" s="16">
        <v>54</v>
      </c>
      <c r="AE5" s="16">
        <v>7</v>
      </c>
      <c r="AF5" s="9">
        <f>SUM(AC5:AE5)</f>
        <v>69</v>
      </c>
      <c r="AG5" s="16">
        <v>3</v>
      </c>
      <c r="AH5" s="16">
        <v>41</v>
      </c>
      <c r="AI5" s="16">
        <v>7</v>
      </c>
      <c r="AJ5" s="9">
        <f>SUM(AG5:AI5)</f>
        <v>51</v>
      </c>
      <c r="AK5" s="12">
        <f>AVERAGE(H5,L5,P5,T5,X5,AB5,AF5,AJ5)</f>
        <v>63.25</v>
      </c>
      <c r="AL5" s="9">
        <f>COUNTIFS($E$4:$AJ$4,$AJ$4,E5:AJ5,"&gt;=50")</f>
        <v>7</v>
      </c>
      <c r="AM5" s="9">
        <f>8-AL5</f>
        <v>1</v>
      </c>
      <c r="AN5" s="9" t="str">
        <f>IF(AL5&gt;=5,"Pass","Fail")</f>
        <v>Pass</v>
      </c>
    </row>
    <row r="6" spans="1:40" ht="14.25" customHeight="1">
      <c r="A6" s="7" t="s">
        <v>18</v>
      </c>
      <c r="B6" s="7" t="s">
        <v>17</v>
      </c>
      <c r="C6" s="8">
        <v>37957</v>
      </c>
      <c r="D6" s="12">
        <f t="shared" ref="D6:D29" ca="1" si="0">YEAR(TODAY())-1-YEAR(C6)</f>
        <v>21</v>
      </c>
      <c r="E6" s="16">
        <v>3</v>
      </c>
      <c r="F6" s="16">
        <v>16</v>
      </c>
      <c r="G6" s="16">
        <v>8</v>
      </c>
      <c r="H6" s="9">
        <f t="shared" ref="H6:H29" si="1">SUM(E6:G6)</f>
        <v>27</v>
      </c>
      <c r="I6" s="16">
        <v>2</v>
      </c>
      <c r="J6" s="16">
        <v>47</v>
      </c>
      <c r="K6" s="16">
        <v>8</v>
      </c>
      <c r="L6" s="9">
        <f t="shared" ref="L6:L29" si="2">SUM(I6:K6)</f>
        <v>57</v>
      </c>
      <c r="M6" s="16">
        <v>26</v>
      </c>
      <c r="N6" s="16">
        <v>21</v>
      </c>
      <c r="O6" s="16">
        <v>8</v>
      </c>
      <c r="P6" s="9">
        <f t="shared" ref="P6:P29" si="3">SUM(M6:O6)</f>
        <v>55</v>
      </c>
      <c r="Q6" s="16">
        <v>19</v>
      </c>
      <c r="R6" s="16">
        <v>12</v>
      </c>
      <c r="S6" s="16">
        <v>8</v>
      </c>
      <c r="T6" s="9">
        <f t="shared" ref="T6:T29" si="4">SUM(Q6:S6)</f>
        <v>39</v>
      </c>
      <c r="U6" s="16">
        <v>17</v>
      </c>
      <c r="V6" s="16">
        <v>12</v>
      </c>
      <c r="W6" s="16">
        <v>8</v>
      </c>
      <c r="X6" s="9">
        <f t="shared" ref="X6:X29" si="5">SUM(U6:W6)</f>
        <v>37</v>
      </c>
      <c r="Y6" s="16">
        <v>7</v>
      </c>
      <c r="Z6" s="16">
        <v>33</v>
      </c>
      <c r="AA6" s="16">
        <v>10</v>
      </c>
      <c r="AB6" s="9">
        <f t="shared" ref="AB6:AB29" si="6">SUM(Y6:AA6)</f>
        <v>50</v>
      </c>
      <c r="AC6" s="16">
        <v>5</v>
      </c>
      <c r="AD6" s="16">
        <v>33</v>
      </c>
      <c r="AE6" s="16">
        <v>4</v>
      </c>
      <c r="AF6" s="9">
        <f t="shared" ref="AF6:AF29" si="7">SUM(AC6:AE6)</f>
        <v>42</v>
      </c>
      <c r="AG6" s="16">
        <v>3</v>
      </c>
      <c r="AH6" s="16">
        <v>22</v>
      </c>
      <c r="AI6" s="16">
        <v>4</v>
      </c>
      <c r="AJ6" s="9">
        <f t="shared" ref="AJ6:AJ29" si="8">SUM(AG6:AI6)</f>
        <v>29</v>
      </c>
      <c r="AK6" s="12">
        <f t="shared" ref="AK6:AK29" si="9">AVERAGE(H6,L6,P6,T6,X6,AB6,AF6,AJ6)</f>
        <v>42</v>
      </c>
      <c r="AL6" s="9">
        <f t="shared" ref="AL6:AL29" si="10">COUNTIFS($E$4:$AJ$4,$AJ$4,E6:AJ6,"&gt;=50")</f>
        <v>3</v>
      </c>
      <c r="AM6" s="9">
        <f t="shared" ref="AM6:AM29" si="11">8-AL6</f>
        <v>5</v>
      </c>
      <c r="AN6" s="9" t="str">
        <f t="shared" ref="AN6:AN29" si="12">IF(AL6&gt;=5,"Pass","Fail")</f>
        <v>Fail</v>
      </c>
    </row>
    <row r="7" spans="1:40" ht="14.25" customHeight="1">
      <c r="A7" s="7" t="s">
        <v>19</v>
      </c>
      <c r="B7" s="7" t="s">
        <v>20</v>
      </c>
      <c r="C7" s="8">
        <v>37775</v>
      </c>
      <c r="D7" s="12">
        <f t="shared" ca="1" si="0"/>
        <v>21</v>
      </c>
      <c r="E7" s="16">
        <v>7</v>
      </c>
      <c r="F7" s="16">
        <v>41</v>
      </c>
      <c r="G7" s="16">
        <v>9</v>
      </c>
      <c r="H7" s="9">
        <f t="shared" si="1"/>
        <v>57</v>
      </c>
      <c r="I7" s="16">
        <v>23</v>
      </c>
      <c r="J7" s="16">
        <v>50</v>
      </c>
      <c r="K7" s="16">
        <v>9</v>
      </c>
      <c r="L7" s="9">
        <f t="shared" si="2"/>
        <v>82</v>
      </c>
      <c r="M7" s="16">
        <v>11</v>
      </c>
      <c r="N7" s="16">
        <v>60</v>
      </c>
      <c r="O7" s="16">
        <v>9</v>
      </c>
      <c r="P7" s="9">
        <f t="shared" si="3"/>
        <v>80</v>
      </c>
      <c r="Q7" s="16">
        <v>22</v>
      </c>
      <c r="R7" s="16">
        <v>26</v>
      </c>
      <c r="S7" s="16">
        <v>9</v>
      </c>
      <c r="T7" s="9">
        <f t="shared" si="4"/>
        <v>57</v>
      </c>
      <c r="U7" s="16">
        <v>21</v>
      </c>
      <c r="V7" s="16">
        <v>26</v>
      </c>
      <c r="W7" s="16">
        <v>9</v>
      </c>
      <c r="X7" s="9">
        <f t="shared" si="5"/>
        <v>56</v>
      </c>
      <c r="Y7" s="16">
        <v>29</v>
      </c>
      <c r="Z7" s="16">
        <v>31</v>
      </c>
      <c r="AA7" s="16">
        <v>6</v>
      </c>
      <c r="AB7" s="9">
        <f t="shared" si="6"/>
        <v>66</v>
      </c>
      <c r="AC7" s="16">
        <v>9</v>
      </c>
      <c r="AD7" s="16">
        <v>31</v>
      </c>
      <c r="AE7" s="16">
        <v>5</v>
      </c>
      <c r="AF7" s="9">
        <f t="shared" si="7"/>
        <v>45</v>
      </c>
      <c r="AG7" s="16">
        <v>26</v>
      </c>
      <c r="AH7" s="16">
        <v>57</v>
      </c>
      <c r="AI7" s="16">
        <v>5</v>
      </c>
      <c r="AJ7" s="9">
        <f t="shared" si="8"/>
        <v>88</v>
      </c>
      <c r="AK7" s="12">
        <f t="shared" si="9"/>
        <v>66.375</v>
      </c>
      <c r="AL7" s="9">
        <f t="shared" si="10"/>
        <v>7</v>
      </c>
      <c r="AM7" s="9">
        <f t="shared" si="11"/>
        <v>1</v>
      </c>
      <c r="AN7" s="9" t="str">
        <f t="shared" si="12"/>
        <v>Pass</v>
      </c>
    </row>
    <row r="8" spans="1:40" ht="14.25" customHeight="1">
      <c r="A8" s="7" t="s">
        <v>21</v>
      </c>
      <c r="B8" s="7" t="s">
        <v>17</v>
      </c>
      <c r="C8" s="8">
        <v>36950</v>
      </c>
      <c r="D8" s="12">
        <f t="shared" ca="1" si="0"/>
        <v>23</v>
      </c>
      <c r="E8" s="16">
        <v>23</v>
      </c>
      <c r="F8" s="16">
        <v>24</v>
      </c>
      <c r="G8" s="16">
        <v>5</v>
      </c>
      <c r="H8" s="9">
        <f t="shared" si="1"/>
        <v>52</v>
      </c>
      <c r="I8" s="16">
        <v>17</v>
      </c>
      <c r="J8" s="16">
        <v>28</v>
      </c>
      <c r="K8" s="16">
        <v>5</v>
      </c>
      <c r="L8" s="9">
        <f t="shared" si="2"/>
        <v>50</v>
      </c>
      <c r="M8" s="16">
        <v>5</v>
      </c>
      <c r="N8" s="16">
        <v>21</v>
      </c>
      <c r="O8" s="16">
        <v>5</v>
      </c>
      <c r="P8" s="9">
        <f t="shared" si="3"/>
        <v>31</v>
      </c>
      <c r="Q8" s="16">
        <v>4</v>
      </c>
      <c r="R8" s="16">
        <v>32</v>
      </c>
      <c r="S8" s="16">
        <v>5</v>
      </c>
      <c r="T8" s="9">
        <f t="shared" si="4"/>
        <v>41</v>
      </c>
      <c r="U8" s="16">
        <v>15</v>
      </c>
      <c r="V8" s="16">
        <v>32</v>
      </c>
      <c r="W8" s="16">
        <v>5</v>
      </c>
      <c r="X8" s="9">
        <f t="shared" si="5"/>
        <v>52</v>
      </c>
      <c r="Y8" s="16">
        <v>29</v>
      </c>
      <c r="Z8" s="16">
        <v>42</v>
      </c>
      <c r="AA8" s="16">
        <v>10</v>
      </c>
      <c r="AB8" s="9">
        <f t="shared" si="6"/>
        <v>81</v>
      </c>
      <c r="AC8" s="16">
        <v>12</v>
      </c>
      <c r="AD8" s="16">
        <v>42</v>
      </c>
      <c r="AE8" s="16">
        <v>8</v>
      </c>
      <c r="AF8" s="9">
        <f t="shared" si="7"/>
        <v>62</v>
      </c>
      <c r="AG8" s="16">
        <v>19</v>
      </c>
      <c r="AH8" s="16">
        <v>36</v>
      </c>
      <c r="AI8" s="16">
        <v>8</v>
      </c>
      <c r="AJ8" s="9">
        <f t="shared" si="8"/>
        <v>63</v>
      </c>
      <c r="AK8" s="12">
        <f t="shared" si="9"/>
        <v>54</v>
      </c>
      <c r="AL8" s="9">
        <f t="shared" si="10"/>
        <v>6</v>
      </c>
      <c r="AM8" s="9">
        <f t="shared" si="11"/>
        <v>2</v>
      </c>
      <c r="AN8" s="9" t="str">
        <f t="shared" si="12"/>
        <v>Pass</v>
      </c>
    </row>
    <row r="9" spans="1:40" ht="14.25" customHeight="1">
      <c r="A9" s="7" t="s">
        <v>22</v>
      </c>
      <c r="B9" s="7" t="s">
        <v>20</v>
      </c>
      <c r="C9" s="8">
        <v>37928</v>
      </c>
      <c r="D9" s="12">
        <f t="shared" ca="1" si="0"/>
        <v>21</v>
      </c>
      <c r="E9" s="16">
        <v>15</v>
      </c>
      <c r="F9" s="16">
        <v>19</v>
      </c>
      <c r="G9" s="16">
        <v>9</v>
      </c>
      <c r="H9" s="9">
        <f t="shared" si="1"/>
        <v>43</v>
      </c>
      <c r="I9" s="16">
        <v>13</v>
      </c>
      <c r="J9" s="16">
        <v>37</v>
      </c>
      <c r="K9" s="16">
        <v>9</v>
      </c>
      <c r="L9" s="9">
        <f t="shared" si="2"/>
        <v>59</v>
      </c>
      <c r="M9" s="16">
        <v>12</v>
      </c>
      <c r="N9" s="16">
        <v>41</v>
      </c>
      <c r="O9" s="16">
        <v>9</v>
      </c>
      <c r="P9" s="9">
        <f t="shared" si="3"/>
        <v>62</v>
      </c>
      <c r="Q9" s="16">
        <v>10</v>
      </c>
      <c r="R9" s="16">
        <v>37</v>
      </c>
      <c r="S9" s="16">
        <v>9</v>
      </c>
      <c r="T9" s="9">
        <f t="shared" si="4"/>
        <v>56</v>
      </c>
      <c r="U9" s="16">
        <v>2</v>
      </c>
      <c r="V9" s="16">
        <v>37</v>
      </c>
      <c r="W9" s="16">
        <v>9</v>
      </c>
      <c r="X9" s="9">
        <f t="shared" si="5"/>
        <v>48</v>
      </c>
      <c r="Y9" s="16">
        <v>18</v>
      </c>
      <c r="Z9" s="16">
        <v>26</v>
      </c>
      <c r="AA9" s="16">
        <v>9</v>
      </c>
      <c r="AB9" s="9">
        <f t="shared" si="6"/>
        <v>53</v>
      </c>
      <c r="AC9" s="16">
        <v>19</v>
      </c>
      <c r="AD9" s="16">
        <v>26</v>
      </c>
      <c r="AE9" s="16">
        <v>3</v>
      </c>
      <c r="AF9" s="9">
        <f t="shared" si="7"/>
        <v>48</v>
      </c>
      <c r="AG9" s="16">
        <v>4</v>
      </c>
      <c r="AH9" s="16">
        <v>12</v>
      </c>
      <c r="AI9" s="16">
        <v>3</v>
      </c>
      <c r="AJ9" s="9">
        <f t="shared" si="8"/>
        <v>19</v>
      </c>
      <c r="AK9" s="12">
        <f t="shared" si="9"/>
        <v>48.5</v>
      </c>
      <c r="AL9" s="9">
        <f t="shared" si="10"/>
        <v>4</v>
      </c>
      <c r="AM9" s="9">
        <f t="shared" si="11"/>
        <v>4</v>
      </c>
      <c r="AN9" s="9" t="str">
        <f t="shared" si="12"/>
        <v>Fail</v>
      </c>
    </row>
    <row r="10" spans="1:40" ht="14.25" customHeight="1">
      <c r="A10" s="7" t="s">
        <v>23</v>
      </c>
      <c r="B10" s="7" t="s">
        <v>20</v>
      </c>
      <c r="C10" s="8">
        <v>38579</v>
      </c>
      <c r="D10" s="12">
        <f t="shared" ca="1" si="0"/>
        <v>19</v>
      </c>
      <c r="E10" s="16">
        <v>16</v>
      </c>
      <c r="F10" s="16">
        <v>24</v>
      </c>
      <c r="G10" s="16">
        <v>7</v>
      </c>
      <c r="H10" s="9">
        <f t="shared" si="1"/>
        <v>47</v>
      </c>
      <c r="I10" s="16">
        <v>26</v>
      </c>
      <c r="J10" s="16">
        <v>21</v>
      </c>
      <c r="K10" s="16">
        <v>7</v>
      </c>
      <c r="L10" s="9">
        <f t="shared" si="2"/>
        <v>54</v>
      </c>
      <c r="M10" s="16">
        <v>6</v>
      </c>
      <c r="N10" s="16">
        <v>48</v>
      </c>
      <c r="O10" s="16">
        <v>7</v>
      </c>
      <c r="P10" s="9">
        <f t="shared" si="3"/>
        <v>61</v>
      </c>
      <c r="Q10" s="16">
        <v>29</v>
      </c>
      <c r="R10" s="16">
        <v>14</v>
      </c>
      <c r="S10" s="16">
        <v>7</v>
      </c>
      <c r="T10" s="9">
        <f t="shared" si="4"/>
        <v>50</v>
      </c>
      <c r="U10" s="16">
        <v>3</v>
      </c>
      <c r="V10" s="16">
        <v>14</v>
      </c>
      <c r="W10" s="16">
        <v>7</v>
      </c>
      <c r="X10" s="9">
        <f t="shared" si="5"/>
        <v>24</v>
      </c>
      <c r="Y10" s="16">
        <v>4</v>
      </c>
      <c r="Z10" s="16">
        <v>10</v>
      </c>
      <c r="AA10" s="16">
        <v>1</v>
      </c>
      <c r="AB10" s="9">
        <f t="shared" si="6"/>
        <v>15</v>
      </c>
      <c r="AC10" s="16">
        <v>12</v>
      </c>
      <c r="AD10" s="16">
        <v>10</v>
      </c>
      <c r="AE10" s="16">
        <v>10</v>
      </c>
      <c r="AF10" s="9">
        <f t="shared" si="7"/>
        <v>32</v>
      </c>
      <c r="AG10" s="16">
        <v>7</v>
      </c>
      <c r="AH10" s="16">
        <v>54</v>
      </c>
      <c r="AI10" s="16">
        <v>10</v>
      </c>
      <c r="AJ10" s="9">
        <f t="shared" si="8"/>
        <v>71</v>
      </c>
      <c r="AK10" s="12">
        <f t="shared" si="9"/>
        <v>44.25</v>
      </c>
      <c r="AL10" s="9">
        <f t="shared" si="10"/>
        <v>4</v>
      </c>
      <c r="AM10" s="9">
        <f t="shared" si="11"/>
        <v>4</v>
      </c>
      <c r="AN10" s="9" t="str">
        <f t="shared" si="12"/>
        <v>Fail</v>
      </c>
    </row>
    <row r="11" spans="1:40" ht="14.25" customHeight="1">
      <c r="A11" s="7" t="s">
        <v>24</v>
      </c>
      <c r="B11" s="7" t="s">
        <v>17</v>
      </c>
      <c r="C11" s="8">
        <v>37150</v>
      </c>
      <c r="D11" s="12">
        <f t="shared" ca="1" si="0"/>
        <v>23</v>
      </c>
      <c r="E11" s="16">
        <v>10</v>
      </c>
      <c r="F11" s="16">
        <v>32</v>
      </c>
      <c r="G11" s="16">
        <v>4</v>
      </c>
      <c r="H11" s="9">
        <f t="shared" si="1"/>
        <v>46</v>
      </c>
      <c r="I11" s="16">
        <v>26</v>
      </c>
      <c r="J11" s="16">
        <v>17</v>
      </c>
      <c r="K11" s="16">
        <v>4</v>
      </c>
      <c r="L11" s="9">
        <f t="shared" si="2"/>
        <v>47</v>
      </c>
      <c r="M11" s="16">
        <v>20</v>
      </c>
      <c r="N11" s="16">
        <v>59</v>
      </c>
      <c r="O11" s="16">
        <v>4</v>
      </c>
      <c r="P11" s="9">
        <f t="shared" si="3"/>
        <v>83</v>
      </c>
      <c r="Q11" s="16">
        <v>24</v>
      </c>
      <c r="R11" s="16">
        <v>43</v>
      </c>
      <c r="S11" s="16">
        <v>4</v>
      </c>
      <c r="T11" s="9">
        <f t="shared" si="4"/>
        <v>71</v>
      </c>
      <c r="U11" s="16">
        <v>6</v>
      </c>
      <c r="V11" s="16">
        <v>43</v>
      </c>
      <c r="W11" s="16">
        <v>4</v>
      </c>
      <c r="X11" s="9">
        <f t="shared" si="5"/>
        <v>53</v>
      </c>
      <c r="Y11" s="16">
        <v>27</v>
      </c>
      <c r="Z11" s="16">
        <v>24</v>
      </c>
      <c r="AA11" s="16">
        <v>3</v>
      </c>
      <c r="AB11" s="9">
        <f t="shared" si="6"/>
        <v>54</v>
      </c>
      <c r="AC11" s="16">
        <v>2</v>
      </c>
      <c r="AD11" s="16">
        <v>24</v>
      </c>
      <c r="AE11" s="16">
        <v>5</v>
      </c>
      <c r="AF11" s="9">
        <f t="shared" si="7"/>
        <v>31</v>
      </c>
      <c r="AG11" s="16">
        <v>23</v>
      </c>
      <c r="AH11" s="16">
        <v>24</v>
      </c>
      <c r="AI11" s="16">
        <v>5</v>
      </c>
      <c r="AJ11" s="9">
        <f t="shared" si="8"/>
        <v>52</v>
      </c>
      <c r="AK11" s="12">
        <f t="shared" si="9"/>
        <v>54.625</v>
      </c>
      <c r="AL11" s="9">
        <f t="shared" si="10"/>
        <v>5</v>
      </c>
      <c r="AM11" s="9">
        <f t="shared" si="11"/>
        <v>3</v>
      </c>
      <c r="AN11" s="9" t="str">
        <f t="shared" si="12"/>
        <v>Pass</v>
      </c>
    </row>
    <row r="12" spans="1:40" ht="14.25" customHeight="1">
      <c r="A12" s="7" t="s">
        <v>25</v>
      </c>
      <c r="B12" s="7" t="s">
        <v>20</v>
      </c>
      <c r="C12" s="8">
        <v>37927</v>
      </c>
      <c r="D12" s="12">
        <f t="shared" ca="1" si="0"/>
        <v>21</v>
      </c>
      <c r="E12" s="16">
        <v>30</v>
      </c>
      <c r="F12" s="16">
        <v>37</v>
      </c>
      <c r="G12" s="16">
        <v>10</v>
      </c>
      <c r="H12" s="9">
        <f t="shared" si="1"/>
        <v>77</v>
      </c>
      <c r="I12" s="16">
        <v>29</v>
      </c>
      <c r="J12" s="16">
        <v>46</v>
      </c>
      <c r="K12" s="16">
        <v>10</v>
      </c>
      <c r="L12" s="9">
        <f t="shared" si="2"/>
        <v>85</v>
      </c>
      <c r="M12" s="16">
        <v>22</v>
      </c>
      <c r="N12" s="16">
        <v>26</v>
      </c>
      <c r="O12" s="16">
        <v>10</v>
      </c>
      <c r="P12" s="9">
        <f t="shared" si="3"/>
        <v>58</v>
      </c>
      <c r="Q12" s="16">
        <v>22</v>
      </c>
      <c r="R12" s="16">
        <v>41</v>
      </c>
      <c r="S12" s="16">
        <v>10</v>
      </c>
      <c r="T12" s="9">
        <f t="shared" si="4"/>
        <v>73</v>
      </c>
      <c r="U12" s="16">
        <v>11</v>
      </c>
      <c r="V12" s="16">
        <v>41</v>
      </c>
      <c r="W12" s="16">
        <v>10</v>
      </c>
      <c r="X12" s="9">
        <f t="shared" si="5"/>
        <v>62</v>
      </c>
      <c r="Y12" s="16">
        <v>10</v>
      </c>
      <c r="Z12" s="16">
        <v>27</v>
      </c>
      <c r="AA12" s="16">
        <v>10</v>
      </c>
      <c r="AB12" s="9">
        <f t="shared" si="6"/>
        <v>47</v>
      </c>
      <c r="AC12" s="16">
        <v>13</v>
      </c>
      <c r="AD12" s="16">
        <v>27</v>
      </c>
      <c r="AE12" s="16">
        <v>4</v>
      </c>
      <c r="AF12" s="9">
        <f t="shared" si="7"/>
        <v>44</v>
      </c>
      <c r="AG12" s="16">
        <v>10</v>
      </c>
      <c r="AH12" s="16">
        <v>24</v>
      </c>
      <c r="AI12" s="16">
        <v>4</v>
      </c>
      <c r="AJ12" s="9">
        <f t="shared" si="8"/>
        <v>38</v>
      </c>
      <c r="AK12" s="12">
        <f t="shared" si="9"/>
        <v>60.5</v>
      </c>
      <c r="AL12" s="9">
        <f t="shared" si="10"/>
        <v>5</v>
      </c>
      <c r="AM12" s="9">
        <f t="shared" si="11"/>
        <v>3</v>
      </c>
      <c r="AN12" s="9" t="str">
        <f t="shared" si="12"/>
        <v>Pass</v>
      </c>
    </row>
    <row r="13" spans="1:40" ht="14.25" customHeight="1">
      <c r="A13" s="7" t="s">
        <v>26</v>
      </c>
      <c r="B13" s="7" t="s">
        <v>17</v>
      </c>
      <c r="C13" s="8">
        <v>37999</v>
      </c>
      <c r="D13" s="12">
        <f t="shared" ca="1" si="0"/>
        <v>20</v>
      </c>
      <c r="E13" s="16">
        <v>20</v>
      </c>
      <c r="F13" s="16">
        <v>12</v>
      </c>
      <c r="G13" s="16">
        <v>0</v>
      </c>
      <c r="H13" s="9">
        <f t="shared" si="1"/>
        <v>32</v>
      </c>
      <c r="I13" s="16">
        <v>0</v>
      </c>
      <c r="J13" s="16">
        <v>57</v>
      </c>
      <c r="K13" s="16">
        <v>0</v>
      </c>
      <c r="L13" s="9">
        <f t="shared" si="2"/>
        <v>57</v>
      </c>
      <c r="M13" s="16">
        <v>23</v>
      </c>
      <c r="N13" s="16">
        <v>48</v>
      </c>
      <c r="O13" s="16">
        <v>0</v>
      </c>
      <c r="P13" s="9">
        <f t="shared" si="3"/>
        <v>71</v>
      </c>
      <c r="Q13" s="16">
        <v>5</v>
      </c>
      <c r="R13" s="16">
        <v>31</v>
      </c>
      <c r="S13" s="16">
        <v>0</v>
      </c>
      <c r="T13" s="9">
        <f t="shared" si="4"/>
        <v>36</v>
      </c>
      <c r="U13" s="16">
        <v>17</v>
      </c>
      <c r="V13" s="16">
        <v>31</v>
      </c>
      <c r="W13" s="16">
        <v>0</v>
      </c>
      <c r="X13" s="9">
        <f t="shared" si="5"/>
        <v>48</v>
      </c>
      <c r="Y13" s="16">
        <v>13</v>
      </c>
      <c r="Z13" s="16">
        <v>59</v>
      </c>
      <c r="AA13" s="16">
        <v>6</v>
      </c>
      <c r="AB13" s="9">
        <f t="shared" si="6"/>
        <v>78</v>
      </c>
      <c r="AC13" s="16">
        <v>24</v>
      </c>
      <c r="AD13" s="16">
        <v>59</v>
      </c>
      <c r="AE13" s="16">
        <v>4</v>
      </c>
      <c r="AF13" s="9">
        <f t="shared" si="7"/>
        <v>87</v>
      </c>
      <c r="AG13" s="16">
        <v>15</v>
      </c>
      <c r="AH13" s="16">
        <v>48</v>
      </c>
      <c r="AI13" s="16">
        <v>4</v>
      </c>
      <c r="AJ13" s="9">
        <f t="shared" si="8"/>
        <v>67</v>
      </c>
      <c r="AK13" s="12">
        <f t="shared" si="9"/>
        <v>59.5</v>
      </c>
      <c r="AL13" s="9">
        <f t="shared" si="10"/>
        <v>5</v>
      </c>
      <c r="AM13" s="9">
        <f t="shared" si="11"/>
        <v>3</v>
      </c>
      <c r="AN13" s="9" t="str">
        <f t="shared" si="12"/>
        <v>Pass</v>
      </c>
    </row>
    <row r="14" spans="1:40" ht="14.25" customHeight="1">
      <c r="A14" s="7" t="s">
        <v>27</v>
      </c>
      <c r="B14" s="7" t="s">
        <v>17</v>
      </c>
      <c r="C14" s="8">
        <v>37695</v>
      </c>
      <c r="D14" s="12">
        <f t="shared" ca="1" si="0"/>
        <v>21</v>
      </c>
      <c r="E14" s="16">
        <v>2</v>
      </c>
      <c r="F14" s="16">
        <v>57</v>
      </c>
      <c r="G14" s="16">
        <v>3</v>
      </c>
      <c r="H14" s="9">
        <f t="shared" si="1"/>
        <v>62</v>
      </c>
      <c r="I14" s="16">
        <v>10</v>
      </c>
      <c r="J14" s="16">
        <v>48</v>
      </c>
      <c r="K14" s="16">
        <v>3</v>
      </c>
      <c r="L14" s="9">
        <f t="shared" si="2"/>
        <v>61</v>
      </c>
      <c r="M14" s="16">
        <v>25</v>
      </c>
      <c r="N14" s="16">
        <v>54</v>
      </c>
      <c r="O14" s="16">
        <v>3</v>
      </c>
      <c r="P14" s="9">
        <f t="shared" si="3"/>
        <v>82</v>
      </c>
      <c r="Q14" s="16">
        <v>16</v>
      </c>
      <c r="R14" s="16">
        <v>15</v>
      </c>
      <c r="S14" s="16">
        <v>3</v>
      </c>
      <c r="T14" s="9">
        <f t="shared" si="4"/>
        <v>34</v>
      </c>
      <c r="U14" s="16">
        <v>29</v>
      </c>
      <c r="V14" s="16">
        <v>15</v>
      </c>
      <c r="W14" s="16">
        <v>3</v>
      </c>
      <c r="X14" s="9">
        <f t="shared" si="5"/>
        <v>47</v>
      </c>
      <c r="Y14" s="16">
        <v>16</v>
      </c>
      <c r="Z14" s="16">
        <v>53</v>
      </c>
      <c r="AA14" s="16">
        <v>3</v>
      </c>
      <c r="AB14" s="9">
        <f t="shared" si="6"/>
        <v>72</v>
      </c>
      <c r="AC14" s="16">
        <v>23</v>
      </c>
      <c r="AD14" s="16">
        <v>53</v>
      </c>
      <c r="AE14" s="16">
        <v>5</v>
      </c>
      <c r="AF14" s="9">
        <f t="shared" si="7"/>
        <v>81</v>
      </c>
      <c r="AG14" s="16">
        <v>28</v>
      </c>
      <c r="AH14" s="16">
        <v>43</v>
      </c>
      <c r="AI14" s="16">
        <v>5</v>
      </c>
      <c r="AJ14" s="9">
        <f t="shared" si="8"/>
        <v>76</v>
      </c>
      <c r="AK14" s="12">
        <f t="shared" si="9"/>
        <v>64.375</v>
      </c>
      <c r="AL14" s="9">
        <f t="shared" si="10"/>
        <v>6</v>
      </c>
      <c r="AM14" s="9">
        <f t="shared" si="11"/>
        <v>2</v>
      </c>
      <c r="AN14" s="9" t="str">
        <f t="shared" si="12"/>
        <v>Pass</v>
      </c>
    </row>
    <row r="15" spans="1:40" ht="14.25" customHeight="1">
      <c r="A15" s="7" t="s">
        <v>28</v>
      </c>
      <c r="B15" s="7" t="s">
        <v>20</v>
      </c>
      <c r="C15" s="8">
        <v>37657</v>
      </c>
      <c r="D15" s="12">
        <f t="shared" ca="1" si="0"/>
        <v>21</v>
      </c>
      <c r="E15" s="16">
        <v>21</v>
      </c>
      <c r="F15" s="16">
        <v>30</v>
      </c>
      <c r="G15" s="16">
        <v>9</v>
      </c>
      <c r="H15" s="9">
        <f t="shared" si="1"/>
        <v>60</v>
      </c>
      <c r="I15" s="16">
        <v>21</v>
      </c>
      <c r="J15" s="16">
        <v>29</v>
      </c>
      <c r="K15" s="16">
        <v>9</v>
      </c>
      <c r="L15" s="9">
        <f t="shared" si="2"/>
        <v>59</v>
      </c>
      <c r="M15" s="16">
        <v>23</v>
      </c>
      <c r="N15" s="16">
        <v>45</v>
      </c>
      <c r="O15" s="16">
        <v>9</v>
      </c>
      <c r="P15" s="9">
        <f t="shared" si="3"/>
        <v>77</v>
      </c>
      <c r="Q15" s="16">
        <v>16</v>
      </c>
      <c r="R15" s="16">
        <v>46</v>
      </c>
      <c r="S15" s="16">
        <v>9</v>
      </c>
      <c r="T15" s="9">
        <f t="shared" si="4"/>
        <v>71</v>
      </c>
      <c r="U15" s="16">
        <v>4</v>
      </c>
      <c r="V15" s="16">
        <v>46</v>
      </c>
      <c r="W15" s="16">
        <v>9</v>
      </c>
      <c r="X15" s="9">
        <f t="shared" si="5"/>
        <v>59</v>
      </c>
      <c r="Y15" s="16">
        <v>18</v>
      </c>
      <c r="Z15" s="16">
        <v>27</v>
      </c>
      <c r="AA15" s="16">
        <v>5</v>
      </c>
      <c r="AB15" s="9">
        <f t="shared" si="6"/>
        <v>50</v>
      </c>
      <c r="AC15" s="16">
        <v>1</v>
      </c>
      <c r="AD15" s="16">
        <v>27</v>
      </c>
      <c r="AE15" s="16">
        <v>6</v>
      </c>
      <c r="AF15" s="9">
        <f t="shared" si="7"/>
        <v>34</v>
      </c>
      <c r="AG15" s="16">
        <v>20</v>
      </c>
      <c r="AH15" s="16">
        <v>57</v>
      </c>
      <c r="AI15" s="16">
        <v>6</v>
      </c>
      <c r="AJ15" s="9">
        <f t="shared" si="8"/>
        <v>83</v>
      </c>
      <c r="AK15" s="12">
        <f t="shared" si="9"/>
        <v>61.625</v>
      </c>
      <c r="AL15" s="9">
        <f t="shared" si="10"/>
        <v>7</v>
      </c>
      <c r="AM15" s="9">
        <f t="shared" si="11"/>
        <v>1</v>
      </c>
      <c r="AN15" s="9" t="str">
        <f t="shared" si="12"/>
        <v>Pass</v>
      </c>
    </row>
    <row r="16" spans="1:40" ht="14.25" customHeight="1">
      <c r="A16" s="7" t="s">
        <v>29</v>
      </c>
      <c r="B16" s="7" t="s">
        <v>20</v>
      </c>
      <c r="C16" s="8">
        <v>37469</v>
      </c>
      <c r="D16" s="12">
        <f t="shared" ca="1" si="0"/>
        <v>22</v>
      </c>
      <c r="E16" s="16">
        <v>2</v>
      </c>
      <c r="F16" s="16">
        <v>45</v>
      </c>
      <c r="G16" s="16">
        <v>3</v>
      </c>
      <c r="H16" s="9">
        <f t="shared" si="1"/>
        <v>50</v>
      </c>
      <c r="I16" s="16">
        <v>30</v>
      </c>
      <c r="J16" s="16">
        <v>37</v>
      </c>
      <c r="K16" s="16">
        <v>3</v>
      </c>
      <c r="L16" s="9">
        <f t="shared" si="2"/>
        <v>70</v>
      </c>
      <c r="M16" s="16">
        <v>19</v>
      </c>
      <c r="N16" s="16">
        <v>30</v>
      </c>
      <c r="O16" s="16">
        <v>3</v>
      </c>
      <c r="P16" s="9">
        <f t="shared" si="3"/>
        <v>52</v>
      </c>
      <c r="Q16" s="16">
        <v>21</v>
      </c>
      <c r="R16" s="16">
        <v>38</v>
      </c>
      <c r="S16" s="16">
        <v>3</v>
      </c>
      <c r="T16" s="9">
        <f t="shared" si="4"/>
        <v>62</v>
      </c>
      <c r="U16" s="16">
        <v>29</v>
      </c>
      <c r="V16" s="16">
        <v>38</v>
      </c>
      <c r="W16" s="16">
        <v>3</v>
      </c>
      <c r="X16" s="9">
        <f t="shared" si="5"/>
        <v>70</v>
      </c>
      <c r="Y16" s="16">
        <v>0</v>
      </c>
      <c r="Z16" s="16">
        <v>14</v>
      </c>
      <c r="AA16" s="16">
        <v>4</v>
      </c>
      <c r="AB16" s="9">
        <f t="shared" si="6"/>
        <v>18</v>
      </c>
      <c r="AC16" s="16">
        <v>4</v>
      </c>
      <c r="AD16" s="16">
        <v>14</v>
      </c>
      <c r="AE16" s="16">
        <v>10</v>
      </c>
      <c r="AF16" s="9">
        <f t="shared" si="7"/>
        <v>28</v>
      </c>
      <c r="AG16" s="16">
        <v>12</v>
      </c>
      <c r="AH16" s="16">
        <v>17</v>
      </c>
      <c r="AI16" s="16">
        <v>10</v>
      </c>
      <c r="AJ16" s="9">
        <f t="shared" si="8"/>
        <v>39</v>
      </c>
      <c r="AK16" s="12">
        <f t="shared" si="9"/>
        <v>48.625</v>
      </c>
      <c r="AL16" s="9">
        <f t="shared" si="10"/>
        <v>5</v>
      </c>
      <c r="AM16" s="9">
        <f t="shared" si="11"/>
        <v>3</v>
      </c>
      <c r="AN16" s="9" t="str">
        <f t="shared" si="12"/>
        <v>Pass</v>
      </c>
    </row>
    <row r="17" spans="1:40" ht="14.25" customHeight="1">
      <c r="A17" s="7" t="s">
        <v>30</v>
      </c>
      <c r="B17" s="7" t="s">
        <v>20</v>
      </c>
      <c r="C17" s="8">
        <v>38545</v>
      </c>
      <c r="D17" s="12">
        <f t="shared" ca="1" si="0"/>
        <v>19</v>
      </c>
      <c r="E17" s="16">
        <v>2</v>
      </c>
      <c r="F17" s="16">
        <v>56</v>
      </c>
      <c r="G17" s="16">
        <v>2</v>
      </c>
      <c r="H17" s="9">
        <f t="shared" si="1"/>
        <v>60</v>
      </c>
      <c r="I17" s="16">
        <v>3</v>
      </c>
      <c r="J17" s="16">
        <v>48</v>
      </c>
      <c r="K17" s="16">
        <v>2</v>
      </c>
      <c r="L17" s="9">
        <f t="shared" si="2"/>
        <v>53</v>
      </c>
      <c r="M17" s="16">
        <v>16</v>
      </c>
      <c r="N17" s="16">
        <v>42</v>
      </c>
      <c r="O17" s="16">
        <v>2</v>
      </c>
      <c r="P17" s="9">
        <f t="shared" si="3"/>
        <v>60</v>
      </c>
      <c r="Q17" s="16">
        <v>17</v>
      </c>
      <c r="R17" s="16">
        <v>37</v>
      </c>
      <c r="S17" s="16">
        <v>2</v>
      </c>
      <c r="T17" s="9">
        <f t="shared" si="4"/>
        <v>56</v>
      </c>
      <c r="U17" s="16">
        <v>3</v>
      </c>
      <c r="V17" s="16">
        <v>37</v>
      </c>
      <c r="W17" s="16">
        <v>2</v>
      </c>
      <c r="X17" s="9">
        <f t="shared" si="5"/>
        <v>42</v>
      </c>
      <c r="Y17" s="16">
        <v>6</v>
      </c>
      <c r="Z17" s="16">
        <v>41</v>
      </c>
      <c r="AA17" s="16">
        <v>7</v>
      </c>
      <c r="AB17" s="9">
        <f t="shared" si="6"/>
        <v>54</v>
      </c>
      <c r="AC17" s="16">
        <v>22</v>
      </c>
      <c r="AD17" s="16">
        <v>41</v>
      </c>
      <c r="AE17" s="16">
        <v>9</v>
      </c>
      <c r="AF17" s="9">
        <f t="shared" si="7"/>
        <v>72</v>
      </c>
      <c r="AG17" s="16">
        <v>13</v>
      </c>
      <c r="AH17" s="16">
        <v>27</v>
      </c>
      <c r="AI17" s="16">
        <v>9</v>
      </c>
      <c r="AJ17" s="9">
        <f t="shared" si="8"/>
        <v>49</v>
      </c>
      <c r="AK17" s="12">
        <f t="shared" si="9"/>
        <v>55.75</v>
      </c>
      <c r="AL17" s="9">
        <f t="shared" si="10"/>
        <v>6</v>
      </c>
      <c r="AM17" s="9">
        <f t="shared" si="11"/>
        <v>2</v>
      </c>
      <c r="AN17" s="9" t="str">
        <f t="shared" si="12"/>
        <v>Pass</v>
      </c>
    </row>
    <row r="18" spans="1:40" ht="14.25" customHeight="1">
      <c r="A18" s="7" t="s">
        <v>31</v>
      </c>
      <c r="B18" s="7" t="s">
        <v>20</v>
      </c>
      <c r="C18" s="8">
        <v>37246</v>
      </c>
      <c r="D18" s="12">
        <f t="shared" ca="1" si="0"/>
        <v>23</v>
      </c>
      <c r="E18" s="16">
        <v>14</v>
      </c>
      <c r="F18" s="16">
        <v>17</v>
      </c>
      <c r="G18" s="16">
        <v>6</v>
      </c>
      <c r="H18" s="9">
        <f t="shared" si="1"/>
        <v>37</v>
      </c>
      <c r="I18" s="16">
        <v>28</v>
      </c>
      <c r="J18" s="16">
        <v>45</v>
      </c>
      <c r="K18" s="16">
        <v>6</v>
      </c>
      <c r="L18" s="9">
        <f t="shared" si="2"/>
        <v>79</v>
      </c>
      <c r="M18" s="16">
        <v>18</v>
      </c>
      <c r="N18" s="16">
        <v>47</v>
      </c>
      <c r="O18" s="16">
        <v>6</v>
      </c>
      <c r="P18" s="9">
        <f t="shared" si="3"/>
        <v>71</v>
      </c>
      <c r="Q18" s="16">
        <v>3</v>
      </c>
      <c r="R18" s="16">
        <v>46</v>
      </c>
      <c r="S18" s="16">
        <v>6</v>
      </c>
      <c r="T18" s="9">
        <f t="shared" si="4"/>
        <v>55</v>
      </c>
      <c r="U18" s="16">
        <v>26</v>
      </c>
      <c r="V18" s="16">
        <v>46</v>
      </c>
      <c r="W18" s="16">
        <v>6</v>
      </c>
      <c r="X18" s="9">
        <f t="shared" si="5"/>
        <v>78</v>
      </c>
      <c r="Y18" s="16">
        <v>8</v>
      </c>
      <c r="Z18" s="16">
        <v>59</v>
      </c>
      <c r="AA18" s="16">
        <v>10</v>
      </c>
      <c r="AB18" s="9">
        <f t="shared" si="6"/>
        <v>77</v>
      </c>
      <c r="AC18" s="16">
        <v>0</v>
      </c>
      <c r="AD18" s="16">
        <v>59</v>
      </c>
      <c r="AE18" s="16">
        <v>3</v>
      </c>
      <c r="AF18" s="9">
        <f t="shared" si="7"/>
        <v>62</v>
      </c>
      <c r="AG18" s="16">
        <v>1</v>
      </c>
      <c r="AH18" s="16">
        <v>58</v>
      </c>
      <c r="AI18" s="16">
        <v>3</v>
      </c>
      <c r="AJ18" s="9">
        <f t="shared" si="8"/>
        <v>62</v>
      </c>
      <c r="AK18" s="12">
        <f t="shared" si="9"/>
        <v>65.125</v>
      </c>
      <c r="AL18" s="9">
        <f t="shared" si="10"/>
        <v>7</v>
      </c>
      <c r="AM18" s="9">
        <f t="shared" si="11"/>
        <v>1</v>
      </c>
      <c r="AN18" s="9" t="str">
        <f t="shared" si="12"/>
        <v>Pass</v>
      </c>
    </row>
    <row r="19" spans="1:40" ht="14.25" customHeight="1">
      <c r="A19" s="7" t="s">
        <v>32</v>
      </c>
      <c r="B19" s="7" t="s">
        <v>20</v>
      </c>
      <c r="C19" s="8">
        <v>37702</v>
      </c>
      <c r="D19" s="12">
        <f t="shared" ca="1" si="0"/>
        <v>21</v>
      </c>
      <c r="E19" s="16">
        <v>2</v>
      </c>
      <c r="F19" s="16">
        <v>10</v>
      </c>
      <c r="G19" s="16">
        <v>10</v>
      </c>
      <c r="H19" s="9">
        <f t="shared" si="1"/>
        <v>22</v>
      </c>
      <c r="I19" s="16">
        <v>5</v>
      </c>
      <c r="J19" s="16">
        <v>11</v>
      </c>
      <c r="K19" s="16">
        <v>10</v>
      </c>
      <c r="L19" s="9">
        <f t="shared" si="2"/>
        <v>26</v>
      </c>
      <c r="M19" s="16">
        <v>29</v>
      </c>
      <c r="N19" s="16">
        <v>27</v>
      </c>
      <c r="O19" s="16">
        <v>10</v>
      </c>
      <c r="P19" s="9">
        <f t="shared" si="3"/>
        <v>66</v>
      </c>
      <c r="Q19" s="16">
        <v>2</v>
      </c>
      <c r="R19" s="16">
        <v>12</v>
      </c>
      <c r="S19" s="16">
        <v>10</v>
      </c>
      <c r="T19" s="9">
        <f t="shared" si="4"/>
        <v>24</v>
      </c>
      <c r="U19" s="16">
        <v>17</v>
      </c>
      <c r="V19" s="16">
        <v>12</v>
      </c>
      <c r="W19" s="16">
        <v>10</v>
      </c>
      <c r="X19" s="9">
        <f t="shared" si="5"/>
        <v>39</v>
      </c>
      <c r="Y19" s="16">
        <v>17</v>
      </c>
      <c r="Z19" s="16">
        <v>35</v>
      </c>
      <c r="AA19" s="16">
        <v>10</v>
      </c>
      <c r="AB19" s="9">
        <f t="shared" si="6"/>
        <v>62</v>
      </c>
      <c r="AC19" s="16">
        <v>23</v>
      </c>
      <c r="AD19" s="16">
        <v>35</v>
      </c>
      <c r="AE19" s="16">
        <v>2</v>
      </c>
      <c r="AF19" s="9">
        <f t="shared" si="7"/>
        <v>60</v>
      </c>
      <c r="AG19" s="16">
        <v>15</v>
      </c>
      <c r="AH19" s="16">
        <v>35</v>
      </c>
      <c r="AI19" s="16">
        <v>2</v>
      </c>
      <c r="AJ19" s="9">
        <f t="shared" si="8"/>
        <v>52</v>
      </c>
      <c r="AK19" s="12">
        <f t="shared" si="9"/>
        <v>43.875</v>
      </c>
      <c r="AL19" s="9">
        <f t="shared" si="10"/>
        <v>4</v>
      </c>
      <c r="AM19" s="9">
        <f t="shared" si="11"/>
        <v>4</v>
      </c>
      <c r="AN19" s="9" t="str">
        <f t="shared" si="12"/>
        <v>Fail</v>
      </c>
    </row>
    <row r="20" spans="1:40" ht="14.25" customHeight="1">
      <c r="A20" s="7" t="s">
        <v>33</v>
      </c>
      <c r="B20" s="7" t="s">
        <v>17</v>
      </c>
      <c r="C20" s="8">
        <v>38094</v>
      </c>
      <c r="D20" s="12">
        <f t="shared" ca="1" si="0"/>
        <v>20</v>
      </c>
      <c r="E20" s="16">
        <v>17</v>
      </c>
      <c r="F20" s="16">
        <v>11</v>
      </c>
      <c r="G20" s="16">
        <v>4</v>
      </c>
      <c r="H20" s="9">
        <f t="shared" si="1"/>
        <v>32</v>
      </c>
      <c r="I20" s="16">
        <v>18</v>
      </c>
      <c r="J20" s="16">
        <v>41</v>
      </c>
      <c r="K20" s="16">
        <v>4</v>
      </c>
      <c r="L20" s="9">
        <f t="shared" si="2"/>
        <v>63</v>
      </c>
      <c r="M20" s="16">
        <v>26</v>
      </c>
      <c r="N20" s="16">
        <v>13</v>
      </c>
      <c r="O20" s="16">
        <v>4</v>
      </c>
      <c r="P20" s="9">
        <f t="shared" si="3"/>
        <v>43</v>
      </c>
      <c r="Q20" s="16">
        <v>30</v>
      </c>
      <c r="R20" s="16">
        <v>24</v>
      </c>
      <c r="S20" s="16">
        <v>4</v>
      </c>
      <c r="T20" s="9">
        <f t="shared" si="4"/>
        <v>58</v>
      </c>
      <c r="U20" s="16">
        <v>20</v>
      </c>
      <c r="V20" s="16">
        <v>24</v>
      </c>
      <c r="W20" s="16">
        <v>4</v>
      </c>
      <c r="X20" s="9">
        <f t="shared" si="5"/>
        <v>48</v>
      </c>
      <c r="Y20" s="16">
        <v>21</v>
      </c>
      <c r="Z20" s="16">
        <v>26</v>
      </c>
      <c r="AA20" s="16">
        <v>5</v>
      </c>
      <c r="AB20" s="9">
        <f t="shared" si="6"/>
        <v>52</v>
      </c>
      <c r="AC20" s="16">
        <v>19</v>
      </c>
      <c r="AD20" s="16">
        <v>26</v>
      </c>
      <c r="AE20" s="16">
        <v>0</v>
      </c>
      <c r="AF20" s="9">
        <f t="shared" si="7"/>
        <v>45</v>
      </c>
      <c r="AG20" s="16">
        <v>17</v>
      </c>
      <c r="AH20" s="16">
        <v>22</v>
      </c>
      <c r="AI20" s="16">
        <v>0</v>
      </c>
      <c r="AJ20" s="9">
        <f t="shared" si="8"/>
        <v>39</v>
      </c>
      <c r="AK20" s="12">
        <f t="shared" si="9"/>
        <v>47.5</v>
      </c>
      <c r="AL20" s="9">
        <f t="shared" si="10"/>
        <v>3</v>
      </c>
      <c r="AM20" s="9">
        <f t="shared" si="11"/>
        <v>5</v>
      </c>
      <c r="AN20" s="9" t="str">
        <f t="shared" si="12"/>
        <v>Fail</v>
      </c>
    </row>
    <row r="21" spans="1:40" ht="14.25" customHeight="1">
      <c r="A21" s="7" t="s">
        <v>34</v>
      </c>
      <c r="B21" s="7" t="s">
        <v>17</v>
      </c>
      <c r="C21" s="8">
        <v>36330</v>
      </c>
      <c r="D21" s="12">
        <f t="shared" ca="1" si="0"/>
        <v>25</v>
      </c>
      <c r="E21" s="16">
        <v>16</v>
      </c>
      <c r="F21" s="16">
        <v>12</v>
      </c>
      <c r="G21" s="16">
        <v>2</v>
      </c>
      <c r="H21" s="9">
        <f t="shared" si="1"/>
        <v>30</v>
      </c>
      <c r="I21" s="16">
        <v>6</v>
      </c>
      <c r="J21" s="16">
        <v>56</v>
      </c>
      <c r="K21" s="16">
        <v>2</v>
      </c>
      <c r="L21" s="9">
        <f t="shared" si="2"/>
        <v>64</v>
      </c>
      <c r="M21" s="16">
        <v>21</v>
      </c>
      <c r="N21" s="16">
        <v>10</v>
      </c>
      <c r="O21" s="16">
        <v>2</v>
      </c>
      <c r="P21" s="9">
        <f t="shared" si="3"/>
        <v>33</v>
      </c>
      <c r="Q21" s="16">
        <v>3</v>
      </c>
      <c r="R21" s="16">
        <v>17</v>
      </c>
      <c r="S21" s="16">
        <v>2</v>
      </c>
      <c r="T21" s="9">
        <f t="shared" si="4"/>
        <v>22</v>
      </c>
      <c r="U21" s="16">
        <v>4</v>
      </c>
      <c r="V21" s="16">
        <v>17</v>
      </c>
      <c r="W21" s="16">
        <v>2</v>
      </c>
      <c r="X21" s="9">
        <f t="shared" si="5"/>
        <v>23</v>
      </c>
      <c r="Y21" s="16">
        <v>29</v>
      </c>
      <c r="Z21" s="16">
        <v>49</v>
      </c>
      <c r="AA21" s="16">
        <v>3</v>
      </c>
      <c r="AB21" s="9">
        <f t="shared" si="6"/>
        <v>81</v>
      </c>
      <c r="AC21" s="16">
        <v>10</v>
      </c>
      <c r="AD21" s="16">
        <v>49</v>
      </c>
      <c r="AE21" s="16">
        <v>5</v>
      </c>
      <c r="AF21" s="9">
        <f t="shared" si="7"/>
        <v>64</v>
      </c>
      <c r="AG21" s="16">
        <v>24</v>
      </c>
      <c r="AH21" s="16">
        <v>55</v>
      </c>
      <c r="AI21" s="16">
        <v>5</v>
      </c>
      <c r="AJ21" s="9">
        <f t="shared" si="8"/>
        <v>84</v>
      </c>
      <c r="AK21" s="12">
        <f t="shared" si="9"/>
        <v>50.125</v>
      </c>
      <c r="AL21" s="9">
        <f t="shared" si="10"/>
        <v>4</v>
      </c>
      <c r="AM21" s="9">
        <f t="shared" si="11"/>
        <v>4</v>
      </c>
      <c r="AN21" s="9" t="str">
        <f t="shared" si="12"/>
        <v>Fail</v>
      </c>
    </row>
    <row r="22" spans="1:40" ht="14.25" customHeight="1">
      <c r="A22" s="7" t="s">
        <v>35</v>
      </c>
      <c r="B22" s="7" t="s">
        <v>17</v>
      </c>
      <c r="C22" s="8">
        <v>37567</v>
      </c>
      <c r="D22" s="12">
        <f t="shared" ca="1" si="0"/>
        <v>22</v>
      </c>
      <c r="E22" s="16">
        <v>24</v>
      </c>
      <c r="F22" s="16">
        <v>30</v>
      </c>
      <c r="G22" s="16">
        <v>2</v>
      </c>
      <c r="H22" s="9">
        <f t="shared" si="1"/>
        <v>56</v>
      </c>
      <c r="I22" s="16">
        <v>17</v>
      </c>
      <c r="J22" s="16">
        <v>44</v>
      </c>
      <c r="K22" s="16">
        <v>2</v>
      </c>
      <c r="L22" s="9">
        <f t="shared" si="2"/>
        <v>63</v>
      </c>
      <c r="M22" s="16">
        <v>17</v>
      </c>
      <c r="N22" s="16">
        <v>16</v>
      </c>
      <c r="O22" s="16">
        <v>2</v>
      </c>
      <c r="P22" s="9">
        <f t="shared" si="3"/>
        <v>35</v>
      </c>
      <c r="Q22" s="16">
        <v>17</v>
      </c>
      <c r="R22" s="16">
        <v>11</v>
      </c>
      <c r="S22" s="16">
        <v>2</v>
      </c>
      <c r="T22" s="9">
        <f t="shared" si="4"/>
        <v>30</v>
      </c>
      <c r="U22" s="16">
        <v>9</v>
      </c>
      <c r="V22" s="16">
        <v>11</v>
      </c>
      <c r="W22" s="16">
        <v>2</v>
      </c>
      <c r="X22" s="9">
        <f t="shared" si="5"/>
        <v>22</v>
      </c>
      <c r="Y22" s="16">
        <v>14</v>
      </c>
      <c r="Z22" s="16">
        <v>11</v>
      </c>
      <c r="AA22" s="16">
        <v>9</v>
      </c>
      <c r="AB22" s="9">
        <f t="shared" si="6"/>
        <v>34</v>
      </c>
      <c r="AC22" s="16">
        <v>9</v>
      </c>
      <c r="AD22" s="16">
        <v>11</v>
      </c>
      <c r="AE22" s="16">
        <v>0</v>
      </c>
      <c r="AF22" s="9">
        <f t="shared" si="7"/>
        <v>20</v>
      </c>
      <c r="AG22" s="16">
        <v>23</v>
      </c>
      <c r="AH22" s="16">
        <v>25</v>
      </c>
      <c r="AI22" s="16">
        <v>0</v>
      </c>
      <c r="AJ22" s="9">
        <f t="shared" si="8"/>
        <v>48</v>
      </c>
      <c r="AK22" s="12">
        <f t="shared" si="9"/>
        <v>38.5</v>
      </c>
      <c r="AL22" s="9">
        <f t="shared" si="10"/>
        <v>2</v>
      </c>
      <c r="AM22" s="9">
        <f t="shared" si="11"/>
        <v>6</v>
      </c>
      <c r="AN22" s="9" t="str">
        <f t="shared" si="12"/>
        <v>Fail</v>
      </c>
    </row>
    <row r="23" spans="1:40" ht="14.25" customHeight="1">
      <c r="A23" s="7" t="s">
        <v>36</v>
      </c>
      <c r="B23" s="7" t="s">
        <v>20</v>
      </c>
      <c r="C23" s="8">
        <v>37721</v>
      </c>
      <c r="D23" s="12">
        <f t="shared" ca="1" si="0"/>
        <v>21</v>
      </c>
      <c r="E23" s="16">
        <v>15</v>
      </c>
      <c r="F23" s="16">
        <v>10</v>
      </c>
      <c r="G23" s="16">
        <v>3</v>
      </c>
      <c r="H23" s="9">
        <f t="shared" si="1"/>
        <v>28</v>
      </c>
      <c r="I23" s="16">
        <v>10</v>
      </c>
      <c r="J23" s="16">
        <v>38</v>
      </c>
      <c r="K23" s="16">
        <v>3</v>
      </c>
      <c r="L23" s="9">
        <f t="shared" si="2"/>
        <v>51</v>
      </c>
      <c r="M23" s="16">
        <v>1</v>
      </c>
      <c r="N23" s="16">
        <v>10</v>
      </c>
      <c r="O23" s="16">
        <v>3</v>
      </c>
      <c r="P23" s="9">
        <f t="shared" si="3"/>
        <v>14</v>
      </c>
      <c r="Q23" s="16">
        <v>16</v>
      </c>
      <c r="R23" s="16">
        <v>51</v>
      </c>
      <c r="S23" s="16">
        <v>3</v>
      </c>
      <c r="T23" s="9">
        <f t="shared" si="4"/>
        <v>70</v>
      </c>
      <c r="U23" s="16">
        <v>21</v>
      </c>
      <c r="V23" s="16">
        <v>51</v>
      </c>
      <c r="W23" s="16">
        <v>3</v>
      </c>
      <c r="X23" s="9">
        <f t="shared" si="5"/>
        <v>75</v>
      </c>
      <c r="Y23" s="16">
        <v>6</v>
      </c>
      <c r="Z23" s="16">
        <v>55</v>
      </c>
      <c r="AA23" s="16">
        <v>8</v>
      </c>
      <c r="AB23" s="9">
        <f t="shared" si="6"/>
        <v>69</v>
      </c>
      <c r="AC23" s="16">
        <v>1</v>
      </c>
      <c r="AD23" s="16">
        <v>55</v>
      </c>
      <c r="AE23" s="16">
        <v>3</v>
      </c>
      <c r="AF23" s="9">
        <f t="shared" si="7"/>
        <v>59</v>
      </c>
      <c r="AG23" s="16">
        <v>10</v>
      </c>
      <c r="AH23" s="16">
        <v>35</v>
      </c>
      <c r="AI23" s="16">
        <v>3</v>
      </c>
      <c r="AJ23" s="9">
        <f t="shared" si="8"/>
        <v>48</v>
      </c>
      <c r="AK23" s="12">
        <f t="shared" si="9"/>
        <v>51.75</v>
      </c>
      <c r="AL23" s="9">
        <f t="shared" si="10"/>
        <v>5</v>
      </c>
      <c r="AM23" s="9">
        <f t="shared" si="11"/>
        <v>3</v>
      </c>
      <c r="AN23" s="9" t="str">
        <f t="shared" si="12"/>
        <v>Pass</v>
      </c>
    </row>
    <row r="24" spans="1:40" ht="14.25" customHeight="1">
      <c r="A24" s="7" t="s">
        <v>37</v>
      </c>
      <c r="B24" s="7" t="s">
        <v>17</v>
      </c>
      <c r="C24" s="8">
        <v>37573</v>
      </c>
      <c r="D24" s="12">
        <f t="shared" ca="1" si="0"/>
        <v>22</v>
      </c>
      <c r="E24" s="16">
        <v>4</v>
      </c>
      <c r="F24" s="16">
        <v>24</v>
      </c>
      <c r="G24" s="16">
        <v>10</v>
      </c>
      <c r="H24" s="9">
        <f t="shared" si="1"/>
        <v>38</v>
      </c>
      <c r="I24" s="16">
        <v>13</v>
      </c>
      <c r="J24" s="16">
        <v>23</v>
      </c>
      <c r="K24" s="16">
        <v>10</v>
      </c>
      <c r="L24" s="9">
        <f t="shared" si="2"/>
        <v>46</v>
      </c>
      <c r="M24" s="16">
        <v>10</v>
      </c>
      <c r="N24" s="16">
        <v>50</v>
      </c>
      <c r="O24" s="16">
        <v>10</v>
      </c>
      <c r="P24" s="9">
        <f t="shared" si="3"/>
        <v>70</v>
      </c>
      <c r="Q24" s="16">
        <v>6</v>
      </c>
      <c r="R24" s="16">
        <v>57</v>
      </c>
      <c r="S24" s="16">
        <v>10</v>
      </c>
      <c r="T24" s="9">
        <f t="shared" si="4"/>
        <v>73</v>
      </c>
      <c r="U24" s="16">
        <v>22</v>
      </c>
      <c r="V24" s="16">
        <v>57</v>
      </c>
      <c r="W24" s="16">
        <v>10</v>
      </c>
      <c r="X24" s="9">
        <f t="shared" si="5"/>
        <v>89</v>
      </c>
      <c r="Y24" s="16">
        <v>20</v>
      </c>
      <c r="Z24" s="16">
        <v>23</v>
      </c>
      <c r="AA24" s="16">
        <v>6</v>
      </c>
      <c r="AB24" s="9">
        <f t="shared" si="6"/>
        <v>49</v>
      </c>
      <c r="AC24" s="16">
        <v>2</v>
      </c>
      <c r="AD24" s="16">
        <v>23</v>
      </c>
      <c r="AE24" s="16">
        <v>8</v>
      </c>
      <c r="AF24" s="9">
        <f t="shared" si="7"/>
        <v>33</v>
      </c>
      <c r="AG24" s="16">
        <v>27</v>
      </c>
      <c r="AH24" s="16">
        <v>35</v>
      </c>
      <c r="AI24" s="16">
        <v>8</v>
      </c>
      <c r="AJ24" s="9">
        <f t="shared" si="8"/>
        <v>70</v>
      </c>
      <c r="AK24" s="12">
        <f t="shared" si="9"/>
        <v>58.5</v>
      </c>
      <c r="AL24" s="9">
        <f t="shared" si="10"/>
        <v>4</v>
      </c>
      <c r="AM24" s="9">
        <f t="shared" si="11"/>
        <v>4</v>
      </c>
      <c r="AN24" s="9" t="str">
        <f t="shared" si="12"/>
        <v>Fail</v>
      </c>
    </row>
    <row r="25" spans="1:40" ht="14.25" customHeight="1">
      <c r="A25" s="7" t="s">
        <v>38</v>
      </c>
      <c r="B25" s="7" t="s">
        <v>17</v>
      </c>
      <c r="C25" s="8">
        <v>37691</v>
      </c>
      <c r="D25" s="12">
        <f t="shared" ca="1" si="0"/>
        <v>21</v>
      </c>
      <c r="E25" s="16">
        <v>11</v>
      </c>
      <c r="F25" s="16">
        <v>13</v>
      </c>
      <c r="G25" s="16">
        <v>4</v>
      </c>
      <c r="H25" s="9">
        <f t="shared" si="1"/>
        <v>28</v>
      </c>
      <c r="I25" s="16">
        <v>17</v>
      </c>
      <c r="J25" s="16">
        <v>58</v>
      </c>
      <c r="K25" s="16">
        <v>4</v>
      </c>
      <c r="L25" s="9">
        <f t="shared" si="2"/>
        <v>79</v>
      </c>
      <c r="M25" s="16">
        <v>29</v>
      </c>
      <c r="N25" s="16">
        <v>26</v>
      </c>
      <c r="O25" s="16">
        <v>4</v>
      </c>
      <c r="P25" s="9">
        <f t="shared" si="3"/>
        <v>59</v>
      </c>
      <c r="Q25" s="16">
        <v>21</v>
      </c>
      <c r="R25" s="16">
        <v>13</v>
      </c>
      <c r="S25" s="16">
        <v>4</v>
      </c>
      <c r="T25" s="9">
        <f t="shared" si="4"/>
        <v>38</v>
      </c>
      <c r="U25" s="16">
        <v>28</v>
      </c>
      <c r="V25" s="16">
        <v>13</v>
      </c>
      <c r="W25" s="16">
        <v>4</v>
      </c>
      <c r="X25" s="9">
        <f t="shared" si="5"/>
        <v>45</v>
      </c>
      <c r="Y25" s="16">
        <v>22</v>
      </c>
      <c r="Z25" s="16">
        <v>33</v>
      </c>
      <c r="AA25" s="16">
        <v>7</v>
      </c>
      <c r="AB25" s="9">
        <f t="shared" si="6"/>
        <v>62</v>
      </c>
      <c r="AC25" s="16">
        <v>23</v>
      </c>
      <c r="AD25" s="16">
        <v>33</v>
      </c>
      <c r="AE25" s="16">
        <v>3</v>
      </c>
      <c r="AF25" s="9">
        <f t="shared" si="7"/>
        <v>59</v>
      </c>
      <c r="AG25" s="16">
        <v>24</v>
      </c>
      <c r="AH25" s="16">
        <v>17</v>
      </c>
      <c r="AI25" s="16">
        <v>3</v>
      </c>
      <c r="AJ25" s="9">
        <f t="shared" si="8"/>
        <v>44</v>
      </c>
      <c r="AK25" s="12">
        <f t="shared" si="9"/>
        <v>51.75</v>
      </c>
      <c r="AL25" s="9">
        <f t="shared" si="10"/>
        <v>4</v>
      </c>
      <c r="AM25" s="9">
        <f t="shared" si="11"/>
        <v>4</v>
      </c>
      <c r="AN25" s="9" t="str">
        <f t="shared" si="12"/>
        <v>Fail</v>
      </c>
    </row>
    <row r="26" spans="1:40" ht="14.25" customHeight="1">
      <c r="A26" s="7" t="s">
        <v>39</v>
      </c>
      <c r="B26" s="7" t="s">
        <v>17</v>
      </c>
      <c r="C26" s="8">
        <v>37419</v>
      </c>
      <c r="D26" s="12">
        <f t="shared" ca="1" si="0"/>
        <v>22</v>
      </c>
      <c r="E26" s="16">
        <v>28</v>
      </c>
      <c r="F26" s="16">
        <v>18</v>
      </c>
      <c r="G26" s="16">
        <v>10</v>
      </c>
      <c r="H26" s="9">
        <f t="shared" si="1"/>
        <v>56</v>
      </c>
      <c r="I26" s="16">
        <v>21</v>
      </c>
      <c r="J26" s="16">
        <v>32</v>
      </c>
      <c r="K26" s="16">
        <v>10</v>
      </c>
      <c r="L26" s="9">
        <f t="shared" si="2"/>
        <v>63</v>
      </c>
      <c r="M26" s="16">
        <v>12</v>
      </c>
      <c r="N26" s="16">
        <v>17</v>
      </c>
      <c r="O26" s="16">
        <v>10</v>
      </c>
      <c r="P26" s="9">
        <f t="shared" si="3"/>
        <v>39</v>
      </c>
      <c r="Q26" s="16">
        <v>2</v>
      </c>
      <c r="R26" s="16">
        <v>36</v>
      </c>
      <c r="S26" s="16">
        <v>10</v>
      </c>
      <c r="T26" s="9">
        <f t="shared" si="4"/>
        <v>48</v>
      </c>
      <c r="U26" s="16">
        <v>19</v>
      </c>
      <c r="V26" s="16">
        <v>36</v>
      </c>
      <c r="W26" s="16">
        <v>10</v>
      </c>
      <c r="X26" s="9">
        <f t="shared" si="5"/>
        <v>65</v>
      </c>
      <c r="Y26" s="16">
        <v>5</v>
      </c>
      <c r="Z26" s="16">
        <v>43</v>
      </c>
      <c r="AA26" s="16">
        <v>7</v>
      </c>
      <c r="AB26" s="9">
        <f t="shared" si="6"/>
        <v>55</v>
      </c>
      <c r="AC26" s="16">
        <v>12</v>
      </c>
      <c r="AD26" s="16">
        <v>43</v>
      </c>
      <c r="AE26" s="16">
        <v>0</v>
      </c>
      <c r="AF26" s="9">
        <f t="shared" si="7"/>
        <v>55</v>
      </c>
      <c r="AG26" s="16">
        <v>8</v>
      </c>
      <c r="AH26" s="16">
        <v>48</v>
      </c>
      <c r="AI26" s="16">
        <v>0</v>
      </c>
      <c r="AJ26" s="9">
        <f t="shared" si="8"/>
        <v>56</v>
      </c>
      <c r="AK26" s="12">
        <f t="shared" si="9"/>
        <v>54.625</v>
      </c>
      <c r="AL26" s="9">
        <f t="shared" si="10"/>
        <v>6</v>
      </c>
      <c r="AM26" s="9">
        <f t="shared" si="11"/>
        <v>2</v>
      </c>
      <c r="AN26" s="9" t="str">
        <f t="shared" si="12"/>
        <v>Pass</v>
      </c>
    </row>
    <row r="27" spans="1:40" ht="14.25" customHeight="1">
      <c r="A27" s="7" t="s">
        <v>40</v>
      </c>
      <c r="B27" s="7" t="s">
        <v>20</v>
      </c>
      <c r="C27" s="8">
        <v>37382</v>
      </c>
      <c r="D27" s="12">
        <f t="shared" ca="1" si="0"/>
        <v>22</v>
      </c>
      <c r="E27" s="16">
        <v>26</v>
      </c>
      <c r="F27" s="16">
        <v>45</v>
      </c>
      <c r="G27" s="16">
        <v>2</v>
      </c>
      <c r="H27" s="9">
        <f t="shared" si="1"/>
        <v>73</v>
      </c>
      <c r="I27" s="16">
        <v>25</v>
      </c>
      <c r="J27" s="16">
        <v>51</v>
      </c>
      <c r="K27" s="16">
        <v>2</v>
      </c>
      <c r="L27" s="9">
        <f t="shared" si="2"/>
        <v>78</v>
      </c>
      <c r="M27" s="16">
        <v>16</v>
      </c>
      <c r="N27" s="16">
        <v>34</v>
      </c>
      <c r="O27" s="16">
        <v>2</v>
      </c>
      <c r="P27" s="9">
        <f t="shared" si="3"/>
        <v>52</v>
      </c>
      <c r="Q27" s="16">
        <v>0</v>
      </c>
      <c r="R27" s="16">
        <v>41</v>
      </c>
      <c r="S27" s="16">
        <v>2</v>
      </c>
      <c r="T27" s="9">
        <f t="shared" si="4"/>
        <v>43</v>
      </c>
      <c r="U27" s="16">
        <v>30</v>
      </c>
      <c r="V27" s="16">
        <v>41</v>
      </c>
      <c r="W27" s="16">
        <v>2</v>
      </c>
      <c r="X27" s="9">
        <f t="shared" si="5"/>
        <v>73</v>
      </c>
      <c r="Y27" s="16">
        <v>0</v>
      </c>
      <c r="Z27" s="16">
        <v>45</v>
      </c>
      <c r="AA27" s="16">
        <v>10</v>
      </c>
      <c r="AB27" s="9">
        <f t="shared" si="6"/>
        <v>55</v>
      </c>
      <c r="AC27" s="16">
        <v>7</v>
      </c>
      <c r="AD27" s="16">
        <v>45</v>
      </c>
      <c r="AE27" s="16">
        <v>6</v>
      </c>
      <c r="AF27" s="9">
        <f t="shared" si="7"/>
        <v>58</v>
      </c>
      <c r="AG27" s="16">
        <v>8</v>
      </c>
      <c r="AH27" s="16">
        <v>46</v>
      </c>
      <c r="AI27" s="16">
        <v>6</v>
      </c>
      <c r="AJ27" s="9">
        <f t="shared" si="8"/>
        <v>60</v>
      </c>
      <c r="AK27" s="12">
        <f t="shared" si="9"/>
        <v>61.5</v>
      </c>
      <c r="AL27" s="9">
        <f t="shared" si="10"/>
        <v>7</v>
      </c>
      <c r="AM27" s="9">
        <f t="shared" si="11"/>
        <v>1</v>
      </c>
      <c r="AN27" s="9" t="str">
        <f t="shared" si="12"/>
        <v>Pass</v>
      </c>
    </row>
    <row r="28" spans="1:40" ht="14.25" customHeight="1">
      <c r="A28" s="7" t="s">
        <v>41</v>
      </c>
      <c r="B28" s="7" t="s">
        <v>20</v>
      </c>
      <c r="C28" s="8">
        <v>36719</v>
      </c>
      <c r="D28" s="12">
        <f t="shared" ca="1" si="0"/>
        <v>24</v>
      </c>
      <c r="E28" s="16">
        <v>16</v>
      </c>
      <c r="F28" s="16">
        <v>22</v>
      </c>
      <c r="G28" s="16">
        <v>5</v>
      </c>
      <c r="H28" s="9">
        <f t="shared" si="1"/>
        <v>43</v>
      </c>
      <c r="I28" s="16">
        <v>2</v>
      </c>
      <c r="J28" s="16">
        <v>49</v>
      </c>
      <c r="K28" s="16">
        <v>5</v>
      </c>
      <c r="L28" s="9">
        <f t="shared" si="2"/>
        <v>56</v>
      </c>
      <c r="M28" s="16">
        <v>19</v>
      </c>
      <c r="N28" s="16">
        <v>53</v>
      </c>
      <c r="O28" s="16">
        <v>5</v>
      </c>
      <c r="P28" s="9">
        <f t="shared" si="3"/>
        <v>77</v>
      </c>
      <c r="Q28" s="16">
        <v>15</v>
      </c>
      <c r="R28" s="16">
        <v>32</v>
      </c>
      <c r="S28" s="16">
        <v>5</v>
      </c>
      <c r="T28" s="9">
        <f t="shared" si="4"/>
        <v>52</v>
      </c>
      <c r="U28" s="16">
        <v>4</v>
      </c>
      <c r="V28" s="16">
        <v>32</v>
      </c>
      <c r="W28" s="16">
        <v>5</v>
      </c>
      <c r="X28" s="9">
        <f t="shared" si="5"/>
        <v>41</v>
      </c>
      <c r="Y28" s="16">
        <v>8</v>
      </c>
      <c r="Z28" s="16">
        <v>19</v>
      </c>
      <c r="AA28" s="16">
        <v>6</v>
      </c>
      <c r="AB28" s="9">
        <f t="shared" si="6"/>
        <v>33</v>
      </c>
      <c r="AC28" s="16">
        <v>22</v>
      </c>
      <c r="AD28" s="16">
        <v>19</v>
      </c>
      <c r="AE28" s="16">
        <v>0</v>
      </c>
      <c r="AF28" s="9">
        <f t="shared" si="7"/>
        <v>41</v>
      </c>
      <c r="AG28" s="16">
        <v>13</v>
      </c>
      <c r="AH28" s="16">
        <v>51</v>
      </c>
      <c r="AI28" s="16">
        <v>0</v>
      </c>
      <c r="AJ28" s="9">
        <f t="shared" si="8"/>
        <v>64</v>
      </c>
      <c r="AK28" s="12">
        <f t="shared" si="9"/>
        <v>50.875</v>
      </c>
      <c r="AL28" s="9">
        <f t="shared" si="10"/>
        <v>4</v>
      </c>
      <c r="AM28" s="9">
        <f t="shared" si="11"/>
        <v>4</v>
      </c>
      <c r="AN28" s="9" t="str">
        <f t="shared" si="12"/>
        <v>Fail</v>
      </c>
    </row>
    <row r="29" spans="1:40" ht="14.25" customHeight="1">
      <c r="A29" s="7" t="s">
        <v>42</v>
      </c>
      <c r="B29" s="7" t="s">
        <v>20</v>
      </c>
      <c r="C29" s="8">
        <v>37622</v>
      </c>
      <c r="D29" s="12">
        <f t="shared" ca="1" si="0"/>
        <v>21</v>
      </c>
      <c r="E29" s="16">
        <v>27</v>
      </c>
      <c r="F29" s="16">
        <v>41</v>
      </c>
      <c r="G29" s="16">
        <v>5</v>
      </c>
      <c r="H29" s="9">
        <f t="shared" si="1"/>
        <v>73</v>
      </c>
      <c r="I29" s="16">
        <v>15</v>
      </c>
      <c r="J29" s="16">
        <v>33</v>
      </c>
      <c r="K29" s="16">
        <v>5</v>
      </c>
      <c r="L29" s="9">
        <f t="shared" si="2"/>
        <v>53</v>
      </c>
      <c r="M29" s="16">
        <v>22</v>
      </c>
      <c r="N29" s="16">
        <v>35</v>
      </c>
      <c r="O29" s="16">
        <v>5</v>
      </c>
      <c r="P29" s="9">
        <f t="shared" si="3"/>
        <v>62</v>
      </c>
      <c r="Q29" s="16">
        <v>16</v>
      </c>
      <c r="R29" s="16">
        <v>36</v>
      </c>
      <c r="S29" s="16">
        <v>5</v>
      </c>
      <c r="T29" s="9">
        <f t="shared" si="4"/>
        <v>57</v>
      </c>
      <c r="U29" s="16">
        <v>19</v>
      </c>
      <c r="V29" s="16">
        <v>36</v>
      </c>
      <c r="W29" s="16">
        <v>5</v>
      </c>
      <c r="X29" s="9">
        <f t="shared" si="5"/>
        <v>60</v>
      </c>
      <c r="Y29" s="16">
        <v>27</v>
      </c>
      <c r="Z29" s="16">
        <v>56</v>
      </c>
      <c r="AA29" s="16">
        <v>0</v>
      </c>
      <c r="AB29" s="9">
        <f t="shared" si="6"/>
        <v>83</v>
      </c>
      <c r="AC29" s="16">
        <v>4</v>
      </c>
      <c r="AD29" s="16">
        <v>56</v>
      </c>
      <c r="AE29" s="16">
        <v>8</v>
      </c>
      <c r="AF29" s="9">
        <f t="shared" si="7"/>
        <v>68</v>
      </c>
      <c r="AG29" s="16">
        <v>15</v>
      </c>
      <c r="AH29" s="16">
        <v>56</v>
      </c>
      <c r="AI29" s="16">
        <v>8</v>
      </c>
      <c r="AJ29" s="9">
        <f t="shared" si="8"/>
        <v>79</v>
      </c>
      <c r="AK29" s="12">
        <f t="shared" si="9"/>
        <v>66.875</v>
      </c>
      <c r="AL29" s="9">
        <f t="shared" si="10"/>
        <v>8</v>
      </c>
      <c r="AM29" s="9">
        <f t="shared" si="11"/>
        <v>0</v>
      </c>
      <c r="AN29" s="9" t="str">
        <f t="shared" si="12"/>
        <v>Pass</v>
      </c>
    </row>
    <row r="30" spans="1:40" ht="14.25" customHeight="1">
      <c r="D30" s="36"/>
      <c r="H30" s="36">
        <f>SUM(H5:H29)</f>
        <v>1180</v>
      </c>
      <c r="L30" s="36">
        <f>SUM(L5:L29)</f>
        <v>1508</v>
      </c>
      <c r="P30" s="36">
        <f>SUM(P5:P29)</f>
        <v>1440</v>
      </c>
      <c r="T30" s="36">
        <f>SUM(T5:T29)</f>
        <v>1297</v>
      </c>
      <c r="X30" s="36">
        <f>SUM(X5:X29)</f>
        <v>1323</v>
      </c>
      <c r="AB30" s="36">
        <f>SUM(AB5:AB29)</f>
        <v>1437</v>
      </c>
      <c r="AF30" s="36">
        <f>SUM(AF5:AF29)</f>
        <v>1299</v>
      </c>
      <c r="AJ30" s="36">
        <f>SUM(AJ5:AJ29)</f>
        <v>1431</v>
      </c>
    </row>
    <row r="31" spans="1:40" ht="14.25" customHeight="1">
      <c r="G31" t="s">
        <v>126</v>
      </c>
      <c r="H31" s="36">
        <f>MIN(H30,L30,P30,T30,X30,AB30,AF30,AJ30)</f>
        <v>1180</v>
      </c>
    </row>
    <row r="32" spans="1:40" ht="14.25" customHeight="1">
      <c r="H32" s="36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AG3:AJ3"/>
    <mergeCell ref="Y3:AB3"/>
    <mergeCell ref="AC3:AF3"/>
    <mergeCell ref="A2:D3"/>
    <mergeCell ref="E3:H3"/>
    <mergeCell ref="I3:L3"/>
    <mergeCell ref="M3:P3"/>
    <mergeCell ref="Q3:T3"/>
    <mergeCell ref="U3:X3"/>
  </mergeCells>
  <conditionalFormatting sqref="AK5:AK29">
    <cfRule type="top10" dxfId="3" priority="1" rank="3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000"/>
  <sheetViews>
    <sheetView showGridLines="0" tabSelected="1" workbookViewId="0">
      <pane xSplit="4" ySplit="4" topLeftCell="AK14" activePane="bottomRight" state="frozen"/>
      <selection pane="topRight" activeCell="E1" sqref="E1"/>
      <selection pane="bottomLeft" activeCell="A5" sqref="A5"/>
      <selection pane="bottomRight" activeCell="B20" sqref="B20"/>
    </sheetView>
  </sheetViews>
  <sheetFormatPr defaultColWidth="14.42578125" defaultRowHeight="15" customHeight="1"/>
  <cols>
    <col min="1" max="1" width="18" customWidth="1"/>
    <col min="2" max="3" width="16.28515625" customWidth="1"/>
    <col min="4" max="4" width="11.5703125" customWidth="1"/>
    <col min="5" max="5" width="10.5703125" bestFit="1" customWidth="1"/>
    <col min="6" max="6" width="11.7109375" customWidth="1"/>
    <col min="7" max="7" width="14.7109375" customWidth="1"/>
    <col min="8" max="8" width="11.7109375" customWidth="1"/>
    <col min="9" max="9" width="8.28515625" customWidth="1"/>
    <col min="10" max="10" width="9.28515625" customWidth="1"/>
    <col min="11" max="13" width="14.7109375" customWidth="1"/>
    <col min="14" max="21" width="8.7109375" customWidth="1"/>
    <col min="22" max="25" width="7" customWidth="1"/>
    <col min="26" max="33" width="9.7109375" customWidth="1"/>
    <col min="34" max="34" width="16.85546875" customWidth="1"/>
    <col min="35" max="35" width="14.7109375" customWidth="1"/>
    <col min="36" max="36" width="10" customWidth="1"/>
    <col min="37" max="37" width="18.28515625" customWidth="1"/>
    <col min="38" max="38" width="20.7109375" customWidth="1"/>
    <col min="39" max="39" width="18.7109375" customWidth="1"/>
    <col min="40" max="40" width="25" customWidth="1"/>
  </cols>
  <sheetData>
    <row r="1" spans="1:40" ht="14.25" customHeight="1">
      <c r="A1" s="13" t="s">
        <v>58</v>
      </c>
      <c r="B1" s="13">
        <f ca="1">YEAR(TODAY())</f>
        <v>2025</v>
      </c>
      <c r="C1" s="2"/>
      <c r="D1" s="2"/>
      <c r="E1" s="2"/>
      <c r="F1" s="21" t="s">
        <v>60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40" ht="14.25" customHeight="1">
      <c r="A2" s="27" t="s">
        <v>0</v>
      </c>
      <c r="B2" s="28"/>
      <c r="C2" s="28"/>
      <c r="D2" s="29"/>
      <c r="E2" s="20" t="s">
        <v>59</v>
      </c>
      <c r="F2" s="22" t="str">
        <f ca="1">YEAR(TODAY())-1&amp;"/"&amp;YEAR(TODAY())</f>
        <v>2024/2025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9"/>
      <c r="AK2" s="3"/>
      <c r="AL2" s="3"/>
      <c r="AM2" s="3"/>
    </row>
    <row r="3" spans="1:40" ht="14.25" customHeight="1">
      <c r="A3" s="30"/>
      <c r="B3" s="31"/>
      <c r="C3" s="31"/>
      <c r="D3" s="32"/>
      <c r="E3" s="26" t="str">
        <f>Subjects!A2</f>
        <v>Mathematics</v>
      </c>
      <c r="F3" s="24"/>
      <c r="G3" s="24"/>
      <c r="H3" s="25"/>
      <c r="I3" s="23" t="str">
        <f>Subjects!A3</f>
        <v>English Language</v>
      </c>
      <c r="J3" s="24"/>
      <c r="K3" s="24"/>
      <c r="L3" s="25"/>
      <c r="M3" s="26" t="str">
        <f>Subjects!A4</f>
        <v>Chemistry</v>
      </c>
      <c r="N3" s="24"/>
      <c r="O3" s="24"/>
      <c r="P3" s="25"/>
      <c r="Q3" s="23" t="str">
        <f>Subjects!A5</f>
        <v>Physics</v>
      </c>
      <c r="R3" s="24"/>
      <c r="S3" s="24"/>
      <c r="T3" s="25"/>
      <c r="U3" s="26" t="str">
        <f>Subjects!A6</f>
        <v>Biology</v>
      </c>
      <c r="V3" s="24"/>
      <c r="W3" s="24"/>
      <c r="X3" s="25"/>
      <c r="Y3" s="23" t="str">
        <f>Subjects!A7</f>
        <v>Economics</v>
      </c>
      <c r="Z3" s="24"/>
      <c r="AA3" s="24"/>
      <c r="AB3" s="25"/>
      <c r="AC3" s="26" t="str">
        <f>Subjects!A8</f>
        <v>Geography</v>
      </c>
      <c r="AD3" s="24"/>
      <c r="AE3" s="24"/>
      <c r="AF3" s="25"/>
      <c r="AG3" s="23" t="str">
        <f>Subjects!A9</f>
        <v>Agricultural Science</v>
      </c>
      <c r="AH3" s="24"/>
      <c r="AI3" s="24"/>
      <c r="AJ3" s="25"/>
      <c r="AK3" s="4"/>
      <c r="AL3" s="4" t="s">
        <v>1</v>
      </c>
      <c r="AM3" s="4" t="s">
        <v>2</v>
      </c>
      <c r="AN3" s="14" t="s">
        <v>3</v>
      </c>
    </row>
    <row r="4" spans="1:40" ht="14.25" customHeight="1">
      <c r="A4" s="6" t="s">
        <v>4</v>
      </c>
      <c r="B4" s="6" t="s">
        <v>5</v>
      </c>
      <c r="C4" s="6" t="s">
        <v>6</v>
      </c>
      <c r="D4" s="15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8</v>
      </c>
      <c r="N4" s="6" t="s">
        <v>9</v>
      </c>
      <c r="O4" s="6" t="s">
        <v>10</v>
      </c>
      <c r="P4" s="6" t="s">
        <v>11</v>
      </c>
      <c r="Q4" s="6" t="s">
        <v>8</v>
      </c>
      <c r="R4" s="6" t="s">
        <v>9</v>
      </c>
      <c r="S4" s="6" t="s">
        <v>10</v>
      </c>
      <c r="T4" s="6" t="s">
        <v>11</v>
      </c>
      <c r="U4" s="6" t="s">
        <v>8</v>
      </c>
      <c r="V4" s="6" t="s">
        <v>9</v>
      </c>
      <c r="W4" s="6" t="s">
        <v>10</v>
      </c>
      <c r="X4" s="6" t="s">
        <v>11</v>
      </c>
      <c r="Y4" s="6" t="s">
        <v>8</v>
      </c>
      <c r="Z4" s="6" t="s">
        <v>9</v>
      </c>
      <c r="AA4" s="6" t="s">
        <v>10</v>
      </c>
      <c r="AB4" s="6" t="s">
        <v>11</v>
      </c>
      <c r="AC4" s="6" t="s">
        <v>8</v>
      </c>
      <c r="AD4" s="6" t="s">
        <v>9</v>
      </c>
      <c r="AE4" s="6" t="s">
        <v>10</v>
      </c>
      <c r="AF4" s="6" t="s">
        <v>11</v>
      </c>
      <c r="AG4" s="6" t="s">
        <v>8</v>
      </c>
      <c r="AH4" s="6" t="s">
        <v>9</v>
      </c>
      <c r="AI4" s="6" t="s">
        <v>10</v>
      </c>
      <c r="AJ4" s="6" t="s">
        <v>11</v>
      </c>
      <c r="AK4" s="6" t="s">
        <v>12</v>
      </c>
      <c r="AL4" s="6" t="s">
        <v>13</v>
      </c>
      <c r="AM4" s="6" t="s">
        <v>14</v>
      </c>
      <c r="AN4" s="15" t="s">
        <v>15</v>
      </c>
    </row>
    <row r="5" spans="1:40" ht="14.25" customHeight="1">
      <c r="A5" s="7" t="s">
        <v>16</v>
      </c>
      <c r="B5" s="7" t="s">
        <v>17</v>
      </c>
      <c r="C5" s="8">
        <v>37270</v>
      </c>
      <c r="D5" s="12">
        <f ca="1">YEAR(TODAY())-YEAR(C5)</f>
        <v>23</v>
      </c>
      <c r="E5" s="11">
        <v>8</v>
      </c>
      <c r="F5" s="11">
        <v>50</v>
      </c>
      <c r="G5" s="11">
        <v>6</v>
      </c>
      <c r="H5" s="12">
        <f>SUM(E5:G5)</f>
        <v>64</v>
      </c>
      <c r="I5" s="11">
        <v>23</v>
      </c>
      <c r="J5" s="11">
        <v>36</v>
      </c>
      <c r="K5" s="11">
        <v>6</v>
      </c>
      <c r="L5" s="12">
        <f>SUM(I5:K5)</f>
        <v>65</v>
      </c>
      <c r="M5" s="11">
        <v>6</v>
      </c>
      <c r="N5" s="11">
        <v>28</v>
      </c>
      <c r="O5" s="11">
        <v>6</v>
      </c>
      <c r="P5" s="12">
        <f>SUM(M5:O5)</f>
        <v>40</v>
      </c>
      <c r="Q5" s="11">
        <v>7</v>
      </c>
      <c r="R5" s="11">
        <v>37</v>
      </c>
      <c r="S5" s="11">
        <v>6</v>
      </c>
      <c r="T5" s="12">
        <f>SUM(Q5:S5)</f>
        <v>50</v>
      </c>
      <c r="U5" s="11">
        <v>28</v>
      </c>
      <c r="V5" s="11">
        <v>28</v>
      </c>
      <c r="W5" s="11">
        <v>8</v>
      </c>
      <c r="X5" s="12">
        <f>SUM(U5:W5)</f>
        <v>64</v>
      </c>
      <c r="Y5" s="11">
        <v>9</v>
      </c>
      <c r="Z5" s="11">
        <v>28</v>
      </c>
      <c r="AA5" s="11">
        <v>6</v>
      </c>
      <c r="AB5" s="12">
        <f>SUM(Y5:AA5)</f>
        <v>43</v>
      </c>
      <c r="AC5" s="11">
        <v>9</v>
      </c>
      <c r="AD5" s="11">
        <v>35</v>
      </c>
      <c r="AE5" s="11">
        <v>6</v>
      </c>
      <c r="AF5" s="12">
        <f>SUM(AC5:AE5)</f>
        <v>50</v>
      </c>
      <c r="AG5" s="11">
        <v>24</v>
      </c>
      <c r="AH5" s="11">
        <v>28</v>
      </c>
      <c r="AI5" s="11">
        <v>7</v>
      </c>
      <c r="AJ5" s="9">
        <f>SUM(AG5:AI5)</f>
        <v>59</v>
      </c>
      <c r="AK5" s="12">
        <f>AVERAGE(H5,L5,P5,T5,X5,AB5,AF5,AJ5)</f>
        <v>54.375</v>
      </c>
      <c r="AL5" s="9">
        <f>COUNTIFS($E$4:$AJ$4,$AJ$4,E5:AJ5,"&gt;=50")</f>
        <v>6</v>
      </c>
      <c r="AM5" s="9">
        <f>8-AL5</f>
        <v>2</v>
      </c>
      <c r="AN5" s="9" t="str">
        <f>IF(AL5&gt;=5,"Pass","Fail")</f>
        <v>Pass</v>
      </c>
    </row>
    <row r="6" spans="1:40" ht="14.25" customHeight="1">
      <c r="A6" s="7" t="s">
        <v>18</v>
      </c>
      <c r="B6" s="7" t="s">
        <v>17</v>
      </c>
      <c r="C6" s="8">
        <v>37957</v>
      </c>
      <c r="D6" s="12">
        <f t="shared" ref="D6:D29" ca="1" si="0">YEAR(TODAY())-YEAR(C6)</f>
        <v>22</v>
      </c>
      <c r="E6" s="11">
        <v>24</v>
      </c>
      <c r="F6" s="11">
        <v>33</v>
      </c>
      <c r="G6" s="11">
        <v>5</v>
      </c>
      <c r="H6" s="12">
        <f t="shared" ref="H6:H29" si="1">SUM(E6:G6)</f>
        <v>62</v>
      </c>
      <c r="I6" s="11">
        <v>13</v>
      </c>
      <c r="J6" s="11">
        <v>38</v>
      </c>
      <c r="K6" s="11">
        <v>5</v>
      </c>
      <c r="L6" s="12">
        <f t="shared" ref="L6:L29" si="2">SUM(I6:K6)</f>
        <v>56</v>
      </c>
      <c r="M6" s="11">
        <v>26</v>
      </c>
      <c r="N6" s="11">
        <v>50</v>
      </c>
      <c r="O6" s="11">
        <v>8</v>
      </c>
      <c r="P6" s="12">
        <f t="shared" ref="P6:P29" si="3">SUM(M6:O6)</f>
        <v>84</v>
      </c>
      <c r="Q6" s="11">
        <v>24</v>
      </c>
      <c r="R6" s="11">
        <v>30</v>
      </c>
      <c r="S6" s="11">
        <v>8</v>
      </c>
      <c r="T6" s="12">
        <f t="shared" ref="T6:T29" si="4">SUM(Q6:S6)</f>
        <v>62</v>
      </c>
      <c r="U6" s="11">
        <v>13</v>
      </c>
      <c r="V6" s="11">
        <v>57</v>
      </c>
      <c r="W6" s="11">
        <v>6</v>
      </c>
      <c r="X6" s="12">
        <f t="shared" ref="X6:X29" si="5">SUM(U6:W6)</f>
        <v>76</v>
      </c>
      <c r="Y6" s="11">
        <v>13</v>
      </c>
      <c r="Z6" s="11">
        <v>57</v>
      </c>
      <c r="AA6" s="11">
        <v>5</v>
      </c>
      <c r="AB6" s="12">
        <f t="shared" ref="AB6:AB29" si="6">SUM(Y6:AA6)</f>
        <v>75</v>
      </c>
      <c r="AC6" s="11">
        <v>13</v>
      </c>
      <c r="AD6" s="11">
        <v>42</v>
      </c>
      <c r="AE6" s="11">
        <v>6</v>
      </c>
      <c r="AF6" s="12">
        <f t="shared" ref="AF6:AF29" si="7">SUM(AC6:AE6)</f>
        <v>61</v>
      </c>
      <c r="AG6" s="11">
        <v>26</v>
      </c>
      <c r="AH6" s="11">
        <v>43</v>
      </c>
      <c r="AI6" s="11">
        <v>9</v>
      </c>
      <c r="AJ6" s="9">
        <f t="shared" ref="AJ6:AJ29" si="8">SUM(AG6:AI6)</f>
        <v>78</v>
      </c>
      <c r="AK6" s="12">
        <f t="shared" ref="AK6:AK29" si="9">AVERAGE(H6,L6,P6,T6,X6,AB6,AF6,AJ6)</f>
        <v>69.25</v>
      </c>
      <c r="AL6" s="9">
        <f t="shared" ref="AL6:AL29" si="10">COUNTIFS($E$4:$AJ$4,$AJ$4,E6:AJ6,"&gt;=50")</f>
        <v>8</v>
      </c>
      <c r="AM6" s="9">
        <f t="shared" ref="AM6:AM29" si="11">8-AL6</f>
        <v>0</v>
      </c>
      <c r="AN6" s="9" t="str">
        <f t="shared" ref="AN6:AN29" si="12">IF(AL6&gt;=5,"Pass","Fail")</f>
        <v>Pass</v>
      </c>
    </row>
    <row r="7" spans="1:40" ht="14.25" customHeight="1">
      <c r="A7" s="7" t="s">
        <v>19</v>
      </c>
      <c r="B7" s="7" t="s">
        <v>20</v>
      </c>
      <c r="C7" s="8">
        <v>37775</v>
      </c>
      <c r="D7" s="12">
        <f t="shared" ca="1" si="0"/>
        <v>22</v>
      </c>
      <c r="E7" s="11">
        <v>3</v>
      </c>
      <c r="F7" s="11">
        <v>35</v>
      </c>
      <c r="G7" s="11">
        <v>5</v>
      </c>
      <c r="H7" s="12">
        <f t="shared" si="1"/>
        <v>43</v>
      </c>
      <c r="I7" s="11">
        <v>25</v>
      </c>
      <c r="J7" s="11">
        <v>29</v>
      </c>
      <c r="K7" s="11">
        <v>5</v>
      </c>
      <c r="L7" s="12">
        <f t="shared" si="2"/>
        <v>59</v>
      </c>
      <c r="M7" s="11">
        <v>17</v>
      </c>
      <c r="N7" s="11">
        <v>55</v>
      </c>
      <c r="O7" s="11">
        <v>10</v>
      </c>
      <c r="P7" s="12">
        <f t="shared" si="3"/>
        <v>82</v>
      </c>
      <c r="Q7" s="11">
        <v>18</v>
      </c>
      <c r="R7" s="11">
        <v>36</v>
      </c>
      <c r="S7" s="11">
        <v>10</v>
      </c>
      <c r="T7" s="12">
        <f t="shared" si="4"/>
        <v>64</v>
      </c>
      <c r="U7" s="11">
        <v>3</v>
      </c>
      <c r="V7" s="11">
        <v>45</v>
      </c>
      <c r="W7" s="11">
        <v>6</v>
      </c>
      <c r="X7" s="12">
        <f t="shared" si="5"/>
        <v>54</v>
      </c>
      <c r="Y7" s="11">
        <v>1</v>
      </c>
      <c r="Z7" s="11">
        <v>45</v>
      </c>
      <c r="AA7" s="11">
        <v>10</v>
      </c>
      <c r="AB7" s="12">
        <f t="shared" si="6"/>
        <v>56</v>
      </c>
      <c r="AC7" s="11">
        <v>1</v>
      </c>
      <c r="AD7" s="11">
        <v>60</v>
      </c>
      <c r="AE7" s="11">
        <v>5</v>
      </c>
      <c r="AF7" s="12">
        <f t="shared" si="7"/>
        <v>66</v>
      </c>
      <c r="AG7" s="11">
        <v>18</v>
      </c>
      <c r="AH7" s="11">
        <v>42</v>
      </c>
      <c r="AI7" s="11">
        <v>8</v>
      </c>
      <c r="AJ7" s="9">
        <f t="shared" si="8"/>
        <v>68</v>
      </c>
      <c r="AK7" s="12">
        <f t="shared" si="9"/>
        <v>61.5</v>
      </c>
      <c r="AL7" s="9">
        <f t="shared" si="10"/>
        <v>7</v>
      </c>
      <c r="AM7" s="9">
        <f t="shared" si="11"/>
        <v>1</v>
      </c>
      <c r="AN7" s="9" t="str">
        <f t="shared" si="12"/>
        <v>Pass</v>
      </c>
    </row>
    <row r="8" spans="1:40" ht="14.25" customHeight="1">
      <c r="A8" s="7" t="s">
        <v>21</v>
      </c>
      <c r="B8" s="7" t="s">
        <v>17</v>
      </c>
      <c r="C8" s="8">
        <v>36950</v>
      </c>
      <c r="D8" s="12">
        <f t="shared" ca="1" si="0"/>
        <v>24</v>
      </c>
      <c r="E8" s="11">
        <v>7</v>
      </c>
      <c r="F8" s="11">
        <v>33</v>
      </c>
      <c r="G8" s="11">
        <v>10</v>
      </c>
      <c r="H8" s="12">
        <f t="shared" si="1"/>
        <v>50</v>
      </c>
      <c r="I8" s="11">
        <v>16</v>
      </c>
      <c r="J8" s="11">
        <v>51</v>
      </c>
      <c r="K8" s="11">
        <v>10</v>
      </c>
      <c r="L8" s="12">
        <f t="shared" si="2"/>
        <v>77</v>
      </c>
      <c r="M8" s="11">
        <v>9</v>
      </c>
      <c r="N8" s="11">
        <v>56</v>
      </c>
      <c r="O8" s="11">
        <v>8</v>
      </c>
      <c r="P8" s="12">
        <f t="shared" si="3"/>
        <v>73</v>
      </c>
      <c r="Q8" s="11">
        <v>14</v>
      </c>
      <c r="R8" s="11">
        <v>40</v>
      </c>
      <c r="S8" s="11">
        <v>8</v>
      </c>
      <c r="T8" s="12">
        <f t="shared" si="4"/>
        <v>62</v>
      </c>
      <c r="U8" s="11">
        <v>37</v>
      </c>
      <c r="V8" s="11">
        <v>39</v>
      </c>
      <c r="W8" s="11">
        <v>5</v>
      </c>
      <c r="X8" s="12">
        <f t="shared" si="5"/>
        <v>81</v>
      </c>
      <c r="Y8" s="11">
        <v>4</v>
      </c>
      <c r="Z8" s="11">
        <v>39</v>
      </c>
      <c r="AA8" s="11">
        <v>8</v>
      </c>
      <c r="AB8" s="12">
        <f t="shared" si="6"/>
        <v>51</v>
      </c>
      <c r="AC8" s="11">
        <v>4</v>
      </c>
      <c r="AD8" s="11">
        <v>28</v>
      </c>
      <c r="AE8" s="11">
        <v>9</v>
      </c>
      <c r="AF8" s="12">
        <f t="shared" si="7"/>
        <v>41</v>
      </c>
      <c r="AG8" s="11">
        <v>12</v>
      </c>
      <c r="AH8" s="11">
        <v>50</v>
      </c>
      <c r="AI8" s="11">
        <v>6</v>
      </c>
      <c r="AJ8" s="9">
        <f t="shared" si="8"/>
        <v>68</v>
      </c>
      <c r="AK8" s="12">
        <f t="shared" si="9"/>
        <v>62.875</v>
      </c>
      <c r="AL8" s="9">
        <f t="shared" si="10"/>
        <v>7</v>
      </c>
      <c r="AM8" s="9">
        <f t="shared" si="11"/>
        <v>1</v>
      </c>
      <c r="AN8" s="9" t="str">
        <f t="shared" si="12"/>
        <v>Pass</v>
      </c>
    </row>
    <row r="9" spans="1:40" ht="14.25" customHeight="1">
      <c r="A9" s="7" t="s">
        <v>22</v>
      </c>
      <c r="B9" s="7" t="s">
        <v>20</v>
      </c>
      <c r="C9" s="8">
        <v>37928</v>
      </c>
      <c r="D9" s="12">
        <f t="shared" ca="1" si="0"/>
        <v>22</v>
      </c>
      <c r="E9" s="11">
        <v>23</v>
      </c>
      <c r="F9" s="11">
        <v>53</v>
      </c>
      <c r="G9" s="11">
        <v>7</v>
      </c>
      <c r="H9" s="12">
        <f t="shared" si="1"/>
        <v>83</v>
      </c>
      <c r="I9" s="11">
        <v>17</v>
      </c>
      <c r="J9" s="11">
        <v>52</v>
      </c>
      <c r="K9" s="11">
        <v>7</v>
      </c>
      <c r="L9" s="12">
        <f t="shared" si="2"/>
        <v>76</v>
      </c>
      <c r="M9" s="11">
        <v>12</v>
      </c>
      <c r="N9" s="11">
        <v>42</v>
      </c>
      <c r="O9" s="11">
        <v>9</v>
      </c>
      <c r="P9" s="12">
        <f t="shared" si="3"/>
        <v>63</v>
      </c>
      <c r="Q9" s="11">
        <v>28</v>
      </c>
      <c r="R9" s="11">
        <v>32</v>
      </c>
      <c r="S9" s="11">
        <v>9</v>
      </c>
      <c r="T9" s="12">
        <f t="shared" si="4"/>
        <v>69</v>
      </c>
      <c r="U9" s="11">
        <v>15</v>
      </c>
      <c r="V9" s="11">
        <v>34</v>
      </c>
      <c r="W9" s="11">
        <v>6</v>
      </c>
      <c r="X9" s="12">
        <f t="shared" si="5"/>
        <v>55</v>
      </c>
      <c r="Y9" s="11">
        <v>19</v>
      </c>
      <c r="Z9" s="11">
        <v>34</v>
      </c>
      <c r="AA9" s="11">
        <v>7</v>
      </c>
      <c r="AB9" s="12">
        <f t="shared" si="6"/>
        <v>60</v>
      </c>
      <c r="AC9" s="11">
        <v>19</v>
      </c>
      <c r="AD9" s="11">
        <v>56</v>
      </c>
      <c r="AE9" s="11">
        <v>8</v>
      </c>
      <c r="AF9" s="12">
        <f t="shared" si="7"/>
        <v>83</v>
      </c>
      <c r="AG9" s="11">
        <v>28</v>
      </c>
      <c r="AH9" s="11">
        <v>40</v>
      </c>
      <c r="AI9" s="11">
        <v>10</v>
      </c>
      <c r="AJ9" s="9">
        <f t="shared" si="8"/>
        <v>78</v>
      </c>
      <c r="AK9" s="12">
        <f t="shared" si="9"/>
        <v>70.875</v>
      </c>
      <c r="AL9" s="9">
        <f t="shared" si="10"/>
        <v>8</v>
      </c>
      <c r="AM9" s="9">
        <f t="shared" si="11"/>
        <v>0</v>
      </c>
      <c r="AN9" s="9" t="str">
        <f t="shared" si="12"/>
        <v>Pass</v>
      </c>
    </row>
    <row r="10" spans="1:40" ht="14.25" customHeight="1">
      <c r="A10" s="7" t="s">
        <v>23</v>
      </c>
      <c r="B10" s="7" t="s">
        <v>20</v>
      </c>
      <c r="C10" s="8">
        <v>38579</v>
      </c>
      <c r="D10" s="12">
        <f t="shared" ca="1" si="0"/>
        <v>20</v>
      </c>
      <c r="E10" s="11">
        <v>15</v>
      </c>
      <c r="F10" s="11">
        <v>59</v>
      </c>
      <c r="G10" s="11">
        <v>6</v>
      </c>
      <c r="H10" s="12">
        <f t="shared" si="1"/>
        <v>80</v>
      </c>
      <c r="I10" s="11">
        <v>6</v>
      </c>
      <c r="J10" s="11">
        <v>55</v>
      </c>
      <c r="K10" s="11">
        <v>6</v>
      </c>
      <c r="L10" s="12">
        <f t="shared" si="2"/>
        <v>67</v>
      </c>
      <c r="M10" s="11">
        <v>26</v>
      </c>
      <c r="N10" s="11">
        <v>54</v>
      </c>
      <c r="O10" s="11">
        <v>8</v>
      </c>
      <c r="P10" s="12">
        <f t="shared" si="3"/>
        <v>88</v>
      </c>
      <c r="Q10" s="11">
        <v>16</v>
      </c>
      <c r="R10" s="11">
        <v>50</v>
      </c>
      <c r="S10" s="11">
        <v>8</v>
      </c>
      <c r="T10" s="12">
        <f t="shared" si="4"/>
        <v>74</v>
      </c>
      <c r="U10" s="11">
        <v>22</v>
      </c>
      <c r="V10" s="11">
        <v>37</v>
      </c>
      <c r="W10" s="11">
        <v>9</v>
      </c>
      <c r="X10" s="12">
        <f t="shared" si="5"/>
        <v>68</v>
      </c>
      <c r="Y10" s="11">
        <v>1</v>
      </c>
      <c r="Z10" s="11">
        <v>37</v>
      </c>
      <c r="AA10" s="11">
        <v>7</v>
      </c>
      <c r="AB10" s="12">
        <f t="shared" si="6"/>
        <v>45</v>
      </c>
      <c r="AC10" s="11">
        <v>1</v>
      </c>
      <c r="AD10" s="11">
        <v>56</v>
      </c>
      <c r="AE10" s="11">
        <v>10</v>
      </c>
      <c r="AF10" s="12">
        <f t="shared" si="7"/>
        <v>67</v>
      </c>
      <c r="AG10" s="11">
        <v>17</v>
      </c>
      <c r="AH10" s="11">
        <v>35</v>
      </c>
      <c r="AI10" s="11">
        <v>5</v>
      </c>
      <c r="AJ10" s="9">
        <f t="shared" si="8"/>
        <v>57</v>
      </c>
      <c r="AK10" s="12">
        <f t="shared" si="9"/>
        <v>68.25</v>
      </c>
      <c r="AL10" s="9">
        <f t="shared" si="10"/>
        <v>7</v>
      </c>
      <c r="AM10" s="9">
        <f t="shared" si="11"/>
        <v>1</v>
      </c>
      <c r="AN10" s="9" t="str">
        <f t="shared" si="12"/>
        <v>Pass</v>
      </c>
    </row>
    <row r="11" spans="1:40" ht="14.25" customHeight="1">
      <c r="A11" s="7" t="s">
        <v>24</v>
      </c>
      <c r="B11" s="7" t="s">
        <v>17</v>
      </c>
      <c r="C11" s="8">
        <v>37150</v>
      </c>
      <c r="D11" s="12">
        <f t="shared" ca="1" si="0"/>
        <v>24</v>
      </c>
      <c r="E11" s="11">
        <v>16</v>
      </c>
      <c r="F11" s="11">
        <v>34</v>
      </c>
      <c r="G11" s="11">
        <v>5</v>
      </c>
      <c r="H11" s="12">
        <f t="shared" si="1"/>
        <v>55</v>
      </c>
      <c r="I11" s="11">
        <v>16</v>
      </c>
      <c r="J11" s="11">
        <v>59</v>
      </c>
      <c r="K11" s="11">
        <v>5</v>
      </c>
      <c r="L11" s="12">
        <f t="shared" si="2"/>
        <v>80</v>
      </c>
      <c r="M11" s="11">
        <v>8</v>
      </c>
      <c r="N11" s="11">
        <v>29</v>
      </c>
      <c r="O11" s="11">
        <v>5</v>
      </c>
      <c r="P11" s="12">
        <f t="shared" si="3"/>
        <v>42</v>
      </c>
      <c r="Q11" s="11">
        <v>5</v>
      </c>
      <c r="R11" s="11">
        <v>43</v>
      </c>
      <c r="S11" s="11">
        <v>5</v>
      </c>
      <c r="T11" s="12">
        <f t="shared" si="4"/>
        <v>53</v>
      </c>
      <c r="U11" s="11">
        <v>18</v>
      </c>
      <c r="V11" s="11">
        <v>29</v>
      </c>
      <c r="W11" s="11">
        <v>5</v>
      </c>
      <c r="X11" s="12">
        <f t="shared" si="5"/>
        <v>52</v>
      </c>
      <c r="Y11" s="11">
        <v>7</v>
      </c>
      <c r="Z11" s="11">
        <v>29</v>
      </c>
      <c r="AA11" s="11">
        <v>8</v>
      </c>
      <c r="AB11" s="12">
        <f t="shared" si="6"/>
        <v>44</v>
      </c>
      <c r="AC11" s="11">
        <v>7</v>
      </c>
      <c r="AD11" s="11">
        <v>41</v>
      </c>
      <c r="AE11" s="11">
        <v>10</v>
      </c>
      <c r="AF11" s="12">
        <f t="shared" si="7"/>
        <v>58</v>
      </c>
      <c r="AG11" s="11">
        <v>1</v>
      </c>
      <c r="AH11" s="11">
        <v>40</v>
      </c>
      <c r="AI11" s="11">
        <v>8</v>
      </c>
      <c r="AJ11" s="9">
        <f t="shared" si="8"/>
        <v>49</v>
      </c>
      <c r="AK11" s="12">
        <f t="shared" si="9"/>
        <v>54.125</v>
      </c>
      <c r="AL11" s="9">
        <f t="shared" si="10"/>
        <v>5</v>
      </c>
      <c r="AM11" s="9">
        <f t="shared" si="11"/>
        <v>3</v>
      </c>
      <c r="AN11" s="9" t="str">
        <f t="shared" si="12"/>
        <v>Pass</v>
      </c>
    </row>
    <row r="12" spans="1:40" ht="14.25" customHeight="1">
      <c r="A12" s="7" t="s">
        <v>25</v>
      </c>
      <c r="B12" s="7" t="s">
        <v>20</v>
      </c>
      <c r="C12" s="8">
        <v>37927</v>
      </c>
      <c r="D12" s="12">
        <f t="shared" ca="1" si="0"/>
        <v>22</v>
      </c>
      <c r="E12" s="11">
        <v>17</v>
      </c>
      <c r="F12" s="11">
        <v>49</v>
      </c>
      <c r="G12" s="11">
        <v>6</v>
      </c>
      <c r="H12" s="12">
        <f t="shared" si="1"/>
        <v>72</v>
      </c>
      <c r="I12" s="11">
        <v>23</v>
      </c>
      <c r="J12" s="11">
        <v>25</v>
      </c>
      <c r="K12" s="11">
        <v>6</v>
      </c>
      <c r="L12" s="12">
        <f t="shared" si="2"/>
        <v>54</v>
      </c>
      <c r="M12" s="11">
        <v>27</v>
      </c>
      <c r="N12" s="11">
        <v>59</v>
      </c>
      <c r="O12" s="11">
        <v>7</v>
      </c>
      <c r="P12" s="12">
        <f t="shared" si="3"/>
        <v>93</v>
      </c>
      <c r="Q12" s="11">
        <v>16</v>
      </c>
      <c r="R12" s="11">
        <v>58</v>
      </c>
      <c r="S12" s="11">
        <v>7</v>
      </c>
      <c r="T12" s="12">
        <f t="shared" si="4"/>
        <v>81</v>
      </c>
      <c r="U12" s="11">
        <v>27</v>
      </c>
      <c r="V12" s="11">
        <v>40</v>
      </c>
      <c r="W12" s="11">
        <v>6</v>
      </c>
      <c r="X12" s="12">
        <f t="shared" si="5"/>
        <v>73</v>
      </c>
      <c r="Y12" s="11">
        <v>22</v>
      </c>
      <c r="Z12" s="11">
        <v>40</v>
      </c>
      <c r="AA12" s="11">
        <v>7</v>
      </c>
      <c r="AB12" s="12">
        <f t="shared" si="6"/>
        <v>69</v>
      </c>
      <c r="AC12" s="11">
        <v>22</v>
      </c>
      <c r="AD12" s="11">
        <v>29</v>
      </c>
      <c r="AE12" s="11">
        <v>7</v>
      </c>
      <c r="AF12" s="12">
        <f t="shared" si="7"/>
        <v>58</v>
      </c>
      <c r="AG12" s="11">
        <v>2</v>
      </c>
      <c r="AH12" s="11">
        <v>41</v>
      </c>
      <c r="AI12" s="11">
        <v>7</v>
      </c>
      <c r="AJ12" s="9">
        <f t="shared" si="8"/>
        <v>50</v>
      </c>
      <c r="AK12" s="12">
        <f t="shared" si="9"/>
        <v>68.75</v>
      </c>
      <c r="AL12" s="9">
        <f t="shared" si="10"/>
        <v>8</v>
      </c>
      <c r="AM12" s="9">
        <f t="shared" si="11"/>
        <v>0</v>
      </c>
      <c r="AN12" s="9" t="str">
        <f t="shared" si="12"/>
        <v>Pass</v>
      </c>
    </row>
    <row r="13" spans="1:40" ht="14.25" customHeight="1">
      <c r="A13" s="7" t="s">
        <v>26</v>
      </c>
      <c r="B13" s="7" t="s">
        <v>17</v>
      </c>
      <c r="C13" s="8">
        <v>37999</v>
      </c>
      <c r="D13" s="12">
        <f t="shared" ca="1" si="0"/>
        <v>21</v>
      </c>
      <c r="E13" s="11">
        <v>30</v>
      </c>
      <c r="F13" s="11">
        <v>59</v>
      </c>
      <c r="G13" s="11">
        <v>7</v>
      </c>
      <c r="H13" s="12">
        <f t="shared" si="1"/>
        <v>96</v>
      </c>
      <c r="I13" s="11">
        <v>27</v>
      </c>
      <c r="J13" s="11">
        <v>60</v>
      </c>
      <c r="K13" s="11">
        <v>7</v>
      </c>
      <c r="L13" s="12">
        <f t="shared" si="2"/>
        <v>94</v>
      </c>
      <c r="M13" s="11">
        <v>7</v>
      </c>
      <c r="N13" s="11">
        <v>46</v>
      </c>
      <c r="O13" s="11">
        <v>9</v>
      </c>
      <c r="P13" s="12">
        <f t="shared" si="3"/>
        <v>62</v>
      </c>
      <c r="Q13" s="11">
        <v>25</v>
      </c>
      <c r="R13" s="11">
        <v>54</v>
      </c>
      <c r="S13" s="11">
        <v>9</v>
      </c>
      <c r="T13" s="12">
        <f t="shared" si="4"/>
        <v>88</v>
      </c>
      <c r="U13" s="11">
        <v>15</v>
      </c>
      <c r="V13" s="11">
        <v>52</v>
      </c>
      <c r="W13" s="11">
        <v>6</v>
      </c>
      <c r="X13" s="12">
        <f t="shared" si="5"/>
        <v>73</v>
      </c>
      <c r="Y13" s="11">
        <v>25</v>
      </c>
      <c r="Z13" s="11">
        <v>52</v>
      </c>
      <c r="AA13" s="11">
        <v>7</v>
      </c>
      <c r="AB13" s="12">
        <f t="shared" si="6"/>
        <v>84</v>
      </c>
      <c r="AC13" s="11">
        <v>25</v>
      </c>
      <c r="AD13" s="11">
        <v>49</v>
      </c>
      <c r="AE13" s="11">
        <v>5</v>
      </c>
      <c r="AF13" s="12">
        <f t="shared" si="7"/>
        <v>79</v>
      </c>
      <c r="AG13" s="11">
        <v>11</v>
      </c>
      <c r="AH13" s="11">
        <v>45</v>
      </c>
      <c r="AI13" s="11">
        <v>5</v>
      </c>
      <c r="AJ13" s="9">
        <f t="shared" si="8"/>
        <v>61</v>
      </c>
      <c r="AK13" s="12">
        <f t="shared" si="9"/>
        <v>79.625</v>
      </c>
      <c r="AL13" s="9">
        <f t="shared" si="10"/>
        <v>8</v>
      </c>
      <c r="AM13" s="9">
        <f t="shared" si="11"/>
        <v>0</v>
      </c>
      <c r="AN13" s="9" t="str">
        <f t="shared" si="12"/>
        <v>Pass</v>
      </c>
    </row>
    <row r="14" spans="1:40" ht="14.25" customHeight="1">
      <c r="A14" s="7" t="s">
        <v>27</v>
      </c>
      <c r="B14" s="7" t="s">
        <v>17</v>
      </c>
      <c r="C14" s="8">
        <v>37695</v>
      </c>
      <c r="D14" s="12">
        <f t="shared" ca="1" si="0"/>
        <v>22</v>
      </c>
      <c r="E14" s="11">
        <v>27</v>
      </c>
      <c r="F14" s="11">
        <v>48</v>
      </c>
      <c r="G14" s="11">
        <v>7</v>
      </c>
      <c r="H14" s="12">
        <f t="shared" si="1"/>
        <v>82</v>
      </c>
      <c r="I14" s="11">
        <v>5</v>
      </c>
      <c r="J14" s="11">
        <v>54</v>
      </c>
      <c r="K14" s="11">
        <v>7</v>
      </c>
      <c r="L14" s="12">
        <f t="shared" si="2"/>
        <v>66</v>
      </c>
      <c r="M14" s="11">
        <v>19</v>
      </c>
      <c r="N14" s="11">
        <v>44</v>
      </c>
      <c r="O14" s="11">
        <v>7</v>
      </c>
      <c r="P14" s="12">
        <f t="shared" si="3"/>
        <v>70</v>
      </c>
      <c r="Q14" s="11">
        <v>2</v>
      </c>
      <c r="R14" s="11">
        <v>51</v>
      </c>
      <c r="S14" s="11">
        <v>7</v>
      </c>
      <c r="T14" s="12">
        <f t="shared" si="4"/>
        <v>60</v>
      </c>
      <c r="U14" s="11">
        <v>13</v>
      </c>
      <c r="V14" s="11">
        <v>26</v>
      </c>
      <c r="W14" s="11">
        <v>8</v>
      </c>
      <c r="X14" s="12">
        <f t="shared" si="5"/>
        <v>47</v>
      </c>
      <c r="Y14" s="11">
        <v>26</v>
      </c>
      <c r="Z14" s="11">
        <v>26</v>
      </c>
      <c r="AA14" s="11">
        <v>10</v>
      </c>
      <c r="AB14" s="12">
        <f t="shared" si="6"/>
        <v>62</v>
      </c>
      <c r="AC14" s="11">
        <v>26</v>
      </c>
      <c r="AD14" s="11">
        <v>58</v>
      </c>
      <c r="AE14" s="11">
        <v>6</v>
      </c>
      <c r="AF14" s="12">
        <f t="shared" si="7"/>
        <v>90</v>
      </c>
      <c r="AG14" s="11">
        <v>37</v>
      </c>
      <c r="AH14" s="11">
        <v>56</v>
      </c>
      <c r="AI14" s="11">
        <v>8</v>
      </c>
      <c r="AJ14" s="9">
        <f t="shared" si="8"/>
        <v>101</v>
      </c>
      <c r="AK14" s="12">
        <f t="shared" si="9"/>
        <v>72.25</v>
      </c>
      <c r="AL14" s="9">
        <f t="shared" si="10"/>
        <v>7</v>
      </c>
      <c r="AM14" s="9">
        <f t="shared" si="11"/>
        <v>1</v>
      </c>
      <c r="AN14" s="9" t="str">
        <f t="shared" si="12"/>
        <v>Pass</v>
      </c>
    </row>
    <row r="15" spans="1:40" ht="14.25" customHeight="1">
      <c r="A15" s="7" t="s">
        <v>28</v>
      </c>
      <c r="B15" s="7" t="s">
        <v>20</v>
      </c>
      <c r="C15" s="8">
        <v>37657</v>
      </c>
      <c r="D15" s="12">
        <f t="shared" ca="1" si="0"/>
        <v>22</v>
      </c>
      <c r="E15" s="11">
        <v>2</v>
      </c>
      <c r="F15" s="11">
        <v>26</v>
      </c>
      <c r="G15" s="11">
        <v>6</v>
      </c>
      <c r="H15" s="12">
        <f t="shared" si="1"/>
        <v>34</v>
      </c>
      <c r="I15" s="11">
        <v>28</v>
      </c>
      <c r="J15" s="11">
        <v>50</v>
      </c>
      <c r="K15" s="11">
        <v>6</v>
      </c>
      <c r="L15" s="12">
        <f t="shared" si="2"/>
        <v>84</v>
      </c>
      <c r="M15" s="11">
        <v>25</v>
      </c>
      <c r="N15" s="11">
        <v>30</v>
      </c>
      <c r="O15" s="11">
        <v>10</v>
      </c>
      <c r="P15" s="12">
        <f t="shared" si="3"/>
        <v>65</v>
      </c>
      <c r="Q15" s="11">
        <v>17</v>
      </c>
      <c r="R15" s="11">
        <v>59</v>
      </c>
      <c r="S15" s="11">
        <v>10</v>
      </c>
      <c r="T15" s="12">
        <f t="shared" si="4"/>
        <v>86</v>
      </c>
      <c r="U15" s="11">
        <v>11</v>
      </c>
      <c r="V15" s="11">
        <v>39</v>
      </c>
      <c r="W15" s="11">
        <v>5</v>
      </c>
      <c r="X15" s="12">
        <f t="shared" si="5"/>
        <v>55</v>
      </c>
      <c r="Y15" s="11">
        <v>25</v>
      </c>
      <c r="Z15" s="11">
        <v>39</v>
      </c>
      <c r="AA15" s="11">
        <v>10</v>
      </c>
      <c r="AB15" s="12">
        <f t="shared" si="6"/>
        <v>74</v>
      </c>
      <c r="AC15" s="11">
        <v>25</v>
      </c>
      <c r="AD15" s="11">
        <v>25</v>
      </c>
      <c r="AE15" s="11">
        <v>10</v>
      </c>
      <c r="AF15" s="12">
        <f t="shared" si="7"/>
        <v>60</v>
      </c>
      <c r="AG15" s="11">
        <v>18</v>
      </c>
      <c r="AH15" s="11">
        <v>43</v>
      </c>
      <c r="AI15" s="11">
        <v>9</v>
      </c>
      <c r="AJ15" s="9">
        <f t="shared" si="8"/>
        <v>70</v>
      </c>
      <c r="AK15" s="12">
        <f t="shared" si="9"/>
        <v>66</v>
      </c>
      <c r="AL15" s="9">
        <f t="shared" si="10"/>
        <v>7</v>
      </c>
      <c r="AM15" s="9">
        <f t="shared" si="11"/>
        <v>1</v>
      </c>
      <c r="AN15" s="9" t="str">
        <f t="shared" si="12"/>
        <v>Pass</v>
      </c>
    </row>
    <row r="16" spans="1:40" ht="14.25" customHeight="1">
      <c r="A16" s="7" t="s">
        <v>29</v>
      </c>
      <c r="B16" s="7" t="s">
        <v>20</v>
      </c>
      <c r="C16" s="8">
        <v>37469</v>
      </c>
      <c r="D16" s="12">
        <f t="shared" ca="1" si="0"/>
        <v>23</v>
      </c>
      <c r="E16" s="11">
        <v>21</v>
      </c>
      <c r="F16" s="11">
        <v>50</v>
      </c>
      <c r="G16" s="11">
        <v>7</v>
      </c>
      <c r="H16" s="12">
        <f t="shared" si="1"/>
        <v>78</v>
      </c>
      <c r="I16" s="11">
        <v>17</v>
      </c>
      <c r="J16" s="11">
        <v>57</v>
      </c>
      <c r="K16" s="11">
        <v>7</v>
      </c>
      <c r="L16" s="12">
        <f t="shared" si="2"/>
        <v>81</v>
      </c>
      <c r="M16" s="11">
        <v>27</v>
      </c>
      <c r="N16" s="11">
        <v>45</v>
      </c>
      <c r="O16" s="11">
        <v>9</v>
      </c>
      <c r="P16" s="12">
        <f t="shared" si="3"/>
        <v>81</v>
      </c>
      <c r="Q16" s="11">
        <v>22</v>
      </c>
      <c r="R16" s="11">
        <v>45</v>
      </c>
      <c r="S16" s="11">
        <v>9</v>
      </c>
      <c r="T16" s="12">
        <f t="shared" si="4"/>
        <v>76</v>
      </c>
      <c r="U16" s="11">
        <v>17</v>
      </c>
      <c r="V16" s="11">
        <v>53</v>
      </c>
      <c r="W16" s="11">
        <v>9</v>
      </c>
      <c r="X16" s="12">
        <f t="shared" si="5"/>
        <v>79</v>
      </c>
      <c r="Y16" s="11">
        <v>27</v>
      </c>
      <c r="Z16" s="11">
        <v>53</v>
      </c>
      <c r="AA16" s="11">
        <v>8</v>
      </c>
      <c r="AB16" s="12">
        <f t="shared" si="6"/>
        <v>88</v>
      </c>
      <c r="AC16" s="11">
        <v>27</v>
      </c>
      <c r="AD16" s="11">
        <v>36</v>
      </c>
      <c r="AE16" s="11">
        <v>8</v>
      </c>
      <c r="AF16" s="12">
        <f t="shared" si="7"/>
        <v>71</v>
      </c>
      <c r="AG16" s="11">
        <v>6</v>
      </c>
      <c r="AH16" s="11">
        <v>30</v>
      </c>
      <c r="AI16" s="11">
        <v>7</v>
      </c>
      <c r="AJ16" s="9">
        <f t="shared" si="8"/>
        <v>43</v>
      </c>
      <c r="AK16" s="12">
        <f t="shared" si="9"/>
        <v>74.625</v>
      </c>
      <c r="AL16" s="9">
        <f t="shared" si="10"/>
        <v>7</v>
      </c>
      <c r="AM16" s="9">
        <f t="shared" si="11"/>
        <v>1</v>
      </c>
      <c r="AN16" s="9" t="str">
        <f t="shared" si="12"/>
        <v>Pass</v>
      </c>
    </row>
    <row r="17" spans="1:40" ht="14.25" customHeight="1">
      <c r="A17" s="7" t="s">
        <v>30</v>
      </c>
      <c r="B17" s="7" t="s">
        <v>20</v>
      </c>
      <c r="C17" s="8">
        <v>38545</v>
      </c>
      <c r="D17" s="12">
        <f t="shared" ca="1" si="0"/>
        <v>20</v>
      </c>
      <c r="E17" s="11">
        <v>2</v>
      </c>
      <c r="F17" s="11">
        <v>35</v>
      </c>
      <c r="G17" s="11">
        <v>5</v>
      </c>
      <c r="H17" s="12">
        <f t="shared" si="1"/>
        <v>42</v>
      </c>
      <c r="I17" s="11">
        <v>15</v>
      </c>
      <c r="J17" s="11">
        <v>32</v>
      </c>
      <c r="K17" s="11">
        <v>5</v>
      </c>
      <c r="L17" s="12">
        <f t="shared" si="2"/>
        <v>52</v>
      </c>
      <c r="M17" s="11">
        <v>37</v>
      </c>
      <c r="N17" s="11">
        <v>33</v>
      </c>
      <c r="O17" s="11">
        <v>8</v>
      </c>
      <c r="P17" s="12">
        <f t="shared" si="3"/>
        <v>78</v>
      </c>
      <c r="Q17" s="11">
        <v>16</v>
      </c>
      <c r="R17" s="11">
        <v>25</v>
      </c>
      <c r="S17" s="11">
        <v>8</v>
      </c>
      <c r="T17" s="12">
        <f t="shared" si="4"/>
        <v>49</v>
      </c>
      <c r="U17" s="11">
        <v>24</v>
      </c>
      <c r="V17" s="11">
        <v>25</v>
      </c>
      <c r="W17" s="11">
        <v>7</v>
      </c>
      <c r="X17" s="12">
        <f t="shared" si="5"/>
        <v>56</v>
      </c>
      <c r="Y17" s="11">
        <v>22</v>
      </c>
      <c r="Z17" s="11">
        <v>25</v>
      </c>
      <c r="AA17" s="11">
        <v>9</v>
      </c>
      <c r="AB17" s="12">
        <f t="shared" si="6"/>
        <v>56</v>
      </c>
      <c r="AC17" s="11">
        <v>22</v>
      </c>
      <c r="AD17" s="11">
        <v>37</v>
      </c>
      <c r="AE17" s="11">
        <v>7</v>
      </c>
      <c r="AF17" s="12">
        <f t="shared" si="7"/>
        <v>66</v>
      </c>
      <c r="AG17" s="11">
        <v>12</v>
      </c>
      <c r="AH17" s="11">
        <v>53</v>
      </c>
      <c r="AI17" s="11">
        <v>9</v>
      </c>
      <c r="AJ17" s="9">
        <f t="shared" si="8"/>
        <v>74</v>
      </c>
      <c r="AK17" s="12">
        <f t="shared" si="9"/>
        <v>59.125</v>
      </c>
      <c r="AL17" s="9">
        <f t="shared" si="10"/>
        <v>6</v>
      </c>
      <c r="AM17" s="9">
        <f t="shared" si="11"/>
        <v>2</v>
      </c>
      <c r="AN17" s="9" t="str">
        <f t="shared" si="12"/>
        <v>Pass</v>
      </c>
    </row>
    <row r="18" spans="1:40" ht="14.25" customHeight="1">
      <c r="A18" s="7" t="s">
        <v>31</v>
      </c>
      <c r="B18" s="7" t="s">
        <v>20</v>
      </c>
      <c r="C18" s="8">
        <v>37246</v>
      </c>
      <c r="D18" s="12">
        <f t="shared" ca="1" si="0"/>
        <v>24</v>
      </c>
      <c r="E18" s="11">
        <v>2</v>
      </c>
      <c r="F18" s="11">
        <v>36</v>
      </c>
      <c r="G18" s="11">
        <v>6</v>
      </c>
      <c r="H18" s="12">
        <f t="shared" si="1"/>
        <v>44</v>
      </c>
      <c r="I18" s="11">
        <v>21</v>
      </c>
      <c r="J18" s="11">
        <v>54</v>
      </c>
      <c r="K18" s="11">
        <v>6</v>
      </c>
      <c r="L18" s="12">
        <f t="shared" si="2"/>
        <v>81</v>
      </c>
      <c r="M18" s="11">
        <v>14</v>
      </c>
      <c r="N18" s="11">
        <v>55</v>
      </c>
      <c r="O18" s="11">
        <v>9</v>
      </c>
      <c r="P18" s="12">
        <f t="shared" si="3"/>
        <v>78</v>
      </c>
      <c r="Q18" s="11">
        <v>15</v>
      </c>
      <c r="R18" s="11">
        <v>45</v>
      </c>
      <c r="S18" s="11">
        <v>9</v>
      </c>
      <c r="T18" s="12">
        <f t="shared" si="4"/>
        <v>69</v>
      </c>
      <c r="U18" s="11">
        <v>5</v>
      </c>
      <c r="V18" s="11">
        <v>57</v>
      </c>
      <c r="W18" s="11">
        <v>10</v>
      </c>
      <c r="X18" s="12">
        <f t="shared" si="5"/>
        <v>72</v>
      </c>
      <c r="Y18" s="11">
        <v>28</v>
      </c>
      <c r="Z18" s="11">
        <v>57</v>
      </c>
      <c r="AA18" s="11">
        <v>5</v>
      </c>
      <c r="AB18" s="12">
        <f t="shared" si="6"/>
        <v>90</v>
      </c>
      <c r="AC18" s="11">
        <v>28</v>
      </c>
      <c r="AD18" s="11">
        <v>26</v>
      </c>
      <c r="AE18" s="11">
        <v>8</v>
      </c>
      <c r="AF18" s="12">
        <f t="shared" si="7"/>
        <v>62</v>
      </c>
      <c r="AG18" s="11">
        <v>2</v>
      </c>
      <c r="AH18" s="11">
        <v>60</v>
      </c>
      <c r="AI18" s="11">
        <v>8</v>
      </c>
      <c r="AJ18" s="9">
        <f t="shared" si="8"/>
        <v>70</v>
      </c>
      <c r="AK18" s="12">
        <f t="shared" si="9"/>
        <v>70.75</v>
      </c>
      <c r="AL18" s="9">
        <f t="shared" si="10"/>
        <v>7</v>
      </c>
      <c r="AM18" s="9">
        <f t="shared" si="11"/>
        <v>1</v>
      </c>
      <c r="AN18" s="9" t="str">
        <f t="shared" si="12"/>
        <v>Pass</v>
      </c>
    </row>
    <row r="19" spans="1:40" ht="14.25" customHeight="1">
      <c r="A19" s="7" t="s">
        <v>32</v>
      </c>
      <c r="B19" s="7" t="s">
        <v>20</v>
      </c>
      <c r="C19" s="8">
        <v>37702</v>
      </c>
      <c r="D19" s="12">
        <f t="shared" ca="1" si="0"/>
        <v>22</v>
      </c>
      <c r="E19" s="11">
        <v>14</v>
      </c>
      <c r="F19" s="11">
        <v>26</v>
      </c>
      <c r="G19" s="11">
        <v>10</v>
      </c>
      <c r="H19" s="12">
        <f t="shared" si="1"/>
        <v>50</v>
      </c>
      <c r="I19" s="11">
        <v>21</v>
      </c>
      <c r="J19" s="11">
        <v>34</v>
      </c>
      <c r="K19" s="11">
        <v>10</v>
      </c>
      <c r="L19" s="12">
        <f t="shared" si="2"/>
        <v>65</v>
      </c>
      <c r="M19" s="11">
        <v>18</v>
      </c>
      <c r="N19" s="11">
        <v>37</v>
      </c>
      <c r="O19" s="11">
        <v>9</v>
      </c>
      <c r="P19" s="12">
        <f t="shared" si="3"/>
        <v>64</v>
      </c>
      <c r="Q19" s="11">
        <v>3</v>
      </c>
      <c r="R19" s="11">
        <v>59</v>
      </c>
      <c r="S19" s="11">
        <v>9</v>
      </c>
      <c r="T19" s="12">
        <f t="shared" si="4"/>
        <v>71</v>
      </c>
      <c r="U19" s="11">
        <v>17</v>
      </c>
      <c r="V19" s="11">
        <v>31</v>
      </c>
      <c r="W19" s="11">
        <v>6</v>
      </c>
      <c r="X19" s="12">
        <f t="shared" si="5"/>
        <v>54</v>
      </c>
      <c r="Y19" s="11">
        <v>6</v>
      </c>
      <c r="Z19" s="11">
        <v>31</v>
      </c>
      <c r="AA19" s="11">
        <v>10</v>
      </c>
      <c r="AB19" s="12">
        <f t="shared" si="6"/>
        <v>47</v>
      </c>
      <c r="AC19" s="11">
        <v>6</v>
      </c>
      <c r="AD19" s="11">
        <v>39</v>
      </c>
      <c r="AE19" s="11">
        <v>9</v>
      </c>
      <c r="AF19" s="12">
        <f t="shared" si="7"/>
        <v>54</v>
      </c>
      <c r="AG19" s="11">
        <v>4</v>
      </c>
      <c r="AH19" s="11">
        <v>53</v>
      </c>
      <c r="AI19" s="11">
        <v>8</v>
      </c>
      <c r="AJ19" s="9">
        <f t="shared" si="8"/>
        <v>65</v>
      </c>
      <c r="AK19" s="12">
        <f t="shared" si="9"/>
        <v>58.75</v>
      </c>
      <c r="AL19" s="9">
        <f t="shared" si="10"/>
        <v>7</v>
      </c>
      <c r="AM19" s="9">
        <f t="shared" si="11"/>
        <v>1</v>
      </c>
      <c r="AN19" s="9" t="str">
        <f t="shared" si="12"/>
        <v>Pass</v>
      </c>
    </row>
    <row r="20" spans="1:40" ht="14.25" customHeight="1">
      <c r="A20" s="7" t="s">
        <v>33</v>
      </c>
      <c r="B20" s="7" t="s">
        <v>17</v>
      </c>
      <c r="C20" s="8">
        <v>38094</v>
      </c>
      <c r="D20" s="12">
        <f t="shared" ca="1" si="0"/>
        <v>21</v>
      </c>
      <c r="E20" s="11">
        <v>2</v>
      </c>
      <c r="F20" s="11">
        <v>36</v>
      </c>
      <c r="G20" s="11">
        <v>9</v>
      </c>
      <c r="H20" s="12">
        <f t="shared" si="1"/>
        <v>47</v>
      </c>
      <c r="I20" s="11">
        <v>19</v>
      </c>
      <c r="J20" s="11">
        <v>39</v>
      </c>
      <c r="K20" s="11">
        <v>9</v>
      </c>
      <c r="L20" s="12">
        <f t="shared" si="2"/>
        <v>67</v>
      </c>
      <c r="M20" s="11">
        <v>27</v>
      </c>
      <c r="N20" s="11">
        <v>54</v>
      </c>
      <c r="O20" s="11">
        <v>9</v>
      </c>
      <c r="P20" s="12">
        <f t="shared" si="3"/>
        <v>90</v>
      </c>
      <c r="Q20" s="11">
        <v>23</v>
      </c>
      <c r="R20" s="11">
        <v>50</v>
      </c>
      <c r="S20" s="11">
        <v>9</v>
      </c>
      <c r="T20" s="12">
        <f t="shared" si="4"/>
        <v>82</v>
      </c>
      <c r="U20" s="11">
        <v>27</v>
      </c>
      <c r="V20" s="11">
        <v>29</v>
      </c>
      <c r="W20" s="11">
        <v>10</v>
      </c>
      <c r="X20" s="12">
        <f t="shared" si="5"/>
        <v>66</v>
      </c>
      <c r="Y20" s="11">
        <v>37</v>
      </c>
      <c r="Z20" s="11">
        <v>29</v>
      </c>
      <c r="AA20" s="11">
        <v>5</v>
      </c>
      <c r="AB20" s="12">
        <f t="shared" si="6"/>
        <v>71</v>
      </c>
      <c r="AC20" s="11">
        <v>37</v>
      </c>
      <c r="AD20" s="11">
        <v>44</v>
      </c>
      <c r="AE20" s="11">
        <v>6</v>
      </c>
      <c r="AF20" s="12">
        <f t="shared" si="7"/>
        <v>87</v>
      </c>
      <c r="AG20" s="11">
        <v>5</v>
      </c>
      <c r="AH20" s="11">
        <v>39</v>
      </c>
      <c r="AI20" s="11">
        <v>7</v>
      </c>
      <c r="AJ20" s="9">
        <f t="shared" si="8"/>
        <v>51</v>
      </c>
      <c r="AK20" s="12">
        <f t="shared" si="9"/>
        <v>70.125</v>
      </c>
      <c r="AL20" s="9">
        <f t="shared" si="10"/>
        <v>7</v>
      </c>
      <c r="AM20" s="9">
        <f t="shared" si="11"/>
        <v>1</v>
      </c>
      <c r="AN20" s="9" t="str">
        <f t="shared" si="12"/>
        <v>Pass</v>
      </c>
    </row>
    <row r="21" spans="1:40" ht="14.25" customHeight="1">
      <c r="A21" s="7" t="s">
        <v>34</v>
      </c>
      <c r="B21" s="7" t="s">
        <v>17</v>
      </c>
      <c r="C21" s="8">
        <v>36330</v>
      </c>
      <c r="D21" s="12">
        <f t="shared" ca="1" si="0"/>
        <v>26</v>
      </c>
      <c r="E21" s="11">
        <v>17</v>
      </c>
      <c r="F21" s="11">
        <v>33</v>
      </c>
      <c r="G21" s="11">
        <v>6</v>
      </c>
      <c r="H21" s="12">
        <f t="shared" si="1"/>
        <v>56</v>
      </c>
      <c r="I21" s="11">
        <v>27</v>
      </c>
      <c r="J21" s="11">
        <v>28</v>
      </c>
      <c r="K21" s="11">
        <v>6</v>
      </c>
      <c r="L21" s="12">
        <f t="shared" si="2"/>
        <v>61</v>
      </c>
      <c r="M21" s="11">
        <v>17</v>
      </c>
      <c r="N21" s="11">
        <v>33</v>
      </c>
      <c r="O21" s="11">
        <v>7</v>
      </c>
      <c r="P21" s="12">
        <f t="shared" si="3"/>
        <v>57</v>
      </c>
      <c r="Q21" s="11">
        <v>19</v>
      </c>
      <c r="R21" s="11">
        <v>48</v>
      </c>
      <c r="S21" s="11">
        <v>7</v>
      </c>
      <c r="T21" s="12">
        <f t="shared" si="4"/>
        <v>74</v>
      </c>
      <c r="U21" s="11">
        <v>7</v>
      </c>
      <c r="V21" s="11">
        <v>25</v>
      </c>
      <c r="W21" s="11">
        <v>10</v>
      </c>
      <c r="X21" s="12">
        <f t="shared" si="5"/>
        <v>42</v>
      </c>
      <c r="Y21" s="11">
        <v>3</v>
      </c>
      <c r="Z21" s="11">
        <v>25</v>
      </c>
      <c r="AA21" s="11">
        <v>5</v>
      </c>
      <c r="AB21" s="12">
        <f t="shared" si="6"/>
        <v>33</v>
      </c>
      <c r="AC21" s="11">
        <v>3</v>
      </c>
      <c r="AD21" s="11">
        <v>45</v>
      </c>
      <c r="AE21" s="11">
        <v>8</v>
      </c>
      <c r="AF21" s="12">
        <f t="shared" si="7"/>
        <v>56</v>
      </c>
      <c r="AG21" s="11">
        <v>17</v>
      </c>
      <c r="AH21" s="11">
        <v>40</v>
      </c>
      <c r="AI21" s="11">
        <v>7</v>
      </c>
      <c r="AJ21" s="9">
        <f t="shared" si="8"/>
        <v>64</v>
      </c>
      <c r="AK21" s="12">
        <f t="shared" si="9"/>
        <v>55.375</v>
      </c>
      <c r="AL21" s="9">
        <f t="shared" si="10"/>
        <v>6</v>
      </c>
      <c r="AM21" s="9">
        <f t="shared" si="11"/>
        <v>2</v>
      </c>
      <c r="AN21" s="9" t="str">
        <f t="shared" si="12"/>
        <v>Pass</v>
      </c>
    </row>
    <row r="22" spans="1:40" ht="14.25" customHeight="1">
      <c r="A22" s="7" t="s">
        <v>35</v>
      </c>
      <c r="B22" s="7" t="s">
        <v>17</v>
      </c>
      <c r="C22" s="8">
        <v>37567</v>
      </c>
      <c r="D22" s="12">
        <f t="shared" ca="1" si="0"/>
        <v>23</v>
      </c>
      <c r="E22" s="11">
        <v>16</v>
      </c>
      <c r="F22" s="11">
        <v>48</v>
      </c>
      <c r="G22" s="11">
        <v>9</v>
      </c>
      <c r="H22" s="12">
        <f t="shared" si="1"/>
        <v>73</v>
      </c>
      <c r="I22" s="11">
        <v>3</v>
      </c>
      <c r="J22" s="11">
        <v>53</v>
      </c>
      <c r="K22" s="11">
        <v>9</v>
      </c>
      <c r="L22" s="12">
        <f t="shared" si="2"/>
        <v>65</v>
      </c>
      <c r="M22" s="11">
        <v>6</v>
      </c>
      <c r="N22" s="11">
        <v>50</v>
      </c>
      <c r="O22" s="11">
        <v>5</v>
      </c>
      <c r="P22" s="12">
        <f t="shared" si="3"/>
        <v>61</v>
      </c>
      <c r="Q22" s="11">
        <v>12</v>
      </c>
      <c r="R22" s="11">
        <v>30</v>
      </c>
      <c r="S22" s="11">
        <v>5</v>
      </c>
      <c r="T22" s="12">
        <f t="shared" si="4"/>
        <v>47</v>
      </c>
      <c r="U22" s="11">
        <v>28</v>
      </c>
      <c r="V22" s="11">
        <v>40</v>
      </c>
      <c r="W22" s="11">
        <v>6</v>
      </c>
      <c r="X22" s="12">
        <f t="shared" si="5"/>
        <v>74</v>
      </c>
      <c r="Y22" s="11">
        <v>28</v>
      </c>
      <c r="Z22" s="11">
        <v>40</v>
      </c>
      <c r="AA22" s="11">
        <v>8</v>
      </c>
      <c r="AB22" s="12">
        <f t="shared" si="6"/>
        <v>76</v>
      </c>
      <c r="AC22" s="11">
        <v>28</v>
      </c>
      <c r="AD22" s="11">
        <v>45</v>
      </c>
      <c r="AE22" s="11">
        <v>5</v>
      </c>
      <c r="AF22" s="12">
        <f t="shared" si="7"/>
        <v>78</v>
      </c>
      <c r="AG22" s="11">
        <v>7</v>
      </c>
      <c r="AH22" s="11">
        <v>39</v>
      </c>
      <c r="AI22" s="11">
        <v>8</v>
      </c>
      <c r="AJ22" s="9">
        <f t="shared" si="8"/>
        <v>54</v>
      </c>
      <c r="AK22" s="12">
        <f t="shared" si="9"/>
        <v>66</v>
      </c>
      <c r="AL22" s="9">
        <f t="shared" si="10"/>
        <v>7</v>
      </c>
      <c r="AM22" s="9">
        <f t="shared" si="11"/>
        <v>1</v>
      </c>
      <c r="AN22" s="9" t="str">
        <f t="shared" si="12"/>
        <v>Pass</v>
      </c>
    </row>
    <row r="23" spans="1:40" ht="14.25" customHeight="1">
      <c r="A23" s="7" t="s">
        <v>36</v>
      </c>
      <c r="B23" s="7" t="s">
        <v>20</v>
      </c>
      <c r="C23" s="8">
        <v>37721</v>
      </c>
      <c r="D23" s="12">
        <f t="shared" ca="1" si="0"/>
        <v>22</v>
      </c>
      <c r="E23" s="11">
        <v>24</v>
      </c>
      <c r="F23" s="11">
        <v>58</v>
      </c>
      <c r="G23" s="11">
        <v>8</v>
      </c>
      <c r="H23" s="12">
        <f t="shared" si="1"/>
        <v>90</v>
      </c>
      <c r="I23" s="11">
        <v>22</v>
      </c>
      <c r="J23" s="11">
        <v>47</v>
      </c>
      <c r="K23" s="11">
        <v>8</v>
      </c>
      <c r="L23" s="12">
        <f t="shared" si="2"/>
        <v>77</v>
      </c>
      <c r="M23" s="11">
        <v>21</v>
      </c>
      <c r="N23" s="11">
        <v>41</v>
      </c>
      <c r="O23" s="11">
        <v>5</v>
      </c>
      <c r="P23" s="12">
        <f t="shared" si="3"/>
        <v>67</v>
      </c>
      <c r="Q23" s="11">
        <v>25</v>
      </c>
      <c r="R23" s="11">
        <v>60</v>
      </c>
      <c r="S23" s="11">
        <v>5</v>
      </c>
      <c r="T23" s="12">
        <f t="shared" si="4"/>
        <v>90</v>
      </c>
      <c r="U23" s="11">
        <v>6</v>
      </c>
      <c r="V23" s="11">
        <v>46</v>
      </c>
      <c r="W23" s="11">
        <v>7</v>
      </c>
      <c r="X23" s="12">
        <f t="shared" si="5"/>
        <v>59</v>
      </c>
      <c r="Y23" s="11">
        <v>3</v>
      </c>
      <c r="Z23" s="11">
        <v>46</v>
      </c>
      <c r="AA23" s="11">
        <v>6</v>
      </c>
      <c r="AB23" s="12">
        <f t="shared" si="6"/>
        <v>55</v>
      </c>
      <c r="AC23" s="11">
        <v>3</v>
      </c>
      <c r="AD23" s="11">
        <v>25</v>
      </c>
      <c r="AE23" s="11">
        <v>10</v>
      </c>
      <c r="AF23" s="12">
        <f t="shared" si="7"/>
        <v>38</v>
      </c>
      <c r="AG23" s="11">
        <v>5</v>
      </c>
      <c r="AH23" s="11">
        <v>25</v>
      </c>
      <c r="AI23" s="11">
        <v>10</v>
      </c>
      <c r="AJ23" s="9">
        <f t="shared" si="8"/>
        <v>40</v>
      </c>
      <c r="AK23" s="12">
        <f t="shared" si="9"/>
        <v>64.5</v>
      </c>
      <c r="AL23" s="9">
        <f t="shared" si="10"/>
        <v>6</v>
      </c>
      <c r="AM23" s="9">
        <f t="shared" si="11"/>
        <v>2</v>
      </c>
      <c r="AN23" s="9" t="str">
        <f t="shared" si="12"/>
        <v>Pass</v>
      </c>
    </row>
    <row r="24" spans="1:40" ht="14.25" customHeight="1">
      <c r="A24" s="7" t="s">
        <v>37</v>
      </c>
      <c r="B24" s="7" t="s">
        <v>17</v>
      </c>
      <c r="C24" s="8">
        <v>37573</v>
      </c>
      <c r="D24" s="12">
        <f t="shared" ca="1" si="0"/>
        <v>23</v>
      </c>
      <c r="E24" s="11">
        <v>15</v>
      </c>
      <c r="F24" s="11">
        <v>53</v>
      </c>
      <c r="G24" s="11">
        <v>8</v>
      </c>
      <c r="H24" s="12">
        <f t="shared" si="1"/>
        <v>76</v>
      </c>
      <c r="I24" s="11">
        <v>5</v>
      </c>
      <c r="J24" s="11">
        <v>48</v>
      </c>
      <c r="K24" s="11">
        <v>8</v>
      </c>
      <c r="L24" s="12">
        <f t="shared" si="2"/>
        <v>61</v>
      </c>
      <c r="M24" s="11">
        <v>27</v>
      </c>
      <c r="N24" s="11">
        <v>47</v>
      </c>
      <c r="O24" s="11">
        <v>10</v>
      </c>
      <c r="P24" s="12">
        <f t="shared" si="3"/>
        <v>84</v>
      </c>
      <c r="Q24" s="11">
        <v>5</v>
      </c>
      <c r="R24" s="11">
        <v>42</v>
      </c>
      <c r="S24" s="11">
        <v>10</v>
      </c>
      <c r="T24" s="12">
        <f t="shared" si="4"/>
        <v>57</v>
      </c>
      <c r="U24" s="11">
        <v>5</v>
      </c>
      <c r="V24" s="11">
        <v>60</v>
      </c>
      <c r="W24" s="11">
        <v>6</v>
      </c>
      <c r="X24" s="12">
        <f t="shared" si="5"/>
        <v>71</v>
      </c>
      <c r="Y24" s="11">
        <v>19</v>
      </c>
      <c r="Z24" s="11">
        <v>60</v>
      </c>
      <c r="AA24" s="11">
        <v>7</v>
      </c>
      <c r="AB24" s="12">
        <f t="shared" si="6"/>
        <v>86</v>
      </c>
      <c r="AC24" s="11">
        <v>19</v>
      </c>
      <c r="AD24" s="11">
        <v>41</v>
      </c>
      <c r="AE24" s="11">
        <v>8</v>
      </c>
      <c r="AF24" s="12">
        <f t="shared" si="7"/>
        <v>68</v>
      </c>
      <c r="AG24" s="11">
        <v>4</v>
      </c>
      <c r="AH24" s="11">
        <v>50</v>
      </c>
      <c r="AI24" s="11">
        <v>9</v>
      </c>
      <c r="AJ24" s="9">
        <f t="shared" si="8"/>
        <v>63</v>
      </c>
      <c r="AK24" s="12">
        <f t="shared" si="9"/>
        <v>70.75</v>
      </c>
      <c r="AL24" s="9">
        <f t="shared" si="10"/>
        <v>8</v>
      </c>
      <c r="AM24" s="9">
        <f t="shared" si="11"/>
        <v>0</v>
      </c>
      <c r="AN24" s="9" t="str">
        <f t="shared" si="12"/>
        <v>Pass</v>
      </c>
    </row>
    <row r="25" spans="1:40" ht="14.25" customHeight="1">
      <c r="A25" s="7" t="s">
        <v>38</v>
      </c>
      <c r="B25" s="7" t="s">
        <v>17</v>
      </c>
      <c r="C25" s="8">
        <v>37691</v>
      </c>
      <c r="D25" s="12">
        <f t="shared" ca="1" si="0"/>
        <v>22</v>
      </c>
      <c r="E25" s="11">
        <v>4</v>
      </c>
      <c r="F25" s="11">
        <v>59</v>
      </c>
      <c r="G25" s="11">
        <v>5</v>
      </c>
      <c r="H25" s="12">
        <f t="shared" si="1"/>
        <v>68</v>
      </c>
      <c r="I25" s="11">
        <v>17</v>
      </c>
      <c r="J25" s="11">
        <v>57</v>
      </c>
      <c r="K25" s="11">
        <v>5</v>
      </c>
      <c r="L25" s="12">
        <f t="shared" si="2"/>
        <v>79</v>
      </c>
      <c r="M25" s="11">
        <v>5</v>
      </c>
      <c r="N25" s="11">
        <v>57</v>
      </c>
      <c r="O25" s="11">
        <v>10</v>
      </c>
      <c r="P25" s="12">
        <f t="shared" si="3"/>
        <v>72</v>
      </c>
      <c r="Q25" s="11">
        <v>2</v>
      </c>
      <c r="R25" s="11">
        <v>44</v>
      </c>
      <c r="S25" s="11">
        <v>10</v>
      </c>
      <c r="T25" s="12">
        <f t="shared" si="4"/>
        <v>56</v>
      </c>
      <c r="U25" s="11">
        <v>24</v>
      </c>
      <c r="V25" s="11">
        <v>49</v>
      </c>
      <c r="W25" s="11">
        <v>9</v>
      </c>
      <c r="X25" s="12">
        <f t="shared" si="5"/>
        <v>82</v>
      </c>
      <c r="Y25" s="11">
        <v>23</v>
      </c>
      <c r="Z25" s="11">
        <v>49</v>
      </c>
      <c r="AA25" s="11">
        <v>6</v>
      </c>
      <c r="AB25" s="12">
        <f t="shared" si="6"/>
        <v>78</v>
      </c>
      <c r="AC25" s="11">
        <v>23</v>
      </c>
      <c r="AD25" s="11">
        <v>52</v>
      </c>
      <c r="AE25" s="11">
        <v>7</v>
      </c>
      <c r="AF25" s="12">
        <f t="shared" si="7"/>
        <v>82</v>
      </c>
      <c r="AG25" s="11">
        <v>16</v>
      </c>
      <c r="AH25" s="11">
        <v>57</v>
      </c>
      <c r="AI25" s="11">
        <v>7</v>
      </c>
      <c r="AJ25" s="9">
        <f t="shared" si="8"/>
        <v>80</v>
      </c>
      <c r="AK25" s="12">
        <f t="shared" si="9"/>
        <v>74.625</v>
      </c>
      <c r="AL25" s="9">
        <f t="shared" si="10"/>
        <v>8</v>
      </c>
      <c r="AM25" s="9">
        <f t="shared" si="11"/>
        <v>0</v>
      </c>
      <c r="AN25" s="9" t="str">
        <f t="shared" si="12"/>
        <v>Pass</v>
      </c>
    </row>
    <row r="26" spans="1:40" ht="14.25" customHeight="1">
      <c r="A26" s="7" t="s">
        <v>39</v>
      </c>
      <c r="B26" s="7" t="s">
        <v>17</v>
      </c>
      <c r="C26" s="8">
        <v>37419</v>
      </c>
      <c r="D26" s="12">
        <f t="shared" ca="1" si="0"/>
        <v>23</v>
      </c>
      <c r="E26" s="11">
        <v>11</v>
      </c>
      <c r="F26" s="11">
        <v>37</v>
      </c>
      <c r="G26" s="11">
        <v>8</v>
      </c>
      <c r="H26" s="12">
        <f t="shared" si="1"/>
        <v>56</v>
      </c>
      <c r="I26" s="11">
        <v>27</v>
      </c>
      <c r="J26" s="11">
        <v>47</v>
      </c>
      <c r="K26" s="11">
        <v>8</v>
      </c>
      <c r="L26" s="12">
        <f t="shared" si="2"/>
        <v>82</v>
      </c>
      <c r="M26" s="11">
        <v>7</v>
      </c>
      <c r="N26" s="11">
        <v>40</v>
      </c>
      <c r="O26" s="11">
        <v>6</v>
      </c>
      <c r="P26" s="12">
        <f t="shared" si="3"/>
        <v>53</v>
      </c>
      <c r="Q26" s="11">
        <v>7</v>
      </c>
      <c r="R26" s="11">
        <v>60</v>
      </c>
      <c r="S26" s="11">
        <v>6</v>
      </c>
      <c r="T26" s="12">
        <f t="shared" si="4"/>
        <v>73</v>
      </c>
      <c r="U26" s="11">
        <v>19</v>
      </c>
      <c r="V26" s="11">
        <v>54</v>
      </c>
      <c r="W26" s="11">
        <v>5</v>
      </c>
      <c r="X26" s="12">
        <f t="shared" si="5"/>
        <v>78</v>
      </c>
      <c r="Y26" s="11">
        <v>18</v>
      </c>
      <c r="Z26" s="11">
        <v>54</v>
      </c>
      <c r="AA26" s="11">
        <v>7</v>
      </c>
      <c r="AB26" s="12">
        <f t="shared" si="6"/>
        <v>79</v>
      </c>
      <c r="AC26" s="11">
        <v>18</v>
      </c>
      <c r="AD26" s="11">
        <v>48</v>
      </c>
      <c r="AE26" s="11">
        <v>10</v>
      </c>
      <c r="AF26" s="12">
        <f t="shared" si="7"/>
        <v>76</v>
      </c>
      <c r="AG26" s="11">
        <v>37</v>
      </c>
      <c r="AH26" s="11">
        <v>35</v>
      </c>
      <c r="AI26" s="11">
        <v>9</v>
      </c>
      <c r="AJ26" s="9">
        <f t="shared" si="8"/>
        <v>81</v>
      </c>
      <c r="AK26" s="12">
        <f t="shared" si="9"/>
        <v>72.25</v>
      </c>
      <c r="AL26" s="9">
        <f t="shared" si="10"/>
        <v>8</v>
      </c>
      <c r="AM26" s="9">
        <f t="shared" si="11"/>
        <v>0</v>
      </c>
      <c r="AN26" s="9" t="str">
        <f t="shared" si="12"/>
        <v>Pass</v>
      </c>
    </row>
    <row r="27" spans="1:40" ht="14.25" customHeight="1">
      <c r="A27" s="7" t="s">
        <v>40</v>
      </c>
      <c r="B27" s="7" t="s">
        <v>20</v>
      </c>
      <c r="C27" s="8">
        <v>37382</v>
      </c>
      <c r="D27" s="12">
        <f t="shared" ca="1" si="0"/>
        <v>23</v>
      </c>
      <c r="E27" s="11">
        <v>28</v>
      </c>
      <c r="F27" s="11">
        <v>25</v>
      </c>
      <c r="G27" s="11">
        <v>7</v>
      </c>
      <c r="H27" s="12">
        <f t="shared" si="1"/>
        <v>60</v>
      </c>
      <c r="I27" s="11">
        <v>11</v>
      </c>
      <c r="J27" s="11">
        <v>33</v>
      </c>
      <c r="K27" s="11">
        <v>7</v>
      </c>
      <c r="L27" s="12">
        <f t="shared" si="2"/>
        <v>51</v>
      </c>
      <c r="M27" s="11">
        <v>19</v>
      </c>
      <c r="N27" s="11">
        <v>60</v>
      </c>
      <c r="O27" s="11">
        <v>8</v>
      </c>
      <c r="P27" s="12">
        <f t="shared" si="3"/>
        <v>87</v>
      </c>
      <c r="Q27" s="11">
        <v>13</v>
      </c>
      <c r="R27" s="11">
        <v>51</v>
      </c>
      <c r="S27" s="11">
        <v>8</v>
      </c>
      <c r="T27" s="12">
        <f t="shared" si="4"/>
        <v>72</v>
      </c>
      <c r="U27" s="11">
        <v>27</v>
      </c>
      <c r="V27" s="11">
        <v>26</v>
      </c>
      <c r="W27" s="11">
        <v>6</v>
      </c>
      <c r="X27" s="12">
        <f t="shared" si="5"/>
        <v>59</v>
      </c>
      <c r="Y27" s="11">
        <v>27</v>
      </c>
      <c r="Z27" s="11">
        <v>26</v>
      </c>
      <c r="AA27" s="11">
        <v>10</v>
      </c>
      <c r="AB27" s="12">
        <f t="shared" si="6"/>
        <v>63</v>
      </c>
      <c r="AC27" s="11">
        <v>27</v>
      </c>
      <c r="AD27" s="11">
        <v>33</v>
      </c>
      <c r="AE27" s="11">
        <v>6</v>
      </c>
      <c r="AF27" s="12">
        <f t="shared" si="7"/>
        <v>66</v>
      </c>
      <c r="AG27" s="11">
        <v>1</v>
      </c>
      <c r="AH27" s="11">
        <v>28</v>
      </c>
      <c r="AI27" s="11">
        <v>9</v>
      </c>
      <c r="AJ27" s="9">
        <f t="shared" si="8"/>
        <v>38</v>
      </c>
      <c r="AK27" s="12">
        <f t="shared" si="9"/>
        <v>62</v>
      </c>
      <c r="AL27" s="9">
        <f t="shared" si="10"/>
        <v>7</v>
      </c>
      <c r="AM27" s="9">
        <f t="shared" si="11"/>
        <v>1</v>
      </c>
      <c r="AN27" s="9" t="str">
        <f t="shared" si="12"/>
        <v>Pass</v>
      </c>
    </row>
    <row r="28" spans="1:40" ht="14.25" customHeight="1">
      <c r="A28" s="7" t="s">
        <v>41</v>
      </c>
      <c r="B28" s="7" t="s">
        <v>20</v>
      </c>
      <c r="C28" s="8">
        <v>36719</v>
      </c>
      <c r="D28" s="12">
        <f t="shared" ca="1" si="0"/>
        <v>25</v>
      </c>
      <c r="E28" s="11">
        <v>26</v>
      </c>
      <c r="F28" s="11">
        <v>50</v>
      </c>
      <c r="G28" s="11">
        <v>8</v>
      </c>
      <c r="H28" s="12">
        <f t="shared" si="1"/>
        <v>84</v>
      </c>
      <c r="I28" s="11">
        <v>16</v>
      </c>
      <c r="J28" s="11">
        <v>45</v>
      </c>
      <c r="K28" s="11">
        <v>8</v>
      </c>
      <c r="L28" s="12">
        <f t="shared" si="2"/>
        <v>69</v>
      </c>
      <c r="M28" s="11">
        <v>7</v>
      </c>
      <c r="N28" s="11">
        <v>51</v>
      </c>
      <c r="O28" s="11">
        <v>7</v>
      </c>
      <c r="P28" s="12">
        <f t="shared" si="3"/>
        <v>65</v>
      </c>
      <c r="Q28" s="11">
        <v>27</v>
      </c>
      <c r="R28" s="11">
        <v>59</v>
      </c>
      <c r="S28" s="11">
        <v>7</v>
      </c>
      <c r="T28" s="12">
        <f t="shared" si="4"/>
        <v>93</v>
      </c>
      <c r="U28" s="11">
        <v>21</v>
      </c>
      <c r="V28" s="11">
        <v>52</v>
      </c>
      <c r="W28" s="11">
        <v>6</v>
      </c>
      <c r="X28" s="12">
        <f t="shared" si="5"/>
        <v>79</v>
      </c>
      <c r="Y28" s="11">
        <v>9</v>
      </c>
      <c r="Z28" s="11">
        <v>52</v>
      </c>
      <c r="AA28" s="11">
        <v>7</v>
      </c>
      <c r="AB28" s="12">
        <f t="shared" si="6"/>
        <v>68</v>
      </c>
      <c r="AC28" s="11">
        <v>9</v>
      </c>
      <c r="AD28" s="11">
        <v>30</v>
      </c>
      <c r="AE28" s="11">
        <v>9</v>
      </c>
      <c r="AF28" s="12">
        <f t="shared" si="7"/>
        <v>48</v>
      </c>
      <c r="AG28" s="11">
        <v>21</v>
      </c>
      <c r="AH28" s="11">
        <v>53</v>
      </c>
      <c r="AI28" s="11">
        <v>7</v>
      </c>
      <c r="AJ28" s="9">
        <f t="shared" si="8"/>
        <v>81</v>
      </c>
      <c r="AK28" s="12">
        <f t="shared" si="9"/>
        <v>73.375</v>
      </c>
      <c r="AL28" s="9">
        <f t="shared" si="10"/>
        <v>7</v>
      </c>
      <c r="AM28" s="9">
        <f t="shared" si="11"/>
        <v>1</v>
      </c>
      <c r="AN28" s="9" t="str">
        <f t="shared" si="12"/>
        <v>Pass</v>
      </c>
    </row>
    <row r="29" spans="1:40" ht="14.25" customHeight="1">
      <c r="A29" s="7" t="s">
        <v>42</v>
      </c>
      <c r="B29" s="7" t="s">
        <v>20</v>
      </c>
      <c r="C29" s="8">
        <v>37622</v>
      </c>
      <c r="D29" s="12">
        <f t="shared" ca="1" si="0"/>
        <v>22</v>
      </c>
      <c r="E29" s="11">
        <v>16</v>
      </c>
      <c r="F29" s="11">
        <v>32</v>
      </c>
      <c r="G29" s="11">
        <v>6</v>
      </c>
      <c r="H29" s="12">
        <f t="shared" si="1"/>
        <v>54</v>
      </c>
      <c r="I29" s="11">
        <v>16</v>
      </c>
      <c r="J29" s="11">
        <v>40</v>
      </c>
      <c r="K29" s="11">
        <v>6</v>
      </c>
      <c r="L29" s="12">
        <f t="shared" si="2"/>
        <v>62</v>
      </c>
      <c r="M29" s="11">
        <v>13</v>
      </c>
      <c r="N29" s="11">
        <v>31</v>
      </c>
      <c r="O29" s="11">
        <v>10</v>
      </c>
      <c r="P29" s="12">
        <f t="shared" si="3"/>
        <v>54</v>
      </c>
      <c r="Q29" s="11">
        <v>9</v>
      </c>
      <c r="R29" s="11">
        <v>59</v>
      </c>
      <c r="S29" s="11">
        <v>10</v>
      </c>
      <c r="T29" s="12">
        <f t="shared" si="4"/>
        <v>78</v>
      </c>
      <c r="U29" s="11">
        <v>0</v>
      </c>
      <c r="V29" s="11">
        <v>58</v>
      </c>
      <c r="W29" s="11">
        <v>9</v>
      </c>
      <c r="X29" s="12">
        <f t="shared" si="5"/>
        <v>67</v>
      </c>
      <c r="Y29" s="11">
        <v>26</v>
      </c>
      <c r="Z29" s="11">
        <v>58</v>
      </c>
      <c r="AA29" s="11">
        <v>7</v>
      </c>
      <c r="AB29" s="12">
        <f t="shared" si="6"/>
        <v>91</v>
      </c>
      <c r="AC29" s="11">
        <v>26</v>
      </c>
      <c r="AD29" s="11">
        <v>29</v>
      </c>
      <c r="AE29" s="11">
        <v>7</v>
      </c>
      <c r="AF29" s="12">
        <f t="shared" si="7"/>
        <v>62</v>
      </c>
      <c r="AG29" s="11">
        <v>13</v>
      </c>
      <c r="AH29" s="11">
        <v>28</v>
      </c>
      <c r="AI29" s="11">
        <v>6</v>
      </c>
      <c r="AJ29" s="9">
        <f t="shared" si="8"/>
        <v>47</v>
      </c>
      <c r="AK29" s="12">
        <f t="shared" si="9"/>
        <v>64.375</v>
      </c>
      <c r="AL29" s="9">
        <f t="shared" si="10"/>
        <v>7</v>
      </c>
      <c r="AM29" s="9">
        <f t="shared" si="11"/>
        <v>1</v>
      </c>
      <c r="AN29" s="9" t="str">
        <f t="shared" si="12"/>
        <v>Pass</v>
      </c>
    </row>
    <row r="30" spans="1:40" ht="14.25" customHeight="1">
      <c r="H30" s="36">
        <f>SUM(H5:H29)</f>
        <v>1599</v>
      </c>
      <c r="L30" s="36">
        <f>SUM(L5:L29)</f>
        <v>1731</v>
      </c>
      <c r="P30" s="36">
        <f>SUM(P5:P29)</f>
        <v>1753</v>
      </c>
      <c r="T30" s="36">
        <f>SUM(T5:T29)</f>
        <v>1736</v>
      </c>
      <c r="X30" s="36">
        <f>SUM(X5:X29)</f>
        <v>1636</v>
      </c>
      <c r="AB30" s="36">
        <f>SUM(AB5:AB29)</f>
        <v>1644</v>
      </c>
      <c r="AF30" s="36">
        <f>SUM(AF5:AF29)</f>
        <v>1627</v>
      </c>
      <c r="AJ30" s="36">
        <f>SUM(AJ5:AJ29)</f>
        <v>1590</v>
      </c>
    </row>
    <row r="31" spans="1:40" ht="14.25" customHeight="1">
      <c r="G31" t="s">
        <v>126</v>
      </c>
      <c r="H31" s="36">
        <f>MIN(H30,L30,P30,T30,X30,AB30,AF30,AJ30)</f>
        <v>1590</v>
      </c>
    </row>
    <row r="32" spans="1:4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AG3:AJ3"/>
    <mergeCell ref="Y3:AB3"/>
    <mergeCell ref="AC3:AF3"/>
    <mergeCell ref="A2:D3"/>
    <mergeCell ref="E3:H3"/>
    <mergeCell ref="I3:L3"/>
    <mergeCell ref="M3:P3"/>
    <mergeCell ref="Q3:T3"/>
    <mergeCell ref="U3:X3"/>
  </mergeCells>
  <conditionalFormatting sqref="AK5:AK29">
    <cfRule type="top10" dxfId="0" priority="1" rank="3"/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39DC-EC4A-44D8-9F08-33D761766FD8}">
  <dimension ref="A1:R58"/>
  <sheetViews>
    <sheetView topLeftCell="A43" workbookViewId="0">
      <selection activeCell="B58" sqref="B58"/>
    </sheetView>
  </sheetViews>
  <sheetFormatPr defaultRowHeight="15"/>
  <cols>
    <col min="1" max="1" width="17.85546875" customWidth="1"/>
    <col min="3" max="3" width="13.5703125" bestFit="1" customWidth="1"/>
    <col min="4" max="4" width="15.85546875" bestFit="1" customWidth="1"/>
    <col min="8" max="8" width="16.140625" bestFit="1" customWidth="1"/>
    <col min="9" max="9" width="17.85546875" customWidth="1"/>
    <col min="14" max="14" width="12.85546875" bestFit="1" customWidth="1"/>
    <col min="15" max="15" width="12.42578125" bestFit="1" customWidth="1"/>
    <col min="17" max="17" width="10.5703125" bestFit="1" customWidth="1"/>
  </cols>
  <sheetData>
    <row r="1" spans="1:18">
      <c r="A1" s="33" t="s">
        <v>61</v>
      </c>
      <c r="K1" s="38" t="s">
        <v>4</v>
      </c>
      <c r="N1" t="s">
        <v>52</v>
      </c>
      <c r="O1" t="s">
        <v>53</v>
      </c>
      <c r="Q1" t="s">
        <v>119</v>
      </c>
      <c r="R1" t="s">
        <v>120</v>
      </c>
    </row>
    <row r="2" spans="1:18">
      <c r="A2">
        <f ca="1">MODE('SS3'!D5:D29)</f>
        <v>22</v>
      </c>
      <c r="K2" s="37" t="s">
        <v>16</v>
      </c>
      <c r="N2" s="40" t="s">
        <v>70</v>
      </c>
      <c r="O2" s="40" t="s">
        <v>71</v>
      </c>
      <c r="Q2" t="str">
        <f>LEFT(Table2[[#This Row],[Name]],FIND(" ",Table2[[#This Row],[Name]],1))</f>
        <v xml:space="preserve">Richard </v>
      </c>
    </row>
    <row r="3" spans="1:18">
      <c r="K3" s="37" t="s">
        <v>18</v>
      </c>
      <c r="N3" s="40" t="s">
        <v>72</v>
      </c>
      <c r="O3" s="40" t="s">
        <v>73</v>
      </c>
      <c r="Q3" t="str">
        <f>LEFT(Table2[[#This Row],[Name]],FIND(" ",Table2[[#This Row],[Name]],1))</f>
        <v xml:space="preserve">Daniel </v>
      </c>
    </row>
    <row r="4" spans="1:18">
      <c r="A4" s="34" t="s">
        <v>62</v>
      </c>
      <c r="B4" s="34"/>
      <c r="C4" s="34"/>
      <c r="D4" s="34"/>
      <c r="E4" s="34"/>
      <c r="F4" s="34"/>
      <c r="G4" s="34"/>
      <c r="H4" s="34"/>
      <c r="K4" s="37" t="s">
        <v>19</v>
      </c>
      <c r="N4" s="40" t="s">
        <v>74</v>
      </c>
      <c r="O4" s="40" t="s">
        <v>75</v>
      </c>
      <c r="Q4" t="str">
        <f>LEFT(Table2[[#This Row],[Name]],FIND(" ",Table2[[#This Row],[Name]],1))</f>
        <v xml:space="preserve">Lola </v>
      </c>
    </row>
    <row r="5" spans="1:18">
      <c r="A5" s="34"/>
      <c r="B5" s="34"/>
      <c r="C5" s="34"/>
      <c r="D5" s="34"/>
      <c r="E5" s="34"/>
      <c r="F5" s="34"/>
      <c r="G5" s="34"/>
      <c r="H5" s="34"/>
      <c r="K5" s="37" t="s">
        <v>21</v>
      </c>
      <c r="N5" s="40" t="s">
        <v>76</v>
      </c>
      <c r="O5" s="40" t="s">
        <v>77</v>
      </c>
      <c r="Q5" t="str">
        <f>LEFT(Table2[[#This Row],[Name]],FIND(" ",Table2[[#This Row],[Name]],1))</f>
        <v xml:space="preserve">Breezy </v>
      </c>
    </row>
    <row r="6" spans="1:18">
      <c r="A6" s="35"/>
      <c r="B6" s="35"/>
      <c r="C6" s="35" t="s">
        <v>63</v>
      </c>
      <c r="D6" s="35" t="s">
        <v>64</v>
      </c>
      <c r="E6" s="35"/>
      <c r="F6" s="35"/>
      <c r="G6" s="35"/>
      <c r="H6" s="35"/>
      <c r="K6" s="37" t="s">
        <v>22</v>
      </c>
      <c r="N6" s="40" t="s">
        <v>78</v>
      </c>
      <c r="O6" s="40" t="s">
        <v>79</v>
      </c>
      <c r="Q6" t="str">
        <f>LEFT(Table2[[#This Row],[Name]],FIND(" ",Table2[[#This Row],[Name]],1))</f>
        <v xml:space="preserve">Witney </v>
      </c>
    </row>
    <row r="7" spans="1:18">
      <c r="A7" t="s">
        <v>4</v>
      </c>
      <c r="C7" s="36">
        <f ca="1">MIN('SS3'!D5:D29)</f>
        <v>20</v>
      </c>
      <c r="D7" s="36">
        <f ca="1">MAX('SS3'!D5:D29)</f>
        <v>26</v>
      </c>
      <c r="K7" s="37" t="s">
        <v>23</v>
      </c>
      <c r="N7" s="40" t="s">
        <v>80</v>
      </c>
      <c r="O7" s="40" t="s">
        <v>81</v>
      </c>
      <c r="Q7" t="str">
        <f>LEFT(Table2[[#This Row],[Name]],FIND(" ",Table2[[#This Row],[Name]],1))</f>
        <v xml:space="preserve">Mary </v>
      </c>
    </row>
    <row r="8" spans="1:18">
      <c r="A8" t="s">
        <v>7</v>
      </c>
      <c r="K8" s="37" t="s">
        <v>24</v>
      </c>
      <c r="N8" s="40" t="s">
        <v>82</v>
      </c>
      <c r="O8" s="40" t="s">
        <v>83</v>
      </c>
      <c r="Q8" t="str">
        <f>LEFT(Table2[[#This Row],[Name]],FIND(" ",Table2[[#This Row],[Name]],1))</f>
        <v xml:space="preserve">Samuel </v>
      </c>
    </row>
    <row r="9" spans="1:18">
      <c r="A9" t="s">
        <v>5</v>
      </c>
      <c r="K9" s="37" t="s">
        <v>25</v>
      </c>
      <c r="N9" s="40" t="s">
        <v>84</v>
      </c>
      <c r="O9" s="40" t="s">
        <v>85</v>
      </c>
      <c r="Q9" t="str">
        <f>LEFT(Table2[[#This Row],[Name]],FIND(" ",Table2[[#This Row],[Name]],1))</f>
        <v xml:space="preserve">Anthonia </v>
      </c>
    </row>
    <row r="10" spans="1:18">
      <c r="K10" s="37" t="s">
        <v>26</v>
      </c>
      <c r="N10" s="40" t="s">
        <v>86</v>
      </c>
      <c r="O10" s="40" t="s">
        <v>87</v>
      </c>
      <c r="Q10" t="str">
        <f>LEFT(Table2[[#This Row],[Name]],FIND(" ",Table2[[#This Row],[Name]],1))</f>
        <v xml:space="preserve">John </v>
      </c>
    </row>
    <row r="11" spans="1:18">
      <c r="B11" t="str" cm="1">
        <f t="array" aca="1" ref="B11:B12" ca="1">_xlfn._xlws.FILTER('SS3'!B5:B29,'SS3'!D5:D29=MIN('SS3'!D5:D29))</f>
        <v>Female</v>
      </c>
      <c r="C11" t="str" cm="1">
        <f t="array" aca="1" ref="C11:C12" ca="1">_xlfn._xlws.FILTER('SS3'!A5:A29,'SS3'!D5:D29=MIN('SS3'!D5:D29))</f>
        <v>Mary Mace</v>
      </c>
      <c r="D11" t="str" cm="1">
        <f t="array" aca="1" ref="D11" ca="1">_xlfn._xlws.FILTER('SS3'!A5:A29,'SS3'!D5:D29=MAX('SS3'!D5:D29))</f>
        <v>Alexander Lopez</v>
      </c>
      <c r="E11" t="str" cm="1">
        <f t="array" aca="1" ref="E11" ca="1">_xlfn._xlws.FILTER('SS3'!B5:B29,'SS3'!D5:D29=MAX('SS3'!D5:D29))</f>
        <v>Male</v>
      </c>
      <c r="K11" s="37" t="s">
        <v>27</v>
      </c>
      <c r="N11" s="40" t="s">
        <v>88</v>
      </c>
      <c r="O11" s="40" t="s">
        <v>89</v>
      </c>
      <c r="Q11" t="str">
        <f>LEFT(Table2[[#This Row],[Name]],FIND(" ",Table2[[#This Row],[Name]],1))</f>
        <v xml:space="preserve">Jason </v>
      </c>
    </row>
    <row r="12" spans="1:18">
      <c r="B12" t="str">
        <f ca="1"/>
        <v>Female</v>
      </c>
      <c r="C12" t="str">
        <f ca="1"/>
        <v>Vera Michaels</v>
      </c>
      <c r="K12" s="37" t="s">
        <v>28</v>
      </c>
      <c r="N12" s="40" t="s">
        <v>90</v>
      </c>
      <c r="O12" s="40" t="s">
        <v>91</v>
      </c>
      <c r="Q12" t="str">
        <f>LEFT(Table2[[#This Row],[Name]],FIND(" ",Table2[[#This Row],[Name]],1))</f>
        <v xml:space="preserve">Diamond </v>
      </c>
    </row>
    <row r="13" spans="1:18">
      <c r="K13" s="37" t="s">
        <v>29</v>
      </c>
      <c r="N13" s="40" t="s">
        <v>92</v>
      </c>
      <c r="O13" s="40" t="s">
        <v>93</v>
      </c>
      <c r="Q13" t="str">
        <f>LEFT(Table2[[#This Row],[Name]],FIND(" ",Table2[[#This Row],[Name]],1))</f>
        <v xml:space="preserve">Sarah </v>
      </c>
    </row>
    <row r="14" spans="1:18">
      <c r="K14" s="37" t="s">
        <v>30</v>
      </c>
      <c r="N14" s="40" t="s">
        <v>94</v>
      </c>
      <c r="O14" s="40" t="s">
        <v>95</v>
      </c>
      <c r="Q14" t="str">
        <f>LEFT(Table2[[#This Row],[Name]],FIND(" ",Table2[[#This Row],[Name]],1))</f>
        <v xml:space="preserve">Vera </v>
      </c>
    </row>
    <row r="15" spans="1:18">
      <c r="A15" t="s">
        <v>65</v>
      </c>
      <c r="B15" s="36">
        <f ca="1">D7-C7</f>
        <v>6</v>
      </c>
      <c r="K15" s="37" t="s">
        <v>31</v>
      </c>
      <c r="N15" s="40" t="s">
        <v>96</v>
      </c>
      <c r="O15" s="40" t="s">
        <v>70</v>
      </c>
      <c r="Q15" t="str">
        <f>LEFT(Table2[[#This Row],[Name]],FIND(" ",Table2[[#This Row],[Name]],1))</f>
        <v xml:space="preserve">Angela </v>
      </c>
    </row>
    <row r="16" spans="1:18">
      <c r="K16" s="37" t="s">
        <v>32</v>
      </c>
      <c r="N16" s="40" t="s">
        <v>97</v>
      </c>
      <c r="O16" s="40" t="s">
        <v>98</v>
      </c>
      <c r="Q16" t="str">
        <f>LEFT(Table2[[#This Row],[Name]],FIND(" ",Table2[[#This Row],[Name]],1))</f>
        <v xml:space="preserve">Athena </v>
      </c>
    </row>
    <row r="17" spans="1:17">
      <c r="K17" s="37" t="s">
        <v>33</v>
      </c>
      <c r="N17" s="40" t="s">
        <v>99</v>
      </c>
      <c r="O17" s="40" t="s">
        <v>100</v>
      </c>
      <c r="Q17" t="str">
        <f>LEFT(Table2[[#This Row],[Name]],FIND(" ",Table2[[#This Row],[Name]],1))</f>
        <v xml:space="preserve">Taylor </v>
      </c>
    </row>
    <row r="18" spans="1:17">
      <c r="A18" t="s">
        <v>66</v>
      </c>
      <c r="K18" s="37" t="s">
        <v>34</v>
      </c>
      <c r="N18" s="40" t="s">
        <v>101</v>
      </c>
      <c r="O18" s="40" t="s">
        <v>102</v>
      </c>
      <c r="Q18" t="str">
        <f>LEFT(Table2[[#This Row],[Name]],FIND(" ",Table2[[#This Row],[Name]],1))</f>
        <v xml:space="preserve">Alexander </v>
      </c>
    </row>
    <row r="19" spans="1:17">
      <c r="A19" t="s">
        <v>69</v>
      </c>
      <c r="B19">
        <v>2023</v>
      </c>
      <c r="C19">
        <v>2024</v>
      </c>
      <c r="D19">
        <v>2025</v>
      </c>
      <c r="K19" s="37" t="s">
        <v>35</v>
      </c>
      <c r="N19" s="40" t="s">
        <v>103</v>
      </c>
      <c r="O19" s="40" t="s">
        <v>104</v>
      </c>
      <c r="Q19" t="str">
        <f>LEFT(Table2[[#This Row],[Name]],FIND(" ",Table2[[#This Row],[Name]],1))</f>
        <v xml:space="preserve">Alfred </v>
      </c>
    </row>
    <row r="20" spans="1:17">
      <c r="A20" t="s">
        <v>67</v>
      </c>
      <c r="B20">
        <f>COUNTIF('SS1'!$AN$5:$AN$29,"Pass")</f>
        <v>16</v>
      </c>
      <c r="C20">
        <f>COUNTIF('SS2'!$AN$5:$AN$29,'Other Answers'!A20)</f>
        <v>15</v>
      </c>
      <c r="D20">
        <f>COUNTIF('SS3'!$AN$5:$AN$29,'Other Answers'!A20)</f>
        <v>25</v>
      </c>
      <c r="K20" s="37" t="s">
        <v>36</v>
      </c>
      <c r="N20" s="40" t="s">
        <v>105</v>
      </c>
      <c r="O20" s="40" t="s">
        <v>106</v>
      </c>
      <c r="Q20" t="str">
        <f>LEFT(Table2[[#This Row],[Name]],FIND(" ",Table2[[#This Row],[Name]],1))</f>
        <v xml:space="preserve">Donna </v>
      </c>
    </row>
    <row r="21" spans="1:17">
      <c r="A21" t="s">
        <v>68</v>
      </c>
      <c r="B21">
        <f>COUNTIF('SS1'!$AN$5:$AN$29,"Fail")</f>
        <v>9</v>
      </c>
      <c r="C21">
        <f>COUNTIF('SS2'!$AN$5:$AN$29,'Other Answers'!A21)</f>
        <v>10</v>
      </c>
      <c r="D21">
        <f>COUNTIF('SS3'!$AN$5:$AN$29,'Other Answers'!A21)</f>
        <v>0</v>
      </c>
      <c r="K21" s="37" t="s">
        <v>37</v>
      </c>
      <c r="N21" s="40" t="s">
        <v>107</v>
      </c>
      <c r="O21" s="40" t="s">
        <v>108</v>
      </c>
      <c r="Q21" t="str">
        <f>LEFT(Table2[[#This Row],[Name]],FIND(" ",Table2[[#This Row],[Name]],1))</f>
        <v xml:space="preserve">Ronald </v>
      </c>
    </row>
    <row r="22" spans="1:17">
      <c r="K22" s="37" t="s">
        <v>38</v>
      </c>
      <c r="N22" s="40" t="s">
        <v>109</v>
      </c>
      <c r="O22" s="40" t="s">
        <v>110</v>
      </c>
      <c r="Q22" t="str">
        <f>LEFT(Table2[[#This Row],[Name]],FIND(" ",Table2[[#This Row],[Name]],1))</f>
        <v xml:space="preserve">Peter </v>
      </c>
    </row>
    <row r="23" spans="1:17">
      <c r="K23" s="37" t="s">
        <v>39</v>
      </c>
      <c r="N23" s="40" t="s">
        <v>111</v>
      </c>
      <c r="O23" s="40" t="s">
        <v>112</v>
      </c>
      <c r="Q23" t="str">
        <f>LEFT(Table2[[#This Row],[Name]],FIND(" ",Table2[[#This Row],[Name]],1))</f>
        <v xml:space="preserve">David </v>
      </c>
    </row>
    <row r="24" spans="1:17">
      <c r="K24" s="37" t="s">
        <v>40</v>
      </c>
      <c r="N24" s="40" t="s">
        <v>113</v>
      </c>
      <c r="O24" s="40" t="s">
        <v>114</v>
      </c>
      <c r="Q24" t="str">
        <f>LEFT(Table2[[#This Row],[Name]],FIND(" ",Table2[[#This Row],[Name]],1))</f>
        <v xml:space="preserve">Laura </v>
      </c>
    </row>
    <row r="25" spans="1:17">
      <c r="A25" t="s">
        <v>5</v>
      </c>
      <c r="B25" t="s">
        <v>121</v>
      </c>
      <c r="K25" s="37" t="s">
        <v>41</v>
      </c>
      <c r="N25" s="40" t="s">
        <v>115</v>
      </c>
      <c r="O25" s="40" t="s">
        <v>116</v>
      </c>
      <c r="Q25" t="str">
        <f>LEFT(Table2[[#This Row],[Name]],FIND(" ",Table2[[#This Row],[Name]],1))</f>
        <v xml:space="preserve">Dilish </v>
      </c>
    </row>
    <row r="26" spans="1:17">
      <c r="A26" t="s">
        <v>17</v>
      </c>
      <c r="B26">
        <f>COUNTIF('SS3'!$B$5:$B$29,'Other Answers'!A26)</f>
        <v>12</v>
      </c>
      <c r="K26" s="39" t="s">
        <v>42</v>
      </c>
      <c r="N26" s="40" t="s">
        <v>117</v>
      </c>
      <c r="O26" s="40" t="s">
        <v>118</v>
      </c>
      <c r="Q26" t="str">
        <f>LEFT(Table2[[#This Row],[Name]],FIND(" ",Table2[[#This Row],[Name]],1))</f>
        <v xml:space="preserve">Priscillia </v>
      </c>
    </row>
    <row r="27" spans="1:17">
      <c r="A27" t="s">
        <v>20</v>
      </c>
      <c r="B27">
        <f>COUNTIF('SS3'!$B$5:$B$29,'Other Answers'!A27)</f>
        <v>13</v>
      </c>
    </row>
    <row r="42" spans="1:9">
      <c r="A42" s="17" t="s">
        <v>43</v>
      </c>
      <c r="B42" t="s">
        <v>125</v>
      </c>
      <c r="C42" t="s">
        <v>122</v>
      </c>
      <c r="D42" t="s">
        <v>123</v>
      </c>
      <c r="E42" t="s">
        <v>124</v>
      </c>
      <c r="G42" t="s">
        <v>128</v>
      </c>
      <c r="I42" t="s">
        <v>131</v>
      </c>
    </row>
    <row r="43" spans="1:9">
      <c r="A43" s="17" t="s">
        <v>44</v>
      </c>
      <c r="E43">
        <f>COUNTIF(Totals!$O$3:$O$27,Table_15[[#This Row],[Subjects]])</f>
        <v>3</v>
      </c>
      <c r="G43">
        <v>2023</v>
      </c>
      <c r="H43" s="41" t="s">
        <v>50</v>
      </c>
      <c r="I43" s="41" t="s">
        <v>48</v>
      </c>
    </row>
    <row r="44" spans="1:9">
      <c r="A44" s="17" t="s">
        <v>45</v>
      </c>
      <c r="C44" t="s">
        <v>127</v>
      </c>
      <c r="E44">
        <f>COUNTIF(Totals!$O$3:$O$27,Table_15[[#This Row],[Subjects]])</f>
        <v>4</v>
      </c>
      <c r="G44">
        <v>2024</v>
      </c>
      <c r="H44" s="41" t="s">
        <v>45</v>
      </c>
      <c r="I44" s="41" t="s">
        <v>44</v>
      </c>
    </row>
    <row r="45" spans="1:9">
      <c r="A45" s="17" t="s">
        <v>46</v>
      </c>
      <c r="D45" t="s">
        <v>127</v>
      </c>
      <c r="E45">
        <f>COUNTIF(Totals!$O$3:$O$27,Table_15[[#This Row],[Subjects]])</f>
        <v>3</v>
      </c>
      <c r="G45">
        <v>2025</v>
      </c>
      <c r="H45" s="41" t="s">
        <v>46</v>
      </c>
      <c r="I45" s="41" t="s">
        <v>51</v>
      </c>
    </row>
    <row r="46" spans="1:9">
      <c r="A46" s="17" t="s">
        <v>47</v>
      </c>
      <c r="E46">
        <f>COUNTIF(Totals!$O$3:$O$27,Table_15[[#This Row],[Subjects]])</f>
        <v>4</v>
      </c>
      <c r="G46" t="s">
        <v>129</v>
      </c>
      <c r="H46" s="41" t="s">
        <v>45</v>
      </c>
      <c r="I46" s="41" t="s">
        <v>48</v>
      </c>
    </row>
    <row r="47" spans="1:9">
      <c r="A47" s="17" t="s">
        <v>48</v>
      </c>
      <c r="E47">
        <f>COUNTIF(Totals!$O$3:$O$27,Table_15[[#This Row],[Subjects]])</f>
        <v>3</v>
      </c>
    </row>
    <row r="48" spans="1:9">
      <c r="A48" s="17" t="s">
        <v>49</v>
      </c>
      <c r="E48">
        <f>COUNTIF(Totals!$O$3:$O$27,Table_15[[#This Row],[Subjects]])</f>
        <v>3</v>
      </c>
    </row>
    <row r="49" spans="1:5">
      <c r="A49" s="17" t="s">
        <v>50</v>
      </c>
      <c r="B49" t="s">
        <v>127</v>
      </c>
      <c r="E49">
        <f>COUNTIF(Totals!$O$3:$O$27,Table_15[[#This Row],[Subjects]])</f>
        <v>2</v>
      </c>
    </row>
    <row r="50" spans="1:5">
      <c r="A50" s="17" t="s">
        <v>51</v>
      </c>
      <c r="E50">
        <f>COUNTIF(Totals!$O$3:$O$27,Table_15[[#This Row],[Subjects]])</f>
        <v>3</v>
      </c>
    </row>
    <row r="53" spans="1:5">
      <c r="A53" t="s">
        <v>132</v>
      </c>
    </row>
    <row r="54" spans="1:5">
      <c r="A54" t="s">
        <v>133</v>
      </c>
      <c r="B54" t="s">
        <v>134</v>
      </c>
    </row>
    <row r="55" spans="1:5">
      <c r="A55" s="7" t="s">
        <v>18</v>
      </c>
      <c r="B55">
        <v>2023</v>
      </c>
    </row>
    <row r="56" spans="1:5">
      <c r="A56" s="7" t="s">
        <v>42</v>
      </c>
      <c r="B56">
        <v>204</v>
      </c>
    </row>
    <row r="57" spans="1:5">
      <c r="A57" s="7" t="s">
        <v>26</v>
      </c>
      <c r="B57">
        <v>2025</v>
      </c>
    </row>
    <row r="58" spans="1:5">
      <c r="A58" s="7" t="s">
        <v>29</v>
      </c>
      <c r="B58" t="s">
        <v>124</v>
      </c>
    </row>
  </sheetData>
  <mergeCells count="1">
    <mergeCell ref="A4:H5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>
      <selection sqref="A1:A9"/>
    </sheetView>
  </sheetViews>
  <sheetFormatPr defaultColWidth="14.42578125" defaultRowHeight="15" customHeight="1"/>
  <cols>
    <col min="1" max="1" width="16.85546875" customWidth="1"/>
    <col min="2" max="26" width="8.7109375" customWidth="1"/>
  </cols>
  <sheetData>
    <row r="1" spans="1:1" ht="14.25" customHeight="1">
      <c r="A1" s="17" t="s">
        <v>43</v>
      </c>
    </row>
    <row r="2" spans="1:1" ht="14.25" customHeight="1">
      <c r="A2" s="17" t="s">
        <v>44</v>
      </c>
    </row>
    <row r="3" spans="1:1" ht="14.25" customHeight="1">
      <c r="A3" s="17" t="s">
        <v>45</v>
      </c>
    </row>
    <row r="4" spans="1:1" ht="14.25" customHeight="1">
      <c r="A4" s="17" t="s">
        <v>46</v>
      </c>
    </row>
    <row r="5" spans="1:1" ht="14.25" customHeight="1">
      <c r="A5" s="17" t="s">
        <v>47</v>
      </c>
    </row>
    <row r="6" spans="1:1" ht="14.25" customHeight="1">
      <c r="A6" s="17" t="s">
        <v>48</v>
      </c>
    </row>
    <row r="7" spans="1:1" ht="14.25" customHeight="1">
      <c r="A7" s="17" t="s">
        <v>49</v>
      </c>
    </row>
    <row r="8" spans="1:1" ht="14.25" customHeight="1">
      <c r="A8" s="17" t="s">
        <v>50</v>
      </c>
    </row>
    <row r="9" spans="1:1" ht="14.25" customHeight="1">
      <c r="A9" s="17" t="s">
        <v>51</v>
      </c>
    </row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00"/>
  <sheetViews>
    <sheetView topLeftCell="A4" workbookViewId="0">
      <selection activeCell="A14" sqref="A14:B14"/>
    </sheetView>
  </sheetViews>
  <sheetFormatPr defaultColWidth="16.28515625" defaultRowHeight="15" customHeight="1"/>
  <cols>
    <col min="1" max="1" width="10.5703125" bestFit="1" customWidth="1"/>
    <col min="2" max="2" width="10.140625" bestFit="1" customWidth="1"/>
    <col min="3" max="3" width="8.42578125" customWidth="1"/>
    <col min="4" max="4" width="12.42578125" bestFit="1" customWidth="1"/>
    <col min="5" max="5" width="16.140625" bestFit="1" customWidth="1"/>
    <col min="6" max="6" width="10" bestFit="1" customWidth="1"/>
    <col min="7" max="7" width="7.42578125" bestFit="1" customWidth="1"/>
    <col min="8" max="8" width="7.5703125" bestFit="1" customWidth="1"/>
    <col min="9" max="9" width="10.28515625" bestFit="1" customWidth="1"/>
    <col min="10" max="10" width="10.5703125" bestFit="1" customWidth="1"/>
    <col min="11" max="11" width="18.7109375" bestFit="1" customWidth="1"/>
    <col min="12" max="12" width="20.140625" bestFit="1" customWidth="1"/>
    <col min="13" max="13" width="19.140625" bestFit="1" customWidth="1"/>
    <col min="14" max="14" width="13.7109375" bestFit="1" customWidth="1"/>
    <col min="15" max="15" width="18.7109375" bestFit="1" customWidth="1"/>
  </cols>
  <sheetData>
    <row r="1" spans="1:15" ht="14.25" customHeight="1"/>
    <row r="2" spans="1:15" ht="14.25" customHeight="1">
      <c r="A2" s="9" t="s">
        <v>52</v>
      </c>
      <c r="B2" s="9" t="s">
        <v>53</v>
      </c>
      <c r="C2" s="9" t="s">
        <v>5</v>
      </c>
      <c r="D2" s="9" t="s">
        <v>44</v>
      </c>
      <c r="E2" s="9" t="s">
        <v>45</v>
      </c>
      <c r="F2" s="9" t="s">
        <v>46</v>
      </c>
      <c r="G2" s="9" t="s">
        <v>47</v>
      </c>
      <c r="H2" s="9" t="s">
        <v>48</v>
      </c>
      <c r="I2" s="9" t="s">
        <v>49</v>
      </c>
      <c r="J2" s="9" t="s">
        <v>50</v>
      </c>
      <c r="K2" s="9" t="s">
        <v>51</v>
      </c>
      <c r="L2" s="9" t="s">
        <v>54</v>
      </c>
      <c r="M2" s="9" t="s">
        <v>55</v>
      </c>
      <c r="N2" s="9" t="s">
        <v>56</v>
      </c>
      <c r="O2" s="9" t="s">
        <v>57</v>
      </c>
    </row>
    <row r="3" spans="1:15" ht="14.25" customHeight="1">
      <c r="A3" s="9" t="s">
        <v>70</v>
      </c>
      <c r="B3" s="9" t="s">
        <v>71</v>
      </c>
      <c r="C3" s="9" t="str">
        <f>'SS3'!B5</f>
        <v>Male</v>
      </c>
      <c r="D3" s="9">
        <f>SUM('SS1:SS3'!H5)</f>
        <v>184</v>
      </c>
      <c r="E3" s="9">
        <f>SUM('SS1:SS3'!L5)</f>
        <v>189</v>
      </c>
      <c r="F3" s="9">
        <f>SUM('SS1:SS3'!P5)</f>
        <v>151</v>
      </c>
      <c r="G3" s="9">
        <f>SUM('SS1:SS3'!T5)</f>
        <v>180</v>
      </c>
      <c r="H3" s="9">
        <f>SUM('SS1:SS3'!X5)</f>
        <v>191</v>
      </c>
      <c r="I3" s="9">
        <f>SUM('SS1:SS3'!AB5)</f>
        <v>190</v>
      </c>
      <c r="J3" s="9">
        <f>SUM('SS1:SS3'!AF5)</f>
        <v>174</v>
      </c>
      <c r="K3" s="9">
        <f>SUM('SS1:SS3'!AJ5)</f>
        <v>157</v>
      </c>
      <c r="L3" s="9">
        <f>COUNTIF(D3:K3,"&gt;=150")</f>
        <v>8</v>
      </c>
      <c r="M3" s="9">
        <f>8-L3</f>
        <v>0</v>
      </c>
      <c r="N3" s="12">
        <f>AVERAGE(D3:K3)</f>
        <v>177</v>
      </c>
      <c r="O3" s="9" t="str">
        <f>INDEX($D$2:$K$2,MATCH(MAX(D3:K3),D3:K3,0))</f>
        <v>Biology</v>
      </c>
    </row>
    <row r="4" spans="1:15" ht="14.25" customHeight="1">
      <c r="A4" s="9" t="s">
        <v>72</v>
      </c>
      <c r="B4" s="9" t="s">
        <v>73</v>
      </c>
      <c r="C4" s="9" t="str">
        <f>'SS3'!B6</f>
        <v>Male</v>
      </c>
      <c r="D4" s="9">
        <f>SUM('SS1:SS3'!H6)</f>
        <v>152</v>
      </c>
      <c r="E4" s="9">
        <f>SUM('SS1:SS3'!L6)</f>
        <v>183</v>
      </c>
      <c r="F4" s="9">
        <f>SUM('SS1:SS3'!P6)</f>
        <v>199</v>
      </c>
      <c r="G4" s="9">
        <f>SUM('SS1:SS3'!T6)</f>
        <v>178</v>
      </c>
      <c r="H4" s="9">
        <f>SUM('SS1:SS3'!X6)</f>
        <v>189</v>
      </c>
      <c r="I4" s="9">
        <f>SUM('SS1:SS3'!AB6)</f>
        <v>219</v>
      </c>
      <c r="J4" s="9">
        <f>SUM('SS1:SS3'!AF6)</f>
        <v>172</v>
      </c>
      <c r="K4" s="9">
        <f>SUM('SS1:SS3'!AJ6)</f>
        <v>190</v>
      </c>
      <c r="L4" s="9">
        <f t="shared" ref="L4:L27" si="0">COUNTIF(D4:K4,"&gt;=150")</f>
        <v>8</v>
      </c>
      <c r="M4" s="9">
        <f t="shared" ref="M4:M27" si="1">8-L4</f>
        <v>0</v>
      </c>
      <c r="N4" s="12">
        <f t="shared" ref="N4:N27" si="2">AVERAGE(D4:K4)</f>
        <v>185.25</v>
      </c>
      <c r="O4" s="9" t="str">
        <f t="shared" ref="O4:O27" si="3">INDEX($D$2:$K$2,MATCH(MAX(D4:K4),D4:K4,0))</f>
        <v>Economics</v>
      </c>
    </row>
    <row r="5" spans="1:15" ht="14.25" customHeight="1">
      <c r="A5" s="9" t="s">
        <v>74</v>
      </c>
      <c r="B5" s="9" t="s">
        <v>75</v>
      </c>
      <c r="C5" s="9" t="str">
        <f>'SS3'!B7</f>
        <v>Female</v>
      </c>
      <c r="D5" s="9">
        <f>SUM('SS1:SS3'!H7)</f>
        <v>146</v>
      </c>
      <c r="E5" s="9">
        <f>SUM('SS1:SS3'!L7)</f>
        <v>205</v>
      </c>
      <c r="F5" s="9">
        <f>SUM('SS1:SS3'!P7)</f>
        <v>200</v>
      </c>
      <c r="G5" s="9">
        <f>SUM('SS1:SS3'!T7)</f>
        <v>177</v>
      </c>
      <c r="H5" s="9">
        <f>SUM('SS1:SS3'!X7)</f>
        <v>178</v>
      </c>
      <c r="I5" s="9">
        <f>SUM('SS1:SS3'!AB7)</f>
        <v>187</v>
      </c>
      <c r="J5" s="9">
        <f>SUM('SS1:SS3'!AF7)</f>
        <v>204</v>
      </c>
      <c r="K5" s="9">
        <f>SUM('SS1:SS3'!AJ7)</f>
        <v>246</v>
      </c>
      <c r="L5" s="9">
        <f t="shared" si="0"/>
        <v>7</v>
      </c>
      <c r="M5" s="9">
        <f t="shared" si="1"/>
        <v>1</v>
      </c>
      <c r="N5" s="12">
        <f t="shared" si="2"/>
        <v>192.875</v>
      </c>
      <c r="O5" s="9" t="str">
        <f t="shared" si="3"/>
        <v>Agricultural Science</v>
      </c>
    </row>
    <row r="6" spans="1:15" ht="14.25" customHeight="1">
      <c r="A6" s="9" t="s">
        <v>76</v>
      </c>
      <c r="B6" s="9" t="s">
        <v>77</v>
      </c>
      <c r="C6" s="9" t="str">
        <f>'SS3'!B8</f>
        <v>Male</v>
      </c>
      <c r="D6" s="9">
        <f>SUM('SS1:SS3'!H8)</f>
        <v>167</v>
      </c>
      <c r="E6" s="9">
        <f>SUM('SS1:SS3'!L8)</f>
        <v>180</v>
      </c>
      <c r="F6" s="9">
        <f>SUM('SS1:SS3'!P8)</f>
        <v>131</v>
      </c>
      <c r="G6" s="9">
        <f>SUM('SS1:SS3'!T8)</f>
        <v>149</v>
      </c>
      <c r="H6" s="9">
        <f>SUM('SS1:SS3'!X8)</f>
        <v>212</v>
      </c>
      <c r="I6" s="9">
        <f>SUM('SS1:SS3'!AB8)</f>
        <v>205</v>
      </c>
      <c r="J6" s="9">
        <f>SUM('SS1:SS3'!AF8)</f>
        <v>180</v>
      </c>
      <c r="K6" s="9">
        <f>SUM('SS1:SS3'!AJ8)</f>
        <v>194</v>
      </c>
      <c r="L6" s="9">
        <f t="shared" si="0"/>
        <v>6</v>
      </c>
      <c r="M6" s="9">
        <f t="shared" si="1"/>
        <v>2</v>
      </c>
      <c r="N6" s="12">
        <f t="shared" si="2"/>
        <v>177.25</v>
      </c>
      <c r="O6" s="9" t="str">
        <f t="shared" si="3"/>
        <v>Biology</v>
      </c>
    </row>
    <row r="7" spans="1:15" ht="14.25" customHeight="1">
      <c r="A7" s="9" t="s">
        <v>78</v>
      </c>
      <c r="B7" s="9" t="s">
        <v>79</v>
      </c>
      <c r="C7" s="9" t="str">
        <f>'SS3'!B9</f>
        <v>Female</v>
      </c>
      <c r="D7" s="9">
        <f>SUM('SS1:SS3'!H9)</f>
        <v>200</v>
      </c>
      <c r="E7" s="9">
        <f>SUM('SS1:SS3'!L9)</f>
        <v>202</v>
      </c>
      <c r="F7" s="9">
        <f>SUM('SS1:SS3'!P9)</f>
        <v>191</v>
      </c>
      <c r="G7" s="9">
        <f>SUM('SS1:SS3'!T9)</f>
        <v>188</v>
      </c>
      <c r="H7" s="9">
        <f>SUM('SS1:SS3'!X9)</f>
        <v>123</v>
      </c>
      <c r="I7" s="9">
        <f>SUM('SS1:SS3'!AB9)</f>
        <v>174</v>
      </c>
      <c r="J7" s="9">
        <f>SUM('SS1:SS3'!AF9)</f>
        <v>203</v>
      </c>
      <c r="K7" s="9">
        <f>SUM('SS1:SS3'!AJ9)</f>
        <v>166</v>
      </c>
      <c r="L7" s="9">
        <f t="shared" si="0"/>
        <v>7</v>
      </c>
      <c r="M7" s="9">
        <f t="shared" si="1"/>
        <v>1</v>
      </c>
      <c r="N7" s="12">
        <f t="shared" si="2"/>
        <v>180.875</v>
      </c>
      <c r="O7" s="9" t="str">
        <f t="shared" si="3"/>
        <v>Geography</v>
      </c>
    </row>
    <row r="8" spans="1:15" ht="14.25" customHeight="1">
      <c r="A8" s="9" t="s">
        <v>80</v>
      </c>
      <c r="B8" s="9" t="s">
        <v>81</v>
      </c>
      <c r="C8" s="9" t="str">
        <f>'SS3'!B10</f>
        <v>Female</v>
      </c>
      <c r="D8" s="9">
        <f>SUM('SS1:SS3'!H10)</f>
        <v>180</v>
      </c>
      <c r="E8" s="9">
        <f>SUM('SS1:SS3'!L10)</f>
        <v>192</v>
      </c>
      <c r="F8" s="9">
        <f>SUM('SS1:SS3'!P10)</f>
        <v>236</v>
      </c>
      <c r="G8" s="9">
        <f>SUM('SS1:SS3'!T10)</f>
        <v>173</v>
      </c>
      <c r="H8" s="9">
        <f>SUM('SS1:SS3'!X10)</f>
        <v>143</v>
      </c>
      <c r="I8" s="9">
        <f>SUM('SS1:SS3'!AB10)</f>
        <v>107</v>
      </c>
      <c r="J8" s="9">
        <f>SUM('SS1:SS3'!AF10)</f>
        <v>147</v>
      </c>
      <c r="K8" s="9">
        <f>SUM('SS1:SS3'!AJ10)</f>
        <v>197</v>
      </c>
      <c r="L8" s="9">
        <f t="shared" si="0"/>
        <v>5</v>
      </c>
      <c r="M8" s="9">
        <f t="shared" si="1"/>
        <v>3</v>
      </c>
      <c r="N8" s="12">
        <f t="shared" si="2"/>
        <v>171.875</v>
      </c>
      <c r="O8" s="9" t="str">
        <f t="shared" si="3"/>
        <v>Chemistry</v>
      </c>
    </row>
    <row r="9" spans="1:15" ht="14.25" customHeight="1">
      <c r="A9" s="9" t="s">
        <v>82</v>
      </c>
      <c r="B9" s="9" t="s">
        <v>83</v>
      </c>
      <c r="C9" s="9" t="str">
        <f>'SS3'!B11</f>
        <v>Male</v>
      </c>
      <c r="D9" s="9">
        <f>SUM('SS1:SS3'!H11)</f>
        <v>182</v>
      </c>
      <c r="E9" s="9">
        <f>SUM('SS1:SS3'!L11)</f>
        <v>206</v>
      </c>
      <c r="F9" s="9">
        <f>SUM('SS1:SS3'!P11)</f>
        <v>192</v>
      </c>
      <c r="G9" s="9">
        <f>SUM('SS1:SS3'!T11)</f>
        <v>208</v>
      </c>
      <c r="H9" s="9">
        <f>SUM('SS1:SS3'!X11)</f>
        <v>150</v>
      </c>
      <c r="I9" s="9">
        <f>SUM('SS1:SS3'!AB11)</f>
        <v>149</v>
      </c>
      <c r="J9" s="9">
        <f>SUM('SS1:SS3'!AF11)</f>
        <v>181</v>
      </c>
      <c r="K9" s="9">
        <f>SUM('SS1:SS3'!AJ11)</f>
        <v>178</v>
      </c>
      <c r="L9" s="9">
        <f t="shared" si="0"/>
        <v>7</v>
      </c>
      <c r="M9" s="9">
        <f t="shared" si="1"/>
        <v>1</v>
      </c>
      <c r="N9" s="12">
        <f t="shared" si="2"/>
        <v>180.75</v>
      </c>
      <c r="O9" s="9" t="str">
        <f t="shared" si="3"/>
        <v>Physics</v>
      </c>
    </row>
    <row r="10" spans="1:15" ht="14.25" customHeight="1">
      <c r="A10" s="9" t="s">
        <v>84</v>
      </c>
      <c r="B10" s="9" t="s">
        <v>85</v>
      </c>
      <c r="C10" s="9" t="str">
        <f>'SS3'!B12</f>
        <v>Female</v>
      </c>
      <c r="D10" s="9">
        <f>SUM('SS1:SS3'!H12)</f>
        <v>196</v>
      </c>
      <c r="E10" s="9">
        <f>SUM('SS1:SS3'!L12)</f>
        <v>171</v>
      </c>
      <c r="F10" s="9">
        <f>SUM('SS1:SS3'!P12)</f>
        <v>192</v>
      </c>
      <c r="G10" s="9">
        <f>SUM('SS1:SS3'!T12)</f>
        <v>224</v>
      </c>
      <c r="H10" s="9">
        <f>SUM('SS1:SS3'!X12)</f>
        <v>180</v>
      </c>
      <c r="I10" s="9">
        <f>SUM('SS1:SS3'!AB12)</f>
        <v>188</v>
      </c>
      <c r="J10" s="9">
        <f>SUM('SS1:SS3'!AF12)</f>
        <v>175</v>
      </c>
      <c r="K10" s="9">
        <f>SUM('SS1:SS3'!AJ12)</f>
        <v>175</v>
      </c>
      <c r="L10" s="9">
        <f t="shared" si="0"/>
        <v>8</v>
      </c>
      <c r="M10" s="9">
        <f t="shared" si="1"/>
        <v>0</v>
      </c>
      <c r="N10" s="12">
        <f t="shared" si="2"/>
        <v>187.625</v>
      </c>
      <c r="O10" s="9" t="str">
        <f t="shared" si="3"/>
        <v>Physics</v>
      </c>
    </row>
    <row r="11" spans="1:15" ht="14.25" customHeight="1">
      <c r="A11" s="9" t="s">
        <v>86</v>
      </c>
      <c r="B11" s="9" t="s">
        <v>87</v>
      </c>
      <c r="C11" s="9" t="str">
        <f>'SS3'!B13</f>
        <v>Male</v>
      </c>
      <c r="D11" s="9">
        <f>SUM('SS1:SS3'!H13)</f>
        <v>174</v>
      </c>
      <c r="E11" s="9">
        <f>SUM('SS1:SS3'!L13)</f>
        <v>212</v>
      </c>
      <c r="F11" s="9">
        <f>SUM('SS1:SS3'!P13)</f>
        <v>152</v>
      </c>
      <c r="G11" s="9">
        <f>SUM('SS1:SS3'!T13)</f>
        <v>171</v>
      </c>
      <c r="H11" s="9">
        <f>SUM('SS1:SS3'!X13)</f>
        <v>158</v>
      </c>
      <c r="I11" s="9">
        <f>SUM('SS1:SS3'!AB13)</f>
        <v>245</v>
      </c>
      <c r="J11" s="9">
        <f>SUM('SS1:SS3'!AF13)</f>
        <v>226</v>
      </c>
      <c r="K11" s="9">
        <f>SUM('SS1:SS3'!AJ13)</f>
        <v>165</v>
      </c>
      <c r="L11" s="9">
        <f t="shared" si="0"/>
        <v>8</v>
      </c>
      <c r="M11" s="9">
        <f t="shared" si="1"/>
        <v>0</v>
      </c>
      <c r="N11" s="12">
        <f t="shared" si="2"/>
        <v>187.875</v>
      </c>
      <c r="O11" s="9" t="str">
        <f t="shared" si="3"/>
        <v>Economics</v>
      </c>
    </row>
    <row r="12" spans="1:15" ht="14.25" customHeight="1">
      <c r="A12" s="9" t="s">
        <v>88</v>
      </c>
      <c r="B12" s="9" t="s">
        <v>89</v>
      </c>
      <c r="C12" s="9" t="str">
        <f>'SS3'!B14</f>
        <v>Male</v>
      </c>
      <c r="D12" s="9">
        <f>SUM('SS1:SS3'!H14)</f>
        <v>213</v>
      </c>
      <c r="E12" s="9">
        <f>SUM('SS1:SS3'!L14)</f>
        <v>165</v>
      </c>
      <c r="F12" s="9">
        <f>SUM('SS1:SS3'!P14)</f>
        <v>207</v>
      </c>
      <c r="G12" s="9">
        <f>SUM('SS1:SS3'!T14)</f>
        <v>129</v>
      </c>
      <c r="H12" s="9">
        <f>SUM('SS1:SS3'!X14)</f>
        <v>144</v>
      </c>
      <c r="I12" s="9">
        <f>SUM('SS1:SS3'!AB14)</f>
        <v>210</v>
      </c>
      <c r="J12" s="9">
        <f>SUM('SS1:SS3'!AF14)</f>
        <v>237</v>
      </c>
      <c r="K12" s="9">
        <f>SUM('SS1:SS3'!AJ14)</f>
        <v>254</v>
      </c>
      <c r="L12" s="9">
        <f t="shared" si="0"/>
        <v>6</v>
      </c>
      <c r="M12" s="9">
        <f t="shared" si="1"/>
        <v>2</v>
      </c>
      <c r="N12" s="12">
        <f t="shared" si="2"/>
        <v>194.875</v>
      </c>
      <c r="O12" s="9" t="str">
        <f t="shared" si="3"/>
        <v>Agricultural Science</v>
      </c>
    </row>
    <row r="13" spans="1:15" ht="14.25" customHeight="1">
      <c r="A13" s="9" t="s">
        <v>90</v>
      </c>
      <c r="B13" s="9" t="s">
        <v>91</v>
      </c>
      <c r="C13" s="9" t="str">
        <f>'SS3'!B15</f>
        <v>Female</v>
      </c>
      <c r="D13" s="9">
        <f>SUM('SS1:SS3'!H15)</f>
        <v>174</v>
      </c>
      <c r="E13" s="9">
        <f>SUM('SS1:SS3'!L15)</f>
        <v>226</v>
      </c>
      <c r="F13" s="9">
        <f>SUM('SS1:SS3'!P15)</f>
        <v>166</v>
      </c>
      <c r="G13" s="9">
        <f>SUM('SS1:SS3'!T15)</f>
        <v>228</v>
      </c>
      <c r="H13" s="9">
        <f>SUM('SS1:SS3'!X15)</f>
        <v>158</v>
      </c>
      <c r="I13" s="9">
        <f>SUM('SS1:SS3'!AB15)</f>
        <v>150</v>
      </c>
      <c r="J13" s="9">
        <f>SUM('SS1:SS3'!AF15)</f>
        <v>141</v>
      </c>
      <c r="K13" s="9">
        <f>SUM('SS1:SS3'!AJ15)</f>
        <v>181</v>
      </c>
      <c r="L13" s="9">
        <f t="shared" si="0"/>
        <v>7</v>
      </c>
      <c r="M13" s="9">
        <f t="shared" si="1"/>
        <v>1</v>
      </c>
      <c r="N13" s="12">
        <f t="shared" si="2"/>
        <v>178</v>
      </c>
      <c r="O13" s="9" t="str">
        <f t="shared" si="3"/>
        <v>Physics</v>
      </c>
    </row>
    <row r="14" spans="1:15" ht="14.25" customHeight="1">
      <c r="A14" s="9" t="s">
        <v>92</v>
      </c>
      <c r="B14" s="9" t="s">
        <v>93</v>
      </c>
      <c r="C14" s="9" t="str">
        <f>'SS3'!B16</f>
        <v>Female</v>
      </c>
      <c r="D14" s="9">
        <f>SUM('SS1:SS3'!H16)</f>
        <v>199</v>
      </c>
      <c r="E14" s="9">
        <f>SUM('SS1:SS3'!L16)</f>
        <v>226</v>
      </c>
      <c r="F14" s="9">
        <f>SUM('SS1:SS3'!P16)</f>
        <v>217</v>
      </c>
      <c r="G14" s="9">
        <f>SUM('SS1:SS3'!T16)</f>
        <v>224</v>
      </c>
      <c r="H14" s="9">
        <f>SUM('SS1:SS3'!X16)</f>
        <v>212</v>
      </c>
      <c r="I14" s="9">
        <f>SUM('SS1:SS3'!AB16)</f>
        <v>188</v>
      </c>
      <c r="J14" s="9">
        <f>SUM('SS1:SS3'!AF16)</f>
        <v>161</v>
      </c>
      <c r="K14" s="9">
        <f>SUM('SS1:SS3'!AJ16)</f>
        <v>138</v>
      </c>
      <c r="L14" s="9">
        <f t="shared" si="0"/>
        <v>7</v>
      </c>
      <c r="M14" s="9">
        <f t="shared" si="1"/>
        <v>1</v>
      </c>
      <c r="N14" s="12">
        <f t="shared" si="2"/>
        <v>195.625</v>
      </c>
      <c r="O14" s="9" t="str">
        <f t="shared" si="3"/>
        <v>English Language</v>
      </c>
    </row>
    <row r="15" spans="1:15" ht="14.25" customHeight="1">
      <c r="A15" s="9" t="s">
        <v>94</v>
      </c>
      <c r="B15" s="9" t="s">
        <v>95</v>
      </c>
      <c r="C15" s="9" t="str">
        <f>'SS3'!B17</f>
        <v>Female</v>
      </c>
      <c r="D15" s="9">
        <f>SUM('SS1:SS3'!H17)</f>
        <v>144</v>
      </c>
      <c r="E15" s="9">
        <f>SUM('SS1:SS3'!L17)</f>
        <v>127</v>
      </c>
      <c r="F15" s="9">
        <f>SUM('SS1:SS3'!P17)</f>
        <v>187</v>
      </c>
      <c r="G15" s="9">
        <f>SUM('SS1:SS3'!T17)</f>
        <v>165</v>
      </c>
      <c r="H15" s="9">
        <f>SUM('SS1:SS3'!X17)</f>
        <v>169</v>
      </c>
      <c r="I15" s="9">
        <f>SUM('SS1:SS3'!AB17)</f>
        <v>167</v>
      </c>
      <c r="J15" s="9">
        <f>SUM('SS1:SS3'!AF17)</f>
        <v>193</v>
      </c>
      <c r="K15" s="9">
        <f>SUM('SS1:SS3'!AJ17)</f>
        <v>161</v>
      </c>
      <c r="L15" s="9">
        <f t="shared" si="0"/>
        <v>6</v>
      </c>
      <c r="M15" s="9">
        <f t="shared" si="1"/>
        <v>2</v>
      </c>
      <c r="N15" s="12">
        <f t="shared" si="2"/>
        <v>164.125</v>
      </c>
      <c r="O15" s="9" t="str">
        <f t="shared" si="3"/>
        <v>Geography</v>
      </c>
    </row>
    <row r="16" spans="1:15" ht="14.25" customHeight="1">
      <c r="A16" s="9" t="s">
        <v>96</v>
      </c>
      <c r="B16" s="9" t="s">
        <v>70</v>
      </c>
      <c r="C16" s="9" t="str">
        <f>'SS3'!B18</f>
        <v>Female</v>
      </c>
      <c r="D16" s="9">
        <f>SUM('SS1:SS3'!H18)</f>
        <v>114</v>
      </c>
      <c r="E16" s="9">
        <f>SUM('SS1:SS3'!L18)</f>
        <v>224</v>
      </c>
      <c r="F16" s="9">
        <f>SUM('SS1:SS3'!P18)</f>
        <v>225</v>
      </c>
      <c r="G16" s="9">
        <f>SUM('SS1:SS3'!T18)</f>
        <v>164</v>
      </c>
      <c r="H16" s="9">
        <f>SUM('SS1:SS3'!X18)</f>
        <v>189</v>
      </c>
      <c r="I16" s="9">
        <f>SUM('SS1:SS3'!AB18)</f>
        <v>224</v>
      </c>
      <c r="J16" s="9">
        <f>SUM('SS1:SS3'!AF18)</f>
        <v>199</v>
      </c>
      <c r="K16" s="9">
        <f>SUM('SS1:SS3'!AJ18)</f>
        <v>185</v>
      </c>
      <c r="L16" s="9">
        <f t="shared" si="0"/>
        <v>7</v>
      </c>
      <c r="M16" s="9">
        <f t="shared" si="1"/>
        <v>1</v>
      </c>
      <c r="N16" s="12">
        <f t="shared" si="2"/>
        <v>190.5</v>
      </c>
      <c r="O16" s="9" t="str">
        <f t="shared" si="3"/>
        <v>Chemistry</v>
      </c>
    </row>
    <row r="17" spans="1:15" ht="14.25" customHeight="1">
      <c r="A17" s="9" t="s">
        <v>97</v>
      </c>
      <c r="B17" s="9" t="s">
        <v>98</v>
      </c>
      <c r="C17" s="9" t="str">
        <f>'SS3'!B19</f>
        <v>Female</v>
      </c>
      <c r="D17" s="9">
        <f>SUM('SS1:SS3'!H19)</f>
        <v>151</v>
      </c>
      <c r="E17" s="9">
        <f>SUM('SS1:SS3'!L19)</f>
        <v>152</v>
      </c>
      <c r="F17" s="9">
        <f>SUM('SS1:SS3'!P19)</f>
        <v>181</v>
      </c>
      <c r="G17" s="9">
        <f>SUM('SS1:SS3'!T19)</f>
        <v>160</v>
      </c>
      <c r="H17" s="9">
        <f>SUM('SS1:SS3'!X19)</f>
        <v>120</v>
      </c>
      <c r="I17" s="9">
        <f>SUM('SS1:SS3'!AB19)</f>
        <v>156</v>
      </c>
      <c r="J17" s="9">
        <f>SUM('SS1:SS3'!AF19)</f>
        <v>154</v>
      </c>
      <c r="K17" s="9">
        <f>SUM('SS1:SS3'!AJ19)</f>
        <v>157</v>
      </c>
      <c r="L17" s="9">
        <f t="shared" si="0"/>
        <v>7</v>
      </c>
      <c r="M17" s="9">
        <f t="shared" si="1"/>
        <v>1</v>
      </c>
      <c r="N17" s="12">
        <f t="shared" si="2"/>
        <v>153.875</v>
      </c>
      <c r="O17" s="9" t="str">
        <f t="shared" si="3"/>
        <v>Chemistry</v>
      </c>
    </row>
    <row r="18" spans="1:15" ht="14.25" customHeight="1">
      <c r="A18" s="9" t="s">
        <v>99</v>
      </c>
      <c r="B18" s="9" t="s">
        <v>100</v>
      </c>
      <c r="C18" s="9" t="str">
        <f>'SS3'!B20</f>
        <v>Male</v>
      </c>
      <c r="D18" s="9">
        <f>SUM('SS1:SS3'!H20)</f>
        <v>130</v>
      </c>
      <c r="E18" s="9">
        <f>SUM('SS1:SS3'!L20)</f>
        <v>198</v>
      </c>
      <c r="F18" s="9">
        <f>SUM('SS1:SS3'!P20)</f>
        <v>182</v>
      </c>
      <c r="G18" s="9">
        <f>SUM('SS1:SS3'!T20)</f>
        <v>197</v>
      </c>
      <c r="H18" s="9">
        <f>SUM('SS1:SS3'!X20)</f>
        <v>160</v>
      </c>
      <c r="I18" s="9">
        <f>SUM('SS1:SS3'!AB20)</f>
        <v>178</v>
      </c>
      <c r="J18" s="9">
        <f>SUM('SS1:SS3'!AF20)</f>
        <v>195</v>
      </c>
      <c r="K18" s="9">
        <f>SUM('SS1:SS3'!AJ20)</f>
        <v>151</v>
      </c>
      <c r="L18" s="9">
        <f t="shared" si="0"/>
        <v>7</v>
      </c>
      <c r="M18" s="9">
        <f t="shared" si="1"/>
        <v>1</v>
      </c>
      <c r="N18" s="12">
        <f t="shared" si="2"/>
        <v>173.875</v>
      </c>
      <c r="O18" s="9" t="str">
        <f t="shared" si="3"/>
        <v>English Language</v>
      </c>
    </row>
    <row r="19" spans="1:15" ht="14.25" customHeight="1">
      <c r="A19" s="9" t="s">
        <v>101</v>
      </c>
      <c r="B19" s="9" t="s">
        <v>102</v>
      </c>
      <c r="C19" s="9" t="str">
        <f>'SS3'!B21</f>
        <v>Male</v>
      </c>
      <c r="D19" s="9">
        <f>SUM('SS1:SS3'!H21)</f>
        <v>161</v>
      </c>
      <c r="E19" s="9">
        <f>SUM('SS1:SS3'!L21)</f>
        <v>149</v>
      </c>
      <c r="F19" s="9">
        <f>SUM('SS1:SS3'!P21)</f>
        <v>122</v>
      </c>
      <c r="G19" s="9">
        <f>SUM('SS1:SS3'!T21)</f>
        <v>140</v>
      </c>
      <c r="H19" s="9">
        <f>SUM('SS1:SS3'!X21)</f>
        <v>148</v>
      </c>
      <c r="I19" s="9">
        <f>SUM('SS1:SS3'!AB21)</f>
        <v>155</v>
      </c>
      <c r="J19" s="9">
        <f>SUM('SS1:SS3'!AF21)</f>
        <v>192</v>
      </c>
      <c r="K19" s="9">
        <f>SUM('SS1:SS3'!AJ21)</f>
        <v>218</v>
      </c>
      <c r="L19" s="9">
        <f t="shared" si="0"/>
        <v>4</v>
      </c>
      <c r="M19" s="9">
        <f t="shared" si="1"/>
        <v>4</v>
      </c>
      <c r="N19" s="12">
        <f t="shared" si="2"/>
        <v>160.625</v>
      </c>
      <c r="O19" s="9" t="str">
        <f t="shared" si="3"/>
        <v>Agricultural Science</v>
      </c>
    </row>
    <row r="20" spans="1:15" ht="14.25" customHeight="1">
      <c r="A20" s="9" t="s">
        <v>103</v>
      </c>
      <c r="B20" s="9" t="s">
        <v>104</v>
      </c>
      <c r="C20" s="9" t="str">
        <f>'SS3'!B22</f>
        <v>Male</v>
      </c>
      <c r="D20" s="9">
        <f>SUM('SS1:SS3'!H22)</f>
        <v>183</v>
      </c>
      <c r="E20" s="9">
        <f>SUM('SS1:SS3'!L22)</f>
        <v>152</v>
      </c>
      <c r="F20" s="9">
        <f>SUM('SS1:SS3'!P22)</f>
        <v>160</v>
      </c>
      <c r="G20" s="9">
        <f>SUM('SS1:SS3'!T22)</f>
        <v>134</v>
      </c>
      <c r="H20" s="9">
        <f>SUM('SS1:SS3'!X22)</f>
        <v>131</v>
      </c>
      <c r="I20" s="9">
        <f>SUM('SS1:SS3'!AB22)</f>
        <v>166</v>
      </c>
      <c r="J20" s="9">
        <f>SUM('SS1:SS3'!AF22)</f>
        <v>138</v>
      </c>
      <c r="K20" s="9">
        <f>SUM('SS1:SS3'!AJ22)</f>
        <v>147</v>
      </c>
      <c r="L20" s="9">
        <f t="shared" si="0"/>
        <v>4</v>
      </c>
      <c r="M20" s="9">
        <f t="shared" si="1"/>
        <v>4</v>
      </c>
      <c r="N20" s="12">
        <f t="shared" si="2"/>
        <v>151.375</v>
      </c>
      <c r="O20" s="9" t="str">
        <f t="shared" si="3"/>
        <v>Mathematics</v>
      </c>
    </row>
    <row r="21" spans="1:15" ht="14.25" customHeight="1">
      <c r="A21" s="9" t="s">
        <v>105</v>
      </c>
      <c r="B21" s="9" t="s">
        <v>106</v>
      </c>
      <c r="C21" s="9" t="str">
        <f>'SS3'!B23</f>
        <v>Female</v>
      </c>
      <c r="D21" s="9">
        <f>SUM('SS1:SS3'!H23)</f>
        <v>178</v>
      </c>
      <c r="E21" s="9">
        <f>SUM('SS1:SS3'!L23)</f>
        <v>208</v>
      </c>
      <c r="F21" s="9">
        <f>SUM('SS1:SS3'!P23)</f>
        <v>158</v>
      </c>
      <c r="G21" s="9">
        <f>SUM('SS1:SS3'!T23)</f>
        <v>231</v>
      </c>
      <c r="H21" s="9">
        <f>SUM('SS1:SS3'!X23)</f>
        <v>175</v>
      </c>
      <c r="I21" s="9">
        <f>SUM('SS1:SS3'!AB23)</f>
        <v>162</v>
      </c>
      <c r="J21" s="9">
        <f>SUM('SS1:SS3'!AF23)</f>
        <v>125</v>
      </c>
      <c r="K21" s="9">
        <f>SUM('SS1:SS3'!AJ23)</f>
        <v>139</v>
      </c>
      <c r="L21" s="9">
        <f t="shared" si="0"/>
        <v>6</v>
      </c>
      <c r="M21" s="9">
        <f t="shared" si="1"/>
        <v>2</v>
      </c>
      <c r="N21" s="12">
        <f t="shared" si="2"/>
        <v>172</v>
      </c>
      <c r="O21" s="9" t="str">
        <f t="shared" si="3"/>
        <v>Physics</v>
      </c>
    </row>
    <row r="22" spans="1:15" ht="14.25" customHeight="1">
      <c r="A22" s="9" t="s">
        <v>107</v>
      </c>
      <c r="B22" s="9" t="s">
        <v>108</v>
      </c>
      <c r="C22" s="9" t="str">
        <f>'SS3'!B24</f>
        <v>Male</v>
      </c>
      <c r="D22" s="9">
        <f>SUM('SS1:SS3'!H24)</f>
        <v>171</v>
      </c>
      <c r="E22" s="9">
        <f>SUM('SS1:SS3'!L24)</f>
        <v>184</v>
      </c>
      <c r="F22" s="9">
        <f>SUM('SS1:SS3'!P24)</f>
        <v>223</v>
      </c>
      <c r="G22" s="9">
        <f>SUM('SS1:SS3'!T24)</f>
        <v>176</v>
      </c>
      <c r="H22" s="9">
        <f>SUM('SS1:SS3'!X24)</f>
        <v>245</v>
      </c>
      <c r="I22" s="9">
        <f>SUM('SS1:SS3'!AB24)</f>
        <v>173</v>
      </c>
      <c r="J22" s="9">
        <f>SUM('SS1:SS3'!AF24)</f>
        <v>170</v>
      </c>
      <c r="K22" s="9">
        <f>SUM('SS1:SS3'!AJ24)</f>
        <v>221</v>
      </c>
      <c r="L22" s="9">
        <f t="shared" si="0"/>
        <v>8</v>
      </c>
      <c r="M22" s="9">
        <f t="shared" si="1"/>
        <v>0</v>
      </c>
      <c r="N22" s="12">
        <f t="shared" si="2"/>
        <v>195.375</v>
      </c>
      <c r="O22" s="9" t="str">
        <f t="shared" si="3"/>
        <v>Biology</v>
      </c>
    </row>
    <row r="23" spans="1:15" ht="14.25" customHeight="1">
      <c r="A23" s="9" t="s">
        <v>109</v>
      </c>
      <c r="B23" s="9" t="s">
        <v>110</v>
      </c>
      <c r="C23" s="9" t="str">
        <f>'SS3'!B25</f>
        <v>Male</v>
      </c>
      <c r="D23" s="9">
        <f>SUM('SS1:SS3'!H25)</f>
        <v>143</v>
      </c>
      <c r="E23" s="9">
        <f>SUM('SS1:SS3'!L25)</f>
        <v>212</v>
      </c>
      <c r="F23" s="9">
        <f>SUM('SS1:SS3'!P25)</f>
        <v>162</v>
      </c>
      <c r="G23" s="9">
        <f>SUM('SS1:SS3'!T25)</f>
        <v>157</v>
      </c>
      <c r="H23" s="9">
        <f>SUM('SS1:SS3'!X25)</f>
        <v>170</v>
      </c>
      <c r="I23" s="9">
        <f>SUM('SS1:SS3'!AB25)</f>
        <v>211</v>
      </c>
      <c r="J23" s="9">
        <f>SUM('SS1:SS3'!AF25)</f>
        <v>194</v>
      </c>
      <c r="K23" s="9">
        <f>SUM('SS1:SS3'!AJ25)</f>
        <v>190</v>
      </c>
      <c r="L23" s="9">
        <f t="shared" si="0"/>
        <v>7</v>
      </c>
      <c r="M23" s="9">
        <f t="shared" si="1"/>
        <v>1</v>
      </c>
      <c r="N23" s="12">
        <f t="shared" si="2"/>
        <v>179.875</v>
      </c>
      <c r="O23" s="9" t="str">
        <f t="shared" si="3"/>
        <v>English Language</v>
      </c>
    </row>
    <row r="24" spans="1:15" ht="14.25" customHeight="1">
      <c r="A24" s="9" t="s">
        <v>111</v>
      </c>
      <c r="B24" s="9" t="s">
        <v>112</v>
      </c>
      <c r="C24" s="9" t="str">
        <f>'SS3'!B26</f>
        <v>Male</v>
      </c>
      <c r="D24" s="9">
        <f>SUM('SS1:SS3'!H26)</f>
        <v>155</v>
      </c>
      <c r="E24" s="9">
        <f>SUM('SS1:SS3'!L26)</f>
        <v>241</v>
      </c>
      <c r="F24" s="9">
        <f>SUM('SS1:SS3'!P26)</f>
        <v>158</v>
      </c>
      <c r="G24" s="9">
        <f>SUM('SS1:SS3'!T26)</f>
        <v>172</v>
      </c>
      <c r="H24" s="9">
        <f>SUM('SS1:SS3'!X26)</f>
        <v>218</v>
      </c>
      <c r="I24" s="9">
        <f>SUM('SS1:SS3'!AB26)</f>
        <v>179</v>
      </c>
      <c r="J24" s="9">
        <f>SUM('SS1:SS3'!AF26)</f>
        <v>202</v>
      </c>
      <c r="K24" s="9">
        <f>SUM('SS1:SS3'!AJ26)</f>
        <v>204</v>
      </c>
      <c r="L24" s="9">
        <f t="shared" si="0"/>
        <v>8</v>
      </c>
      <c r="M24" s="9">
        <f t="shared" si="1"/>
        <v>0</v>
      </c>
      <c r="N24" s="12">
        <f t="shared" si="2"/>
        <v>191.125</v>
      </c>
      <c r="O24" s="9" t="str">
        <f t="shared" si="3"/>
        <v>English Language</v>
      </c>
    </row>
    <row r="25" spans="1:15" ht="14.25" customHeight="1">
      <c r="A25" s="9" t="s">
        <v>113</v>
      </c>
      <c r="B25" s="9" t="s">
        <v>114</v>
      </c>
      <c r="C25" s="9" t="str">
        <f>'SS3'!B27</f>
        <v>Female</v>
      </c>
      <c r="D25" s="9">
        <f>SUM('SS1:SS3'!H27)</f>
        <v>215</v>
      </c>
      <c r="E25" s="9">
        <f>SUM('SS1:SS3'!L27)</f>
        <v>184</v>
      </c>
      <c r="F25" s="9">
        <f>SUM('SS1:SS3'!P27)</f>
        <v>196</v>
      </c>
      <c r="G25" s="9">
        <f>SUM('SS1:SS3'!T27)</f>
        <v>187</v>
      </c>
      <c r="H25" s="9">
        <f>SUM('SS1:SS3'!X27)</f>
        <v>176</v>
      </c>
      <c r="I25" s="9">
        <f>SUM('SS1:SS3'!AB27)</f>
        <v>182</v>
      </c>
      <c r="J25" s="9">
        <f>SUM('SS1:SS3'!AF27)</f>
        <v>201</v>
      </c>
      <c r="K25" s="9">
        <f>SUM('SS1:SS3'!AJ27)</f>
        <v>149</v>
      </c>
      <c r="L25" s="9">
        <f t="shared" si="0"/>
        <v>7</v>
      </c>
      <c r="M25" s="9">
        <f t="shared" si="1"/>
        <v>1</v>
      </c>
      <c r="N25" s="12">
        <f t="shared" si="2"/>
        <v>186.25</v>
      </c>
      <c r="O25" s="9" t="str">
        <f t="shared" si="3"/>
        <v>Mathematics</v>
      </c>
    </row>
    <row r="26" spans="1:15" ht="14.25" customHeight="1">
      <c r="A26" s="9" t="s">
        <v>115</v>
      </c>
      <c r="B26" s="9" t="s">
        <v>116</v>
      </c>
      <c r="C26" s="9" t="str">
        <f>'SS3'!B28</f>
        <v>Female</v>
      </c>
      <c r="D26" s="9">
        <f>SUM('SS1:SS3'!H28)</f>
        <v>205</v>
      </c>
      <c r="E26" s="9">
        <f>SUM('SS1:SS3'!L28)</f>
        <v>184</v>
      </c>
      <c r="F26" s="9">
        <f>SUM('SS1:SS3'!P28)</f>
        <v>190</v>
      </c>
      <c r="G26" s="9">
        <f>SUM('SS1:SS3'!T28)</f>
        <v>182</v>
      </c>
      <c r="H26" s="9">
        <f>SUM('SS1:SS3'!X28)</f>
        <v>138</v>
      </c>
      <c r="I26" s="9">
        <f>SUM('SS1:SS3'!AB28)</f>
        <v>177</v>
      </c>
      <c r="J26" s="9">
        <f>SUM('SS1:SS3'!AF28)</f>
        <v>117</v>
      </c>
      <c r="K26" s="9">
        <f>SUM('SS1:SS3'!AJ28)</f>
        <v>205</v>
      </c>
      <c r="L26" s="9">
        <f t="shared" si="0"/>
        <v>6</v>
      </c>
      <c r="M26" s="9">
        <f t="shared" si="1"/>
        <v>2</v>
      </c>
      <c r="N26" s="12">
        <f t="shared" si="2"/>
        <v>174.75</v>
      </c>
      <c r="O26" s="9" t="str">
        <f t="shared" si="3"/>
        <v>Mathematics</v>
      </c>
    </row>
    <row r="27" spans="1:15" ht="14.25" customHeight="1">
      <c r="A27" s="9" t="s">
        <v>117</v>
      </c>
      <c r="B27" s="9" t="s">
        <v>118</v>
      </c>
      <c r="C27" s="9" t="str">
        <f>'SS3'!B29</f>
        <v>Female</v>
      </c>
      <c r="D27" s="9">
        <f>SUM('SS1:SS3'!H29)</f>
        <v>189</v>
      </c>
      <c r="E27" s="9">
        <f>SUM('SS1:SS3'!L29)</f>
        <v>156</v>
      </c>
      <c r="F27" s="9">
        <f>SUM('SS1:SS3'!P29)</f>
        <v>188</v>
      </c>
      <c r="G27" s="9">
        <f>SUM('SS1:SS3'!T29)</f>
        <v>199</v>
      </c>
      <c r="H27" s="9">
        <f>SUM('SS1:SS3'!X29)</f>
        <v>176</v>
      </c>
      <c r="I27" s="9">
        <f>SUM('SS1:SS3'!AB29)</f>
        <v>239</v>
      </c>
      <c r="J27" s="9">
        <f>SUM('SS1:SS3'!AF29)</f>
        <v>179</v>
      </c>
      <c r="K27" s="9">
        <f>SUM('SS1:SS3'!AJ29)</f>
        <v>161</v>
      </c>
      <c r="L27" s="9">
        <f t="shared" si="0"/>
        <v>8</v>
      </c>
      <c r="M27" s="9">
        <f t="shared" si="1"/>
        <v>0</v>
      </c>
      <c r="N27" s="12">
        <f t="shared" si="2"/>
        <v>185.875</v>
      </c>
      <c r="O27" s="9" t="str">
        <f t="shared" si="3"/>
        <v>Economics</v>
      </c>
    </row>
    <row r="28" spans="1:15" ht="14.25" customHeight="1">
      <c r="D28">
        <f>SUM(D3:D27)</f>
        <v>4306</v>
      </c>
      <c r="E28">
        <f t="shared" ref="E28:N28" si="4">SUM(E3:E27)</f>
        <v>4728</v>
      </c>
      <c r="F28">
        <f t="shared" si="4"/>
        <v>4566</v>
      </c>
      <c r="G28">
        <f t="shared" si="4"/>
        <v>4493</v>
      </c>
      <c r="H28">
        <f t="shared" si="4"/>
        <v>4253</v>
      </c>
      <c r="I28">
        <f t="shared" si="4"/>
        <v>4581</v>
      </c>
      <c r="J28">
        <f t="shared" si="4"/>
        <v>4460</v>
      </c>
      <c r="K28">
        <f t="shared" si="4"/>
        <v>4529</v>
      </c>
    </row>
    <row r="29" spans="1:15" ht="14.25" customHeight="1">
      <c r="D29">
        <f>MIN(D28:K28)</f>
        <v>4253</v>
      </c>
    </row>
    <row r="30" spans="1:15" ht="14.25" customHeight="1"/>
    <row r="31" spans="1:15" ht="14.25" customHeight="1"/>
    <row r="32" spans="1:1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N3:N27">
    <cfRule type="top10" dxfId="7" priority="1" rank="1"/>
  </conditionalFormatting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8F79DF-5939-4666-A671-18C1575F01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SS1</vt:lpstr>
      <vt:lpstr>SS2</vt:lpstr>
      <vt:lpstr>SS3</vt:lpstr>
      <vt:lpstr>Other Answers</vt:lpstr>
      <vt:lpstr>Subjects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IMPLILEKAN</dc:creator>
  <cp:lastModifiedBy>NADIR ABDULHADI</cp:lastModifiedBy>
  <dcterms:created xsi:type="dcterms:W3CDTF">2022-07-04T20:11:17Z</dcterms:created>
  <dcterms:modified xsi:type="dcterms:W3CDTF">2025-10-09T12:27:13Z</dcterms:modified>
</cp:coreProperties>
</file>