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bit Tracker" sheetId="1" r:id="rId4"/>
    <sheet state="visible" name="EXAMPLE" sheetId="2" r:id="rId5"/>
  </sheets>
  <definedNames/>
  <calcPr/>
</workbook>
</file>

<file path=xl/sharedStrings.xml><?xml version="1.0" encoding="utf-8"?>
<sst xmlns="http://schemas.openxmlformats.org/spreadsheetml/2006/main" count="180" uniqueCount="95">
  <si>
    <t>D A I L Y
P R O G R E S S</t>
  </si>
  <si>
    <t>H A B I T S</t>
  </si>
  <si>
    <t>H A B I T    T R A C K E R</t>
  </si>
  <si>
    <t>MONTH</t>
  </si>
  <si>
    <t>January</t>
  </si>
  <si>
    <t>YEAR</t>
  </si>
  <si>
    <t>Visual Affirmation
Go to Insert → Insert image in cell to upload your Visual Affirmation — a photo or quote that reminds you of your “why” and keeps you motivated.</t>
  </si>
  <si>
    <t>week 1</t>
  </si>
  <si>
    <t>week 2</t>
  </si>
  <si>
    <t>week 3</t>
  </si>
  <si>
    <t>week 4</t>
  </si>
  <si>
    <t>week 5</t>
  </si>
  <si>
    <t>T O P    1 0    H A B I T S</t>
  </si>
  <si>
    <t>February</t>
  </si>
  <si>
    <t>daily habit</t>
  </si>
  <si>
    <t>progress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</si>
  <si>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</si>
  <si>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</si>
  <si>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</si>
  <si>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</si>
  <si>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</si>
  <si>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</si>
  <si>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</si>
  <si>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</si>
  <si>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</si>
  <si>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</si>
  <si>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I am ...</t>
  </si>
  <si>
    <t>Focused, intentional, and ready for the month ahead.</t>
  </si>
  <si>
    <r>
      <rPr>
        <rFont val="Roboto"/>
        <b/>
        <color theme="1"/>
        <sz val="10.0"/>
      </rPr>
      <t xml:space="preserve">INSTRUCTIONS: </t>
    </r>
    <r>
      <rPr>
        <rFont val="Roboto"/>
        <b/>
        <color rgb="FFFF0000"/>
        <sz val="10.0"/>
      </rPr>
      <t xml:space="preserve">HIDE THIS ROW AFTER READING
</t>
    </r>
    <r>
      <rPr>
        <rFont val="Roboto"/>
        <color theme="1"/>
        <sz val="10.0"/>
      </rPr>
      <t>(right click on Row 28 -&gt; select "Hide row")</t>
    </r>
  </si>
  <si>
    <t>To clear all checkboxes quickly: Click on any checkbox cell, then
▪️ On Mac: Click on any checkbox cell, then press Command + A, and hit spacebar to check/uncheck all.
▪️ On Windows: Click on a checkbox cell, then press Ctrl + A, and hit spacebar to check/uncheck all.
▪️ On mobile devices, this shortcut isn’t available — we recommend creating a clean duplicate of your habit tracker before checking anything off, and then each month, simply make a copy from that clean template to use for the next month.</t>
  </si>
  <si>
    <t>D A I L Y    H A B I T S</t>
  </si>
  <si>
    <t>D A I L Y    P R O G R E S S</t>
  </si>
  <si>
    <t>goal</t>
  </si>
  <si>
    <t>percentage</t>
  </si>
  <si>
    <t>count</t>
  </si>
  <si>
    <t>longest
streak</t>
  </si>
  <si>
    <r>
      <rPr>
        <rFont val="Roboto"/>
        <b/>
        <color theme="1"/>
        <sz val="10.0"/>
      </rPr>
      <t xml:space="preserve">INSTRUCTIONS: </t>
    </r>
    <r>
      <rPr>
        <rFont val="Roboto"/>
        <b/>
        <color rgb="FFFF0000"/>
        <sz val="10.0"/>
      </rPr>
      <t xml:space="preserve">HIDE THIS ROW AFTER READING
</t>
    </r>
    <r>
      <rPr>
        <rFont val="Roboto"/>
        <color theme="1"/>
        <sz val="10.0"/>
      </rPr>
      <t>(right click on Row 65 -&gt; select "Hide row")</t>
    </r>
  </si>
  <si>
    <r>
      <rPr>
        <rFont val="Roboto"/>
        <color theme="1"/>
        <sz val="10.0"/>
      </rPr>
      <t xml:space="preserve">When copying habits from one week to another, DO </t>
    </r>
    <r>
      <rPr>
        <rFont val="Roboto"/>
        <b/>
        <color theme="1"/>
        <sz val="10.0"/>
      </rPr>
      <t>NOT</t>
    </r>
    <r>
      <rPr>
        <rFont val="Roboto"/>
        <color theme="1"/>
        <sz val="10.0"/>
      </rPr>
      <t xml:space="preserve"> use regular paste (Ctrl/Command + V) — it can break the checkboxes and conditional formatting. Use </t>
    </r>
    <r>
      <rPr>
        <rFont val="Roboto"/>
        <b/>
        <color rgb="FFFF0000"/>
        <sz val="10.0"/>
      </rPr>
      <t>Paste values only</t>
    </r>
    <r>
      <rPr>
        <rFont val="Roboto"/>
        <color theme="1"/>
        <sz val="10.0"/>
      </rPr>
      <t xml:space="preserve"> instead:
▪️ Windows: Ctrl + C → </t>
    </r>
    <r>
      <rPr>
        <rFont val="Roboto"/>
        <b/>
        <color theme="1"/>
        <sz val="10.0"/>
      </rPr>
      <t xml:space="preserve">Ctrl + </t>
    </r>
    <r>
      <rPr>
        <rFont val="Roboto"/>
        <b/>
        <color rgb="FFFF0000"/>
        <sz val="10.0"/>
      </rPr>
      <t>Shift</t>
    </r>
    <r>
      <rPr>
        <rFont val="Roboto"/>
        <b/>
        <color theme="1"/>
        <sz val="10.0"/>
      </rPr>
      <t xml:space="preserve"> + V</t>
    </r>
    <r>
      <rPr>
        <rFont val="Roboto"/>
        <color theme="1"/>
        <sz val="10.0"/>
      </rPr>
      <t xml:space="preserve">
▪️ Mac: Command + C → </t>
    </r>
    <r>
      <rPr>
        <rFont val="Roboto"/>
        <b/>
        <color theme="1"/>
        <sz val="10.0"/>
      </rPr>
      <t xml:space="preserve">Command + </t>
    </r>
    <r>
      <rPr>
        <rFont val="Roboto"/>
        <b/>
        <color rgb="FFFF0000"/>
        <sz val="10.0"/>
      </rPr>
      <t>Shift</t>
    </r>
    <r>
      <rPr>
        <rFont val="Roboto"/>
        <b/>
        <color theme="1"/>
        <sz val="10.0"/>
      </rPr>
      <t xml:space="preserve"> + V</t>
    </r>
  </si>
  <si>
    <t>W E E K L Y    H A B I T S</t>
  </si>
  <si>
    <t>W E E K L Y    P R O G R E S S</t>
  </si>
  <si>
    <t>weekly progress</t>
  </si>
  <si>
    <t>% completed</t>
  </si>
  <si>
    <t>completed</t>
  </si>
  <si>
    <t>incomplete</t>
  </si>
  <si>
    <t>total habits</t>
  </si>
  <si>
    <t>M O N T H L Y    H A B I T S</t>
  </si>
  <si>
    <t>M O N T H L Y    R E F L E C T I O N</t>
  </si>
  <si>
    <r>
      <rPr>
        <rFont val="Roboto"/>
        <b/>
        <color theme="1"/>
        <sz val="10.0"/>
      </rPr>
      <t xml:space="preserve">INSTRUCTIONS: </t>
    </r>
    <r>
      <rPr>
        <rFont val="Roboto"/>
        <b/>
        <color rgb="FFFF0000"/>
        <sz val="10.0"/>
      </rPr>
      <t xml:space="preserve">HIDE THIS ROW AFTER READING
</t>
    </r>
    <r>
      <rPr>
        <rFont val="Roboto"/>
        <color theme="1"/>
        <sz val="10.0"/>
      </rPr>
      <t>(right click on Row 28 -&gt; select "Hide row")</t>
    </r>
  </si>
  <si>
    <t>Review class notes</t>
  </si>
  <si>
    <t>Complete assignments</t>
  </si>
  <si>
    <t>Organize study desk</t>
  </si>
  <si>
    <t>Read 10 pages of a book</t>
  </si>
  <si>
    <t>Exercise for 30 minutes</t>
  </si>
  <si>
    <t>Drink 8 glasses of water</t>
  </si>
  <si>
    <t>Plan next day’s schedule</t>
  </si>
  <si>
    <t>Meditate for 10 minutes</t>
  </si>
  <si>
    <t>Check emails and updates</t>
  </si>
  <si>
    <t>Practice language skills</t>
  </si>
  <si>
    <t>Review flashcards</t>
  </si>
  <si>
    <t>Write in a journal</t>
  </si>
  <si>
    <t>Solve 3 practice problems</t>
  </si>
  <si>
    <t>Connect with a classmate</t>
  </si>
  <si>
    <t>Watch an educational video</t>
  </si>
  <si>
    <t>Organize digital files</t>
  </si>
  <si>
    <t>Update to-do list</t>
  </si>
  <si>
    <t>Attend all scheduled classes</t>
  </si>
  <si>
    <t>Take a 15-minute walk</t>
  </si>
  <si>
    <t>Get at least 7 hours of sleep</t>
  </si>
  <si>
    <r>
      <rPr>
        <rFont val="Roboto"/>
        <b/>
        <color theme="1"/>
        <sz val="10.0"/>
      </rPr>
      <t xml:space="preserve">INSTRUCTIONS: </t>
    </r>
    <r>
      <rPr>
        <rFont val="Roboto"/>
        <b/>
        <color rgb="FFFF0000"/>
        <sz val="10.0"/>
      </rPr>
      <t xml:space="preserve">HIDE THIS ROW AFTER READING
</t>
    </r>
    <r>
      <rPr>
        <rFont val="Roboto"/>
        <color theme="1"/>
        <sz val="10.0"/>
      </rPr>
      <t>(right click on Row 65 -&gt; select "Hide row")</t>
    </r>
  </si>
  <si>
    <r>
      <rPr>
        <rFont val="Roboto"/>
        <color theme="1"/>
        <sz val="10.0"/>
      </rPr>
      <t xml:space="preserve">When copying habits from one week to another, DO </t>
    </r>
    <r>
      <rPr>
        <rFont val="Roboto"/>
        <b/>
        <color theme="1"/>
        <sz val="10.0"/>
      </rPr>
      <t>NOT</t>
    </r>
    <r>
      <rPr>
        <rFont val="Roboto"/>
        <color theme="1"/>
        <sz val="10.0"/>
      </rPr>
      <t xml:space="preserve"> use regular paste (Ctrl/Command + V) — it can break the checkboxes and conditional formatting. Use </t>
    </r>
    <r>
      <rPr>
        <rFont val="Roboto"/>
        <b/>
        <color rgb="FFFF0000"/>
        <sz val="10.0"/>
      </rPr>
      <t>Paste values only</t>
    </r>
    <r>
      <rPr>
        <rFont val="Roboto"/>
        <color theme="1"/>
        <sz val="10.0"/>
      </rPr>
      <t xml:space="preserve"> instead:
▪️ Windows: Ctrl + C → </t>
    </r>
    <r>
      <rPr>
        <rFont val="Roboto"/>
        <b/>
        <color theme="1"/>
        <sz val="10.0"/>
      </rPr>
      <t xml:space="preserve">Ctrl + </t>
    </r>
    <r>
      <rPr>
        <rFont val="Roboto"/>
        <b/>
        <color rgb="FFFF0000"/>
        <sz val="10.0"/>
      </rPr>
      <t>Shift</t>
    </r>
    <r>
      <rPr>
        <rFont val="Roboto"/>
        <b/>
        <color theme="1"/>
        <sz val="10.0"/>
      </rPr>
      <t xml:space="preserve"> + V</t>
    </r>
    <r>
      <rPr>
        <rFont val="Roboto"/>
        <color theme="1"/>
        <sz val="10.0"/>
      </rPr>
      <t xml:space="preserve">
▪️ Mac: Command + C → </t>
    </r>
    <r>
      <rPr>
        <rFont val="Roboto"/>
        <b/>
        <color theme="1"/>
        <sz val="10.0"/>
      </rPr>
      <t xml:space="preserve">Command + </t>
    </r>
    <r>
      <rPr>
        <rFont val="Roboto"/>
        <b/>
        <color rgb="FFFF0000"/>
        <sz val="10.0"/>
      </rPr>
      <t>Shift</t>
    </r>
    <r>
      <rPr>
        <rFont val="Roboto"/>
        <b/>
        <color theme="1"/>
        <sz val="10.0"/>
      </rPr>
      <t xml:space="preserve"> + V</t>
    </r>
  </si>
  <si>
    <t>Back up important files</t>
  </si>
  <si>
    <t>Plan weekly finances</t>
  </si>
  <si>
    <t>Organize weekly planner</t>
  </si>
  <si>
    <t>Deep clean study area</t>
  </si>
  <si>
    <t>Do a weekly workout review</t>
  </si>
  <si>
    <t>Complete one hobby project</t>
  </si>
  <si>
    <t>Meal prep for the week</t>
  </si>
  <si>
    <t>Have a screen-free evening</t>
  </si>
  <si>
    <t>Submit weekly assignments</t>
  </si>
  <si>
    <t>Call or meet family/friends</t>
  </si>
  <si>
    <t>Review last week’s lectures</t>
  </si>
  <si>
    <t>Check in with a loved one</t>
  </si>
  <si>
    <t>Take a walk outdoors</t>
  </si>
  <si>
    <t>Reflect on academic progress</t>
  </si>
  <si>
    <t>Update long-term goals</t>
  </si>
  <si>
    <t>This month, I felt more present in my creative practice.</t>
  </si>
  <si>
    <t>Meet with academic advisor</t>
  </si>
  <si>
    <t>Guiding my students through mindful drawing sessions</t>
  </si>
  <si>
    <t>Pay bills and check finances</t>
  </si>
  <si>
    <t xml:space="preserve"> reminded me to slow down and notice the small details.</t>
  </si>
  <si>
    <t xml:space="preserve">I stayed consistent with my morning sketching, </t>
  </si>
  <si>
    <t>though I want to bring more playfulness</t>
  </si>
  <si>
    <t xml:space="preserve"> into my personal work next month.</t>
  </si>
  <si>
    <t>I’m proud of how I showed up</t>
  </si>
  <si>
    <t>— gently, intentionally, and with curiosity.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</si>
</sst>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"/>
    <numFmt numFmtId="165" formatCode="0.0%"/>
    <numFmt numFmtId="166" formatCode="&quot; &quot;d"/>
  </numFmts>
  <fonts count="77">
    <font>
      <sz val="10.0"/>
      <color rgb="FF000000"/>
      <name val="Arial"/>
      <scheme val="minor"/>
    </font>
    <font>
      <color theme="1"/>
      <name val="Arial"/>
      <scheme val="minor"/>
    </font>
    <font/>
    <font>
      <color theme="1"/>
      <name val="Roboto"/>
    </font>
    <font>
      <sz val="9.0"/>
      <color rgb="FFFFFFFF"/>
      <name val="Quattrocento Sans"/>
    </font>
    <font>
      <sz val="9.0"/>
      <color theme="1"/>
      <name val="Quattrocento Sans"/>
    </font>
    <font>
      <sz val="20.0"/>
      <color rgb="FF000000"/>
      <name val="Cormorant Garamond"/>
    </font>
    <font>
      <i/>
      <sz val="40.0"/>
      <color rgb="FF000000"/>
      <name val="Cormorant Garamond"/>
    </font>
    <font>
      <sz val="10.0"/>
      <color rgb="FF000000"/>
      <name val="Quattrocento Sans"/>
    </font>
    <font>
      <sz val="10.0"/>
      <color rgb="FFCCC5B9"/>
      <name val="Quattrocento Sans"/>
    </font>
    <font>
      <i/>
      <sz val="40.0"/>
      <color rgb="FF000000"/>
      <name val="Libre Baskerville"/>
    </font>
    <font>
      <sz val="10.0"/>
      <color theme="1"/>
      <name val="Roboto"/>
    </font>
    <font>
      <sz val="9.0"/>
      <color theme="1"/>
      <name val="Roboto"/>
    </font>
    <font>
      <sz val="10.0"/>
      <color rgb="FF000000"/>
      <name val="Roboto"/>
    </font>
    <font>
      <b/>
      <i/>
      <sz val="18.0"/>
      <color rgb="FF000000"/>
      <name val="Libre Baskerville"/>
    </font>
    <font>
      <b/>
      <i/>
      <sz val="16.0"/>
      <color rgb="FF000000"/>
      <name val="Libre Baskerville"/>
    </font>
    <font>
      <sz val="9.0"/>
      <color rgb="FF000000"/>
      <name val="Roboto"/>
    </font>
    <font>
      <color rgb="FF000000"/>
      <name val="Roboto"/>
    </font>
    <font>
      <sz val="9.0"/>
      <color rgb="FF000000"/>
      <name val="Quattrocento Sans"/>
    </font>
    <font>
      <i/>
      <sz val="12.0"/>
      <color rgb="FF666666"/>
      <name val="Libre Baskerville"/>
    </font>
    <font>
      <i/>
      <sz val="18.0"/>
      <color theme="1"/>
      <name val="Cormorant Garamond"/>
    </font>
    <font>
      <sz val="9.0"/>
      <color theme="4"/>
      <name val="Quattrocento Sans"/>
    </font>
    <font>
      <sz val="9.0"/>
      <color theme="8"/>
      <name val="Quattrocento Sans"/>
    </font>
    <font>
      <sz val="9.0"/>
      <color theme="7"/>
      <name val="Quattrocento Sans"/>
    </font>
    <font>
      <sz val="9.0"/>
      <color theme="6"/>
      <name val="Quattrocento Sans"/>
    </font>
    <font>
      <i/>
      <sz val="11.0"/>
      <color rgb="FF000000"/>
      <name val="Libre Baskerville"/>
    </font>
    <font>
      <b/>
      <sz val="9.0"/>
      <color rgb="FF000000"/>
      <name val="Quattrocento Sans"/>
    </font>
    <font>
      <b/>
      <sz val="10.0"/>
      <color rgb="FF000000"/>
      <name val="Quattrocento Sans"/>
    </font>
    <font>
      <i/>
      <sz val="10.0"/>
      <color rgb="FF000000"/>
      <name val="Roboto"/>
    </font>
    <font>
      <b/>
      <sz val="9.0"/>
      <color theme="1"/>
      <name val="Quattrocento Sans"/>
    </font>
    <font>
      <b/>
      <sz val="9.0"/>
      <color rgb="FFFFFFFF"/>
      <name val="Quattrocento Sans"/>
    </font>
    <font>
      <i/>
      <sz val="9.0"/>
      <color rgb="FF000000"/>
      <name val="Quattrocento Sans"/>
    </font>
    <font>
      <i/>
      <sz val="10.0"/>
      <color rgb="FF000000"/>
      <name val="Quattrocento Sans"/>
    </font>
    <font>
      <b/>
      <sz val="10.0"/>
      <color theme="1"/>
      <name val="Roboto"/>
    </font>
    <font>
      <i/>
      <sz val="9.0"/>
      <color theme="1"/>
      <name val="Quattrocento Sans"/>
    </font>
    <font>
      <i/>
      <sz val="9.0"/>
      <color rgb="FFFFFFFF"/>
      <name val="Quattrocento Sans"/>
    </font>
    <font>
      <b/>
      <sz val="10.0"/>
      <color rgb="FFFF0000"/>
      <name val="Roboto"/>
    </font>
    <font>
      <i/>
      <sz val="10.0"/>
      <color theme="1"/>
      <name val="Roboto"/>
    </font>
    <font>
      <i/>
      <color theme="1"/>
      <name val="Libre Baskerville"/>
    </font>
    <font>
      <b/>
      <i/>
      <sz val="15.0"/>
      <color theme="1"/>
      <name val="Libre Baskerville"/>
    </font>
    <font>
      <i/>
      <sz val="15.0"/>
      <color theme="1"/>
      <name val="Quattrocento Sans"/>
    </font>
    <font>
      <sz val="9.0"/>
      <color theme="0"/>
      <name val="Quattrocento Sans"/>
    </font>
    <font>
      <i/>
      <sz val="10.0"/>
      <color theme="1"/>
      <name val="Libre Baskerville"/>
    </font>
    <font>
      <sz val="10.0"/>
      <color theme="0"/>
      <name val="Quattrocento Sans"/>
    </font>
    <font>
      <i/>
      <sz val="10.0"/>
      <color rgb="FF000000"/>
      <name val="Libre Baskerville"/>
    </font>
    <font>
      <b/>
      <sz val="10.0"/>
      <color theme="1"/>
      <name val="Quattrocento Sans"/>
    </font>
    <font>
      <color rgb="FFFFFFFF"/>
      <name val="Arial"/>
      <scheme val="minor"/>
    </font>
    <font>
      <sz val="10.0"/>
      <color rgb="FFFF0000"/>
      <name val="Roboto"/>
    </font>
    <font>
      <sz val="11.0"/>
      <color rgb="FF000000"/>
      <name val="Roboto"/>
    </font>
    <font>
      <sz val="9.0"/>
      <color rgb="FF274E13"/>
      <name val="Quattrocento Sans"/>
    </font>
    <font>
      <sz val="9.0"/>
      <color rgb="FF3C78D8"/>
      <name val="Quattrocento Sans"/>
    </font>
    <font>
      <sz val="9.0"/>
      <color rgb="FFD1528C"/>
      <name val="Quattrocento Sans"/>
    </font>
    <font>
      <sz val="9.0"/>
      <color rgb="FF37B4BD"/>
      <name val="Quattrocento Sans"/>
    </font>
    <font>
      <sz val="9.0"/>
      <color rgb="FFCF9C00"/>
      <name val="Quattrocento Sans"/>
    </font>
    <font>
      <sz val="10.0"/>
      <color theme="1"/>
      <name val="Quattrocento Sans"/>
    </font>
    <font>
      <sz val="10.0"/>
      <color rgb="FFFFFFFF"/>
      <name val="Roboto"/>
    </font>
    <font>
      <color rgb="FF000000"/>
      <name val="Arial"/>
      <scheme val="minor"/>
    </font>
    <font>
      <sz val="10.0"/>
      <color rgb="FF3C78D8"/>
      <name val="Roboto"/>
    </font>
    <font>
      <sz val="10.0"/>
      <color rgb="FFD1528C"/>
      <name val="Roboto"/>
    </font>
    <font>
      <sz val="10.0"/>
      <color rgb="FF37B4BD"/>
      <name val="Roboto"/>
    </font>
    <font>
      <sz val="10.0"/>
      <color rgb="FFCF9C00"/>
      <name val="Roboto"/>
    </font>
    <font>
      <i/>
      <sz val="28.0"/>
      <color rgb="FF000000"/>
      <name val="Libre Baskerville"/>
    </font>
    <font>
      <i/>
      <sz val="12.0"/>
      <color theme="1"/>
      <name val="Libre Baskerville"/>
    </font>
    <font>
      <i/>
      <sz val="10.0"/>
      <color rgb="FFFFFFFF"/>
      <name val="Libre Baskerville"/>
    </font>
    <font>
      <i/>
      <sz val="20.0"/>
      <color rgb="FF000000"/>
      <name val="Cormorant Garamond"/>
    </font>
    <font>
      <i/>
      <sz val="20.0"/>
      <color rgb="FF000000"/>
      <name val="Libre Baskerville"/>
    </font>
    <font>
      <b/>
      <i/>
      <sz val="10.0"/>
      <color rgb="FF000000"/>
      <name val="Libre Baskerville"/>
    </font>
    <font>
      <i/>
      <sz val="20.0"/>
      <color rgb="FF000000"/>
      <name val="Roboto"/>
    </font>
    <font>
      <i/>
      <sz val="20.0"/>
      <color theme="9"/>
      <name val="Roboto"/>
    </font>
    <font>
      <i/>
      <sz val="20.0"/>
      <color rgb="FFA76A65"/>
      <name val="Cormorant Garamond"/>
    </font>
    <font>
      <i/>
      <sz val="9.0"/>
      <color rgb="FF3C78D8"/>
      <name val="Quattrocento Sans"/>
    </font>
    <font>
      <i/>
      <sz val="26.0"/>
      <color rgb="FF000000"/>
      <name val="Libre Baskerville"/>
    </font>
    <font>
      <b/>
      <sz val="9.0"/>
      <color theme="0"/>
      <name val="Quattrocento Sans"/>
    </font>
    <font>
      <i/>
      <sz val="9.0"/>
      <color theme="0"/>
      <name val="Quattrocento Sans"/>
    </font>
    <font>
      <color theme="0"/>
      <name val="Arial"/>
      <scheme val="minor"/>
    </font>
    <font>
      <sz val="10.0"/>
      <color theme="0"/>
      <name val="Roboto"/>
    </font>
    <font>
      <i/>
      <sz val="10.0"/>
      <color theme="0"/>
      <name val="Libre Baskerville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8EAF0"/>
        <bgColor rgb="FFF8EAF0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theme="5"/>
        <bgColor theme="5"/>
      </patternFill>
    </fill>
    <fill>
      <patternFill patternType="solid">
        <fgColor theme="4"/>
        <bgColor theme="4"/>
      </patternFill>
    </fill>
    <fill>
      <patternFill patternType="solid">
        <fgColor rgb="FFFFFDFA"/>
        <bgColor rgb="FFFFFDFA"/>
      </patternFill>
    </fill>
    <fill>
      <patternFill patternType="solid">
        <fgColor theme="8"/>
        <bgColor theme="8"/>
      </patternFill>
    </fill>
    <fill>
      <patternFill patternType="solid">
        <fgColor theme="7"/>
        <bgColor theme="7"/>
      </patternFill>
    </fill>
  </fills>
  <borders count="92">
    <border/>
    <border>
      <bottom style="thin">
        <color rgb="FF000000"/>
      </bottom>
    </border>
    <border>
      <left style="thin">
        <color rgb="FFFFB6D8"/>
      </left>
      <top style="thin">
        <color rgb="FFFFB6D8"/>
      </top>
    </border>
    <border>
      <top style="thin">
        <color rgb="FFFFB6D8"/>
      </top>
    </border>
    <border>
      <right style="thin">
        <color rgb="FFFFB6D8"/>
      </right>
      <top style="thin">
        <color rgb="FFFFB6D8"/>
      </top>
    </border>
    <border>
      <left style="thin">
        <color rgb="FFFFB6D8"/>
      </left>
    </border>
    <border>
      <right style="thin">
        <color rgb="FFFFB6D8"/>
      </right>
    </border>
    <border>
      <left style="thin">
        <color rgb="FFFFDD98"/>
      </left>
      <top style="thin">
        <color rgb="FFFFDD98"/>
      </top>
      <bottom style="thin">
        <color rgb="FFFFDD98"/>
      </bottom>
    </border>
    <border>
      <right style="thin">
        <color rgb="FFFFDD98"/>
      </right>
      <top style="thin">
        <color rgb="FFFFDD98"/>
      </top>
      <bottom style="thin">
        <color rgb="FFFFDD98"/>
      </bottom>
    </border>
    <border>
      <left style="thin">
        <color rgb="FFFFB6D8"/>
      </left>
      <bottom style="thin">
        <color rgb="FFFFB6D8"/>
      </bottom>
    </border>
    <border>
      <bottom style="thin">
        <color rgb="FFFFB6D8"/>
      </bottom>
    </border>
    <border>
      <right style="thin">
        <color rgb="FFFFB6D8"/>
      </right>
      <bottom style="thin">
        <color rgb="FFFFB6D8"/>
      </bottom>
    </border>
    <border>
      <left style="medium">
        <color rgb="FFB0CFFF"/>
      </left>
      <top style="medium">
        <color rgb="FFB0CFFF"/>
      </top>
    </border>
    <border>
      <top style="medium">
        <color rgb="FFB0CFFF"/>
      </top>
    </border>
    <border>
      <right style="medium">
        <color rgb="FFB0CFFF"/>
      </right>
      <top style="medium">
        <color rgb="FFB0CFFF"/>
      </top>
    </border>
    <border>
      <left style="medium">
        <color rgb="FFB0CFFF"/>
      </left>
    </border>
    <border>
      <right style="medium">
        <color rgb="FFB0CFFF"/>
      </right>
    </border>
    <border>
      <left style="thin">
        <color rgb="FFB0CFFF"/>
      </left>
      <top style="thin">
        <color rgb="FFB0CFFF"/>
      </top>
    </border>
    <border>
      <top style="thin">
        <color rgb="FFB0CFFF"/>
      </top>
    </border>
    <border>
      <right style="thin">
        <color rgb="FFB0CFFF"/>
      </right>
      <top style="thin">
        <color rgb="FFB0CFFF"/>
      </top>
    </border>
    <border>
      <left style="thin">
        <color rgb="FFB0CFFF"/>
      </left>
      <bottom style="thin">
        <color rgb="FFCEE3F3"/>
      </bottom>
    </border>
    <border>
      <bottom style="thin">
        <color rgb="FFCEE3F3"/>
      </bottom>
    </border>
    <border>
      <right style="thin">
        <color rgb="FFB0CFFF"/>
      </right>
      <bottom style="thin">
        <color rgb="FFCEE3F3"/>
      </bottom>
    </border>
    <border>
      <left style="thin">
        <color rgb="FFB0CFFF"/>
      </left>
      <top style="thin">
        <color rgb="FFCEE3F3"/>
      </top>
      <bottom style="thin">
        <color rgb="FFCEE3F3"/>
      </bottom>
    </border>
    <border>
      <top style="thin">
        <color rgb="FFCEE3F3"/>
      </top>
      <bottom style="thin">
        <color rgb="FFCEE3F3"/>
      </bottom>
    </border>
    <border>
      <right style="thin">
        <color rgb="FFB0CFFF"/>
      </right>
      <top style="thin">
        <color rgb="FFCEE3F3"/>
      </top>
      <bottom style="thin">
        <color rgb="FFCEE3F3"/>
      </bottom>
    </border>
    <border>
      <left style="thin">
        <color rgb="FFB0CFFF"/>
      </left>
      <bottom style="hair">
        <color rgb="FFCEE3F3"/>
      </bottom>
    </border>
    <border>
      <bottom style="hair">
        <color rgb="FFCEE3F3"/>
      </bottom>
    </border>
    <border>
      <right style="thin">
        <color rgb="FFB0CFFF"/>
      </right>
      <bottom style="hair">
        <color rgb="FFCEE3F3"/>
      </bottom>
    </border>
    <border>
      <left style="thin">
        <color rgb="FFB0CFFF"/>
      </left>
      <top style="hair">
        <color rgb="FFCEE3F3"/>
      </top>
      <bottom style="hair">
        <color rgb="FFCEE3F3"/>
      </bottom>
    </border>
    <border>
      <left style="thin">
        <color rgb="FFB0CFFF"/>
      </left>
      <top style="hair">
        <color rgb="FFCEE3F3"/>
      </top>
      <bottom style="thin">
        <color rgb="FFB0CFFF"/>
      </bottom>
    </border>
    <border>
      <top style="hair">
        <color rgb="FFCEE3F3"/>
      </top>
      <bottom style="thin">
        <color rgb="FFB0CFFF"/>
      </bottom>
    </border>
    <border>
      <right style="thin">
        <color rgb="FFB0CFFF"/>
      </right>
      <top style="hair">
        <color rgb="FFCEE3F3"/>
      </top>
      <bottom style="thin">
        <color rgb="FFB0CFFF"/>
      </bottom>
    </border>
    <border>
      <left style="medium">
        <color rgb="FFB0CFFF"/>
      </left>
      <bottom style="medium">
        <color rgb="FFB0CFFF"/>
      </bottom>
    </border>
    <border>
      <bottom style="medium">
        <color rgb="FFB0CFFF"/>
      </bottom>
    </border>
    <border>
      <right style="medium">
        <color rgb="FFB0CFFF"/>
      </right>
      <bottom style="medium">
        <color rgb="FFB0CFFF"/>
      </bottom>
    </border>
    <border>
      <left style="thin">
        <color rgb="FFB0CFFF"/>
      </left>
    </border>
    <border>
      <right style="thin">
        <color rgb="FFB0CFFF"/>
      </right>
    </border>
    <border>
      <right style="thick">
        <color rgb="FFFFFFFF"/>
      </right>
    </border>
    <border>
      <left style="thin">
        <color rgb="FFB0CFFF"/>
      </left>
      <bottom style="thin">
        <color rgb="FFB0CFFF"/>
      </bottom>
    </border>
    <border>
      <bottom style="thin">
        <color rgb="FFB0CFFF"/>
      </bottom>
    </border>
    <border>
      <right style="thin">
        <color rgb="FFB0CFFF"/>
      </right>
      <bottom style="thin">
        <color rgb="FFB0CFFF"/>
      </bottom>
    </border>
    <border>
      <left style="thin">
        <color rgb="FFFFDD98"/>
      </left>
      <top style="thin">
        <color rgb="FFFFDD98"/>
      </top>
      <bottom style="hair">
        <color rgb="FFD9D9D9"/>
      </bottom>
    </border>
    <border>
      <top style="thin">
        <color rgb="FFFFDD98"/>
      </top>
      <bottom style="hair">
        <color rgb="FFD9D9D9"/>
      </bottom>
    </border>
    <border>
      <right style="thin">
        <color rgb="FFFFDD98"/>
      </right>
      <top style="thin">
        <color rgb="FFFFDD98"/>
      </top>
      <bottom style="hair">
        <color rgb="FFD9D9D9"/>
      </bottom>
    </border>
    <border>
      <left style="thin">
        <color rgb="FFB0CFFF"/>
      </left>
      <bottom style="hair">
        <color rgb="FFD9D9D9"/>
      </bottom>
    </border>
    <border>
      <bottom style="hair">
        <color rgb="FFD9D9D9"/>
      </bottom>
    </border>
    <border>
      <top style="hair">
        <color rgb="FFD9D9D9"/>
      </top>
      <bottom style="hair">
        <color rgb="FFD9D9D9"/>
      </bottom>
    </border>
    <border>
      <right style="thin">
        <color rgb="FFB0CFFF"/>
      </right>
      <bottom style="hair">
        <color rgb="FFD9D9D9"/>
      </bottom>
    </border>
    <border>
      <left style="thin">
        <color rgb="FFFFDD98"/>
      </left>
      <top style="hair">
        <color rgb="FFD9D9D9"/>
      </top>
      <bottom style="hair">
        <color rgb="FFD9D9D9"/>
      </bottom>
    </border>
    <border>
      <right style="thin">
        <color rgb="FFFFDD98"/>
      </right>
      <top style="hair">
        <color rgb="FFD9D9D9"/>
      </top>
      <bottom style="hair">
        <color rgb="FFD9D9D9"/>
      </bottom>
    </border>
    <border>
      <left style="thin">
        <color rgb="FFB0CFFF"/>
      </left>
      <top style="hair">
        <color rgb="FFD9D9D9"/>
      </top>
      <bottom style="hair">
        <color rgb="FFD9D9D9"/>
      </bottom>
    </border>
    <border>
      <right style="thin">
        <color rgb="FFB0CFFF"/>
      </right>
      <top style="hair">
        <color rgb="FFD9D9D9"/>
      </top>
      <bottom style="hair">
        <color rgb="FFD9D9D9"/>
      </bottom>
    </border>
    <border>
      <left style="thin">
        <color rgb="FFFFDD98"/>
      </left>
      <bottom style="hair">
        <color rgb="FFD9D9D9"/>
      </bottom>
    </border>
    <border>
      <left style="thin">
        <color rgb="FFFFDD98"/>
      </left>
      <top style="hair">
        <color rgb="FFD9D9D9"/>
      </top>
      <bottom style="thin">
        <color rgb="FFFFDD98"/>
      </bottom>
    </border>
    <border>
      <top style="hair">
        <color rgb="FFD9D9D9"/>
      </top>
      <bottom style="thin">
        <color rgb="FFFFDD98"/>
      </bottom>
    </border>
    <border>
      <right style="thin">
        <color rgb="FFFFDD98"/>
      </right>
      <top style="hair">
        <color rgb="FFD9D9D9"/>
      </top>
      <bottom style="thin">
        <color rgb="FFFFDD98"/>
      </bottom>
    </border>
    <border>
      <left style="thin">
        <color rgb="FFB0CFFF"/>
      </left>
      <top style="hair">
        <color rgb="FFD9D9D9"/>
      </top>
      <bottom style="thin">
        <color rgb="FFB0CFFF"/>
      </bottom>
    </border>
    <border>
      <top style="hair">
        <color rgb="FFD9D9D9"/>
      </top>
      <bottom style="thin">
        <color rgb="FFB0CFFF"/>
      </bottom>
    </border>
    <border>
      <right style="thin">
        <color rgb="FFB0CFFF"/>
      </right>
      <top style="hair">
        <color rgb="FFD9D9D9"/>
      </top>
      <bottom style="thin">
        <color rgb="FFB0CFFF"/>
      </bottom>
    </border>
    <border>
      <top style="thin">
        <color rgb="FFFFDD98"/>
      </top>
    </border>
    <border>
      <left style="thick">
        <color rgb="FFFFFFFF"/>
      </left>
    </border>
    <border>
      <bottom style="thin">
        <color rgb="FFEFEFEF"/>
      </bottom>
    </border>
    <border>
      <right style="thick">
        <color rgb="FFF3F3F3"/>
      </right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right style="thick">
        <color rgb="FFF3F3F3"/>
      </right>
      <top style="thin">
        <color rgb="FFEFEFEF"/>
      </top>
      <bottom style="thin">
        <color rgb="FFEFEFEF"/>
      </bottom>
    </border>
    <border>
      <top style="thin">
        <color rgb="FFEFEFEF"/>
      </top>
      <bottom style="medium">
        <color rgb="FFB0CFFF"/>
      </bottom>
    </border>
    <border>
      <right style="thick">
        <color rgb="FFF3F3F3"/>
      </right>
      <top style="thin">
        <color rgb="FFEFEFEF"/>
      </top>
      <bottom style="medium">
        <color rgb="FFB0CFFF"/>
      </bottom>
    </border>
    <border>
      <top style="thin">
        <color rgb="FFEFEFEF"/>
      </top>
      <bottom style="medium">
        <color rgb="FFFFB6D8"/>
      </bottom>
    </border>
    <border>
      <right style="thick">
        <color rgb="FFF3F3F3"/>
      </right>
      <top style="thin">
        <color rgb="FFEFEFEF"/>
      </top>
      <bottom style="medium">
        <color rgb="FFFFB6D8"/>
      </bottom>
    </border>
    <border>
      <top style="thin">
        <color rgb="FFEFEFEF"/>
      </top>
      <bottom style="medium">
        <color rgb="FFA9E0E4"/>
      </bottom>
    </border>
    <border>
      <right style="thick">
        <color rgb="FFF3F3F3"/>
      </right>
      <top style="thin">
        <color rgb="FFEFEFEF"/>
      </top>
      <bottom style="medium">
        <color rgb="FFA9E0E4"/>
      </bottom>
    </border>
    <border>
      <top style="thin">
        <color rgb="FFEFEFEF"/>
      </top>
      <bottom style="medium">
        <color rgb="FFFFDD98"/>
      </bottom>
    </border>
    <border>
      <right style="thick">
        <color rgb="FFF3F3F3"/>
      </right>
      <top style="thin">
        <color rgb="FFEFEFEF"/>
      </top>
      <bottom style="medium">
        <color rgb="FFFFDD98"/>
      </bottom>
    </border>
    <border>
      <left style="thin">
        <color rgb="FFFFDD98"/>
      </left>
      <top style="thin">
        <color rgb="FFFFDD98"/>
      </top>
    </border>
    <border>
      <right style="thin">
        <color rgb="FFFFDD98"/>
      </right>
      <top style="thin">
        <color rgb="FFFFDD98"/>
      </top>
    </border>
    <border>
      <left style="thin">
        <color rgb="FFFFDD98"/>
      </left>
    </border>
    <border>
      <right style="thin">
        <color rgb="FFFFDD98"/>
      </right>
    </border>
    <border>
      <left style="thin">
        <color rgb="FFFFB6D8"/>
      </left>
      <bottom style="hair">
        <color rgb="FFD9D9D9"/>
      </bottom>
    </border>
    <border>
      <right style="hair">
        <color rgb="FFEBCBC2"/>
      </right>
      <bottom style="hair">
        <color rgb="FFD9D9D9"/>
      </bottom>
    </border>
    <border>
      <right style="thin">
        <color rgb="FFFFB6D8"/>
      </right>
      <bottom style="hair">
        <color rgb="FFD9D9D9"/>
      </bottom>
    </border>
    <border>
      <right style="hair">
        <color rgb="FFEBCBC2"/>
      </right>
      <top style="hair">
        <color rgb="FFD9D9D9"/>
      </top>
      <bottom style="hair">
        <color rgb="FFD9D9D9"/>
      </bottom>
    </border>
    <border>
      <right style="thin">
        <color rgb="FFFFB6D8"/>
      </right>
      <top style="hair">
        <color rgb="FFD9D9D9"/>
      </top>
      <bottom style="hair">
        <color rgb="FFD9D9D9"/>
      </bottom>
    </border>
    <border>
      <bottom style="thin">
        <color rgb="FFFFDD98"/>
      </bottom>
    </border>
    <border>
      <top style="thin">
        <color rgb="FFFFDD98"/>
      </top>
      <bottom style="thin">
        <color rgb="FFFFDD98"/>
      </bottom>
    </border>
    <border>
      <left style="thin">
        <color rgb="FFFFB6D8"/>
      </left>
      <top style="hair">
        <color rgb="FFD9D9D9"/>
      </top>
      <bottom style="hair">
        <color rgb="FFD9D9D9"/>
      </bottom>
    </border>
    <border>
      <left style="thin">
        <color rgb="FFFFB6D8"/>
      </left>
      <top style="hair">
        <color rgb="FFD9D9D9"/>
      </top>
      <bottom style="thin">
        <color rgb="FFFFB6D8"/>
      </bottom>
    </border>
    <border>
      <top style="hair">
        <color rgb="FFD9D9D9"/>
      </top>
      <bottom style="thin">
        <color rgb="FFFFB6D8"/>
      </bottom>
    </border>
    <border>
      <right style="hair">
        <color rgb="FFEBCBC2"/>
      </right>
      <top style="hair">
        <color rgb="FFD9D9D9"/>
      </top>
      <bottom style="thin">
        <color rgb="FFFFB6D8"/>
      </bottom>
    </border>
    <border>
      <right style="thin">
        <color rgb="FFFFB6D8"/>
      </right>
      <top style="hair">
        <color rgb="FFD9D9D9"/>
      </top>
      <bottom style="thin">
        <color rgb="FFFFB6D8"/>
      </bottom>
    </border>
    <border>
      <left style="thin">
        <color rgb="FFFFDD98"/>
      </left>
      <bottom style="thin">
        <color rgb="FFFFDD98"/>
      </bottom>
    </border>
    <border>
      <right style="thin">
        <color rgb="FFFFDD98"/>
      </right>
      <bottom style="thin">
        <color rgb="FFFFDD98"/>
      </bottom>
    </border>
  </borders>
  <cellStyleXfs count="1">
    <xf borderId="0" fillId="0" fontId="0" numFmtId="0" applyAlignment="1" applyFont="1"/>
  </cellStyleXfs>
  <cellXfs count="3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Border="1" applyFont="1"/>
    <xf borderId="1" fillId="2" fontId="3" numFmtId="0" xfId="0" applyAlignment="1" applyBorder="1" applyFont="1">
      <alignment horizontal="left" readingOrder="0" shrinkToFit="0" vertical="center" wrapText="1"/>
    </xf>
    <xf borderId="0" fillId="2" fontId="4" numFmtId="0" xfId="0" applyAlignment="1" applyFont="1">
      <alignment horizontal="center" vertical="center"/>
    </xf>
    <xf borderId="0" fillId="2" fontId="5" numFmtId="0" xfId="0" applyAlignment="1" applyFont="1">
      <alignment horizontal="center" vertical="center"/>
    </xf>
    <xf borderId="0" fillId="2" fontId="6" numFmtId="0" xfId="0" applyAlignment="1" applyFont="1">
      <alignment horizontal="center" readingOrder="0" vertical="center"/>
    </xf>
    <xf borderId="0" fillId="2" fontId="7" numFmtId="164" xfId="0" applyAlignment="1" applyFont="1" applyNumberFormat="1">
      <alignment horizontal="center" readingOrder="0" vertical="center"/>
    </xf>
    <xf borderId="0" fillId="2" fontId="8" numFmtId="0" xfId="0" applyAlignment="1" applyFont="1">
      <alignment horizontal="left" readingOrder="0" shrinkToFit="0" vertical="center" wrapText="0"/>
    </xf>
    <xf borderId="0" fillId="2" fontId="9" numFmtId="0" xfId="0" applyAlignment="1" applyFont="1">
      <alignment horizontal="center" vertical="center"/>
    </xf>
    <xf borderId="0" fillId="2" fontId="9" numFmtId="0" xfId="0" applyAlignment="1" applyFont="1">
      <alignment horizontal="center" readingOrder="0" vertical="center"/>
    </xf>
    <xf borderId="0" fillId="2" fontId="10" numFmtId="164" xfId="0" applyAlignment="1" applyFont="1" applyNumberFormat="1">
      <alignment horizontal="center" readingOrder="0" vertical="center"/>
    </xf>
    <xf borderId="2" fillId="3" fontId="5" numFmtId="0" xfId="0" applyAlignment="1" applyBorder="1" applyFill="1" applyFont="1">
      <alignment horizontal="center" vertical="center"/>
    </xf>
    <xf borderId="3" fillId="3" fontId="5" numFmtId="0" xfId="0" applyAlignment="1" applyBorder="1" applyFont="1">
      <alignment horizontal="center" vertical="center"/>
    </xf>
    <xf borderId="4" fillId="3" fontId="5" numFmtId="0" xfId="0" applyAlignment="1" applyBorder="1" applyFont="1">
      <alignment horizontal="center" vertical="center"/>
    </xf>
    <xf borderId="5" fillId="3" fontId="5" numFmtId="0" xfId="0" applyAlignment="1" applyBorder="1" applyFont="1">
      <alignment horizontal="center" vertical="center"/>
    </xf>
    <xf borderId="0" fillId="3" fontId="5" numFmtId="0" xfId="0" applyAlignment="1" applyFont="1">
      <alignment horizontal="center" vertical="center"/>
    </xf>
    <xf borderId="6" fillId="3" fontId="5" numFmtId="0" xfId="0" applyAlignment="1" applyBorder="1" applyFont="1">
      <alignment horizontal="center" vertical="center"/>
    </xf>
    <xf borderId="0" fillId="3" fontId="11" numFmtId="0" xfId="0" applyAlignment="1" applyFont="1">
      <alignment horizontal="center" readingOrder="0" vertical="center"/>
    </xf>
    <xf borderId="0" fillId="3" fontId="12" numFmtId="0" xfId="0" applyAlignment="1" applyFont="1">
      <alignment horizontal="center" vertical="center"/>
    </xf>
    <xf borderId="0" fillId="3" fontId="12" numFmtId="0" xfId="0" applyAlignment="1" applyFont="1">
      <alignment horizontal="center" readingOrder="0" vertical="center"/>
    </xf>
    <xf borderId="6" fillId="3" fontId="1" numFmtId="0" xfId="0" applyBorder="1" applyFont="1"/>
    <xf borderId="0" fillId="2" fontId="13" numFmtId="0" xfId="0" applyAlignment="1" applyFont="1">
      <alignment horizontal="center" readingOrder="0" vertical="center"/>
    </xf>
    <xf borderId="0" fillId="3" fontId="14" numFmtId="10" xfId="0" applyAlignment="1" applyFont="1" applyNumberFormat="1">
      <alignment horizontal="center" vertical="top"/>
    </xf>
    <xf borderId="0" fillId="3" fontId="15" numFmtId="0" xfId="0" applyAlignment="1" applyFont="1">
      <alignment horizontal="center" vertical="top"/>
    </xf>
    <xf borderId="7" fillId="4" fontId="16" numFmtId="0" xfId="0" applyAlignment="1" applyBorder="1" applyFill="1" applyFont="1">
      <alignment horizontal="center" vertical="center"/>
    </xf>
    <xf borderId="8" fillId="0" fontId="2" numFmtId="0" xfId="0" applyBorder="1" applyFont="1"/>
    <xf borderId="7" fillId="0" fontId="17" numFmtId="0" xfId="0" applyAlignment="1" applyBorder="1" applyFont="1">
      <alignment horizontal="center" readingOrder="0" vertical="center"/>
    </xf>
    <xf borderId="7" fillId="0" fontId="3" numFmtId="0" xfId="0" applyAlignment="1" applyBorder="1" applyFont="1">
      <alignment horizontal="center" readingOrder="0" vertical="center"/>
    </xf>
    <xf borderId="5" fillId="3" fontId="18" numFmtId="0" xfId="0" applyAlignment="1" applyBorder="1" applyFont="1">
      <alignment horizontal="center" vertical="center"/>
    </xf>
    <xf borderId="0" fillId="3" fontId="18" numFmtId="0" xfId="0" applyAlignment="1" applyFont="1">
      <alignment horizontal="center" vertical="center"/>
    </xf>
    <xf borderId="0" fillId="3" fontId="1" numFmtId="0" xfId="0" applyAlignment="1" applyFont="1">
      <alignment horizontal="center"/>
    </xf>
    <xf borderId="0" fillId="2" fontId="4" numFmtId="14" xfId="0" applyAlignment="1" applyFont="1" applyNumberFormat="1">
      <alignment horizontal="center" vertical="center"/>
    </xf>
    <xf borderId="0" fillId="2" fontId="4" numFmtId="0" xfId="0" applyAlignment="1" applyFont="1">
      <alignment horizontal="center" readingOrder="0" vertical="center"/>
    </xf>
    <xf borderId="9" fillId="3" fontId="5" numFmtId="0" xfId="0" applyAlignment="1" applyBorder="1" applyFont="1">
      <alignment horizontal="center" vertical="center"/>
    </xf>
    <xf borderId="10" fillId="3" fontId="5" numFmtId="0" xfId="0" applyAlignment="1" applyBorder="1" applyFont="1">
      <alignment horizontal="center" vertical="center"/>
    </xf>
    <xf borderId="10" fillId="3" fontId="18" numFmtId="0" xfId="0" applyAlignment="1" applyBorder="1" applyFont="1">
      <alignment horizontal="center" vertical="center"/>
    </xf>
    <xf borderId="11" fillId="3" fontId="5" numFmtId="0" xfId="0" applyAlignment="1" applyBorder="1" applyFont="1">
      <alignment horizontal="center" vertical="center"/>
    </xf>
    <xf borderId="12" fillId="5" fontId="3" numFmtId="0" xfId="0" applyAlignment="1" applyBorder="1" applyFill="1" applyFont="1">
      <alignment horizontal="center" readingOrder="0" shrinkToFit="0" vertical="center" wrapText="1"/>
    </xf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0" fillId="2" fontId="19" numFmtId="0" xfId="0" applyAlignment="1" applyFont="1">
      <alignment horizontal="center" readingOrder="0" vertical="center"/>
    </xf>
    <xf borderId="17" fillId="6" fontId="13" numFmtId="0" xfId="0" applyAlignment="1" applyBorder="1" applyFill="1" applyFont="1">
      <alignment horizontal="center" readingOrder="0" vertical="center"/>
    </xf>
    <xf borderId="18" fillId="0" fontId="2" numFmtId="0" xfId="0" applyBorder="1" applyFont="1"/>
    <xf borderId="19" fillId="0" fontId="2" numFmtId="0" xfId="0" applyBorder="1" applyFont="1"/>
    <xf borderId="0" fillId="2" fontId="4" numFmtId="165" xfId="0" applyAlignment="1" applyFont="1" applyNumberFormat="1">
      <alignment horizontal="center" vertical="center"/>
    </xf>
    <xf borderId="0" fillId="2" fontId="20" numFmtId="164" xfId="0" applyAlignment="1" applyFont="1" applyNumberFormat="1">
      <alignment horizontal="center" vertical="center"/>
    </xf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0" fillId="2" fontId="21" numFmtId="0" xfId="0" applyAlignment="1" applyFont="1">
      <alignment horizontal="center" readingOrder="0" vertical="center"/>
    </xf>
    <xf borderId="0" fillId="2" fontId="22" numFmtId="0" xfId="0" applyAlignment="1" applyFont="1">
      <alignment horizontal="center" readingOrder="0" vertical="center"/>
    </xf>
    <xf borderId="0" fillId="2" fontId="23" numFmtId="0" xfId="0" applyAlignment="1" applyFont="1">
      <alignment horizontal="center" readingOrder="0" vertical="center"/>
    </xf>
    <xf borderId="0" fillId="2" fontId="24" numFmtId="0" xfId="0" applyAlignment="1" applyFont="1">
      <alignment horizontal="center" readingOrder="0" vertical="center"/>
    </xf>
    <xf borderId="23" fillId="7" fontId="11" numFmtId="0" xfId="0" applyBorder="1" applyFill="1" applyFont="1"/>
    <xf borderId="24" fillId="7" fontId="25" numFmtId="0" xfId="0" applyAlignment="1" applyBorder="1" applyFont="1">
      <alignment horizontal="center" readingOrder="0" vertical="center"/>
    </xf>
    <xf borderId="24" fillId="0" fontId="2" numFmtId="0" xfId="0" applyBorder="1" applyFont="1"/>
    <xf borderId="25" fillId="0" fontId="2" numFmtId="0" xfId="0" applyBorder="1" applyFont="1"/>
    <xf borderId="26" fillId="2" fontId="11" numFmtId="0" xfId="0" applyAlignment="1" applyBorder="1" applyFont="1">
      <alignment horizontal="center" readingOrder="0" vertical="center"/>
    </xf>
    <xf borderId="27" fillId="2" fontId="13" numFmtId="0" xfId="0" applyAlignment="1" applyBorder="1" applyFont="1">
      <alignment horizontal="center" readingOrder="0" vertical="center"/>
    </xf>
    <xf borderId="27" fillId="0" fontId="2" numFmtId="0" xfId="0" applyBorder="1" applyFont="1"/>
    <xf borderId="27" fillId="2" fontId="13" numFmtId="165" xfId="0" applyAlignment="1" applyBorder="1" applyFont="1" applyNumberFormat="1">
      <alignment horizontal="center" readingOrder="0" vertical="center"/>
    </xf>
    <xf borderId="28" fillId="0" fontId="2" numFmtId="0" xfId="0" applyBorder="1" applyFont="1"/>
    <xf borderId="0" fillId="2" fontId="18" numFmtId="0" xfId="0" applyAlignment="1" applyFont="1">
      <alignment horizontal="left" readingOrder="0" shrinkToFit="0" vertical="center" wrapText="1"/>
    </xf>
    <xf borderId="29" fillId="2" fontId="11" numFmtId="0" xfId="0" applyAlignment="1" applyBorder="1" applyFont="1">
      <alignment horizontal="center" readingOrder="0" vertical="center"/>
    </xf>
    <xf borderId="0" fillId="2" fontId="26" numFmtId="0" xfId="0" applyAlignment="1" applyFont="1">
      <alignment horizontal="left" readingOrder="0" shrinkToFit="0" vertical="center" wrapText="1"/>
    </xf>
    <xf borderId="0" fillId="2" fontId="27" numFmtId="0" xfId="0" applyAlignment="1" applyFont="1">
      <alignment horizontal="left" readingOrder="0" shrinkToFit="0" vertical="center" wrapText="0"/>
    </xf>
    <xf borderId="0" fillId="2" fontId="28" numFmtId="9" xfId="0" applyAlignment="1" applyFont="1" applyNumberFormat="1">
      <alignment horizontal="center" readingOrder="0" vertical="center"/>
    </xf>
    <xf borderId="0" fillId="2" fontId="29" numFmtId="0" xfId="0" applyAlignment="1" applyFont="1">
      <alignment horizontal="center" vertical="center"/>
    </xf>
    <xf borderId="0" fillId="2" fontId="30" numFmtId="0" xfId="0" applyAlignment="1" applyFont="1">
      <alignment horizontal="center" vertical="center"/>
    </xf>
    <xf borderId="0" fillId="2" fontId="30" numFmtId="165" xfId="0" applyAlignment="1" applyFont="1" applyNumberFormat="1">
      <alignment horizontal="center" vertical="center"/>
    </xf>
    <xf borderId="0" fillId="2" fontId="31" numFmtId="0" xfId="0" applyAlignment="1" applyFont="1">
      <alignment horizontal="left" readingOrder="0" shrinkToFit="0" vertical="center" wrapText="1"/>
    </xf>
    <xf borderId="0" fillId="2" fontId="32" numFmtId="0" xfId="0" applyAlignment="1" applyFont="1">
      <alignment horizontal="left" readingOrder="0" shrinkToFit="0" vertical="center" wrapText="0"/>
    </xf>
    <xf borderId="0" fillId="2" fontId="33" numFmtId="0" xfId="0" applyAlignment="1" applyFont="1">
      <alignment horizontal="center" readingOrder="0" vertical="center"/>
    </xf>
    <xf borderId="0" fillId="2" fontId="34" numFmtId="0" xfId="0" applyAlignment="1" applyFont="1">
      <alignment horizontal="center" vertical="center"/>
    </xf>
    <xf borderId="29" fillId="2" fontId="33" numFmtId="0" xfId="0" applyAlignment="1" applyBorder="1" applyFont="1">
      <alignment horizontal="center" readingOrder="0" vertical="center"/>
    </xf>
    <xf borderId="0" fillId="2" fontId="35" numFmtId="0" xfId="0" applyAlignment="1" applyFont="1">
      <alignment horizontal="center" vertical="center"/>
    </xf>
    <xf borderId="0" fillId="2" fontId="35" numFmtId="165" xfId="0" applyAlignment="1" applyFont="1" applyNumberFormat="1">
      <alignment horizontal="center" vertical="center"/>
    </xf>
    <xf borderId="0" fillId="2" fontId="36" numFmtId="0" xfId="0" applyAlignment="1" applyFont="1">
      <alignment horizontal="center" readingOrder="0" vertical="center"/>
    </xf>
    <xf borderId="29" fillId="2" fontId="37" numFmtId="0" xfId="0" applyAlignment="1" applyBorder="1" applyFont="1">
      <alignment horizontal="center" readingOrder="0" vertical="center"/>
    </xf>
    <xf borderId="0" fillId="2" fontId="29" numFmtId="0" xfId="0" applyAlignment="1" applyFont="1">
      <alignment horizontal="center" readingOrder="0" vertical="center"/>
    </xf>
    <xf borderId="15" fillId="5" fontId="38" numFmtId="0" xfId="0" applyAlignment="1" applyBorder="1" applyFont="1">
      <alignment horizontal="center" readingOrder="0" vertical="center"/>
    </xf>
    <xf borderId="0" fillId="2" fontId="39" numFmtId="165" xfId="0" applyAlignment="1" applyFont="1" applyNumberFormat="1">
      <alignment horizontal="center" readingOrder="0" vertical="center"/>
    </xf>
    <xf borderId="0" fillId="2" fontId="40" numFmtId="165" xfId="0" applyAlignment="1" applyFont="1" applyNumberFormat="1">
      <alignment horizontal="center" vertical="center"/>
    </xf>
    <xf borderId="30" fillId="2" fontId="37" numFmtId="0" xfId="0" applyAlignment="1" applyBorder="1" applyFont="1">
      <alignment horizontal="center" readingOrder="0" vertical="center"/>
    </xf>
    <xf borderId="31" fillId="2" fontId="13" numFmtId="0" xfId="0" applyAlignment="1" applyBorder="1" applyFont="1">
      <alignment horizontal="center" readingOrder="0" vertical="center"/>
    </xf>
    <xf borderId="31" fillId="0" fontId="2" numFmtId="0" xfId="0" applyBorder="1" applyFont="1"/>
    <xf borderId="31" fillId="2" fontId="13" numFmtId="165" xfId="0" applyAlignment="1" applyBorder="1" applyFont="1" applyNumberFormat="1">
      <alignment horizontal="center" readingOrder="0" vertical="center"/>
    </xf>
    <xf borderId="32" fillId="0" fontId="2" numFmtId="0" xfId="0" applyBorder="1" applyFont="1"/>
    <xf borderId="0" fillId="2" fontId="41" numFmtId="0" xfId="0" applyAlignment="1" applyFont="1">
      <alignment horizontal="left" readingOrder="0" shrinkToFit="0" vertical="center" wrapText="1"/>
    </xf>
    <xf borderId="15" fillId="5" fontId="42" numFmtId="0" xfId="0" applyAlignment="1" applyBorder="1" applyFont="1">
      <alignment horizontal="center" readingOrder="0" shrinkToFit="0" vertical="top" wrapText="1"/>
    </xf>
    <xf borderId="0" fillId="2" fontId="43" numFmtId="0" xfId="0" applyAlignment="1" applyFont="1">
      <alignment horizontal="left" readingOrder="0" shrinkToFit="0" vertical="center" wrapText="0"/>
    </xf>
    <xf borderId="0" fillId="2" fontId="1" numFmtId="0" xfId="0" applyFont="1"/>
    <xf borderId="0" fillId="2" fontId="41" numFmtId="0" xfId="0" applyAlignment="1" applyFont="1">
      <alignment horizontal="center" vertical="center"/>
    </xf>
    <xf borderId="0" fillId="2" fontId="44" numFmtId="0" xfId="0" applyAlignment="1" applyFont="1">
      <alignment horizontal="center" readingOrder="0" vertical="center"/>
    </xf>
    <xf borderId="33" fillId="0" fontId="2" numFmtId="0" xfId="0" applyBorder="1" applyFont="1"/>
    <xf borderId="34" fillId="0" fontId="2" numFmtId="0" xfId="0" applyBorder="1" applyFont="1"/>
    <xf borderId="35" fillId="0" fontId="2" numFmtId="0" xfId="0" applyBorder="1" applyFont="1"/>
    <xf borderId="0" fillId="8" fontId="11" numFmtId="0" xfId="0" applyAlignment="1" applyFill="1" applyFont="1">
      <alignment shrinkToFit="0" vertical="center" wrapText="1"/>
    </xf>
    <xf borderId="0" fillId="2" fontId="45" numFmtId="0" xfId="0" applyAlignment="1" applyFont="1">
      <alignment horizontal="center" vertical="center"/>
    </xf>
    <xf borderId="0" fillId="2" fontId="46" numFmtId="0" xfId="0" applyFont="1"/>
    <xf borderId="0" fillId="8" fontId="11" numFmtId="0" xfId="0" applyAlignment="1" applyFont="1">
      <alignment readingOrder="0" shrinkToFit="0" vertical="center" wrapText="1"/>
    </xf>
    <xf borderId="0" fillId="2" fontId="11" numFmtId="0" xfId="0" applyAlignment="1" applyFont="1">
      <alignment shrinkToFit="0" vertical="center" wrapText="1"/>
    </xf>
    <xf borderId="0" fillId="2" fontId="11" numFmtId="0" xfId="0" applyAlignment="1" applyFont="1">
      <alignment horizontal="center" shrinkToFit="0" vertical="center" wrapText="1"/>
    </xf>
    <xf borderId="0" fillId="2" fontId="47" numFmtId="0" xfId="0" applyAlignment="1" applyFont="1">
      <alignment readingOrder="0" shrinkToFit="0" vertical="center" wrapText="0"/>
    </xf>
    <xf borderId="0" fillId="2" fontId="47" numFmtId="0" xfId="0" applyAlignment="1" applyFont="1">
      <alignment shrinkToFit="0" vertical="center" wrapText="1"/>
    </xf>
    <xf borderId="0" fillId="2" fontId="47" numFmtId="0" xfId="0" applyAlignment="1" applyFont="1">
      <alignment readingOrder="0" shrinkToFit="0" vertical="center" wrapText="1"/>
    </xf>
    <xf borderId="0" fillId="2" fontId="1" numFmtId="0" xfId="0" applyAlignment="1" applyFont="1">
      <alignment horizontal="center" vertical="center"/>
    </xf>
    <xf borderId="0" fillId="2" fontId="11" numFmtId="0" xfId="0" applyAlignment="1" applyFont="1">
      <alignment shrinkToFit="0" vertical="center" wrapText="0"/>
    </xf>
    <xf borderId="0" fillId="2" fontId="11" numFmtId="0" xfId="0" applyAlignment="1" applyFont="1">
      <alignment horizontal="center" shrinkToFit="0" vertical="center" wrapText="0"/>
    </xf>
    <xf borderId="17" fillId="7" fontId="48" numFmtId="0" xfId="0" applyAlignment="1" applyBorder="1" applyFont="1">
      <alignment horizontal="center" readingOrder="0" shrinkToFit="0" vertical="center" wrapText="1"/>
    </xf>
    <xf borderId="17" fillId="7" fontId="13" numFmtId="0" xfId="0" applyAlignment="1" applyBorder="1" applyFont="1">
      <alignment horizontal="center" readingOrder="0" vertical="center"/>
    </xf>
    <xf borderId="36" fillId="0" fontId="2" numFmtId="0" xfId="0" applyBorder="1" applyFont="1"/>
    <xf borderId="37" fillId="0" fontId="2" numFmtId="0" xfId="0" applyBorder="1" applyFont="1"/>
    <xf borderId="0" fillId="2" fontId="18" numFmtId="0" xfId="0" applyAlignment="1" applyFont="1">
      <alignment horizontal="center" vertical="center"/>
    </xf>
    <xf borderId="0" fillId="7" fontId="16" numFmtId="0" xfId="0" applyAlignment="1" applyFont="1">
      <alignment horizontal="center" vertical="center"/>
    </xf>
    <xf borderId="38" fillId="7" fontId="16" numFmtId="0" xfId="0" applyAlignment="1" applyBorder="1" applyFont="1">
      <alignment horizontal="center" vertical="center"/>
    </xf>
    <xf borderId="0" fillId="9" fontId="16" numFmtId="0" xfId="0" applyAlignment="1" applyFill="1" applyFont="1">
      <alignment horizontal="center" vertical="center"/>
    </xf>
    <xf borderId="38" fillId="9" fontId="16" numFmtId="0" xfId="0" applyAlignment="1" applyBorder="1" applyFont="1">
      <alignment horizontal="center" vertical="center"/>
    </xf>
    <xf borderId="0" fillId="10" fontId="16" numFmtId="0" xfId="0" applyAlignment="1" applyFill="1" applyFont="1">
      <alignment horizontal="center" vertical="center"/>
    </xf>
    <xf borderId="38" fillId="10" fontId="16" numFmtId="0" xfId="0" applyAlignment="1" applyBorder="1" applyFont="1">
      <alignment horizontal="center" vertical="center"/>
    </xf>
    <xf borderId="0" fillId="4" fontId="16" numFmtId="0" xfId="0" applyAlignment="1" applyFont="1">
      <alignment horizontal="center" vertical="center"/>
    </xf>
    <xf borderId="38" fillId="4" fontId="16" numFmtId="0" xfId="0" applyAlignment="1" applyBorder="1" applyFont="1">
      <alignment horizontal="center" vertical="center"/>
    </xf>
    <xf borderId="20" fillId="7" fontId="44" numFmtId="0" xfId="0" applyAlignment="1" applyBorder="1" applyFont="1">
      <alignment horizontal="center" readingOrder="0" vertical="center"/>
    </xf>
    <xf borderId="39" fillId="0" fontId="2" numFmtId="0" xfId="0" applyBorder="1" applyFont="1"/>
    <xf borderId="40" fillId="0" fontId="2" numFmtId="0" xfId="0" applyBorder="1" applyFont="1"/>
    <xf borderId="41" fillId="0" fontId="2" numFmtId="0" xfId="0" applyBorder="1" applyFont="1"/>
    <xf borderId="0" fillId="7" fontId="44" numFmtId="166" xfId="0" applyAlignment="1" applyFont="1" applyNumberFormat="1">
      <alignment horizontal="center" readingOrder="0" vertical="center"/>
    </xf>
    <xf borderId="38" fillId="7" fontId="44" numFmtId="166" xfId="0" applyAlignment="1" applyBorder="1" applyFont="1" applyNumberFormat="1">
      <alignment horizontal="center" readingOrder="0" vertical="center"/>
    </xf>
    <xf borderId="0" fillId="9" fontId="44" numFmtId="166" xfId="0" applyAlignment="1" applyFont="1" applyNumberFormat="1">
      <alignment horizontal="center" vertical="center"/>
    </xf>
    <xf borderId="38" fillId="9" fontId="44" numFmtId="166" xfId="0" applyAlignment="1" applyBorder="1" applyFont="1" applyNumberFormat="1">
      <alignment horizontal="center" readingOrder="0" vertical="center"/>
    </xf>
    <xf borderId="0" fillId="10" fontId="44" numFmtId="166" xfId="0" applyAlignment="1" applyFont="1" applyNumberFormat="1">
      <alignment horizontal="center" vertical="center"/>
    </xf>
    <xf borderId="38" fillId="10" fontId="44" numFmtId="166" xfId="0" applyAlignment="1" applyBorder="1" applyFont="1" applyNumberFormat="1">
      <alignment horizontal="center" readingOrder="0" vertical="center"/>
    </xf>
    <xf borderId="0" fillId="4" fontId="44" numFmtId="166" xfId="0" applyAlignment="1" applyFont="1" applyNumberFormat="1">
      <alignment horizontal="center" vertical="center"/>
    </xf>
    <xf borderId="38" fillId="4" fontId="44" numFmtId="166" xfId="0" applyAlignment="1" applyBorder="1" applyFont="1" applyNumberFormat="1">
      <alignment horizontal="center" readingOrder="0" vertical="center"/>
    </xf>
    <xf borderId="0" fillId="7" fontId="44" numFmtId="166" xfId="0" applyAlignment="1" applyFont="1" applyNumberFormat="1">
      <alignment horizontal="center" vertical="center"/>
    </xf>
    <xf borderId="0" fillId="2" fontId="18" numFmtId="166" xfId="0" applyAlignment="1" applyFont="1" applyNumberFormat="1">
      <alignment horizontal="center" vertical="center"/>
    </xf>
    <xf borderId="36" fillId="5" fontId="25" numFmtId="0" xfId="0" applyAlignment="1" applyBorder="1" applyFont="1">
      <alignment horizontal="center" readingOrder="0" vertical="center"/>
    </xf>
    <xf borderId="0" fillId="5" fontId="25" numFmtId="0" xfId="0" applyAlignment="1" applyFont="1">
      <alignment horizontal="center" readingOrder="0" vertical="center"/>
    </xf>
    <xf borderId="37" fillId="5" fontId="44" numFmtId="0" xfId="0" applyAlignment="1" applyBorder="1" applyFont="1">
      <alignment horizontal="center" readingOrder="0" shrinkToFit="0" vertical="center" wrapText="1"/>
    </xf>
    <xf borderId="0" fillId="2" fontId="4" numFmtId="166" xfId="0" applyAlignment="1" applyFont="1" applyNumberFormat="1">
      <alignment horizontal="center" vertical="center"/>
    </xf>
    <xf borderId="0" fillId="2" fontId="49" numFmtId="0" xfId="0" applyAlignment="1" applyFont="1">
      <alignment horizontal="center" vertical="center"/>
    </xf>
    <xf borderId="0" fillId="2" fontId="49" numFmtId="0" xfId="0" applyAlignment="1" applyFont="1">
      <alignment horizontal="center" readingOrder="0" vertical="center"/>
    </xf>
    <xf borderId="0" fillId="2" fontId="18" numFmtId="0" xfId="0" applyAlignment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42" fillId="5" fontId="16" numFmtId="0" xfId="0" applyAlignment="1" applyBorder="1" applyFont="1">
      <alignment horizontal="center" readingOrder="0" vertical="center"/>
    </xf>
    <xf borderId="43" fillId="0" fontId="16" numFmtId="0" xfId="0" applyAlignment="1" applyBorder="1" applyFont="1">
      <alignment horizontal="center" readingOrder="0" vertical="center"/>
    </xf>
    <xf borderId="43" fillId="0" fontId="2" numFmtId="0" xfId="0" applyBorder="1" applyFont="1"/>
    <xf borderId="44" fillId="0" fontId="2" numFmtId="0" xfId="0" applyBorder="1" applyFont="1"/>
    <xf borderId="0" fillId="2" fontId="50" numFmtId="0" xfId="0" applyAlignment="1" applyFont="1">
      <alignment horizontal="center" readingOrder="0" vertical="center"/>
    </xf>
    <xf borderId="0" fillId="2" fontId="51" numFmtId="0" xfId="0" applyAlignment="1" applyFont="1">
      <alignment horizontal="center" readingOrder="0" vertical="center"/>
    </xf>
    <xf borderId="0" fillId="2" fontId="52" numFmtId="0" xfId="0" applyAlignment="1" applyFont="1">
      <alignment horizontal="center" readingOrder="0" vertical="center"/>
    </xf>
    <xf borderId="0" fillId="2" fontId="53" numFmtId="0" xfId="0" applyAlignment="1" applyFont="1">
      <alignment horizontal="center" readingOrder="0" vertical="center"/>
    </xf>
    <xf borderId="45" fillId="0" fontId="13" numFmtId="0" xfId="0" applyAlignment="1" applyBorder="1" applyFont="1">
      <alignment horizontal="center" readingOrder="0" vertical="center"/>
    </xf>
    <xf borderId="46" fillId="0" fontId="2" numFmtId="0" xfId="0" applyBorder="1" applyFont="1"/>
    <xf borderId="46" fillId="6" fontId="13" numFmtId="9" xfId="0" applyAlignment="1" applyBorder="1" applyFont="1" applyNumberFormat="1">
      <alignment horizontal="center" readingOrder="0" vertical="center"/>
    </xf>
    <xf borderId="47" fillId="6" fontId="13" numFmtId="0" xfId="0" applyAlignment="1" applyBorder="1" applyFont="1">
      <alignment horizontal="center" readingOrder="0" vertical="center"/>
    </xf>
    <xf borderId="47" fillId="0" fontId="2" numFmtId="0" xfId="0" applyBorder="1" applyFont="1"/>
    <xf borderId="46" fillId="6" fontId="13" numFmtId="0" xfId="0" applyAlignment="1" applyBorder="1" applyFont="1">
      <alignment horizontal="right" readingOrder="0" vertical="center"/>
    </xf>
    <xf borderId="46" fillId="6" fontId="13" numFmtId="0" xfId="0" applyAlignment="1" applyBorder="1" applyFont="1">
      <alignment horizontal="center" readingOrder="0" vertical="center"/>
    </xf>
    <xf borderId="46" fillId="6" fontId="13" numFmtId="0" xfId="0" applyAlignment="1" applyBorder="1" applyFont="1">
      <alignment horizontal="left" readingOrder="0" vertical="center"/>
    </xf>
    <xf borderId="48" fillId="6" fontId="13" numFmtId="0" xfId="0" applyAlignment="1" applyBorder="1" applyFont="1">
      <alignment horizontal="center" readingOrder="0" vertical="center"/>
    </xf>
    <xf borderId="0" fillId="2" fontId="4" numFmtId="10" xfId="0" applyAlignment="1" applyFont="1" applyNumberFormat="1">
      <alignment horizontal="center" vertical="center"/>
    </xf>
    <xf borderId="49" fillId="5" fontId="16" numFmtId="0" xfId="0" applyAlignment="1" applyBorder="1" applyFont="1">
      <alignment horizontal="center" readingOrder="0" vertical="center"/>
    </xf>
    <xf borderId="47" fillId="0" fontId="16" numFmtId="0" xfId="0" applyAlignment="1" applyBorder="1" applyFont="1">
      <alignment horizontal="center" readingOrder="0" vertical="center"/>
    </xf>
    <xf borderId="50" fillId="0" fontId="2" numFmtId="0" xfId="0" applyBorder="1" applyFont="1"/>
    <xf borderId="51" fillId="0" fontId="13" numFmtId="0" xfId="0" applyAlignment="1" applyBorder="1" applyFont="1">
      <alignment horizontal="center" readingOrder="0" vertical="center"/>
    </xf>
    <xf borderId="47" fillId="6" fontId="13" numFmtId="0" xfId="0" applyAlignment="1" applyBorder="1" applyFont="1">
      <alignment horizontal="left" readingOrder="0" vertical="center"/>
    </xf>
    <xf borderId="52" fillId="6" fontId="13" numFmtId="0" xfId="0" applyAlignment="1" applyBorder="1" applyFont="1">
      <alignment horizontal="center" readingOrder="0" vertical="center"/>
    </xf>
    <xf borderId="47" fillId="0" fontId="16" numFmtId="0" xfId="0" applyAlignment="1" applyBorder="1" applyFont="1">
      <alignment horizontal="center" vertical="center"/>
    </xf>
    <xf borderId="51" fillId="0" fontId="13" numFmtId="0" xfId="0" applyAlignment="1" applyBorder="1" applyFont="1">
      <alignment horizontal="center" vertical="center"/>
    </xf>
    <xf borderId="53" fillId="5" fontId="16" numFmtId="0" xfId="0" applyAlignment="1" applyBorder="1" applyFont="1">
      <alignment horizontal="center" readingOrder="0" vertical="center"/>
    </xf>
    <xf borderId="51" fillId="0" fontId="13" numFmtId="0" xfId="0" applyAlignment="1" applyBorder="1" applyFont="1">
      <alignment horizontal="center" vertical="center"/>
    </xf>
    <xf borderId="54" fillId="5" fontId="16" numFmtId="0" xfId="0" applyAlignment="1" applyBorder="1" applyFont="1">
      <alignment horizontal="center" readingOrder="0" vertical="center"/>
    </xf>
    <xf borderId="55" fillId="0" fontId="16" numFmtId="0" xfId="0" applyAlignment="1" applyBorder="1" applyFont="1">
      <alignment horizontal="center" readingOrder="0" vertical="center"/>
    </xf>
    <xf borderId="55" fillId="0" fontId="2" numFmtId="0" xfId="0" applyBorder="1" applyFont="1"/>
    <xf borderId="56" fillId="0" fontId="2" numFmtId="0" xfId="0" applyBorder="1" applyFont="1"/>
    <xf borderId="57" fillId="0" fontId="13" numFmtId="0" xfId="0" applyAlignment="1" applyBorder="1" applyFont="1">
      <alignment horizontal="center" vertical="center"/>
    </xf>
    <xf borderId="58" fillId="0" fontId="2" numFmtId="0" xfId="0" applyBorder="1" applyFont="1"/>
    <xf borderId="58" fillId="6" fontId="13" numFmtId="9" xfId="0" applyAlignment="1" applyBorder="1" applyFont="1" applyNumberFormat="1">
      <alignment horizontal="center" readingOrder="0" vertical="center"/>
    </xf>
    <xf borderId="58" fillId="6" fontId="13" numFmtId="0" xfId="0" applyAlignment="1" applyBorder="1" applyFont="1">
      <alignment horizontal="center" readingOrder="0" vertical="center"/>
    </xf>
    <xf borderId="58" fillId="6" fontId="13" numFmtId="0" xfId="0" applyAlignment="1" applyBorder="1" applyFont="1">
      <alignment horizontal="right" readingOrder="0" vertical="center"/>
    </xf>
    <xf borderId="40" fillId="6" fontId="13" numFmtId="0" xfId="0" applyAlignment="1" applyBorder="1" applyFont="1">
      <alignment horizontal="center" readingOrder="0" vertical="center"/>
    </xf>
    <xf borderId="58" fillId="6" fontId="13" numFmtId="0" xfId="0" applyAlignment="1" applyBorder="1" applyFont="1">
      <alignment horizontal="left" readingOrder="0" vertical="center"/>
    </xf>
    <xf borderId="59" fillId="6" fontId="13" numFmtId="0" xfId="0" applyAlignment="1" applyBorder="1" applyFont="1">
      <alignment horizontal="center" readingOrder="0" vertical="center"/>
    </xf>
    <xf borderId="60" fillId="2" fontId="3" numFmtId="0" xfId="0" applyBorder="1" applyFont="1"/>
    <xf borderId="0" fillId="2" fontId="54" numFmtId="0" xfId="0" applyAlignment="1" applyFont="1">
      <alignment horizontal="center" vertical="center"/>
    </xf>
    <xf borderId="18" fillId="2" fontId="5" numFmtId="0" xfId="0" applyAlignment="1" applyBorder="1" applyFont="1">
      <alignment horizontal="center" vertical="center"/>
    </xf>
    <xf borderId="0" fillId="8" fontId="11" numFmtId="0" xfId="0" applyAlignment="1" applyFont="1">
      <alignment shrinkToFit="0" vertical="center" wrapText="1"/>
    </xf>
    <xf borderId="0" fillId="2" fontId="11" numFmtId="0" xfId="0" applyAlignment="1" applyFont="1">
      <alignment horizontal="center" shrinkToFit="0" vertical="center" wrapText="1"/>
    </xf>
    <xf borderId="0" fillId="2" fontId="55" numFmtId="0" xfId="0" applyAlignment="1" applyFont="1">
      <alignment horizontal="center" shrinkToFit="0" vertical="center" wrapText="1"/>
    </xf>
    <xf borderId="0" fillId="2" fontId="3" numFmtId="0" xfId="0" applyFont="1"/>
    <xf borderId="0" fillId="2" fontId="56" numFmtId="0" xfId="0" applyFont="1"/>
    <xf borderId="17" fillId="7" fontId="48" numFmtId="0" xfId="0" applyAlignment="1" applyBorder="1" applyFont="1">
      <alignment horizontal="center" readingOrder="0" vertical="center"/>
    </xf>
    <xf borderId="0" fillId="7" fontId="25" numFmtId="0" xfId="0" applyAlignment="1" applyFont="1">
      <alignment horizontal="center" readingOrder="0" vertical="center"/>
    </xf>
    <xf borderId="61" fillId="9" fontId="25" numFmtId="0" xfId="0" applyAlignment="1" applyBorder="1" applyFont="1">
      <alignment horizontal="center" readingOrder="0" vertical="center"/>
    </xf>
    <xf borderId="38" fillId="0" fontId="2" numFmtId="0" xfId="0" applyBorder="1" applyFont="1"/>
    <xf borderId="0" fillId="10" fontId="25" numFmtId="0" xfId="0" applyAlignment="1" applyFont="1">
      <alignment horizontal="center" readingOrder="0" vertical="center"/>
    </xf>
    <xf borderId="61" fillId="4" fontId="25" numFmtId="0" xfId="0" applyAlignment="1" applyBorder="1" applyFont="1">
      <alignment horizontal="center" readingOrder="0" vertical="center"/>
    </xf>
    <xf borderId="2" fillId="9" fontId="13" numFmtId="0" xfId="0" applyAlignment="1" applyBorder="1" applyFont="1">
      <alignment horizontal="center" readingOrder="0" vertical="center"/>
    </xf>
    <xf borderId="3" fillId="0" fontId="2" numFmtId="0" xfId="0" applyBorder="1" applyFont="1"/>
    <xf borderId="4" fillId="0" fontId="2" numFmtId="0" xfId="0" applyBorder="1" applyFont="1"/>
    <xf borderId="0" fillId="2" fontId="46" numFmtId="0" xfId="0" applyAlignment="1" applyFont="1">
      <alignment readingOrder="0"/>
    </xf>
    <xf borderId="0" fillId="2" fontId="54" numFmtId="0" xfId="0" applyAlignment="1" applyFont="1">
      <alignment horizontal="left" readingOrder="0" shrinkToFit="0" vertical="top" wrapText="1"/>
    </xf>
    <xf borderId="61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36" fillId="6" fontId="13" numFmtId="0" xfId="0" applyAlignment="1" applyBorder="1" applyFont="1">
      <alignment horizontal="center" readingOrder="0" vertical="center"/>
    </xf>
    <xf borderId="0" fillId="6" fontId="13" numFmtId="0" xfId="0" applyAlignment="1" applyFont="1">
      <alignment horizontal="center" readingOrder="0" vertical="center"/>
    </xf>
    <xf borderId="37" fillId="6" fontId="13" numFmtId="0" xfId="0" applyAlignment="1" applyBorder="1" applyFont="1">
      <alignment horizontal="center" readingOrder="0" vertical="center"/>
    </xf>
    <xf borderId="62" fillId="0" fontId="57" numFmtId="0" xfId="0" applyAlignment="1" applyBorder="1" applyFont="1">
      <alignment horizontal="center" readingOrder="0" vertical="center"/>
    </xf>
    <xf borderId="62" fillId="0" fontId="11" numFmtId="0" xfId="0" applyAlignment="1" applyBorder="1" applyFont="1">
      <alignment horizontal="center" readingOrder="0" vertical="center"/>
    </xf>
    <xf borderId="62" fillId="0" fontId="2" numFmtId="0" xfId="0" applyBorder="1" applyFont="1"/>
    <xf borderId="63" fillId="0" fontId="2" numFmtId="0" xfId="0" applyBorder="1" applyFont="1"/>
    <xf borderId="62" fillId="0" fontId="58" numFmtId="0" xfId="0" applyAlignment="1" applyBorder="1" applyFont="1">
      <alignment horizontal="center" readingOrder="0" vertical="center"/>
    </xf>
    <xf borderId="62" fillId="0" fontId="11" numFmtId="0" xfId="0" applyAlignment="1" applyBorder="1" applyFont="1">
      <alignment horizontal="center" vertical="center"/>
    </xf>
    <xf borderId="62" fillId="0" fontId="59" numFmtId="0" xfId="0" applyAlignment="1" applyBorder="1" applyFont="1">
      <alignment horizontal="center" readingOrder="0" vertical="center"/>
    </xf>
    <xf borderId="62" fillId="0" fontId="60" numFmtId="0" xfId="0" applyAlignment="1" applyBorder="1" applyFont="1">
      <alignment horizontal="center" readingOrder="0" vertical="center"/>
    </xf>
    <xf borderId="5" fillId="2" fontId="5" numFmtId="0" xfId="0" applyAlignment="1" applyBorder="1" applyFont="1">
      <alignment horizontal="center" vertical="center"/>
    </xf>
    <xf borderId="6" fillId="2" fontId="5" numFmtId="0" xfId="0" applyAlignment="1" applyBorder="1" applyFont="1">
      <alignment horizontal="center" vertical="center"/>
    </xf>
    <xf borderId="64" fillId="0" fontId="57" numFmtId="0" xfId="0" applyAlignment="1" applyBorder="1" applyFont="1">
      <alignment horizontal="center" readingOrder="0" vertical="center"/>
    </xf>
    <xf borderId="64" fillId="0" fontId="11" numFmtId="0" xfId="0" applyAlignment="1" applyBorder="1" applyFont="1">
      <alignment horizontal="center" readingOrder="0" vertical="center"/>
    </xf>
    <xf borderId="64" fillId="0" fontId="2" numFmtId="0" xfId="0" applyBorder="1" applyFont="1"/>
    <xf borderId="65" fillId="0" fontId="2" numFmtId="0" xfId="0" applyBorder="1" applyFont="1"/>
    <xf borderId="64" fillId="0" fontId="58" numFmtId="0" xfId="0" applyAlignment="1" applyBorder="1" applyFont="1">
      <alignment horizontal="center" readingOrder="0" vertical="center"/>
    </xf>
    <xf borderId="64" fillId="0" fontId="11" numFmtId="0" xfId="0" applyAlignment="1" applyBorder="1" applyFont="1">
      <alignment horizontal="center" vertical="center"/>
    </xf>
    <xf borderId="64" fillId="0" fontId="59" numFmtId="0" xfId="0" applyAlignment="1" applyBorder="1" applyFont="1">
      <alignment horizontal="center" readingOrder="0" vertical="center"/>
    </xf>
    <xf borderId="64" fillId="0" fontId="60" numFmtId="0" xfId="0" applyAlignment="1" applyBorder="1" applyFont="1">
      <alignment horizontal="center" readingOrder="0" vertical="center"/>
    </xf>
    <xf borderId="36" fillId="6" fontId="61" numFmtId="165" xfId="0" applyAlignment="1" applyBorder="1" applyFont="1" applyNumberFormat="1">
      <alignment horizontal="center" readingOrder="0" vertical="bottom"/>
    </xf>
    <xf borderId="36" fillId="6" fontId="25" numFmtId="0" xfId="0" applyAlignment="1" applyBorder="1" applyFont="1">
      <alignment horizontal="center" readingOrder="0" vertical="center"/>
    </xf>
    <xf borderId="5" fillId="2" fontId="62" numFmtId="0" xfId="0" applyAlignment="1" applyBorder="1" applyFont="1">
      <alignment horizontal="center" readingOrder="0" vertical="center"/>
    </xf>
    <xf borderId="0" fillId="2" fontId="63" numFmtId="9" xfId="0" applyAlignment="1" applyFont="1" applyNumberFormat="1">
      <alignment horizontal="center" readingOrder="0" vertical="center"/>
    </xf>
    <xf borderId="0" fillId="2" fontId="35" numFmtId="0" xfId="0" applyAlignment="1" applyFont="1">
      <alignment horizontal="center" readingOrder="0" vertical="center"/>
    </xf>
    <xf borderId="0" fillId="2" fontId="63" numFmtId="0" xfId="0" applyAlignment="1" applyFont="1">
      <alignment horizontal="center" readingOrder="0" vertical="center"/>
    </xf>
    <xf borderId="64" fillId="0" fontId="57" numFmtId="0" xfId="0" applyAlignment="1" applyBorder="1" applyFont="1">
      <alignment horizontal="center" vertical="center"/>
    </xf>
    <xf borderId="64" fillId="0" fontId="58" numFmtId="0" xfId="0" applyAlignment="1" applyBorder="1" applyFont="1">
      <alignment horizontal="center" vertical="center"/>
    </xf>
    <xf borderId="64" fillId="0" fontId="59" numFmtId="0" xfId="0" applyAlignment="1" applyBorder="1" applyFont="1">
      <alignment horizontal="center" vertical="center"/>
    </xf>
    <xf borderId="64" fillId="0" fontId="60" numFmtId="0" xfId="0" applyAlignment="1" applyBorder="1" applyFont="1">
      <alignment horizontal="center" vertical="center"/>
    </xf>
    <xf borderId="36" fillId="6" fontId="44" numFmtId="0" xfId="0" applyAlignment="1" applyBorder="1" applyFont="1">
      <alignment horizontal="center" readingOrder="0" vertical="center"/>
    </xf>
    <xf borderId="0" fillId="6" fontId="44" numFmtId="165" xfId="0" applyAlignment="1" applyFont="1" applyNumberFormat="1">
      <alignment horizontal="center" readingOrder="0" vertical="center"/>
    </xf>
    <xf borderId="0" fillId="6" fontId="44" numFmtId="0" xfId="0" applyAlignment="1" applyFont="1">
      <alignment horizontal="center" readingOrder="0" vertical="center"/>
    </xf>
    <xf borderId="39" fillId="6" fontId="13" numFmtId="0" xfId="0" applyAlignment="1" applyBorder="1" applyFont="1">
      <alignment horizontal="center" readingOrder="0" vertical="center"/>
    </xf>
    <xf borderId="41" fillId="6" fontId="13" numFmtId="0" xfId="0" applyAlignment="1" applyBorder="1" applyFont="1">
      <alignment horizontal="center" readingOrder="0" vertical="center"/>
    </xf>
    <xf borderId="66" fillId="0" fontId="57" numFmtId="0" xfId="0" applyAlignment="1" applyBorder="1" applyFont="1">
      <alignment horizontal="center" readingOrder="0" vertical="center"/>
    </xf>
    <xf borderId="66" fillId="0" fontId="11" numFmtId="0" xfId="0" applyAlignment="1" applyBorder="1" applyFont="1">
      <alignment horizontal="center" vertical="center"/>
    </xf>
    <xf borderId="66" fillId="0" fontId="2" numFmtId="0" xfId="0" applyBorder="1" applyFont="1"/>
    <xf borderId="67" fillId="0" fontId="2" numFmtId="0" xfId="0" applyBorder="1" applyFont="1"/>
    <xf borderId="68" fillId="0" fontId="58" numFmtId="0" xfId="0" applyAlignment="1" applyBorder="1" applyFont="1">
      <alignment horizontal="center" readingOrder="0" vertical="center"/>
    </xf>
    <xf borderId="68" fillId="0" fontId="11" numFmtId="0" xfId="0" applyAlignment="1" applyBorder="1" applyFont="1">
      <alignment horizontal="center" readingOrder="0" vertical="center"/>
    </xf>
    <xf borderId="68" fillId="0" fontId="2" numFmtId="0" xfId="0" applyBorder="1" applyFont="1"/>
    <xf borderId="69" fillId="0" fontId="2" numFmtId="0" xfId="0" applyBorder="1" applyFont="1"/>
    <xf borderId="70" fillId="0" fontId="59" numFmtId="0" xfId="0" applyAlignment="1" applyBorder="1" applyFont="1">
      <alignment horizontal="center" readingOrder="0" vertical="center"/>
    </xf>
    <xf borderId="70" fillId="0" fontId="11" numFmtId="0" xfId="0" applyAlignment="1" applyBorder="1" applyFont="1">
      <alignment horizontal="center" vertical="center"/>
    </xf>
    <xf borderId="70" fillId="0" fontId="2" numFmtId="0" xfId="0" applyBorder="1" applyFont="1"/>
    <xf borderId="71" fillId="0" fontId="2" numFmtId="0" xfId="0" applyBorder="1" applyFont="1"/>
    <xf borderId="72" fillId="0" fontId="60" numFmtId="0" xfId="0" applyAlignment="1" applyBorder="1" applyFont="1">
      <alignment horizontal="center" readingOrder="0" vertical="center"/>
    </xf>
    <xf borderId="72" fillId="0" fontId="11" numFmtId="0" xfId="0" applyAlignment="1" applyBorder="1" applyFont="1">
      <alignment horizontal="center" vertical="center"/>
    </xf>
    <xf borderId="72" fillId="0" fontId="2" numFmtId="0" xfId="0" applyBorder="1" applyFont="1"/>
    <xf borderId="73" fillId="0" fontId="2" numFmtId="0" xfId="0" applyBorder="1" applyFont="1"/>
    <xf borderId="66" fillId="0" fontId="11" numFmtId="0" xfId="0" applyAlignment="1" applyBorder="1" applyFont="1">
      <alignment horizontal="center" readingOrder="0" vertical="center"/>
    </xf>
    <xf borderId="9" fillId="2" fontId="5" numFmtId="0" xfId="0" applyAlignment="1" applyBorder="1" applyFont="1">
      <alignment horizontal="center" vertical="center"/>
    </xf>
    <xf borderId="10" fillId="2" fontId="5" numFmtId="0" xfId="0" applyAlignment="1" applyBorder="1" applyFont="1">
      <alignment horizontal="center" vertical="center"/>
    </xf>
    <xf borderId="11" fillId="2" fontId="5" numFmtId="0" xfId="0" applyAlignment="1" applyBorder="1" applyFont="1">
      <alignment horizontal="center" vertical="center"/>
    </xf>
    <xf borderId="0" fillId="2" fontId="12" numFmtId="0" xfId="0" applyAlignment="1" applyFont="1">
      <alignment horizontal="center" vertical="center"/>
    </xf>
    <xf borderId="2" fillId="9" fontId="48" numFmtId="0" xfId="0" applyAlignment="1" applyBorder="1" applyFont="1">
      <alignment horizontal="center" readingOrder="0" vertical="center"/>
    </xf>
    <xf borderId="2" fillId="3" fontId="44" numFmtId="0" xfId="0" applyAlignment="1" applyBorder="1" applyFont="1">
      <alignment horizontal="center" readingOrder="0" vertical="center"/>
    </xf>
    <xf borderId="74" fillId="5" fontId="64" numFmtId="0" xfId="0" applyAlignment="1" applyBorder="1" applyFont="1">
      <alignment horizontal="center" readingOrder="0" vertical="bottom"/>
    </xf>
    <xf borderId="60" fillId="5" fontId="13" numFmtId="0" xfId="0" applyAlignment="1" applyBorder="1" applyFont="1">
      <alignment horizontal="center" readingOrder="0" vertical="bottom"/>
    </xf>
    <xf borderId="60" fillId="5" fontId="65" numFmtId="0" xfId="0" applyAlignment="1" applyBorder="1" applyFont="1">
      <alignment horizontal="center" readingOrder="0" vertical="bottom"/>
    </xf>
    <xf borderId="60" fillId="5" fontId="25" numFmtId="0" xfId="0" applyAlignment="1" applyBorder="1" applyFont="1">
      <alignment horizontal="center" readingOrder="0" vertical="bottom"/>
    </xf>
    <xf borderId="75" fillId="5" fontId="25" numFmtId="0" xfId="0" applyAlignment="1" applyBorder="1" applyFont="1">
      <alignment horizontal="center" readingOrder="0" vertical="bottom"/>
    </xf>
    <xf borderId="9" fillId="3" fontId="66" numFmtId="9" xfId="0" applyAlignment="1" applyBorder="1" applyFont="1" applyNumberFormat="1">
      <alignment horizontal="center" readingOrder="0" vertical="center"/>
    </xf>
    <xf borderId="10" fillId="0" fontId="2" numFmtId="0" xfId="0" applyBorder="1" applyFont="1"/>
    <xf borderId="10" fillId="3" fontId="18" numFmtId="0" xfId="0" applyAlignment="1" applyBorder="1" applyFont="1">
      <alignment horizontal="center" readingOrder="0" vertical="center"/>
    </xf>
    <xf borderId="11" fillId="0" fontId="2" numFmtId="0" xfId="0" applyBorder="1" applyFont="1"/>
    <xf borderId="76" fillId="5" fontId="64" numFmtId="0" xfId="0" applyAlignment="1" applyBorder="1" applyFont="1">
      <alignment horizontal="center" readingOrder="0" vertical="bottom"/>
    </xf>
    <xf borderId="60" fillId="4" fontId="13" numFmtId="0" xfId="0" applyAlignment="1" applyBorder="1" applyFont="1">
      <alignment horizontal="center" readingOrder="0" vertical="center"/>
    </xf>
    <xf borderId="60" fillId="0" fontId="2" numFmtId="0" xfId="0" applyBorder="1" applyFont="1"/>
    <xf borderId="0" fillId="5" fontId="65" numFmtId="0" xfId="0" applyAlignment="1" applyFont="1">
      <alignment horizontal="center" readingOrder="0" vertical="bottom"/>
    </xf>
    <xf borderId="0" fillId="5" fontId="5" numFmtId="0" xfId="0" applyAlignment="1" applyFont="1">
      <alignment horizontal="center" shrinkToFit="0" vertical="center" wrapText="1"/>
    </xf>
    <xf borderId="77" fillId="0" fontId="2" numFmtId="0" xfId="0" applyBorder="1" applyFont="1"/>
    <xf borderId="5" fillId="3" fontId="67" numFmtId="0" xfId="0" applyAlignment="1" applyBorder="1" applyFont="1">
      <alignment horizontal="center" readingOrder="0" vertical="bottom"/>
    </xf>
    <xf borderId="0" fillId="3" fontId="3" numFmtId="0" xfId="0" applyFont="1"/>
    <xf borderId="0" fillId="3" fontId="68" numFmtId="0" xfId="0" applyAlignment="1" applyFont="1">
      <alignment horizontal="center" readingOrder="0" vertical="bottom"/>
    </xf>
    <xf borderId="6" fillId="3" fontId="67" numFmtId="0" xfId="0" applyAlignment="1" applyBorder="1" applyFont="1">
      <alignment horizontal="center" readingOrder="0" vertical="bottom"/>
    </xf>
    <xf borderId="78" fillId="0" fontId="51" numFmtId="0" xfId="0" applyAlignment="1" applyBorder="1" applyFont="1">
      <alignment horizontal="center" readingOrder="0" vertical="center"/>
    </xf>
    <xf borderId="46" fillId="0" fontId="11" numFmtId="0" xfId="0" applyAlignment="1" applyBorder="1" applyFont="1">
      <alignment horizontal="center" vertical="center"/>
    </xf>
    <xf borderId="79" fillId="0" fontId="2" numFmtId="0" xfId="0" applyBorder="1" applyFont="1"/>
    <xf borderId="46" fillId="0" fontId="51" numFmtId="0" xfId="0" applyAlignment="1" applyBorder="1" applyFont="1">
      <alignment horizontal="center" readingOrder="0" vertical="center"/>
    </xf>
    <xf borderId="46" fillId="0" fontId="11" numFmtId="0" xfId="0" applyAlignment="1" applyBorder="1" applyFont="1">
      <alignment horizontal="center" readingOrder="0" vertical="center"/>
    </xf>
    <xf borderId="80" fillId="0" fontId="2" numFmtId="0" xfId="0" applyBorder="1" applyFont="1"/>
    <xf borderId="76" fillId="5" fontId="69" numFmtId="0" xfId="0" applyAlignment="1" applyBorder="1" applyFont="1">
      <alignment horizontal="center" readingOrder="0" vertical="bottom"/>
    </xf>
    <xf borderId="0" fillId="5" fontId="70" numFmtId="0" xfId="0" applyAlignment="1" applyFont="1">
      <alignment horizontal="center" readingOrder="0" vertical="center"/>
    </xf>
    <xf borderId="0" fillId="5" fontId="31" numFmtId="0" xfId="0" applyAlignment="1" applyFont="1">
      <alignment horizontal="center" vertical="center"/>
    </xf>
    <xf borderId="0" fillId="5" fontId="64" numFmtId="0" xfId="0" applyAlignment="1" applyFont="1">
      <alignment horizontal="center" readingOrder="0" vertical="bottom"/>
    </xf>
    <xf borderId="47" fillId="0" fontId="11" numFmtId="0" xfId="0" applyAlignment="1" applyBorder="1" applyFont="1">
      <alignment horizontal="center" vertical="center"/>
    </xf>
    <xf borderId="81" fillId="0" fontId="2" numFmtId="0" xfId="0" applyBorder="1" applyFont="1"/>
    <xf borderId="47" fillId="0" fontId="11" numFmtId="0" xfId="0" applyAlignment="1" applyBorder="1" applyFont="1">
      <alignment horizontal="center" readingOrder="0" vertical="center"/>
    </xf>
    <xf borderId="82" fillId="0" fontId="2" numFmtId="0" xfId="0" applyBorder="1" applyFont="1"/>
    <xf borderId="83" fillId="5" fontId="28" numFmtId="0" xfId="0" applyAlignment="1" applyBorder="1" applyFont="1">
      <alignment horizontal="center" readingOrder="0" vertical="center"/>
    </xf>
    <xf borderId="83" fillId="0" fontId="2" numFmtId="0" xfId="0" applyBorder="1" applyFont="1"/>
    <xf borderId="0" fillId="3" fontId="67" numFmtId="0" xfId="0" applyAlignment="1" applyFont="1">
      <alignment horizontal="center" readingOrder="0" vertical="bottom"/>
    </xf>
    <xf borderId="84" fillId="5" fontId="28" numFmtId="0" xfId="0" applyAlignment="1" applyBorder="1" applyFont="1">
      <alignment horizontal="center" readingOrder="0" vertical="center"/>
    </xf>
    <xf borderId="84" fillId="0" fontId="2" numFmtId="0" xfId="0" applyBorder="1" applyFont="1"/>
    <xf borderId="5" fillId="3" fontId="71" numFmtId="9" xfId="0" applyAlignment="1" applyBorder="1" applyFont="1" applyNumberFormat="1">
      <alignment horizontal="center" readingOrder="0" vertical="center"/>
    </xf>
    <xf borderId="0" fillId="2" fontId="35" numFmtId="0" xfId="0" applyAlignment="1" applyFont="1">
      <alignment horizontal="center" readingOrder="0" vertical="bottom"/>
    </xf>
    <xf borderId="85" fillId="0" fontId="51" numFmtId="0" xfId="0" applyAlignment="1" applyBorder="1" applyFont="1">
      <alignment horizontal="center" readingOrder="0" vertical="center"/>
    </xf>
    <xf borderId="47" fillId="0" fontId="51" numFmtId="0" xfId="0" applyAlignment="1" applyBorder="1" applyFont="1">
      <alignment horizontal="center" readingOrder="0" vertical="center"/>
    </xf>
    <xf borderId="5" fillId="3" fontId="44" numFmtId="0" xfId="0" applyAlignment="1" applyBorder="1" applyFont="1">
      <alignment horizontal="center" readingOrder="0" vertical="center"/>
    </xf>
    <xf borderId="9" fillId="0" fontId="2" numFmtId="0" xfId="0" applyBorder="1" applyFont="1"/>
    <xf borderId="86" fillId="0" fontId="51" numFmtId="0" xfId="0" applyAlignment="1" applyBorder="1" applyFont="1">
      <alignment horizontal="center" readingOrder="0" vertical="center"/>
    </xf>
    <xf borderId="87" fillId="0" fontId="11" numFmtId="0" xfId="0" applyAlignment="1" applyBorder="1" applyFont="1">
      <alignment horizontal="center" readingOrder="0" vertical="center"/>
    </xf>
    <xf borderId="87" fillId="0" fontId="2" numFmtId="0" xfId="0" applyBorder="1" applyFont="1"/>
    <xf borderId="88" fillId="0" fontId="2" numFmtId="0" xfId="0" applyBorder="1" applyFont="1"/>
    <xf borderId="87" fillId="0" fontId="51" numFmtId="0" xfId="0" applyAlignment="1" applyBorder="1" applyFont="1">
      <alignment horizontal="center" readingOrder="0" vertical="center"/>
    </xf>
    <xf borderId="89" fillId="0" fontId="2" numFmtId="0" xfId="0" applyBorder="1" applyFont="1"/>
    <xf borderId="90" fillId="5" fontId="64" numFmtId="0" xfId="0" applyAlignment="1" applyBorder="1" applyFont="1">
      <alignment horizontal="center" readingOrder="0" vertical="bottom"/>
    </xf>
    <xf borderId="83" fillId="5" fontId="64" numFmtId="0" xfId="0" applyAlignment="1" applyBorder="1" applyFont="1">
      <alignment horizontal="center" readingOrder="0" vertical="bottom"/>
    </xf>
    <xf borderId="91" fillId="5" fontId="64" numFmtId="0" xfId="0" applyAlignment="1" applyBorder="1" applyFont="1">
      <alignment horizontal="center" readingOrder="0" vertical="bottom"/>
    </xf>
    <xf borderId="0" fillId="2" fontId="41" numFmtId="14" xfId="0" applyAlignment="1" applyFont="1" applyNumberFormat="1">
      <alignment horizontal="center" vertical="center"/>
    </xf>
    <xf borderId="0" fillId="2" fontId="41" numFmtId="0" xfId="0" applyAlignment="1" applyFont="1">
      <alignment horizontal="center" readingOrder="0" vertical="center"/>
    </xf>
    <xf borderId="12" fillId="5" fontId="1" numFmtId="0" xfId="0" applyAlignment="1" applyBorder="1" applyFont="1">
      <alignment horizontal="center" readingOrder="0" vertical="bottom"/>
    </xf>
    <xf borderId="0" fillId="2" fontId="41" numFmtId="165" xfId="0" applyAlignment="1" applyFont="1" applyNumberFormat="1">
      <alignment horizontal="center" vertical="center"/>
    </xf>
    <xf borderId="0" fillId="2" fontId="72" numFmtId="0" xfId="0" applyAlignment="1" applyFont="1">
      <alignment horizontal="center" vertical="center"/>
    </xf>
    <xf borderId="0" fillId="2" fontId="72" numFmtId="165" xfId="0" applyAlignment="1" applyFont="1" applyNumberFormat="1">
      <alignment horizontal="center" vertical="center"/>
    </xf>
    <xf borderId="0" fillId="2" fontId="73" numFmtId="0" xfId="0" applyAlignment="1" applyFont="1">
      <alignment horizontal="center" vertical="center"/>
    </xf>
    <xf borderId="0" fillId="2" fontId="73" numFmtId="165" xfId="0" applyAlignment="1" applyFont="1" applyNumberFormat="1">
      <alignment horizontal="center" vertical="center"/>
    </xf>
    <xf borderId="0" fillId="2" fontId="74" numFmtId="0" xfId="0" applyFont="1"/>
    <xf borderId="0" fillId="2" fontId="41" numFmtId="166" xfId="0" applyAlignment="1" applyFont="1" applyNumberFormat="1">
      <alignment horizontal="center" vertical="center"/>
    </xf>
    <xf borderId="43" fillId="0" fontId="16" numFmtId="0" xfId="0" applyAlignment="1" applyBorder="1" applyFont="1">
      <alignment horizontal="center" vertical="center"/>
    </xf>
    <xf borderId="0" fillId="2" fontId="41" numFmtId="9" xfId="0" applyAlignment="1" applyFont="1" applyNumberFormat="1">
      <alignment horizontal="center" vertical="center"/>
    </xf>
    <xf borderId="0" fillId="2" fontId="41" numFmtId="10" xfId="0" applyAlignment="1" applyFont="1" applyNumberFormat="1">
      <alignment horizontal="center" vertical="center"/>
    </xf>
    <xf borderId="0" fillId="2" fontId="75" numFmtId="0" xfId="0" applyAlignment="1" applyFont="1">
      <alignment horizontal="center" shrinkToFit="0" vertical="center" wrapText="1"/>
    </xf>
    <xf borderId="0" fillId="2" fontId="74" numFmtId="0" xfId="0" applyAlignment="1" applyFont="1">
      <alignment readingOrder="0"/>
    </xf>
    <xf borderId="0" fillId="2" fontId="76" numFmtId="9" xfId="0" applyAlignment="1" applyFont="1" applyNumberFormat="1">
      <alignment horizontal="center" readingOrder="0" vertical="center"/>
    </xf>
    <xf borderId="0" fillId="2" fontId="73" numFmtId="0" xfId="0" applyAlignment="1" applyFont="1">
      <alignment horizontal="center" readingOrder="0" vertical="center"/>
    </xf>
    <xf borderId="0" fillId="2" fontId="76" numFmtId="0" xfId="0" applyAlignment="1" applyFont="1">
      <alignment horizontal="center" readingOrder="0" vertical="center"/>
    </xf>
    <xf borderId="0" fillId="2" fontId="73" numFmtId="0" xfId="0" applyAlignment="1" applyFont="1">
      <alignment horizontal="center" readingOrder="0" vertical="bottom"/>
    </xf>
  </cellXfs>
  <cellStyles count="1">
    <cellStyle xfId="0" name="Normal" builtinId="0"/>
  </cellStyles>
  <dxfs count="10">
    <dxf>
      <font>
        <b/>
        <i/>
        <color rgb="FFFFFFFF"/>
      </font>
      <fill>
        <patternFill patternType="solid">
          <fgColor rgb="FF666666"/>
          <bgColor rgb="FF666666"/>
        </patternFill>
      </fill>
      <border/>
    </dxf>
    <dxf>
      <font/>
      <fill>
        <patternFill patternType="solid">
          <fgColor rgb="FFDBEBD3"/>
          <bgColor rgb="FFDBEBD3"/>
        </patternFill>
      </fill>
      <border/>
    </dxf>
    <dxf>
      <font/>
      <fill>
        <patternFill patternType="solid">
          <fgColor rgb="FFDEECF7"/>
          <bgColor rgb="FFDEECF7"/>
        </patternFill>
      </fill>
      <border/>
    </dxf>
    <dxf>
      <font/>
      <fill>
        <patternFill patternType="solid">
          <fgColor rgb="FFF6E8E4"/>
          <bgColor rgb="FFF6E8E4"/>
        </patternFill>
      </fill>
      <border/>
    </dxf>
    <dxf>
      <font/>
      <fill>
        <patternFill patternType="solid">
          <fgColor rgb="FFEBE5F0"/>
          <bgColor rgb="FFEBE5F0"/>
        </patternFill>
      </fill>
      <border/>
    </dxf>
    <dxf>
      <font/>
      <fill>
        <patternFill patternType="solid">
          <fgColor rgb="FFEDEAE5"/>
          <bgColor rgb="FFEDEAE5"/>
        </patternFill>
      </fill>
      <border/>
    </dxf>
    <dxf>
      <font>
        <i/>
        <strike/>
        <color rgb="FF999999"/>
      </font>
      <fill>
        <patternFill patternType="none"/>
      </fill>
      <border/>
    </dxf>
    <dxf>
      <font>
        <i/>
        <strike/>
        <color rgb="FF999999"/>
      </font>
      <fill>
        <patternFill patternType="solid">
          <fgColor rgb="FFFFFFFF"/>
          <bgColor rgb="FFFFFFFF"/>
        </patternFill>
      </fill>
      <border/>
    </dxf>
    <dxf>
      <font>
        <i/>
        <strike/>
      </font>
      <fill>
        <patternFill patternType="none"/>
      </fill>
      <border/>
    </dxf>
    <dxf>
      <font>
        <i/>
        <color rgb="FF000000"/>
      </font>
      <fill>
        <patternFill patternType="solid">
          <fgColor rgb="FFF8EAF0"/>
          <bgColor rgb="FFF8EAF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28972070534621667"/>
          <c:y val="0.0"/>
          <c:w val="0.9955386636451822"/>
          <c:h val="0.976190476190476"/>
        </c:manualLayout>
      </c:layout>
      <c:areaChart>
        <c:ser>
          <c:idx val="0"/>
          <c:order val="0"/>
          <c:spPr>
            <a:solidFill>
              <a:schemeClr val="accent1">
                <a:alpha val="50000"/>
              </a:schemeClr>
            </a:solidFill>
            <a:ln cmpd="sng">
              <a:solidFill>
                <a:schemeClr val="accent1"/>
              </a:solidFill>
            </a:ln>
          </c:spPr>
          <c:cat>
            <c:strRef>
              <c:f>'Habit Tracker'!$I$21:$AM$21</c:f>
            </c:strRef>
          </c:cat>
          <c:val>
            <c:numRef>
              <c:f>'Habit Tracker'!$I$20:$AM$20</c:f>
              <c:numCache/>
            </c:numRef>
          </c:val>
        </c:ser>
        <c:axId val="589316372"/>
        <c:axId val="2063753802"/>
      </c:areaChart>
      <c:catAx>
        <c:axId val="5893163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1" sz="800">
                <a:solidFill>
                  <a:srgbClr val="000000"/>
                </a:solidFill>
                <a:latin typeface="Roboto"/>
              </a:defRPr>
            </a:pPr>
          </a:p>
        </c:txPr>
        <c:crossAx val="2063753802"/>
      </c:catAx>
      <c:valAx>
        <c:axId val="206375380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1" sz="800">
                <a:solidFill>
                  <a:srgbClr val="000000"/>
                </a:solidFill>
                <a:latin typeface="Roboto"/>
              </a:defRPr>
            </a:pPr>
          </a:p>
        </c:txPr>
        <c:crossAx val="5893163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5"/>
              </a:solidFill>
            </c:spPr>
          </c:dPt>
          <c:dPt>
            <c:idx val="1"/>
            <c:spPr>
              <a:solidFill>
                <a:srgbClr val="FFFFF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'Habit Tracker'!$BB$10:$BB$11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85"/>
      </c:doughnutChart>
    </c:plotArea>
    <c:plotVisOnly val="0"/>
  </c:chart>
  <c:spPr>
    <a:solidFill>
      <a:srgbClr val="FFFFFF">
        <a:alpha val="0"/>
      </a:srgbClr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lt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'Habit Tracker'!$F$80:$F$81</c:f>
            </c:strRef>
          </c:cat>
          <c:val>
            <c:numRef>
              <c:f>'Habit Tracker'!$F$80:$F$81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85"/>
      </c:doughnutChart>
    </c:plotArea>
    <c:plotVisOnly val="1"/>
  </c:chart>
  <c:spPr>
    <a:solidFill>
      <a:srgbClr val="FFFFFF">
        <a:alpha val="0"/>
      </a:srgbClr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28972070534621667"/>
          <c:y val="0.0"/>
          <c:w val="0.9955386636451822"/>
          <c:h val="0.976190476190476"/>
        </c:manualLayout>
      </c:layout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B0CFFF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B0CFFF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10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11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12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13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14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15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16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17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18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19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20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21"/>
            <c:spPr>
              <a:solidFill>
                <a:schemeClr val="accent3"/>
              </a:solidFill>
              <a:ln cmpd="sng">
                <a:solidFill>
                  <a:srgbClr val="000000"/>
                </a:solidFill>
              </a:ln>
            </c:spPr>
          </c:dPt>
          <c:dPt>
            <c:idx val="22"/>
            <c:spPr>
              <a:solidFill>
                <a:schemeClr val="accent3"/>
              </a:solidFill>
              <a:ln cmpd="sng">
                <a:solidFill>
                  <a:srgbClr val="000000"/>
                </a:solidFill>
              </a:ln>
            </c:spPr>
          </c:dPt>
          <c:dPt>
            <c:idx val="23"/>
            <c:spPr>
              <a:solidFill>
                <a:schemeClr val="accent3"/>
              </a:solidFill>
              <a:ln cmpd="sng">
                <a:solidFill>
                  <a:srgbClr val="000000"/>
                </a:solidFill>
              </a:ln>
            </c:spPr>
          </c:dPt>
          <c:dPt>
            <c:idx val="24"/>
            <c:spPr>
              <a:solidFill>
                <a:schemeClr val="accent3"/>
              </a:solidFill>
              <a:ln cmpd="sng">
                <a:solidFill>
                  <a:srgbClr val="000000"/>
                </a:solidFill>
              </a:ln>
            </c:spPr>
          </c:dPt>
          <c:dPt>
            <c:idx val="25"/>
            <c:spPr>
              <a:solidFill>
                <a:schemeClr val="accent3"/>
              </a:solidFill>
              <a:ln cmpd="sng">
                <a:solidFill>
                  <a:srgbClr val="000000"/>
                </a:solidFill>
              </a:ln>
            </c:spPr>
          </c:dPt>
          <c:dPt>
            <c:idx val="26"/>
            <c:spPr>
              <a:solidFill>
                <a:schemeClr val="accent3"/>
              </a:solidFill>
              <a:ln cmpd="sng">
                <a:solidFill>
                  <a:srgbClr val="000000"/>
                </a:solidFill>
              </a:ln>
            </c:spPr>
          </c:dPt>
          <c:dPt>
            <c:idx val="27"/>
            <c:spPr>
              <a:solidFill>
                <a:schemeClr val="accent3"/>
              </a:solidFill>
              <a:ln cmpd="sng">
                <a:solidFill>
                  <a:srgbClr val="000000"/>
                </a:solidFill>
              </a:ln>
            </c:spPr>
          </c:dPt>
          <c:dPt>
            <c:idx val="28"/>
            <c:spPr>
              <a:solidFill>
                <a:srgbClr val="B0CFFF"/>
              </a:solidFill>
              <a:ln cmpd="sng">
                <a:solidFill>
                  <a:srgbClr val="000000"/>
                </a:solidFill>
              </a:ln>
            </c:spPr>
          </c:dPt>
          <c:dPt>
            <c:idx val="29"/>
            <c:spPr>
              <a:solidFill>
                <a:srgbClr val="B0CFFF"/>
              </a:solidFill>
              <a:ln cmpd="sng">
                <a:solidFill>
                  <a:srgbClr val="000000"/>
                </a:solidFill>
              </a:ln>
            </c:spPr>
          </c:dPt>
          <c:dPt>
            <c:idx val="30"/>
            <c:spPr>
              <a:solidFill>
                <a:srgbClr val="B0CFFF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'Habit Tracker'!$I$21:$AM$21</c:f>
            </c:strRef>
          </c:cat>
          <c:val>
            <c:numRef>
              <c:f>'Habit Tracker'!$I$20:$AM$20</c:f>
              <c:numCache/>
            </c:numRef>
          </c:val>
        </c:ser>
        <c:axId val="1944196976"/>
        <c:axId val="1474821713"/>
      </c:barChart>
      <c:catAx>
        <c:axId val="1944196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1" sz="800">
                <a:solidFill>
                  <a:srgbClr val="000000"/>
                </a:solidFill>
                <a:latin typeface="Roboto"/>
              </a:defRPr>
            </a:pPr>
          </a:p>
        </c:txPr>
        <c:crossAx val="1474821713"/>
      </c:catAx>
      <c:valAx>
        <c:axId val="147482171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1" sz="800">
                <a:solidFill>
                  <a:srgbClr val="000000"/>
                </a:solidFill>
                <a:latin typeface="Roboto"/>
              </a:defRPr>
            </a:pPr>
          </a:p>
        </c:txPr>
        <c:crossAx val="19441969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FFFFFF">
        <a:alpha val="0"/>
      </a:srgbClr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5"/>
              </a:solidFill>
            </c:spPr>
          </c:dPt>
          <c:dPt>
            <c:idx val="1"/>
            <c:spPr>
              <a:solidFill>
                <a:srgbClr val="FFFFF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'Habit Tracker'!$BB$91:$BB$92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85"/>
      </c:doughnutChart>
    </c:plotArea>
    <c:plotVisOnly val="0"/>
  </c:chart>
  <c:spPr>
    <a:solidFill>
      <a:srgbClr val="FFFFFF">
        <a:alpha val="0"/>
      </a:srgbClr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'Habit Tracker'!$BB$12:$BB$13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80"/>
      </c:doughnutChart>
    </c:plotArea>
    <c:plotVisOnly val="0"/>
  </c:chart>
  <c:spPr>
    <a:solidFill>
      <a:srgbClr val="FFFFFF">
        <a:alpha val="0"/>
      </a:srgbClr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5"/>
              </a:solidFill>
            </c:spPr>
          </c:dPt>
          <c:dPt>
            <c:idx val="1"/>
            <c:spPr>
              <a:solidFill>
                <a:srgbClr val="F8EAF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'Habit Tracker'!$BB$14:$BB$15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80"/>
      </c:doughnutChart>
    </c:plotArea>
    <c:plotVisOnly val="0"/>
  </c:chart>
  <c:spPr>
    <a:solidFill>
      <a:srgbClr val="FFFFFF">
        <a:alpha val="0"/>
      </a:srgbClr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4"/>
              </a:solidFill>
            </c:spPr>
          </c:dPt>
          <c:dPt>
            <c:idx val="1"/>
            <c:spPr>
              <a:solidFill>
                <a:srgbClr val="DBF5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'Habit Tracker'!$BB$16:$BB$17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80"/>
      </c:doughnutChart>
    </c:plotArea>
    <c:plotVisOnly val="0"/>
  </c:chart>
  <c:spPr>
    <a:solidFill>
      <a:srgbClr val="FFFFFF">
        <a:alpha val="0"/>
      </a:srgbClr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3"/>
              </a:solidFill>
            </c:spPr>
          </c:dPt>
          <c:dPt>
            <c:idx val="1"/>
            <c:spPr>
              <a:solidFill>
                <a:schemeClr val="accent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'Habit Tracker'!$BB$18:$BB$19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80"/>
      </c:doughnutChart>
    </c:plotArea>
    <c:plotVisOnly val="0"/>
  </c:chart>
  <c:spPr>
    <a:solidFill>
      <a:srgbClr val="FFFFFF">
        <a:alpha val="0"/>
      </a:srgbClr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'Habit Tracker'!$BB$20:$BB$21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80"/>
      </c:doughnutChart>
    </c:plotArea>
    <c:plotVisOnly val="0"/>
  </c:chart>
  <c:spPr>
    <a:solidFill>
      <a:srgbClr val="FFFFFF">
        <a:alpha val="0"/>
      </a:srgbClr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9574468085106383"/>
          <c:y val="0.025"/>
          <c:w val="0.851063829787234"/>
          <c:h val="0.8609210526315789"/>
        </c:manualLayout>
      </c:layout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3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'Habit Tracker'!$BB$67:$BB$71</c:f>
            </c:strRef>
          </c:cat>
          <c:val>
            <c:numRef>
              <c:f>'Habit Tracker'!$BC$67:$BC$71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rgbClr val="F8EAF0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DBF5F7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'Habit Tracker'!$BB$67:$BB$71</c:f>
            </c:strRef>
          </c:cat>
          <c:val>
            <c:numRef>
              <c:f>'Habit Tracker'!$BD$67:$BD$71</c:f>
              <c:numCache/>
            </c:numRef>
          </c:val>
        </c:ser>
        <c:overlap val="100"/>
        <c:axId val="1415790915"/>
        <c:axId val="1053675776"/>
      </c:barChart>
      <c:catAx>
        <c:axId val="14157909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i="1" sz="1200">
                <a:solidFill>
                  <a:srgbClr val="000000"/>
                </a:solidFill>
                <a:latin typeface="Roboto"/>
              </a:defRPr>
            </a:pPr>
          </a:p>
        </c:txPr>
        <c:crossAx val="1053675776"/>
      </c:catAx>
      <c:valAx>
        <c:axId val="1053675776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1" sz="1200">
                <a:solidFill>
                  <a:srgbClr val="000000"/>
                </a:solidFill>
                <a:latin typeface="Roboto"/>
              </a:defRPr>
            </a:pPr>
          </a:p>
        </c:txPr>
        <c:crossAx val="1415790915"/>
      </c:valAx>
    </c:plotArea>
    <c:plotVisOnly val="0"/>
  </c:chart>
  <c:spPr>
    <a:solidFill>
      <a:schemeClr val="lt1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28972070534621667"/>
          <c:y val="0.0"/>
          <c:w val="0.9955386636451822"/>
          <c:h val="0.976190476190476"/>
        </c:manualLayout>
      </c:layout>
      <c:areaChart>
        <c:ser>
          <c:idx val="0"/>
          <c:order val="0"/>
          <c:spPr>
            <a:solidFill>
              <a:schemeClr val="accent1">
                <a:alpha val="50000"/>
              </a:schemeClr>
            </a:solidFill>
            <a:ln cmpd="sng">
              <a:solidFill>
                <a:schemeClr val="accent1"/>
              </a:solidFill>
            </a:ln>
          </c:spPr>
          <c:cat>
            <c:strRef>
              <c:f>EXAMPLE!$I$21:$AM$21</c:f>
            </c:strRef>
          </c:cat>
          <c:val>
            <c:numRef>
              <c:f>EXAMPLE!$I$20:$AM$20</c:f>
              <c:numCache/>
            </c:numRef>
          </c:val>
        </c:ser>
        <c:axId val="1725558244"/>
        <c:axId val="352143351"/>
      </c:areaChart>
      <c:catAx>
        <c:axId val="17255582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1" sz="800">
                <a:solidFill>
                  <a:srgbClr val="000000"/>
                </a:solidFill>
                <a:latin typeface="Roboto"/>
              </a:defRPr>
            </a:pPr>
          </a:p>
        </c:txPr>
        <c:crossAx val="352143351"/>
      </c:catAx>
      <c:valAx>
        <c:axId val="35214335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1" sz="800">
                <a:solidFill>
                  <a:srgbClr val="000000"/>
                </a:solidFill>
                <a:latin typeface="Roboto"/>
              </a:defRPr>
            </a:pPr>
          </a:p>
        </c:txPr>
        <c:crossAx val="17255582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FFFFFF">
        <a:alpha val="0"/>
      </a:srgbClr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5"/>
              </a:solidFill>
            </c:spPr>
          </c:dPt>
          <c:dPt>
            <c:idx val="1"/>
            <c:spPr>
              <a:solidFill>
                <a:srgbClr val="FFFFF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EXAMPLE!$BB$10:$BB$11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85"/>
      </c:doughnutChart>
    </c:plotArea>
    <c:plotVisOnly val="0"/>
  </c:chart>
  <c:spPr>
    <a:solidFill>
      <a:srgbClr val="FFFFFF">
        <a:alpha val="0"/>
      </a:srgbClr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lt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EXAMPLE!$F$80:$F$81</c:f>
            </c:strRef>
          </c:cat>
          <c:val>
            <c:numRef>
              <c:f>EXAMPLE!$F$80:$F$81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85"/>
      </c:doughnutChart>
    </c:plotArea>
    <c:plotVisOnly val="1"/>
  </c:chart>
  <c:spPr>
    <a:solidFill>
      <a:srgbClr val="FFFFFF">
        <a:alpha val="0"/>
      </a:srgbClr>
    </a:solidFill>
  </c:spPr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028972070534621667"/>
          <c:y val="0.0"/>
          <c:w val="0.9955386636451822"/>
          <c:h val="0.976190476190476"/>
        </c:manualLayout>
      </c:layout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B0CFFF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B0CFFF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10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11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12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13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14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15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16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17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18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19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20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21"/>
            <c:spPr>
              <a:solidFill>
                <a:schemeClr val="accent3"/>
              </a:solidFill>
              <a:ln cmpd="sng">
                <a:solidFill>
                  <a:srgbClr val="000000"/>
                </a:solidFill>
              </a:ln>
            </c:spPr>
          </c:dPt>
          <c:dPt>
            <c:idx val="22"/>
            <c:spPr>
              <a:solidFill>
                <a:schemeClr val="accent3"/>
              </a:solidFill>
              <a:ln cmpd="sng">
                <a:solidFill>
                  <a:srgbClr val="000000"/>
                </a:solidFill>
              </a:ln>
            </c:spPr>
          </c:dPt>
          <c:dPt>
            <c:idx val="23"/>
            <c:spPr>
              <a:solidFill>
                <a:schemeClr val="accent3"/>
              </a:solidFill>
              <a:ln cmpd="sng">
                <a:solidFill>
                  <a:srgbClr val="000000"/>
                </a:solidFill>
              </a:ln>
            </c:spPr>
          </c:dPt>
          <c:dPt>
            <c:idx val="24"/>
            <c:spPr>
              <a:solidFill>
                <a:schemeClr val="accent3"/>
              </a:solidFill>
              <a:ln cmpd="sng">
                <a:solidFill>
                  <a:srgbClr val="000000"/>
                </a:solidFill>
              </a:ln>
            </c:spPr>
          </c:dPt>
          <c:dPt>
            <c:idx val="25"/>
            <c:spPr>
              <a:solidFill>
                <a:schemeClr val="accent3"/>
              </a:solidFill>
              <a:ln cmpd="sng">
                <a:solidFill>
                  <a:srgbClr val="000000"/>
                </a:solidFill>
              </a:ln>
            </c:spPr>
          </c:dPt>
          <c:dPt>
            <c:idx val="26"/>
            <c:spPr>
              <a:solidFill>
                <a:schemeClr val="accent3"/>
              </a:solidFill>
              <a:ln cmpd="sng">
                <a:solidFill>
                  <a:srgbClr val="000000"/>
                </a:solidFill>
              </a:ln>
            </c:spPr>
          </c:dPt>
          <c:dPt>
            <c:idx val="27"/>
            <c:spPr>
              <a:solidFill>
                <a:schemeClr val="accent3"/>
              </a:solidFill>
              <a:ln cmpd="sng">
                <a:solidFill>
                  <a:srgbClr val="000000"/>
                </a:solidFill>
              </a:ln>
            </c:spPr>
          </c:dPt>
          <c:dPt>
            <c:idx val="28"/>
            <c:spPr>
              <a:solidFill>
                <a:srgbClr val="B0CFFF"/>
              </a:solidFill>
              <a:ln cmpd="sng">
                <a:solidFill>
                  <a:srgbClr val="000000"/>
                </a:solidFill>
              </a:ln>
            </c:spPr>
          </c:dPt>
          <c:dPt>
            <c:idx val="29"/>
            <c:spPr>
              <a:solidFill>
                <a:srgbClr val="B0CFFF"/>
              </a:solidFill>
              <a:ln cmpd="sng">
                <a:solidFill>
                  <a:srgbClr val="000000"/>
                </a:solidFill>
              </a:ln>
            </c:spPr>
          </c:dPt>
          <c:dPt>
            <c:idx val="30"/>
            <c:spPr>
              <a:solidFill>
                <a:srgbClr val="B0CFFF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EXAMPLE!$I$21:$AM$21</c:f>
            </c:strRef>
          </c:cat>
          <c:val>
            <c:numRef>
              <c:f>EXAMPLE!$I$20:$AM$20</c:f>
              <c:numCache/>
            </c:numRef>
          </c:val>
        </c:ser>
        <c:axId val="1688753030"/>
        <c:axId val="471505023"/>
      </c:barChart>
      <c:catAx>
        <c:axId val="16887530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1" sz="800">
                <a:solidFill>
                  <a:srgbClr val="000000"/>
                </a:solidFill>
                <a:latin typeface="Roboto"/>
              </a:defRPr>
            </a:pPr>
          </a:p>
        </c:txPr>
        <c:crossAx val="471505023"/>
      </c:catAx>
      <c:valAx>
        <c:axId val="4715050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1" sz="800">
                <a:solidFill>
                  <a:srgbClr val="000000"/>
                </a:solidFill>
                <a:latin typeface="Roboto"/>
              </a:defRPr>
            </a:pPr>
          </a:p>
        </c:txPr>
        <c:crossAx val="16887530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  <c:spPr>
    <a:solidFill>
      <a:srgbClr val="FFFFFF">
        <a:alpha val="0"/>
      </a:srgbClr>
    </a:solidFill>
  </c:spPr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5"/>
              </a:solidFill>
            </c:spPr>
          </c:dPt>
          <c:dPt>
            <c:idx val="1"/>
            <c:spPr>
              <a:solidFill>
                <a:srgbClr val="FFFFF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EXAMPLE!$BB$91:$BB$92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85"/>
      </c:doughnutChart>
    </c:plotArea>
    <c:plotVisOnly val="0"/>
  </c:chart>
  <c:spPr>
    <a:solidFill>
      <a:srgbClr val="FFFFFF">
        <a:alpha val="0"/>
      </a:srgbClr>
    </a:solidFill>
  </c:spPr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EXAMPLE!$BB$12:$BB$13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80"/>
      </c:doughnutChart>
    </c:plotArea>
    <c:plotVisOnly val="0"/>
  </c:chart>
  <c:spPr>
    <a:solidFill>
      <a:srgbClr val="FFFFFF">
        <a:alpha val="0"/>
      </a:srgbClr>
    </a:solidFill>
  </c:spPr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5"/>
              </a:solidFill>
            </c:spPr>
          </c:dPt>
          <c:dPt>
            <c:idx val="1"/>
            <c:spPr>
              <a:solidFill>
                <a:srgbClr val="F8EAF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EXAMPLE!$BB$14:$BB$15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80"/>
      </c:doughnutChart>
    </c:plotArea>
    <c:plotVisOnly val="0"/>
  </c:chart>
  <c:spPr>
    <a:solidFill>
      <a:srgbClr val="FFFFFF">
        <a:alpha val="0"/>
      </a:srgbClr>
    </a:solidFill>
  </c:spPr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4"/>
              </a:solidFill>
            </c:spPr>
          </c:dPt>
          <c:dPt>
            <c:idx val="1"/>
            <c:spPr>
              <a:solidFill>
                <a:srgbClr val="DBF5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EXAMPLE!$BB$16:$BB$17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80"/>
      </c:doughnutChart>
    </c:plotArea>
    <c:plotVisOnly val="0"/>
  </c:chart>
  <c:spPr>
    <a:solidFill>
      <a:srgbClr val="FFFFFF">
        <a:alpha val="0"/>
      </a:srgbClr>
    </a:solidFill>
  </c:spPr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3"/>
              </a:solidFill>
            </c:spPr>
          </c:dPt>
          <c:dPt>
            <c:idx val="1"/>
            <c:spPr>
              <a:solidFill>
                <a:schemeClr val="accent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EXAMPLE!$BB$18:$BB$19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80"/>
      </c:doughnutChart>
    </c:plotArea>
    <c:plotVisOnly val="0"/>
  </c:chart>
  <c:spPr>
    <a:solidFill>
      <a:srgbClr val="FFFFFF">
        <a:alpha val="0"/>
      </a:srgbClr>
    </a:solidFill>
  </c:spPr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EXAMPLE!$BB$20:$BB$21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80"/>
      </c:doughnutChart>
    </c:plotArea>
    <c:plotVisOnly val="0"/>
  </c:chart>
  <c:spPr>
    <a:solidFill>
      <a:srgbClr val="FFFFFF">
        <a:alpha val="0"/>
      </a:srgbClr>
    </a:solidFill>
  </c:spPr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9574468085106383"/>
          <c:y val="0.025"/>
          <c:w val="0.851063829787234"/>
          <c:h val="0.8609210526315789"/>
        </c:manualLayout>
      </c:layout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3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EXAMPLE!$BB$67:$BB$71</c:f>
            </c:strRef>
          </c:cat>
          <c:val>
            <c:numRef>
              <c:f>EXAMPLE!$BC$67:$BC$71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rgbClr val="F8EAF0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DBF5F7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EXAMPLE!$BB$67:$BB$71</c:f>
            </c:strRef>
          </c:cat>
          <c:val>
            <c:numRef>
              <c:f>EXAMPLE!$BD$67:$BD$71</c:f>
              <c:numCache/>
            </c:numRef>
          </c:val>
        </c:ser>
        <c:overlap val="100"/>
        <c:axId val="552350241"/>
        <c:axId val="602774982"/>
      </c:barChart>
      <c:catAx>
        <c:axId val="5523502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i="1" sz="1200">
                <a:solidFill>
                  <a:srgbClr val="000000"/>
                </a:solidFill>
                <a:latin typeface="Roboto"/>
              </a:defRPr>
            </a:pPr>
          </a:p>
        </c:txPr>
        <c:crossAx val="602774982"/>
      </c:catAx>
      <c:valAx>
        <c:axId val="602774982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1" sz="1200">
                <a:solidFill>
                  <a:srgbClr val="000000"/>
                </a:solidFill>
                <a:latin typeface="Roboto"/>
              </a:defRPr>
            </a:pPr>
          </a:p>
        </c:txPr>
        <c:crossAx val="552350241"/>
      </c:valAx>
    </c:plotArea>
    <c:plotVisOnly val="0"/>
  </c:chart>
  <c:spPr>
    <a:solidFill>
      <a:schemeClr val="lt1"/>
    </a:solidFill>
  </c:spPr>
</c:chartSpace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3" Type="http://schemas.openxmlformats.org/officeDocument/2006/relationships/image" Target="../media/image1.png"/><Relationship Id="rId12" Type="http://schemas.openxmlformats.org/officeDocument/2006/relationships/image" Target="../media/image3.png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chart" Target="../charts/chart22.xml"/><Relationship Id="rId10" Type="http://schemas.openxmlformats.org/officeDocument/2006/relationships/chart" Target="../charts/chart21.xml"/><Relationship Id="rId13" Type="http://schemas.openxmlformats.org/officeDocument/2006/relationships/image" Target="../media/image3.png"/><Relationship Id="rId12" Type="http://schemas.openxmlformats.org/officeDocument/2006/relationships/image" Target="../media/image2.png"/><Relationship Id="rId1" Type="http://schemas.openxmlformats.org/officeDocument/2006/relationships/chart" Target="../charts/chart12.xml"/><Relationship Id="rId2" Type="http://schemas.openxmlformats.org/officeDocument/2006/relationships/chart" Target="../charts/chart13.xml"/><Relationship Id="rId3" Type="http://schemas.openxmlformats.org/officeDocument/2006/relationships/chart" Target="../charts/chart14.xml"/><Relationship Id="rId4" Type="http://schemas.openxmlformats.org/officeDocument/2006/relationships/chart" Target="../charts/chart15.xml"/><Relationship Id="rId9" Type="http://schemas.openxmlformats.org/officeDocument/2006/relationships/chart" Target="../charts/chart20.xml"/><Relationship Id="rId14" Type="http://schemas.openxmlformats.org/officeDocument/2006/relationships/image" Target="../media/image1.png"/><Relationship Id="rId5" Type="http://schemas.openxmlformats.org/officeDocument/2006/relationships/chart" Target="../charts/chart16.xml"/><Relationship Id="rId6" Type="http://schemas.openxmlformats.org/officeDocument/2006/relationships/chart" Target="../charts/chart17.xml"/><Relationship Id="rId7" Type="http://schemas.openxmlformats.org/officeDocument/2006/relationships/chart" Target="../charts/chart18.xml"/><Relationship Id="rId8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190500</xdr:colOff>
      <xdr:row>1</xdr:row>
      <xdr:rowOff>314325</xdr:rowOff>
    </xdr:from>
    <xdr:ext cx="9134475" cy="21050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45</xdr:col>
      <xdr:colOff>9525</xdr:colOff>
      <xdr:row>2</xdr:row>
      <xdr:rowOff>123825</xdr:rowOff>
    </xdr:from>
    <xdr:ext cx="2190750" cy="17430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142875</xdr:colOff>
      <xdr:row>68</xdr:row>
      <xdr:rowOff>152400</xdr:rowOff>
    </xdr:from>
    <xdr:ext cx="2295525" cy="20193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76200</xdr:colOff>
      <xdr:row>12</xdr:row>
      <xdr:rowOff>9525</xdr:rowOff>
    </xdr:from>
    <xdr:ext cx="9315450" cy="16764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495300</xdr:colOff>
      <xdr:row>87</xdr:row>
      <xdr:rowOff>114300</xdr:rowOff>
    </xdr:from>
    <xdr:ext cx="2590800" cy="19335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104775</xdr:colOff>
      <xdr:row>20</xdr:row>
      <xdr:rowOff>219075</xdr:rowOff>
    </xdr:from>
    <xdr:ext cx="1524000" cy="12096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14</xdr:col>
      <xdr:colOff>104775</xdr:colOff>
      <xdr:row>20</xdr:row>
      <xdr:rowOff>219075</xdr:rowOff>
    </xdr:from>
    <xdr:ext cx="1524000" cy="12096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20</xdr:col>
      <xdr:colOff>276225</xdr:colOff>
      <xdr:row>20</xdr:row>
      <xdr:rowOff>219075</xdr:rowOff>
    </xdr:from>
    <xdr:ext cx="1524000" cy="12096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27</xdr:col>
      <xdr:colOff>104775</xdr:colOff>
      <xdr:row>20</xdr:row>
      <xdr:rowOff>219075</xdr:rowOff>
    </xdr:from>
    <xdr:ext cx="1524000" cy="12096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33</xdr:col>
      <xdr:colOff>85725</xdr:colOff>
      <xdr:row>20</xdr:row>
      <xdr:rowOff>219075</xdr:rowOff>
    </xdr:from>
    <xdr:ext cx="1524000" cy="12096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45</xdr:col>
      <xdr:colOff>9525</xdr:colOff>
      <xdr:row>68</xdr:row>
      <xdr:rowOff>66675</xdr:rowOff>
    </xdr:from>
    <xdr:ext cx="219075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0</xdr:col>
      <xdr:colOff>0</xdr:colOff>
      <xdr:row>27</xdr:row>
      <xdr:rowOff>0</xdr:rowOff>
    </xdr:from>
    <xdr:ext cx="485775" cy="361950"/>
    <xdr:pic>
      <xdr:nvPicPr>
        <xdr:cNvPr id="0" name="image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0</xdr:rowOff>
    </xdr:from>
    <xdr:ext cx="485775" cy="361950"/>
    <xdr:pic>
      <xdr:nvPicPr>
        <xdr:cNvPr id="0" name="image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0</xdr:colOff>
      <xdr:row>86</xdr:row>
      <xdr:rowOff>0</xdr:rowOff>
    </xdr:from>
    <xdr:ext cx="295275" cy="190500"/>
    <xdr:pic>
      <xdr:nvPicPr>
        <xdr:cNvPr id="0" name="image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190500</xdr:colOff>
      <xdr:row>1</xdr:row>
      <xdr:rowOff>314325</xdr:rowOff>
    </xdr:from>
    <xdr:ext cx="9134475" cy="210502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45</xdr:col>
      <xdr:colOff>9525</xdr:colOff>
      <xdr:row>2</xdr:row>
      <xdr:rowOff>123825</xdr:rowOff>
    </xdr:from>
    <xdr:ext cx="2190750" cy="17430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142875</xdr:colOff>
      <xdr:row>68</xdr:row>
      <xdr:rowOff>152400</xdr:rowOff>
    </xdr:from>
    <xdr:ext cx="2295525" cy="2019300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76200</xdr:colOff>
      <xdr:row>12</xdr:row>
      <xdr:rowOff>9525</xdr:rowOff>
    </xdr:from>
    <xdr:ext cx="9315450" cy="1676400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495300</xdr:colOff>
      <xdr:row>87</xdr:row>
      <xdr:rowOff>114300</xdr:rowOff>
    </xdr:from>
    <xdr:ext cx="2590800" cy="193357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104775</xdr:colOff>
      <xdr:row>20</xdr:row>
      <xdr:rowOff>219075</xdr:rowOff>
    </xdr:from>
    <xdr:ext cx="1524000" cy="120967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14</xdr:col>
      <xdr:colOff>104775</xdr:colOff>
      <xdr:row>20</xdr:row>
      <xdr:rowOff>219075</xdr:rowOff>
    </xdr:from>
    <xdr:ext cx="1524000" cy="120967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20</xdr:col>
      <xdr:colOff>276225</xdr:colOff>
      <xdr:row>20</xdr:row>
      <xdr:rowOff>219075</xdr:rowOff>
    </xdr:from>
    <xdr:ext cx="1524000" cy="1209675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27</xdr:col>
      <xdr:colOff>104775</xdr:colOff>
      <xdr:row>20</xdr:row>
      <xdr:rowOff>219075</xdr:rowOff>
    </xdr:from>
    <xdr:ext cx="1524000" cy="1209675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33</xdr:col>
      <xdr:colOff>85725</xdr:colOff>
      <xdr:row>20</xdr:row>
      <xdr:rowOff>219075</xdr:rowOff>
    </xdr:from>
    <xdr:ext cx="1524000" cy="1209675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45</xdr:col>
      <xdr:colOff>9525</xdr:colOff>
      <xdr:row>68</xdr:row>
      <xdr:rowOff>66675</xdr:rowOff>
    </xdr:from>
    <xdr:ext cx="2190750" cy="3533775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3</xdr:col>
      <xdr:colOff>0</xdr:colOff>
      <xdr:row>10</xdr:row>
      <xdr:rowOff>0</xdr:rowOff>
    </xdr:from>
    <xdr:ext cx="200025" cy="238125"/>
    <xdr:pic>
      <xdr:nvPicPr>
        <xdr:cNvPr id="0" name="image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0</xdr:rowOff>
    </xdr:from>
    <xdr:ext cx="485775" cy="361950"/>
    <xdr:pic>
      <xdr:nvPicPr>
        <xdr:cNvPr id="0" name="image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0</xdr:rowOff>
    </xdr:from>
    <xdr:ext cx="485775" cy="361950"/>
    <xdr:pic>
      <xdr:nvPicPr>
        <xdr:cNvPr id="0" name="image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0</xdr:colOff>
      <xdr:row>86</xdr:row>
      <xdr:rowOff>0</xdr:rowOff>
    </xdr:from>
    <xdr:ext cx="295275" cy="190500"/>
    <xdr:pic>
      <xdr:nvPicPr>
        <xdr:cNvPr id="0" name="image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DFA"/>
      </a:lt1>
      <a:dk2>
        <a:srgbClr val="000000"/>
      </a:dk2>
      <a:lt2>
        <a:srgbClr val="FFFDFA"/>
      </a:lt2>
      <a:accent1>
        <a:srgbClr val="B0CFFF"/>
      </a:accent1>
      <a:accent2>
        <a:srgbClr val="E8EFFF"/>
      </a:accent2>
      <a:accent3>
        <a:srgbClr val="FFDD98"/>
      </a:accent3>
      <a:accent4>
        <a:srgbClr val="A9E0E4"/>
      </a:accent4>
      <a:accent5>
        <a:srgbClr val="FFB6D8"/>
      </a:accent5>
      <a:accent6>
        <a:srgbClr val="FCF2DE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6.38"/>
    <col customWidth="1" hidden="1" min="2" max="2" width="2.25"/>
    <col customWidth="1" hidden="1" min="3" max="3" width="0.88"/>
    <col customWidth="1" min="4" max="4" width="2.63"/>
    <col customWidth="1" min="5" max="5" width="15.13"/>
    <col customWidth="1" min="6" max="6" width="10.13"/>
    <col customWidth="1" min="7" max="7" width="6.38"/>
    <col customWidth="1" min="8" max="8" width="2.63"/>
    <col customWidth="1" min="9" max="39" width="3.88"/>
    <col customWidth="1" min="40" max="42" width="2.63"/>
    <col customWidth="1" min="43" max="43" width="6.38"/>
    <col customWidth="1" min="44" max="44" width="3.88"/>
    <col customWidth="1" min="45" max="45" width="2.63"/>
    <col customWidth="1" min="46" max="46" width="7.63"/>
    <col customWidth="1" min="47" max="48" width="3.88"/>
    <col customWidth="1" min="49" max="49" width="2.63"/>
    <col customWidth="1" min="50" max="50" width="3.88"/>
    <col customWidth="1" min="51" max="51" width="7.63"/>
    <col customWidth="1" min="52" max="52" width="3.88"/>
    <col customWidth="1" hidden="1" min="53" max="53" width="3.88"/>
    <col customWidth="1" hidden="1" min="54" max="60" width="12.63"/>
  </cols>
  <sheetData>
    <row r="1">
      <c r="A1" s="1"/>
      <c r="B1" s="2"/>
      <c r="C1" s="2"/>
      <c r="D1" s="2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4"/>
      <c r="BB1" s="4"/>
      <c r="BC1" s="4"/>
      <c r="BD1" s="4"/>
      <c r="BE1" s="4"/>
      <c r="BF1" s="4"/>
      <c r="BG1" s="4"/>
      <c r="BH1" s="4"/>
    </row>
    <row r="2" ht="37.5" customHeight="1">
      <c r="A2" s="5"/>
      <c r="B2" s="6"/>
      <c r="C2" s="6"/>
      <c r="D2" s="7"/>
      <c r="E2" s="7"/>
      <c r="F2" s="7"/>
      <c r="G2" s="7"/>
      <c r="H2" s="8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4"/>
      <c r="BB2" s="4"/>
      <c r="BC2" s="4"/>
      <c r="BD2" s="4"/>
      <c r="BE2" s="4"/>
      <c r="BF2" s="4"/>
      <c r="BG2" s="4"/>
      <c r="BH2" s="4"/>
    </row>
    <row r="3" ht="19.5" customHeight="1">
      <c r="A3" s="5"/>
      <c r="B3" s="6"/>
      <c r="C3" s="6"/>
      <c r="D3" s="11" t="str">
        <f>$F$8</f>
        <v>January</v>
      </c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5"/>
      <c r="AO3" s="12"/>
      <c r="AP3" s="13"/>
      <c r="AQ3" s="13"/>
      <c r="AR3" s="13"/>
      <c r="AS3" s="13"/>
      <c r="AT3" s="13"/>
      <c r="AU3" s="13"/>
      <c r="AV3" s="13"/>
      <c r="AW3" s="13"/>
      <c r="AX3" s="13"/>
      <c r="AY3" s="14"/>
      <c r="AZ3" s="5"/>
      <c r="BA3" s="4"/>
      <c r="BB3" s="4"/>
      <c r="BC3" s="4"/>
      <c r="BD3" s="4"/>
      <c r="BE3" s="4"/>
      <c r="BF3" s="4"/>
      <c r="BG3" s="4"/>
      <c r="BH3" s="4"/>
    </row>
    <row r="4" ht="19.5" customHeight="1">
      <c r="A4" s="5"/>
      <c r="B4" s="6"/>
      <c r="C4" s="6"/>
      <c r="H4" s="8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5"/>
      <c r="AO4" s="15"/>
      <c r="AP4" s="16"/>
      <c r="AQ4" s="16"/>
      <c r="AR4" s="16"/>
      <c r="AS4" s="16"/>
      <c r="AT4" s="16"/>
      <c r="AU4" s="16"/>
      <c r="AV4" s="16"/>
      <c r="AW4" s="16"/>
      <c r="AX4" s="16"/>
      <c r="AY4" s="17"/>
      <c r="AZ4" s="5"/>
      <c r="BA4" s="4"/>
      <c r="BB4" s="4"/>
      <c r="BC4" s="4"/>
      <c r="BD4" s="4"/>
      <c r="BE4" s="4"/>
      <c r="BF4" s="4"/>
      <c r="BG4" s="4"/>
      <c r="BH4" s="4"/>
    </row>
    <row r="5" ht="19.5" customHeight="1">
      <c r="A5" s="5"/>
      <c r="B5" s="6"/>
      <c r="C5" s="6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5"/>
      <c r="AO5" s="15"/>
      <c r="AP5" s="16"/>
      <c r="AQ5" s="18" t="s">
        <v>0</v>
      </c>
      <c r="AT5" s="19"/>
      <c r="AU5" s="20" t="s">
        <v>1</v>
      </c>
      <c r="AY5" s="21"/>
      <c r="AZ5" s="5"/>
      <c r="BA5" s="4"/>
      <c r="BB5" s="4"/>
      <c r="BC5" s="4"/>
      <c r="BD5" s="4"/>
      <c r="BE5" s="4"/>
      <c r="BF5" s="4"/>
      <c r="BG5" s="4"/>
      <c r="BH5" s="4"/>
    </row>
    <row r="6" ht="19.5" customHeight="1">
      <c r="A6" s="5"/>
      <c r="B6" s="6"/>
      <c r="C6" s="6"/>
      <c r="D6" s="22" t="s">
        <v>2</v>
      </c>
      <c r="H6" s="8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5"/>
      <c r="AO6" s="15"/>
      <c r="AP6" s="16"/>
      <c r="AT6" s="19"/>
      <c r="AY6" s="21"/>
      <c r="AZ6" s="5"/>
      <c r="BA6" s="4"/>
      <c r="BB6" s="4"/>
      <c r="BC6" s="4"/>
      <c r="BD6" s="4"/>
      <c r="BE6" s="4"/>
      <c r="BF6" s="4"/>
      <c r="BG6" s="4"/>
      <c r="BH6" s="4"/>
    </row>
    <row r="7" ht="19.5" customHeight="1">
      <c r="A7" s="5"/>
      <c r="B7" s="5"/>
      <c r="C7" s="5"/>
      <c r="D7" s="5"/>
      <c r="E7" s="5"/>
      <c r="F7" s="5"/>
      <c r="G7" s="5"/>
      <c r="H7" s="8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5"/>
      <c r="AO7" s="15"/>
      <c r="AP7" s="16"/>
      <c r="AQ7" s="23">
        <f>IFERROR($BB$10/($BB$10+$BB$11),0)</f>
        <v>0</v>
      </c>
      <c r="AT7" s="16"/>
      <c r="AU7" s="24" t="str">
        <f>$BB$10&amp;" / "&amp;($BB$10+$BB$11)</f>
        <v>0 / 0</v>
      </c>
      <c r="AY7" s="21"/>
      <c r="AZ7" s="5"/>
      <c r="BA7" s="4"/>
      <c r="BB7" s="4"/>
      <c r="BC7" s="4"/>
      <c r="BD7" s="4"/>
      <c r="BE7" s="4"/>
      <c r="BF7" s="4"/>
      <c r="BG7" s="4"/>
      <c r="BH7" s="4"/>
    </row>
    <row r="8" ht="19.5" customHeight="1">
      <c r="A8" s="5"/>
      <c r="B8" s="6"/>
      <c r="C8" s="6"/>
      <c r="D8" s="25" t="s">
        <v>3</v>
      </c>
      <c r="E8" s="26"/>
      <c r="F8" s="27" t="s">
        <v>4</v>
      </c>
      <c r="G8" s="26"/>
      <c r="H8" s="8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5"/>
      <c r="AO8" s="15"/>
      <c r="AP8" s="16"/>
      <c r="AT8" s="16"/>
      <c r="AY8" s="21"/>
      <c r="AZ8" s="5"/>
      <c r="BA8" s="4"/>
      <c r="BB8" s="4"/>
      <c r="BC8" s="4"/>
      <c r="BD8" s="4"/>
      <c r="BE8" s="4"/>
      <c r="BF8" s="4"/>
      <c r="BG8" s="4"/>
      <c r="BH8" s="4"/>
    </row>
    <row r="9" ht="19.5" customHeight="1">
      <c r="A9" s="5"/>
      <c r="B9" s="6"/>
      <c r="C9" s="6"/>
      <c r="D9" s="25" t="s">
        <v>5</v>
      </c>
      <c r="E9" s="26"/>
      <c r="F9" s="28">
        <v>2026.0</v>
      </c>
      <c r="G9" s="26"/>
      <c r="H9" s="8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5"/>
      <c r="AO9" s="29"/>
      <c r="AP9" s="30"/>
      <c r="AQ9" s="31"/>
      <c r="AR9" s="30"/>
      <c r="AS9" s="30"/>
      <c r="AT9" s="16"/>
      <c r="AU9" s="16"/>
      <c r="AV9" s="16"/>
      <c r="AW9" s="16"/>
      <c r="AX9" s="16"/>
      <c r="AY9" s="17"/>
      <c r="AZ9" s="5"/>
      <c r="BA9" s="4"/>
      <c r="BB9" s="32">
        <f t="array" ref="BB9">DATE($F$9,INDEX($BD$12:$BD$23,MATCH($F$8,$BC$12:$BC$23,0),1),1)</f>
        <v>46023</v>
      </c>
      <c r="BC9" s="33" t="b">
        <v>1</v>
      </c>
      <c r="BD9" s="4"/>
      <c r="BE9" s="4"/>
      <c r="BF9" s="4"/>
      <c r="BG9" s="4"/>
      <c r="BH9" s="4"/>
    </row>
    <row r="10" ht="19.5" customHeight="1">
      <c r="A10" s="5"/>
      <c r="B10" s="5"/>
      <c r="C10" s="5"/>
      <c r="D10" s="5"/>
      <c r="E10" s="5"/>
      <c r="F10" s="5"/>
      <c r="G10" s="5"/>
      <c r="H10" s="8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5"/>
      <c r="AO10" s="34"/>
      <c r="AP10" s="35"/>
      <c r="AQ10" s="36"/>
      <c r="AR10" s="36"/>
      <c r="AS10" s="36"/>
      <c r="AT10" s="35"/>
      <c r="AU10" s="35"/>
      <c r="AV10" s="35"/>
      <c r="AW10" s="35"/>
      <c r="AX10" s="35"/>
      <c r="AY10" s="37"/>
      <c r="AZ10" s="5"/>
      <c r="BA10" s="4"/>
      <c r="BB10" s="4">
        <f>SUMPRODUCT((I$34:AM$63=$BC$9) * ($E$34:$E$63&lt;&gt;""))
</f>
        <v>0</v>
      </c>
      <c r="BC10" s="4"/>
      <c r="BD10" s="4"/>
      <c r="BE10" s="4"/>
      <c r="BF10" s="4"/>
      <c r="BG10" s="4"/>
      <c r="BH10" s="4"/>
    </row>
    <row r="11" ht="19.5" customHeight="1">
      <c r="A11" s="5"/>
      <c r="B11" s="6"/>
      <c r="C11" s="6"/>
      <c r="D11" s="38" t="s">
        <v>6</v>
      </c>
      <c r="E11" s="39"/>
      <c r="F11" s="39"/>
      <c r="G11" s="40"/>
      <c r="H11" s="8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4"/>
      <c r="BB11" s="4">
        <f>SUM($AX$34:$AX$63)-$BB$10</f>
        <v>0</v>
      </c>
      <c r="BC11" s="4"/>
      <c r="BD11" s="4"/>
      <c r="BE11" s="4"/>
      <c r="BF11" s="4"/>
      <c r="BG11" s="4"/>
      <c r="BH11" s="4"/>
    </row>
    <row r="12" ht="15.75" customHeight="1">
      <c r="A12" s="5"/>
      <c r="B12" s="5"/>
      <c r="C12" s="6"/>
      <c r="D12" s="41"/>
      <c r="G12" s="42"/>
      <c r="H12" s="8"/>
      <c r="I12" s="43" t="s">
        <v>7</v>
      </c>
      <c r="P12" s="43" t="s">
        <v>8</v>
      </c>
      <c r="W12" s="43" t="s">
        <v>9</v>
      </c>
      <c r="AD12" s="43" t="s">
        <v>10</v>
      </c>
      <c r="AK12" s="43" t="s">
        <v>11</v>
      </c>
      <c r="AN12" s="5"/>
      <c r="AO12" s="44" t="s">
        <v>12</v>
      </c>
      <c r="AP12" s="45"/>
      <c r="AQ12" s="45"/>
      <c r="AR12" s="45"/>
      <c r="AS12" s="45"/>
      <c r="AT12" s="45"/>
      <c r="AU12" s="45"/>
      <c r="AV12" s="45"/>
      <c r="AW12" s="45"/>
      <c r="AX12" s="45"/>
      <c r="AY12" s="46"/>
      <c r="AZ12" s="5"/>
      <c r="BA12" s="4"/>
      <c r="BB12" s="47">
        <f>I24</f>
        <v>0</v>
      </c>
      <c r="BC12" s="4" t="s">
        <v>4</v>
      </c>
      <c r="BD12" s="4">
        <v>1.0</v>
      </c>
      <c r="BE12" s="4"/>
      <c r="BF12" s="4"/>
      <c r="BG12" s="4"/>
      <c r="BH12" s="4"/>
    </row>
    <row r="13" ht="15.75" customHeight="1">
      <c r="A13" s="5"/>
      <c r="B13" s="6"/>
      <c r="C13" s="6"/>
      <c r="D13" s="41"/>
      <c r="G13" s="42"/>
      <c r="H13" s="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5"/>
      <c r="AO13" s="49"/>
      <c r="AP13" s="50"/>
      <c r="AQ13" s="50"/>
      <c r="AR13" s="50"/>
      <c r="AS13" s="50"/>
      <c r="AT13" s="50"/>
      <c r="AU13" s="50"/>
      <c r="AV13" s="50"/>
      <c r="AW13" s="50"/>
      <c r="AX13" s="50"/>
      <c r="AY13" s="51"/>
      <c r="AZ13" s="5"/>
      <c r="BA13" s="4"/>
      <c r="BB13" s="47">
        <f>1-BB12</f>
        <v>1</v>
      </c>
      <c r="BC13" s="4" t="s">
        <v>13</v>
      </c>
      <c r="BD13" s="4">
        <v>2.0</v>
      </c>
      <c r="BE13" s="4"/>
      <c r="BF13" s="4"/>
      <c r="BG13" s="4"/>
      <c r="BH13" s="4"/>
    </row>
    <row r="14" ht="19.5" customHeight="1">
      <c r="A14" s="5"/>
      <c r="B14" s="6"/>
      <c r="C14" s="6"/>
      <c r="D14" s="41"/>
      <c r="G14" s="42"/>
      <c r="H14" s="8"/>
      <c r="I14" s="52"/>
      <c r="J14" s="52"/>
      <c r="K14" s="52"/>
      <c r="L14" s="52"/>
      <c r="M14" s="52"/>
      <c r="N14" s="52"/>
      <c r="O14" s="52"/>
      <c r="P14" s="53"/>
      <c r="Q14" s="53"/>
      <c r="R14" s="53"/>
      <c r="S14" s="53"/>
      <c r="T14" s="53"/>
      <c r="U14" s="53"/>
      <c r="V14" s="53"/>
      <c r="W14" s="54"/>
      <c r="X14" s="54"/>
      <c r="Y14" s="54"/>
      <c r="Z14" s="54"/>
      <c r="AA14" s="54"/>
      <c r="AB14" s="54"/>
      <c r="AC14" s="54"/>
      <c r="AD14" s="55"/>
      <c r="AE14" s="55"/>
      <c r="AF14" s="55"/>
      <c r="AG14" s="55"/>
      <c r="AH14" s="55"/>
      <c r="AI14" s="55"/>
      <c r="AJ14" s="55"/>
      <c r="AK14" s="52"/>
      <c r="AL14" s="52"/>
      <c r="AM14" s="52"/>
      <c r="AN14" s="5"/>
      <c r="AO14" s="56"/>
      <c r="AP14" s="57" t="s">
        <v>14</v>
      </c>
      <c r="AQ14" s="58"/>
      <c r="AR14" s="58"/>
      <c r="AS14" s="58"/>
      <c r="AT14" s="58"/>
      <c r="AU14" s="58"/>
      <c r="AV14" s="58"/>
      <c r="AW14" s="58"/>
      <c r="AX14" s="57" t="s">
        <v>15</v>
      </c>
      <c r="AY14" s="59"/>
      <c r="AZ14" s="5"/>
      <c r="BA14" s="4"/>
      <c r="BB14" s="47">
        <f>O24</f>
        <v>0</v>
      </c>
      <c r="BC14" s="4" t="s">
        <v>16</v>
      </c>
      <c r="BD14" s="4">
        <v>3.0</v>
      </c>
      <c r="BE14" s="4"/>
      <c r="BF14" s="4"/>
      <c r="BG14" s="4"/>
      <c r="BH14" s="4"/>
    </row>
    <row r="15" ht="19.5" customHeight="1">
      <c r="A15" s="5"/>
      <c r="B15" s="6"/>
      <c r="C15" s="6"/>
      <c r="D15" s="41"/>
      <c r="G15" s="42"/>
      <c r="H15" s="8"/>
      <c r="AN15" s="5"/>
      <c r="AO15" s="60">
        <v>1.0</v>
      </c>
      <c r="AP15" s="61" t="str">
        <f t="shared" ref="AP15:AP24" si="1">IF($BD34="","",$BD34)</f>
        <v/>
      </c>
      <c r="AQ15" s="62"/>
      <c r="AR15" s="62"/>
      <c r="AS15" s="62"/>
      <c r="AT15" s="62"/>
      <c r="AU15" s="62"/>
      <c r="AV15" s="62"/>
      <c r="AW15" s="62"/>
      <c r="AX15" s="63" t="str">
        <f t="shared" ref="AX15:AX24" si="2">IF($BE34="","",$BE34)</f>
        <v/>
      </c>
      <c r="AY15" s="64"/>
      <c r="AZ15" s="5"/>
      <c r="BA15" s="4"/>
      <c r="BB15" s="47">
        <f>1-BB14</f>
        <v>1</v>
      </c>
      <c r="BC15" s="4" t="s">
        <v>17</v>
      </c>
      <c r="BD15" s="4">
        <v>4.0</v>
      </c>
      <c r="BE15" s="4"/>
      <c r="BF15" s="4"/>
      <c r="BG15" s="4"/>
      <c r="BH15" s="4"/>
    </row>
    <row r="16" ht="19.5" customHeight="1">
      <c r="A16" s="5"/>
      <c r="B16" s="65"/>
      <c r="C16" s="65"/>
      <c r="D16" s="41"/>
      <c r="G16" s="42"/>
      <c r="H16" s="8"/>
      <c r="AN16" s="5"/>
      <c r="AO16" s="66">
        <v>2.0</v>
      </c>
      <c r="AP16" s="61" t="str">
        <f t="shared" si="1"/>
        <v/>
      </c>
      <c r="AQ16" s="62"/>
      <c r="AR16" s="62"/>
      <c r="AS16" s="62"/>
      <c r="AT16" s="62"/>
      <c r="AU16" s="62"/>
      <c r="AV16" s="62"/>
      <c r="AW16" s="62"/>
      <c r="AX16" s="63" t="str">
        <f t="shared" si="2"/>
        <v/>
      </c>
      <c r="AY16" s="64"/>
      <c r="AZ16" s="5"/>
      <c r="BA16" s="4"/>
      <c r="BB16" s="47">
        <f>U24</f>
        <v>0</v>
      </c>
      <c r="BC16" s="4" t="s">
        <v>18</v>
      </c>
      <c r="BD16" s="4">
        <v>5.0</v>
      </c>
      <c r="BE16" s="4"/>
      <c r="BF16" s="4"/>
      <c r="BG16" s="4"/>
      <c r="BH16" s="4"/>
    </row>
    <row r="17" ht="19.5" customHeight="1">
      <c r="A17" s="5"/>
      <c r="B17" s="65"/>
      <c r="C17" s="65"/>
      <c r="D17" s="41"/>
      <c r="G17" s="42"/>
      <c r="H17" s="8"/>
      <c r="AN17" s="5"/>
      <c r="AO17" s="66">
        <v>3.0</v>
      </c>
      <c r="AP17" s="61" t="str">
        <f t="shared" si="1"/>
        <v/>
      </c>
      <c r="AQ17" s="62"/>
      <c r="AR17" s="62"/>
      <c r="AS17" s="62"/>
      <c r="AT17" s="62"/>
      <c r="AU17" s="62"/>
      <c r="AV17" s="62"/>
      <c r="AW17" s="62"/>
      <c r="AX17" s="63" t="str">
        <f t="shared" si="2"/>
        <v/>
      </c>
      <c r="AY17" s="64"/>
      <c r="AZ17" s="5"/>
      <c r="BA17" s="4"/>
      <c r="BB17" s="47">
        <f>1-BB16</f>
        <v>1</v>
      </c>
      <c r="BC17" s="4" t="s">
        <v>19</v>
      </c>
      <c r="BD17" s="4">
        <v>6.0</v>
      </c>
      <c r="BE17" s="4"/>
      <c r="BF17" s="4"/>
      <c r="BG17" s="4"/>
      <c r="BH17" s="4"/>
    </row>
    <row r="18" ht="19.5" customHeight="1">
      <c r="A18" s="5"/>
      <c r="B18" s="65"/>
      <c r="C18" s="65"/>
      <c r="D18" s="41"/>
      <c r="G18" s="42"/>
      <c r="H18" s="8"/>
      <c r="AN18" s="5"/>
      <c r="AO18" s="66">
        <v>4.0</v>
      </c>
      <c r="AP18" s="61" t="str">
        <f t="shared" si="1"/>
        <v/>
      </c>
      <c r="AQ18" s="62"/>
      <c r="AR18" s="62"/>
      <c r="AS18" s="62"/>
      <c r="AT18" s="62"/>
      <c r="AU18" s="62"/>
      <c r="AV18" s="62"/>
      <c r="AW18" s="62"/>
      <c r="AX18" s="63" t="str">
        <f t="shared" si="2"/>
        <v/>
      </c>
      <c r="AY18" s="64"/>
      <c r="AZ18" s="5"/>
      <c r="BA18" s="4"/>
      <c r="BB18" s="47">
        <f>AB24</f>
        <v>0</v>
      </c>
      <c r="BC18" s="4" t="s">
        <v>20</v>
      </c>
      <c r="BD18" s="4">
        <v>7.0</v>
      </c>
      <c r="BE18" s="4"/>
      <c r="BF18" s="4"/>
      <c r="BG18" s="4"/>
      <c r="BH18" s="4"/>
    </row>
    <row r="19" ht="19.5" customHeight="1">
      <c r="A19" s="5"/>
      <c r="B19" s="65"/>
      <c r="C19" s="65"/>
      <c r="D19" s="41"/>
      <c r="G19" s="42"/>
      <c r="H19" s="8"/>
      <c r="AN19" s="5"/>
      <c r="AO19" s="66">
        <v>5.0</v>
      </c>
      <c r="AP19" s="61" t="str">
        <f t="shared" si="1"/>
        <v/>
      </c>
      <c r="AQ19" s="62"/>
      <c r="AR19" s="62"/>
      <c r="AS19" s="62"/>
      <c r="AT19" s="62"/>
      <c r="AU19" s="62"/>
      <c r="AV19" s="62"/>
      <c r="AW19" s="62"/>
      <c r="AX19" s="63" t="str">
        <f t="shared" si="2"/>
        <v/>
      </c>
      <c r="AY19" s="64"/>
      <c r="AZ19" s="5"/>
      <c r="BA19" s="4"/>
      <c r="BB19" s="47">
        <f>1-BB18</f>
        <v>1</v>
      </c>
      <c r="BC19" s="4" t="s">
        <v>21</v>
      </c>
      <c r="BD19" s="4">
        <v>8.0</v>
      </c>
      <c r="BE19" s="4"/>
      <c r="BF19" s="4"/>
      <c r="BG19" s="4"/>
      <c r="BH19" s="4"/>
    </row>
    <row r="20" ht="18.75" customHeight="1">
      <c r="A20" s="5"/>
      <c r="B20" s="67"/>
      <c r="C20" s="67"/>
      <c r="D20" s="41"/>
      <c r="G20" s="42"/>
      <c r="H20" s="68"/>
      <c r="I20" s="69">
        <f t="shared" ref="I20:AM20" si="3">iferror(SUMPRODUCT((I$34:I$63=$BC$9) * ($E$34:$E$63&lt;&gt;""))/COUNTIF($E$34:$E$63,"&lt;&gt;"),0)</f>
        <v>0</v>
      </c>
      <c r="J20" s="69">
        <f t="shared" si="3"/>
        <v>0</v>
      </c>
      <c r="K20" s="69">
        <f t="shared" si="3"/>
        <v>0</v>
      </c>
      <c r="L20" s="69">
        <f t="shared" si="3"/>
        <v>0</v>
      </c>
      <c r="M20" s="69">
        <f t="shared" si="3"/>
        <v>0</v>
      </c>
      <c r="N20" s="69">
        <f t="shared" si="3"/>
        <v>0</v>
      </c>
      <c r="O20" s="69">
        <f t="shared" si="3"/>
        <v>0</v>
      </c>
      <c r="P20" s="69">
        <f t="shared" si="3"/>
        <v>0</v>
      </c>
      <c r="Q20" s="69">
        <f t="shared" si="3"/>
        <v>0</v>
      </c>
      <c r="R20" s="69">
        <f t="shared" si="3"/>
        <v>0</v>
      </c>
      <c r="S20" s="69">
        <f t="shared" si="3"/>
        <v>0</v>
      </c>
      <c r="T20" s="69">
        <f t="shared" si="3"/>
        <v>0</v>
      </c>
      <c r="U20" s="69">
        <f t="shared" si="3"/>
        <v>0</v>
      </c>
      <c r="V20" s="69">
        <f t="shared" si="3"/>
        <v>0</v>
      </c>
      <c r="W20" s="69">
        <f t="shared" si="3"/>
        <v>0</v>
      </c>
      <c r="X20" s="69">
        <f t="shared" si="3"/>
        <v>0</v>
      </c>
      <c r="Y20" s="69">
        <f t="shared" si="3"/>
        <v>0</v>
      </c>
      <c r="Z20" s="69">
        <f t="shared" si="3"/>
        <v>0</v>
      </c>
      <c r="AA20" s="69">
        <f t="shared" si="3"/>
        <v>0</v>
      </c>
      <c r="AB20" s="69">
        <f t="shared" si="3"/>
        <v>0</v>
      </c>
      <c r="AC20" s="69">
        <f t="shared" si="3"/>
        <v>0</v>
      </c>
      <c r="AD20" s="69">
        <f t="shared" si="3"/>
        <v>0</v>
      </c>
      <c r="AE20" s="69">
        <f t="shared" si="3"/>
        <v>0</v>
      </c>
      <c r="AF20" s="69">
        <f t="shared" si="3"/>
        <v>0</v>
      </c>
      <c r="AG20" s="69">
        <f t="shared" si="3"/>
        <v>0</v>
      </c>
      <c r="AH20" s="69">
        <f t="shared" si="3"/>
        <v>0</v>
      </c>
      <c r="AI20" s="69">
        <f t="shared" si="3"/>
        <v>0</v>
      </c>
      <c r="AJ20" s="69">
        <f t="shared" si="3"/>
        <v>0</v>
      </c>
      <c r="AK20" s="69">
        <f t="shared" si="3"/>
        <v>0</v>
      </c>
      <c r="AL20" s="69">
        <f t="shared" si="3"/>
        <v>0</v>
      </c>
      <c r="AM20" s="69">
        <f t="shared" si="3"/>
        <v>0</v>
      </c>
      <c r="AN20" s="70"/>
      <c r="AO20" s="66">
        <v>6.0</v>
      </c>
      <c r="AP20" s="61" t="str">
        <f t="shared" si="1"/>
        <v/>
      </c>
      <c r="AQ20" s="62"/>
      <c r="AR20" s="62"/>
      <c r="AS20" s="62"/>
      <c r="AT20" s="62"/>
      <c r="AU20" s="62"/>
      <c r="AV20" s="62"/>
      <c r="AW20" s="62"/>
      <c r="AX20" s="63" t="str">
        <f t="shared" si="2"/>
        <v/>
      </c>
      <c r="AY20" s="64"/>
      <c r="AZ20" s="70"/>
      <c r="BA20" s="71"/>
      <c r="BB20" s="72">
        <f>AH24</f>
        <v>0</v>
      </c>
      <c r="BC20" s="71" t="s">
        <v>22</v>
      </c>
      <c r="BD20" s="71">
        <v>9.0</v>
      </c>
      <c r="BE20" s="71"/>
      <c r="BF20" s="71"/>
      <c r="BG20" s="71"/>
      <c r="BH20" s="71"/>
    </row>
    <row r="21" ht="18.75" customHeight="1">
      <c r="A21" s="5"/>
      <c r="B21" s="73"/>
      <c r="C21" s="73"/>
      <c r="D21" s="41"/>
      <c r="G21" s="42"/>
      <c r="H21" s="74"/>
      <c r="I21" s="75">
        <f t="shared" ref="I21:AM21" si="4">IFERROR(SUMPRODUCT((I$34:I$63=$BC$9) * ($E$34:$E$63&lt;&gt;"")),0)
</f>
        <v>0</v>
      </c>
      <c r="J21" s="75">
        <f t="shared" si="4"/>
        <v>0</v>
      </c>
      <c r="K21" s="75">
        <f t="shared" si="4"/>
        <v>0</v>
      </c>
      <c r="L21" s="75">
        <f t="shared" si="4"/>
        <v>0</v>
      </c>
      <c r="M21" s="75">
        <f t="shared" si="4"/>
        <v>0</v>
      </c>
      <c r="N21" s="75">
        <f t="shared" si="4"/>
        <v>0</v>
      </c>
      <c r="O21" s="75">
        <f t="shared" si="4"/>
        <v>0</v>
      </c>
      <c r="P21" s="75">
        <f t="shared" si="4"/>
        <v>0</v>
      </c>
      <c r="Q21" s="75">
        <f t="shared" si="4"/>
        <v>0</v>
      </c>
      <c r="R21" s="75">
        <f t="shared" si="4"/>
        <v>0</v>
      </c>
      <c r="S21" s="75">
        <f t="shared" si="4"/>
        <v>0</v>
      </c>
      <c r="T21" s="75">
        <f t="shared" si="4"/>
        <v>0</v>
      </c>
      <c r="U21" s="75">
        <f t="shared" si="4"/>
        <v>0</v>
      </c>
      <c r="V21" s="75">
        <f t="shared" si="4"/>
        <v>0</v>
      </c>
      <c r="W21" s="75">
        <f t="shared" si="4"/>
        <v>0</v>
      </c>
      <c r="X21" s="75">
        <f t="shared" si="4"/>
        <v>0</v>
      </c>
      <c r="Y21" s="75">
        <f t="shared" si="4"/>
        <v>0</v>
      </c>
      <c r="Z21" s="75">
        <f t="shared" si="4"/>
        <v>0</v>
      </c>
      <c r="AA21" s="75">
        <f t="shared" si="4"/>
        <v>0</v>
      </c>
      <c r="AB21" s="75">
        <f t="shared" si="4"/>
        <v>0</v>
      </c>
      <c r="AC21" s="75">
        <f t="shared" si="4"/>
        <v>0</v>
      </c>
      <c r="AD21" s="75">
        <f t="shared" si="4"/>
        <v>0</v>
      </c>
      <c r="AE21" s="75">
        <f t="shared" si="4"/>
        <v>0</v>
      </c>
      <c r="AF21" s="75">
        <f t="shared" si="4"/>
        <v>0</v>
      </c>
      <c r="AG21" s="75">
        <f t="shared" si="4"/>
        <v>0</v>
      </c>
      <c r="AH21" s="75">
        <f t="shared" si="4"/>
        <v>0</v>
      </c>
      <c r="AI21" s="75">
        <f t="shared" si="4"/>
        <v>0</v>
      </c>
      <c r="AJ21" s="75">
        <f t="shared" si="4"/>
        <v>0</v>
      </c>
      <c r="AK21" s="75">
        <f t="shared" si="4"/>
        <v>0</v>
      </c>
      <c r="AL21" s="75">
        <f t="shared" si="4"/>
        <v>0</v>
      </c>
      <c r="AM21" s="75">
        <f t="shared" si="4"/>
        <v>0</v>
      </c>
      <c r="AN21" s="76"/>
      <c r="AO21" s="77">
        <v>7.0</v>
      </c>
      <c r="AP21" s="61" t="str">
        <f t="shared" si="1"/>
        <v/>
      </c>
      <c r="AQ21" s="62"/>
      <c r="AR21" s="62"/>
      <c r="AS21" s="62"/>
      <c r="AT21" s="62"/>
      <c r="AU21" s="62"/>
      <c r="AV21" s="62"/>
      <c r="AW21" s="62"/>
      <c r="AX21" s="63" t="str">
        <f t="shared" si="2"/>
        <v/>
      </c>
      <c r="AY21" s="64"/>
      <c r="AZ21" s="76"/>
      <c r="BA21" s="78"/>
      <c r="BB21" s="79">
        <f>1-BB20</f>
        <v>1</v>
      </c>
      <c r="BC21" s="78" t="s">
        <v>23</v>
      </c>
      <c r="BD21" s="78">
        <v>10.0</v>
      </c>
      <c r="BE21" s="78"/>
      <c r="BF21" s="78"/>
      <c r="BG21" s="78"/>
      <c r="BH21" s="78"/>
    </row>
    <row r="22" ht="18.75" customHeight="1">
      <c r="A22" s="5"/>
      <c r="B22" s="73"/>
      <c r="C22" s="73"/>
      <c r="D22" s="41"/>
      <c r="G22" s="42"/>
      <c r="H22" s="74"/>
      <c r="I22" s="80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6"/>
      <c r="AO22" s="81">
        <v>8.0</v>
      </c>
      <c r="AP22" s="61" t="str">
        <f t="shared" si="1"/>
        <v/>
      </c>
      <c r="AQ22" s="62"/>
      <c r="AR22" s="62"/>
      <c r="AS22" s="62"/>
      <c r="AT22" s="62"/>
      <c r="AU22" s="62"/>
      <c r="AV22" s="62"/>
      <c r="AW22" s="62"/>
      <c r="AX22" s="63" t="str">
        <f t="shared" si="2"/>
        <v/>
      </c>
      <c r="AY22" s="64"/>
      <c r="AZ22" s="76"/>
      <c r="BA22" s="78"/>
      <c r="BB22" s="78"/>
      <c r="BC22" s="78" t="s">
        <v>24</v>
      </c>
      <c r="BD22" s="78">
        <v>11.0</v>
      </c>
      <c r="BE22" s="78"/>
      <c r="BF22" s="78"/>
      <c r="BG22" s="78"/>
      <c r="BH22" s="78"/>
    </row>
    <row r="23" ht="18.75" customHeight="1">
      <c r="A23" s="5"/>
      <c r="B23" s="73"/>
      <c r="C23" s="73"/>
      <c r="D23" s="41"/>
      <c r="G23" s="42"/>
      <c r="H23" s="74"/>
      <c r="I23" s="82"/>
      <c r="P23" s="82"/>
      <c r="W23" s="82"/>
      <c r="AD23" s="82"/>
      <c r="AK23" s="82"/>
      <c r="AN23" s="76"/>
      <c r="AO23" s="81">
        <v>9.0</v>
      </c>
      <c r="AP23" s="61" t="str">
        <f t="shared" si="1"/>
        <v/>
      </c>
      <c r="AQ23" s="62"/>
      <c r="AR23" s="62"/>
      <c r="AS23" s="62"/>
      <c r="AT23" s="62"/>
      <c r="AU23" s="62"/>
      <c r="AV23" s="62"/>
      <c r="AW23" s="62"/>
      <c r="AX23" s="63" t="str">
        <f t="shared" si="2"/>
        <v/>
      </c>
      <c r="AY23" s="64"/>
      <c r="AZ23" s="76"/>
      <c r="BA23" s="78"/>
      <c r="BB23" s="78"/>
      <c r="BC23" s="78" t="s">
        <v>25</v>
      </c>
      <c r="BD23" s="78">
        <v>12.0</v>
      </c>
      <c r="BE23" s="78"/>
      <c r="BF23" s="78"/>
      <c r="BG23" s="78"/>
      <c r="BH23" s="78"/>
    </row>
    <row r="24" ht="18.75" customHeight="1">
      <c r="A24" s="5"/>
      <c r="B24" s="73"/>
      <c r="C24" s="73"/>
      <c r="D24" s="83" t="s">
        <v>26</v>
      </c>
      <c r="G24" s="42"/>
      <c r="H24" s="74"/>
      <c r="I24" s="84">
        <f>iferror(SUMPRODUCT((I$34:O$63=$BC$9) * ($E$34:$E$63&lt;&gt;""))/(7*COUNTIF($E$34:$E$63,"&lt;&gt;")),0)</f>
        <v>0</v>
      </c>
      <c r="O24" s="84">
        <f>iferror(SUMPRODUCT((P$34:V$63=$BC$9) * ($E$34:$E$63&lt;&gt;""))/(7*COUNTIF($E$34:$E$63,"&lt;&gt;")),0)</f>
        <v>0</v>
      </c>
      <c r="U24" s="84">
        <f>iferror(SUMPRODUCT((W$34:AC$63=$BC$9) * ($E$34:$E$63&lt;&gt;""))/(7*COUNTIF($E$34:$E$63,"&lt;&gt;")),0)</f>
        <v>0</v>
      </c>
      <c r="AB24" s="84">
        <f>iferror(SUMPRODUCT((AD$34:AJ$63=$BC$9) * ($E$34:$E$63&lt;&gt;""))/(7*COUNTIF($E$34:$E$63,"&lt;&gt;")),0)</f>
        <v>0</v>
      </c>
      <c r="AH24" s="84">
        <f>iferror(SUMPRODUCT((AK$34:AM$63=$BC$9) * ($E$34:$E$63&lt;&gt;""))/(7*COUNTIF($E$34:$E$63,"&lt;&gt;")),0)</f>
        <v>0</v>
      </c>
      <c r="AN24" s="85"/>
      <c r="AO24" s="86">
        <v>10.0</v>
      </c>
      <c r="AP24" s="87" t="str">
        <f t="shared" si="1"/>
        <v/>
      </c>
      <c r="AQ24" s="88"/>
      <c r="AR24" s="88"/>
      <c r="AS24" s="88"/>
      <c r="AT24" s="88"/>
      <c r="AU24" s="88"/>
      <c r="AV24" s="88"/>
      <c r="AW24" s="88"/>
      <c r="AX24" s="89" t="str">
        <f t="shared" si="2"/>
        <v/>
      </c>
      <c r="AY24" s="90"/>
      <c r="AZ24" s="76"/>
      <c r="BA24" s="78"/>
      <c r="BB24" s="78"/>
      <c r="BC24" s="78"/>
      <c r="BD24" s="78"/>
      <c r="BE24" s="78"/>
      <c r="BF24" s="78"/>
      <c r="BG24" s="78"/>
      <c r="BH24" s="78"/>
    </row>
    <row r="25" ht="18.75" customHeight="1">
      <c r="A25" s="5"/>
      <c r="B25" s="91"/>
      <c r="C25" s="91"/>
      <c r="D25" s="92" t="s">
        <v>27</v>
      </c>
      <c r="G25" s="42"/>
      <c r="H25" s="93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94"/>
      <c r="AB25" s="94"/>
      <c r="AC25" s="94"/>
      <c r="AD25" s="94"/>
      <c r="AE25" s="94"/>
      <c r="AF25" s="94"/>
      <c r="AG25" s="82"/>
      <c r="AH25" s="82"/>
      <c r="AI25" s="82"/>
      <c r="AJ25" s="82"/>
      <c r="AK25" s="82"/>
      <c r="AL25" s="82"/>
      <c r="AM25" s="82"/>
      <c r="AN25" s="95"/>
      <c r="AO25" s="96" t="str">
        <f>"Over 100% on "&amp;COUNTIFS($BE$34:$BE$63,"&gt;=1")&amp;" habits — keep going! 🚀"</f>
        <v>Over 100% on 0 habits — keep going! 🚀</v>
      </c>
      <c r="AZ25" s="95"/>
      <c r="BA25" s="4"/>
      <c r="BB25" s="4"/>
      <c r="BC25" s="4"/>
      <c r="BD25" s="4"/>
      <c r="BE25" s="4"/>
      <c r="BF25" s="4"/>
      <c r="BG25" s="4"/>
      <c r="BH25" s="4"/>
    </row>
    <row r="26" ht="15.75" customHeight="1">
      <c r="A26" s="5"/>
      <c r="D26" s="97"/>
      <c r="E26" s="98"/>
      <c r="F26" s="98"/>
      <c r="G26" s="99"/>
      <c r="H26" s="94"/>
      <c r="I26" s="82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Z26" s="101"/>
      <c r="BA26" s="102"/>
      <c r="BB26" s="102"/>
      <c r="BC26" s="102"/>
      <c r="BD26" s="102"/>
      <c r="BE26" s="102"/>
      <c r="BF26" s="102"/>
      <c r="BG26" s="102"/>
      <c r="BH26" s="102"/>
    </row>
    <row r="27" ht="15.75" customHeight="1">
      <c r="A27" s="5"/>
      <c r="B27" s="5"/>
      <c r="C27" s="103"/>
      <c r="D27" s="103"/>
      <c r="E27" s="103"/>
      <c r="F27" s="103"/>
      <c r="G27" s="103"/>
      <c r="H27" s="5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5"/>
      <c r="AR27" s="106"/>
      <c r="AW27" s="107"/>
      <c r="AX27" s="107"/>
      <c r="AY27" s="108"/>
      <c r="AZ27" s="70"/>
      <c r="BA27" s="71"/>
      <c r="BB27" s="71"/>
      <c r="BC27" s="71"/>
      <c r="BD27" s="71"/>
      <c r="BE27" s="71"/>
      <c r="BF27" s="71"/>
      <c r="BG27" s="71"/>
      <c r="BH27" s="71"/>
    </row>
    <row r="28" ht="60.0" hidden="1" customHeight="1">
      <c r="A28" s="109"/>
      <c r="E28" s="103" t="s">
        <v>28</v>
      </c>
      <c r="I28" s="110" t="s">
        <v>29</v>
      </c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0"/>
      <c r="AQ28" s="111"/>
      <c r="AR28" s="110"/>
      <c r="AS28" s="110"/>
      <c r="AT28" s="110"/>
      <c r="AU28" s="110"/>
      <c r="AV28" s="110"/>
      <c r="AW28" s="110"/>
      <c r="AX28" s="110"/>
      <c r="AY28" s="110"/>
      <c r="AZ28" s="110"/>
      <c r="BA28" s="71"/>
      <c r="BB28" s="71"/>
      <c r="BC28" s="71"/>
      <c r="BD28" s="71"/>
      <c r="BE28" s="71"/>
      <c r="BF28" s="71"/>
      <c r="BG28" s="71"/>
      <c r="BH28" s="71"/>
    </row>
    <row r="29" ht="15.75" customHeight="1">
      <c r="A29" s="94"/>
      <c r="B29" s="94"/>
      <c r="C29" s="94"/>
      <c r="D29" s="112" t="s">
        <v>30</v>
      </c>
      <c r="E29" s="45"/>
      <c r="F29" s="45"/>
      <c r="G29" s="46"/>
      <c r="H29" s="94"/>
      <c r="I29" s="43" t="s">
        <v>7</v>
      </c>
      <c r="P29" s="43" t="s">
        <v>8</v>
      </c>
      <c r="W29" s="43" t="s">
        <v>9</v>
      </c>
      <c r="AD29" s="43" t="s">
        <v>10</v>
      </c>
      <c r="AK29" s="43" t="s">
        <v>11</v>
      </c>
      <c r="AN29" s="70"/>
      <c r="AO29" s="113" t="s">
        <v>31</v>
      </c>
      <c r="AP29" s="45"/>
      <c r="AQ29" s="45"/>
      <c r="AR29" s="45"/>
      <c r="AS29" s="45"/>
      <c r="AT29" s="45"/>
      <c r="AU29" s="45"/>
      <c r="AV29" s="45"/>
      <c r="AW29" s="45"/>
      <c r="AX29" s="45"/>
      <c r="AY29" s="46"/>
      <c r="AZ29" s="70"/>
      <c r="BA29" s="71"/>
      <c r="BB29" s="71"/>
      <c r="BC29" s="71"/>
      <c r="BD29" s="71"/>
      <c r="BE29" s="71"/>
      <c r="BF29" s="71"/>
      <c r="BG29" s="71"/>
      <c r="BH29" s="71"/>
    </row>
    <row r="30" ht="15.75" customHeight="1">
      <c r="A30" s="70"/>
      <c r="B30" s="67"/>
      <c r="C30" s="67"/>
      <c r="D30" s="114"/>
      <c r="G30" s="115"/>
      <c r="H30" s="68"/>
      <c r="AN30" s="70"/>
      <c r="AO30" s="114"/>
      <c r="AY30" s="115"/>
      <c r="AZ30" s="70"/>
      <c r="BA30" s="71"/>
      <c r="BB30" s="102"/>
      <c r="BC30" s="71"/>
      <c r="BD30" s="71"/>
      <c r="BE30" s="71"/>
      <c r="BF30" s="71"/>
      <c r="BG30" s="71"/>
      <c r="BH30" s="71"/>
    </row>
    <row r="31" ht="19.5" customHeight="1">
      <c r="A31" s="116"/>
      <c r="B31" s="65"/>
      <c r="C31" s="65"/>
      <c r="D31" s="114"/>
      <c r="G31" s="115"/>
      <c r="H31" s="116"/>
      <c r="I31" s="117" t="str">
        <f t="shared" ref="I31:N31" si="5">LEFTB(TEXT(I$32,"ddd"),1)</f>
        <v>T</v>
      </c>
      <c r="J31" s="117" t="str">
        <f t="shared" si="5"/>
        <v>F</v>
      </c>
      <c r="K31" s="117" t="str">
        <f t="shared" si="5"/>
        <v>S</v>
      </c>
      <c r="L31" s="117" t="str">
        <f t="shared" si="5"/>
        <v>S</v>
      </c>
      <c r="M31" s="117" t="str">
        <f t="shared" si="5"/>
        <v>M</v>
      </c>
      <c r="N31" s="117" t="str">
        <f t="shared" si="5"/>
        <v>T</v>
      </c>
      <c r="O31" s="118" t="str">
        <f>LEFTB(TEXT(O32,"ddd"),1)</f>
        <v>W</v>
      </c>
      <c r="P31" s="119" t="str">
        <f t="shared" ref="P31:U31" si="6">LEFTB(TEXT(P$32,"ddd"),1)</f>
        <v>T</v>
      </c>
      <c r="Q31" s="119" t="str">
        <f t="shared" si="6"/>
        <v>F</v>
      </c>
      <c r="R31" s="119" t="str">
        <f t="shared" si="6"/>
        <v>S</v>
      </c>
      <c r="S31" s="119" t="str">
        <f t="shared" si="6"/>
        <v>S</v>
      </c>
      <c r="T31" s="119" t="str">
        <f t="shared" si="6"/>
        <v>M</v>
      </c>
      <c r="U31" s="119" t="str">
        <f t="shared" si="6"/>
        <v>T</v>
      </c>
      <c r="V31" s="120" t="str">
        <f>LEFTB(TEXT(V32,"ddd"),1)</f>
        <v>W</v>
      </c>
      <c r="W31" s="121" t="str">
        <f t="shared" ref="W31:AB31" si="7">LEFTB(TEXT(W$32,"ddd"),1)</f>
        <v>T</v>
      </c>
      <c r="X31" s="121" t="str">
        <f t="shared" si="7"/>
        <v>F</v>
      </c>
      <c r="Y31" s="121" t="str">
        <f t="shared" si="7"/>
        <v>S</v>
      </c>
      <c r="Z31" s="121" t="str">
        <f t="shared" si="7"/>
        <v>S</v>
      </c>
      <c r="AA31" s="121" t="str">
        <f t="shared" si="7"/>
        <v>M</v>
      </c>
      <c r="AB31" s="121" t="str">
        <f t="shared" si="7"/>
        <v>T</v>
      </c>
      <c r="AC31" s="122" t="str">
        <f>LEFTB(TEXT(AC32,"ddd"),1)</f>
        <v>W</v>
      </c>
      <c r="AD31" s="123" t="str">
        <f t="shared" ref="AD31:AI31" si="8">LEFTB(TEXT(AD$32,"ddd"),1)</f>
        <v>T</v>
      </c>
      <c r="AE31" s="123" t="str">
        <f t="shared" si="8"/>
        <v>F</v>
      </c>
      <c r="AF31" s="123" t="str">
        <f t="shared" si="8"/>
        <v>S</v>
      </c>
      <c r="AG31" s="123" t="str">
        <f t="shared" si="8"/>
        <v>S</v>
      </c>
      <c r="AH31" s="123" t="str">
        <f t="shared" si="8"/>
        <v>M</v>
      </c>
      <c r="AI31" s="123" t="str">
        <f t="shared" si="8"/>
        <v>T</v>
      </c>
      <c r="AJ31" s="124" t="str">
        <f>LEFTB(TEXT(AJ32,"ddd"),1)</f>
        <v>W</v>
      </c>
      <c r="AK31" s="117" t="str">
        <f t="shared" ref="AK31:AL31" si="9">LEFTB(TEXT(AK$32,"ddd"),1)</f>
        <v>T</v>
      </c>
      <c r="AL31" s="117" t="str">
        <f t="shared" si="9"/>
        <v>F</v>
      </c>
      <c r="AM31" s="117" t="str">
        <f>LEFTB(TEXT(AM32,"ddd"),1)</f>
        <v>S</v>
      </c>
      <c r="AN31" s="116"/>
      <c r="AO31" s="125" t="str">
        <f>IFERROR(__xludf.DUMMYFUNCTION("COUNTIFS(FILTER(I$34:AM$63,$E$34:$E$63&lt;&gt;""""),$BC$9)&amp;"" / ""&amp;SUM($AX$34:$AX$63)&amp;""   completed"""),"0 / 0   completed")</f>
        <v>0 / 0   completed</v>
      </c>
      <c r="AP31" s="50"/>
      <c r="AQ31" s="50"/>
      <c r="AR31" s="50"/>
      <c r="AS31" s="50"/>
      <c r="AT31" s="50"/>
      <c r="AU31" s="50"/>
      <c r="AV31" s="50"/>
      <c r="AW31" s="50"/>
      <c r="AX31" s="50"/>
      <c r="AY31" s="51"/>
      <c r="AZ31" s="116"/>
      <c r="BA31" s="4"/>
      <c r="BB31" s="4"/>
      <c r="BC31" s="4"/>
      <c r="BD31" s="4"/>
      <c r="BE31" s="4"/>
      <c r="BF31" s="4"/>
      <c r="BG31" s="4"/>
      <c r="BH31" s="4"/>
    </row>
    <row r="32" ht="19.5" customHeight="1">
      <c r="A32" s="116"/>
      <c r="B32" s="65"/>
      <c r="C32" s="65"/>
      <c r="D32" s="126"/>
      <c r="E32" s="127"/>
      <c r="F32" s="127"/>
      <c r="G32" s="128"/>
      <c r="H32" s="116"/>
      <c r="I32" s="129">
        <f>$BB$9</f>
        <v>46023</v>
      </c>
      <c r="J32" s="129">
        <f t="shared" ref="J32:AM32" si="10">I32+1</f>
        <v>46024</v>
      </c>
      <c r="K32" s="129">
        <f t="shared" si="10"/>
        <v>46025</v>
      </c>
      <c r="L32" s="129">
        <f t="shared" si="10"/>
        <v>46026</v>
      </c>
      <c r="M32" s="129">
        <f t="shared" si="10"/>
        <v>46027</v>
      </c>
      <c r="N32" s="129">
        <f t="shared" si="10"/>
        <v>46028</v>
      </c>
      <c r="O32" s="130">
        <f t="shared" si="10"/>
        <v>46029</v>
      </c>
      <c r="P32" s="131">
        <f t="shared" si="10"/>
        <v>46030</v>
      </c>
      <c r="Q32" s="131">
        <f t="shared" si="10"/>
        <v>46031</v>
      </c>
      <c r="R32" s="131">
        <f t="shared" si="10"/>
        <v>46032</v>
      </c>
      <c r="S32" s="131">
        <f t="shared" si="10"/>
        <v>46033</v>
      </c>
      <c r="T32" s="131">
        <f t="shared" si="10"/>
        <v>46034</v>
      </c>
      <c r="U32" s="131">
        <f t="shared" si="10"/>
        <v>46035</v>
      </c>
      <c r="V32" s="132">
        <f t="shared" si="10"/>
        <v>46036</v>
      </c>
      <c r="W32" s="133">
        <f t="shared" si="10"/>
        <v>46037</v>
      </c>
      <c r="X32" s="133">
        <f t="shared" si="10"/>
        <v>46038</v>
      </c>
      <c r="Y32" s="133">
        <f t="shared" si="10"/>
        <v>46039</v>
      </c>
      <c r="Z32" s="133">
        <f t="shared" si="10"/>
        <v>46040</v>
      </c>
      <c r="AA32" s="133">
        <f t="shared" si="10"/>
        <v>46041</v>
      </c>
      <c r="AB32" s="133">
        <f t="shared" si="10"/>
        <v>46042</v>
      </c>
      <c r="AC32" s="134">
        <f t="shared" si="10"/>
        <v>46043</v>
      </c>
      <c r="AD32" s="135">
        <f t="shared" si="10"/>
        <v>46044</v>
      </c>
      <c r="AE32" s="135">
        <f t="shared" si="10"/>
        <v>46045</v>
      </c>
      <c r="AF32" s="135">
        <f t="shared" si="10"/>
        <v>46046</v>
      </c>
      <c r="AG32" s="135">
        <f t="shared" si="10"/>
        <v>46047</v>
      </c>
      <c r="AH32" s="135">
        <f t="shared" si="10"/>
        <v>46048</v>
      </c>
      <c r="AI32" s="135">
        <f t="shared" si="10"/>
        <v>46049</v>
      </c>
      <c r="AJ32" s="136">
        <f t="shared" si="10"/>
        <v>46050</v>
      </c>
      <c r="AK32" s="137">
        <f t="shared" si="10"/>
        <v>46051</v>
      </c>
      <c r="AL32" s="137">
        <f t="shared" si="10"/>
        <v>46052</v>
      </c>
      <c r="AM32" s="129">
        <f t="shared" si="10"/>
        <v>46053</v>
      </c>
      <c r="AN32" s="138"/>
      <c r="AO32" s="139" t="s">
        <v>32</v>
      </c>
      <c r="AQ32" s="140" t="s">
        <v>33</v>
      </c>
      <c r="AV32" s="140" t="s">
        <v>34</v>
      </c>
      <c r="AY32" s="141" t="s">
        <v>35</v>
      </c>
      <c r="AZ32" s="138"/>
      <c r="BA32" s="142"/>
      <c r="BB32" s="142"/>
      <c r="BC32" s="142"/>
      <c r="BD32" s="142"/>
      <c r="BE32" s="142"/>
      <c r="BF32" s="142"/>
      <c r="BG32" s="142"/>
      <c r="BH32" s="142"/>
    </row>
    <row r="33" ht="7.5" customHeight="1">
      <c r="A33" s="143"/>
      <c r="B33" s="144"/>
      <c r="C33" s="144"/>
      <c r="D33" s="145"/>
      <c r="E33" s="145"/>
      <c r="F33" s="145"/>
      <c r="G33" s="145"/>
      <c r="H33" s="144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  <c r="AF33" s="146"/>
      <c r="AG33" s="146"/>
      <c r="AH33" s="146"/>
      <c r="AI33" s="146"/>
      <c r="AJ33" s="146"/>
      <c r="AK33" s="146"/>
      <c r="AL33" s="146"/>
      <c r="AM33" s="146"/>
      <c r="AN33" s="143"/>
      <c r="AO33" s="49"/>
      <c r="AP33" s="50"/>
      <c r="AQ33" s="50"/>
      <c r="AR33" s="50"/>
      <c r="AS33" s="50"/>
      <c r="AT33" s="50"/>
      <c r="AU33" s="50"/>
      <c r="AV33" s="50"/>
      <c r="AW33" s="50"/>
      <c r="AX33" s="50"/>
      <c r="AY33" s="51"/>
      <c r="AZ33" s="143"/>
      <c r="BA33" s="4"/>
      <c r="BB33" s="4"/>
      <c r="BC33" s="4"/>
      <c r="BD33" s="4"/>
      <c r="BE33" s="4"/>
      <c r="BF33" s="4"/>
      <c r="BG33" s="4"/>
      <c r="BH33" s="4"/>
    </row>
    <row r="34" ht="19.5" customHeight="1">
      <c r="A34" s="143"/>
      <c r="B34" s="144"/>
      <c r="C34" s="144"/>
      <c r="D34" s="147">
        <v>1.0</v>
      </c>
      <c r="E34" s="148"/>
      <c r="F34" s="149"/>
      <c r="G34" s="150"/>
      <c r="H34" s="144"/>
      <c r="I34" s="151" t="b">
        <v>0</v>
      </c>
      <c r="J34" s="151" t="b">
        <v>0</v>
      </c>
      <c r="K34" s="151" t="b">
        <v>0</v>
      </c>
      <c r="L34" s="151" t="b">
        <v>0</v>
      </c>
      <c r="M34" s="151" t="b">
        <v>0</v>
      </c>
      <c r="N34" s="151" t="b">
        <v>0</v>
      </c>
      <c r="O34" s="151" t="b">
        <v>0</v>
      </c>
      <c r="P34" s="152" t="b">
        <v>0</v>
      </c>
      <c r="Q34" s="152" t="b">
        <v>0</v>
      </c>
      <c r="R34" s="152" t="b">
        <v>0</v>
      </c>
      <c r="S34" s="152" t="b">
        <v>0</v>
      </c>
      <c r="T34" s="152" t="b">
        <v>0</v>
      </c>
      <c r="U34" s="152" t="b">
        <v>0</v>
      </c>
      <c r="V34" s="152" t="b">
        <v>0</v>
      </c>
      <c r="W34" s="153" t="b">
        <v>0</v>
      </c>
      <c r="X34" s="153" t="b">
        <v>0</v>
      </c>
      <c r="Y34" s="153" t="b">
        <v>0</v>
      </c>
      <c r="Z34" s="153" t="b">
        <v>0</v>
      </c>
      <c r="AA34" s="153" t="b">
        <v>0</v>
      </c>
      <c r="AB34" s="153" t="b">
        <v>0</v>
      </c>
      <c r="AC34" s="153" t="b">
        <v>0</v>
      </c>
      <c r="AD34" s="154" t="b">
        <v>0</v>
      </c>
      <c r="AE34" s="154" t="b">
        <v>0</v>
      </c>
      <c r="AF34" s="154" t="b">
        <v>0</v>
      </c>
      <c r="AG34" s="154" t="b">
        <v>0</v>
      </c>
      <c r="AH34" s="154" t="b">
        <v>0</v>
      </c>
      <c r="AI34" s="154" t="b">
        <v>0</v>
      </c>
      <c r="AJ34" s="154" t="b">
        <v>0</v>
      </c>
      <c r="AK34" s="151" t="b">
        <v>0</v>
      </c>
      <c r="AL34" s="151" t="b">
        <v>0</v>
      </c>
      <c r="AM34" s="151" t="b">
        <v>0</v>
      </c>
      <c r="AN34" s="143"/>
      <c r="AO34" s="155"/>
      <c r="AP34" s="156"/>
      <c r="AQ34" s="157" t="str">
        <f t="shared" ref="AQ34:AQ63" si="11">iferror($AV34/$AX34,"")</f>
        <v/>
      </c>
      <c r="AR34" s="158" t="str">
        <f>IFERROR(__xludf.DUMMYFUNCTION("IFERROR(IF($AQ34&gt;=1, SPARKLINE(($AQ34),{""charttype"",""bar"";""max"",100%;""color1"",""#ffb6d8"";""color2"",""#ffffff""}), SPARKLINE(($AQ34),{""charttype"",""bar"";""max"",100%;""color1"",""#b0cfff"";""color2"",""#ffffff""})))"),"")</f>
        <v/>
      </c>
      <c r="AS34" s="159"/>
      <c r="AT34" s="159"/>
      <c r="AU34" s="159"/>
      <c r="AV34" s="160" t="str">
        <f t="shared" ref="AV34:AV63" si="12">IF($E34="","",COUNTIF($I34:$AM34,$BC$9))</f>
        <v/>
      </c>
      <c r="AW34" s="161" t="str">
        <f t="shared" ref="AW34:AW63" si="13">IF($E34="","","/")</f>
        <v/>
      </c>
      <c r="AX34" s="162" t="str">
        <f t="shared" ref="AX34:AX63" si="14">IF($E34="","", IF($AO34="",31,$AO34))</f>
        <v/>
      </c>
      <c r="AY34" s="163" t="str">
        <f>IFERROR(__xludf.DUMMYFUNCTION("IF($E34="""","""", LET(str,ARRAYFORMULA(JOIN("""",LEFT($I34:$AM34))), IF(ISERROR(FIND(""T"",str)), 0,ARRAYFORMULA(MAX(LEN(SPLIT(str,""F"")))))))"),"")</f>
        <v/>
      </c>
      <c r="AZ34" s="143"/>
      <c r="BA34" s="4"/>
      <c r="BB34" s="4" t="str">
        <f t="shared" ref="BB34:BB63" si="15">IF($E34="","",$E34)</f>
        <v/>
      </c>
      <c r="BC34" s="4" t="str">
        <f t="shared" ref="BC34:BC63" si="16">IF($AQ34="","",$AQ34)</f>
        <v/>
      </c>
      <c r="BD34" s="4" t="str">
        <f>IFERROR(__xludf.DUMMYFUNCTION("IFERROR(SORT(FILTER(BB34:BC63,BB34:BB63&lt;&gt;""""),2,false),"""")"),"")</f>
        <v/>
      </c>
      <c r="BE34" s="164"/>
      <c r="BF34" s="4"/>
      <c r="BG34" s="4"/>
      <c r="BH34" s="4"/>
    </row>
    <row r="35" ht="19.5" customHeight="1">
      <c r="A35" s="143"/>
      <c r="B35" s="144"/>
      <c r="C35" s="144"/>
      <c r="D35" s="165">
        <v>2.0</v>
      </c>
      <c r="E35" s="166"/>
      <c r="F35" s="159"/>
      <c r="G35" s="167"/>
      <c r="H35" s="144"/>
      <c r="I35" s="151" t="b">
        <v>0</v>
      </c>
      <c r="J35" s="151" t="b">
        <v>0</v>
      </c>
      <c r="K35" s="151" t="b">
        <v>0</v>
      </c>
      <c r="L35" s="151" t="b">
        <v>0</v>
      </c>
      <c r="M35" s="151" t="b">
        <v>0</v>
      </c>
      <c r="N35" s="151" t="b">
        <v>0</v>
      </c>
      <c r="O35" s="151" t="b">
        <v>0</v>
      </c>
      <c r="P35" s="152" t="b">
        <v>0</v>
      </c>
      <c r="Q35" s="152" t="b">
        <v>0</v>
      </c>
      <c r="R35" s="152" t="b">
        <v>0</v>
      </c>
      <c r="S35" s="152" t="b">
        <v>0</v>
      </c>
      <c r="T35" s="152" t="b">
        <v>0</v>
      </c>
      <c r="U35" s="152" t="b">
        <v>0</v>
      </c>
      <c r="V35" s="152" t="b">
        <v>0</v>
      </c>
      <c r="W35" s="153" t="b">
        <v>0</v>
      </c>
      <c r="X35" s="153" t="b">
        <v>0</v>
      </c>
      <c r="Y35" s="153" t="b">
        <v>0</v>
      </c>
      <c r="Z35" s="153" t="b">
        <v>0</v>
      </c>
      <c r="AA35" s="153" t="b">
        <v>0</v>
      </c>
      <c r="AB35" s="153" t="b">
        <v>0</v>
      </c>
      <c r="AC35" s="153" t="b">
        <v>0</v>
      </c>
      <c r="AD35" s="154" t="b">
        <v>0</v>
      </c>
      <c r="AE35" s="154" t="b">
        <v>0</v>
      </c>
      <c r="AF35" s="154" t="b">
        <v>0</v>
      </c>
      <c r="AG35" s="154" t="b">
        <v>0</v>
      </c>
      <c r="AH35" s="154" t="b">
        <v>0</v>
      </c>
      <c r="AI35" s="154" t="b">
        <v>0</v>
      </c>
      <c r="AJ35" s="154" t="b">
        <v>0</v>
      </c>
      <c r="AK35" s="151" t="b">
        <v>0</v>
      </c>
      <c r="AL35" s="151" t="b">
        <v>0</v>
      </c>
      <c r="AM35" s="151" t="b">
        <v>0</v>
      </c>
      <c r="AN35" s="143"/>
      <c r="AO35" s="168"/>
      <c r="AP35" s="159"/>
      <c r="AQ35" s="157" t="str">
        <f t="shared" si="11"/>
        <v/>
      </c>
      <c r="AR35" s="158" t="str">
        <f>IFERROR(__xludf.DUMMYFUNCTION("IFERROR(IF($AQ35&gt;=1, SPARKLINE(($AQ35),{""charttype"",""bar"";""max"",100%;""color1"",""#ffb6d8"";""color2"",""#ffffff""}), SPARKLINE(($AQ35),{""charttype"",""bar"";""max"",100%;""color1"",""#b0cfff"";""color2"",""#ffffff""})))"),"")</f>
        <v/>
      </c>
      <c r="AS35" s="159"/>
      <c r="AT35" s="159"/>
      <c r="AU35" s="159"/>
      <c r="AV35" s="160" t="str">
        <f t="shared" si="12"/>
        <v/>
      </c>
      <c r="AW35" s="161" t="str">
        <f t="shared" si="13"/>
        <v/>
      </c>
      <c r="AX35" s="169" t="str">
        <f t="shared" si="14"/>
        <v/>
      </c>
      <c r="AY35" s="170" t="str">
        <f>IFERROR(__xludf.DUMMYFUNCTION("IF($E35="""","""", LET(str,ARRAYFORMULA(JOIN("""",LEFT($I35:$AM35))), IF(ISERROR(FIND(""T"",str)), 0,ARRAYFORMULA(MAX(LEN(SPLIT(str,""F"")))))))"),"")</f>
        <v/>
      </c>
      <c r="AZ35" s="143"/>
      <c r="BA35" s="4"/>
      <c r="BB35" s="4" t="str">
        <f t="shared" si="15"/>
        <v/>
      </c>
      <c r="BC35" s="4" t="str">
        <f t="shared" si="16"/>
        <v/>
      </c>
      <c r="BD35" s="4"/>
      <c r="BE35" s="164"/>
      <c r="BF35" s="4"/>
      <c r="BG35" s="4"/>
      <c r="BH35" s="4"/>
    </row>
    <row r="36" ht="19.5" customHeight="1">
      <c r="A36" s="143"/>
      <c r="B36" s="144"/>
      <c r="C36" s="144"/>
      <c r="D36" s="165">
        <v>3.0</v>
      </c>
      <c r="E36" s="171"/>
      <c r="F36" s="159"/>
      <c r="G36" s="167"/>
      <c r="H36" s="144"/>
      <c r="I36" s="151" t="b">
        <v>0</v>
      </c>
      <c r="J36" s="151" t="b">
        <v>0</v>
      </c>
      <c r="K36" s="151" t="b">
        <v>0</v>
      </c>
      <c r="L36" s="151" t="b">
        <v>0</v>
      </c>
      <c r="M36" s="151" t="b">
        <v>0</v>
      </c>
      <c r="N36" s="151" t="b">
        <v>0</v>
      </c>
      <c r="O36" s="151" t="b">
        <v>0</v>
      </c>
      <c r="P36" s="152" t="b">
        <v>0</v>
      </c>
      <c r="Q36" s="152" t="b">
        <v>0</v>
      </c>
      <c r="R36" s="152" t="b">
        <v>0</v>
      </c>
      <c r="S36" s="152" t="b">
        <v>0</v>
      </c>
      <c r="T36" s="152" t="b">
        <v>0</v>
      </c>
      <c r="U36" s="152" t="b">
        <v>0</v>
      </c>
      <c r="V36" s="152" t="b">
        <v>0</v>
      </c>
      <c r="W36" s="153" t="b">
        <v>0</v>
      </c>
      <c r="X36" s="153" t="b">
        <v>0</v>
      </c>
      <c r="Y36" s="153" t="b">
        <v>0</v>
      </c>
      <c r="Z36" s="153" t="b">
        <v>0</v>
      </c>
      <c r="AA36" s="153" t="b">
        <v>0</v>
      </c>
      <c r="AB36" s="153" t="b">
        <v>0</v>
      </c>
      <c r="AC36" s="153" t="b">
        <v>0</v>
      </c>
      <c r="AD36" s="154" t="b">
        <v>0</v>
      </c>
      <c r="AE36" s="154" t="b">
        <v>0</v>
      </c>
      <c r="AF36" s="154" t="b">
        <v>0</v>
      </c>
      <c r="AG36" s="154" t="b">
        <v>0</v>
      </c>
      <c r="AH36" s="154" t="b">
        <v>0</v>
      </c>
      <c r="AI36" s="154" t="b">
        <v>0</v>
      </c>
      <c r="AJ36" s="154" t="b">
        <v>0</v>
      </c>
      <c r="AK36" s="151" t="b">
        <v>0</v>
      </c>
      <c r="AL36" s="151" t="b">
        <v>0</v>
      </c>
      <c r="AM36" s="151" t="b">
        <v>0</v>
      </c>
      <c r="AN36" s="143"/>
      <c r="AO36" s="168"/>
      <c r="AP36" s="159"/>
      <c r="AQ36" s="157" t="str">
        <f t="shared" si="11"/>
        <v/>
      </c>
      <c r="AR36" s="158" t="str">
        <f>IFERROR(__xludf.DUMMYFUNCTION("IFERROR(IF($AQ36&gt;=1, SPARKLINE(($AQ36),{""charttype"",""bar"";""max"",100%;""color1"",""#ffb6d8"";""color2"",""#ffffff""}), SPARKLINE(($AQ36),{""charttype"",""bar"";""max"",100%;""color1"",""#b0cfff"";""color2"",""#ffffff""})))"),"")</f>
        <v/>
      </c>
      <c r="AS36" s="159"/>
      <c r="AT36" s="159"/>
      <c r="AU36" s="159"/>
      <c r="AV36" s="160" t="str">
        <f t="shared" si="12"/>
        <v/>
      </c>
      <c r="AW36" s="161" t="str">
        <f t="shared" si="13"/>
        <v/>
      </c>
      <c r="AX36" s="169" t="str">
        <f t="shared" si="14"/>
        <v/>
      </c>
      <c r="AY36" s="170" t="str">
        <f>IFERROR(__xludf.DUMMYFUNCTION("IF($E36="""","""", LET(str,ARRAYFORMULA(JOIN("""",LEFT($I36:$AM36))), IF(ISERROR(FIND(""T"",str)), 0,ARRAYFORMULA(MAX(LEN(SPLIT(str,""F"")))))))"),"")</f>
        <v/>
      </c>
      <c r="AZ36" s="143"/>
      <c r="BA36" s="4"/>
      <c r="BB36" s="4" t="str">
        <f t="shared" si="15"/>
        <v/>
      </c>
      <c r="BC36" s="4" t="str">
        <f t="shared" si="16"/>
        <v/>
      </c>
      <c r="BD36" s="4"/>
      <c r="BE36" s="164"/>
      <c r="BF36" s="4"/>
      <c r="BG36" s="4"/>
      <c r="BH36" s="4"/>
    </row>
    <row r="37" ht="19.5" customHeight="1">
      <c r="A37" s="143"/>
      <c r="B37" s="144"/>
      <c r="C37" s="144"/>
      <c r="D37" s="165">
        <v>4.0</v>
      </c>
      <c r="E37" s="171"/>
      <c r="F37" s="159"/>
      <c r="G37" s="167"/>
      <c r="H37" s="143"/>
      <c r="I37" s="151" t="b">
        <v>0</v>
      </c>
      <c r="J37" s="151" t="b">
        <v>0</v>
      </c>
      <c r="K37" s="151" t="b">
        <v>0</v>
      </c>
      <c r="L37" s="151" t="b">
        <v>0</v>
      </c>
      <c r="M37" s="151" t="b">
        <v>0</v>
      </c>
      <c r="N37" s="151" t="b">
        <v>0</v>
      </c>
      <c r="O37" s="151" t="b">
        <v>0</v>
      </c>
      <c r="P37" s="152" t="b">
        <v>0</v>
      </c>
      <c r="Q37" s="152" t="b">
        <v>0</v>
      </c>
      <c r="R37" s="152" t="b">
        <v>0</v>
      </c>
      <c r="S37" s="152" t="b">
        <v>0</v>
      </c>
      <c r="T37" s="152" t="b">
        <v>0</v>
      </c>
      <c r="U37" s="152" t="b">
        <v>0</v>
      </c>
      <c r="V37" s="152" t="b">
        <v>0</v>
      </c>
      <c r="W37" s="153" t="b">
        <v>0</v>
      </c>
      <c r="X37" s="153" t="b">
        <v>0</v>
      </c>
      <c r="Y37" s="153" t="b">
        <v>0</v>
      </c>
      <c r="Z37" s="153" t="b">
        <v>0</v>
      </c>
      <c r="AA37" s="153" t="b">
        <v>0</v>
      </c>
      <c r="AB37" s="153" t="b">
        <v>0</v>
      </c>
      <c r="AC37" s="153" t="b">
        <v>0</v>
      </c>
      <c r="AD37" s="154" t="b">
        <v>0</v>
      </c>
      <c r="AE37" s="154" t="b">
        <v>0</v>
      </c>
      <c r="AF37" s="154" t="b">
        <v>0</v>
      </c>
      <c r="AG37" s="154" t="b">
        <v>0</v>
      </c>
      <c r="AH37" s="154" t="b">
        <v>0</v>
      </c>
      <c r="AI37" s="154" t="b">
        <v>0</v>
      </c>
      <c r="AJ37" s="154" t="b">
        <v>0</v>
      </c>
      <c r="AK37" s="151" t="b">
        <v>0</v>
      </c>
      <c r="AL37" s="151" t="b">
        <v>0</v>
      </c>
      <c r="AM37" s="151" t="b">
        <v>0</v>
      </c>
      <c r="AN37" s="143"/>
      <c r="AO37" s="168"/>
      <c r="AP37" s="159"/>
      <c r="AQ37" s="157" t="str">
        <f t="shared" si="11"/>
        <v/>
      </c>
      <c r="AR37" s="158" t="str">
        <f>IFERROR(__xludf.DUMMYFUNCTION("IFERROR(IF($AQ37&gt;=1, SPARKLINE(($AQ37),{""charttype"",""bar"";""max"",100%;""color1"",""#ffb6d8"";""color2"",""#ffffff""}), SPARKLINE(($AQ37),{""charttype"",""bar"";""max"",100%;""color1"",""#b0cfff"";""color2"",""#ffffff""})))"),"")</f>
        <v/>
      </c>
      <c r="AS37" s="159"/>
      <c r="AT37" s="159"/>
      <c r="AU37" s="159"/>
      <c r="AV37" s="160" t="str">
        <f t="shared" si="12"/>
        <v/>
      </c>
      <c r="AW37" s="161" t="str">
        <f t="shared" si="13"/>
        <v/>
      </c>
      <c r="AX37" s="169" t="str">
        <f t="shared" si="14"/>
        <v/>
      </c>
      <c r="AY37" s="170" t="str">
        <f>IFERROR(__xludf.DUMMYFUNCTION("IF($E37="""","""", LET(str,ARRAYFORMULA(JOIN("""",LEFT($I37:$AM37))), IF(ISERROR(FIND(""T"",str)), 0,ARRAYFORMULA(MAX(LEN(SPLIT(str,""F"")))))))"),"")</f>
        <v/>
      </c>
      <c r="AZ37" s="143"/>
      <c r="BA37" s="4"/>
      <c r="BB37" s="4" t="str">
        <f t="shared" si="15"/>
        <v/>
      </c>
      <c r="BC37" s="4" t="str">
        <f t="shared" si="16"/>
        <v/>
      </c>
      <c r="BD37" s="4"/>
      <c r="BE37" s="164"/>
      <c r="BF37" s="4"/>
      <c r="BG37" s="4"/>
      <c r="BH37" s="4"/>
    </row>
    <row r="38" ht="19.5" customHeight="1">
      <c r="A38" s="143"/>
      <c r="B38" s="144"/>
      <c r="C38" s="144"/>
      <c r="D38" s="165">
        <v>5.0</v>
      </c>
      <c r="E38" s="171"/>
      <c r="F38" s="159"/>
      <c r="G38" s="167"/>
      <c r="H38" s="143"/>
      <c r="I38" s="151" t="b">
        <v>0</v>
      </c>
      <c r="J38" s="151" t="b">
        <v>0</v>
      </c>
      <c r="K38" s="151" t="b">
        <v>0</v>
      </c>
      <c r="L38" s="151" t="b">
        <v>0</v>
      </c>
      <c r="M38" s="151" t="b">
        <v>0</v>
      </c>
      <c r="N38" s="151" t="b">
        <v>0</v>
      </c>
      <c r="O38" s="151" t="b">
        <v>0</v>
      </c>
      <c r="P38" s="152" t="b">
        <v>0</v>
      </c>
      <c r="Q38" s="152" t="b">
        <v>0</v>
      </c>
      <c r="R38" s="152" t="b">
        <v>0</v>
      </c>
      <c r="S38" s="152" t="b">
        <v>0</v>
      </c>
      <c r="T38" s="152" t="b">
        <v>0</v>
      </c>
      <c r="U38" s="152" t="b">
        <v>0</v>
      </c>
      <c r="V38" s="152" t="b">
        <v>0</v>
      </c>
      <c r="W38" s="153" t="b">
        <v>0</v>
      </c>
      <c r="X38" s="153" t="b">
        <v>0</v>
      </c>
      <c r="Y38" s="153" t="b">
        <v>0</v>
      </c>
      <c r="Z38" s="153" t="b">
        <v>0</v>
      </c>
      <c r="AA38" s="153" t="b">
        <v>0</v>
      </c>
      <c r="AB38" s="153" t="b">
        <v>0</v>
      </c>
      <c r="AC38" s="153" t="b">
        <v>0</v>
      </c>
      <c r="AD38" s="154" t="b">
        <v>0</v>
      </c>
      <c r="AE38" s="154" t="b">
        <v>0</v>
      </c>
      <c r="AF38" s="154" t="b">
        <v>0</v>
      </c>
      <c r="AG38" s="154" t="b">
        <v>0</v>
      </c>
      <c r="AH38" s="154" t="b">
        <v>0</v>
      </c>
      <c r="AI38" s="154" t="b">
        <v>0</v>
      </c>
      <c r="AJ38" s="154" t="b">
        <v>0</v>
      </c>
      <c r="AK38" s="151" t="b">
        <v>0</v>
      </c>
      <c r="AL38" s="151" t="b">
        <v>0</v>
      </c>
      <c r="AM38" s="151" t="b">
        <v>0</v>
      </c>
      <c r="AN38" s="143"/>
      <c r="AO38" s="168"/>
      <c r="AP38" s="159"/>
      <c r="AQ38" s="157" t="str">
        <f t="shared" si="11"/>
        <v/>
      </c>
      <c r="AR38" s="158" t="str">
        <f>IFERROR(__xludf.DUMMYFUNCTION("IFERROR(IF($AQ38&gt;=1, SPARKLINE(($AQ38),{""charttype"",""bar"";""max"",100%;""color1"",""#ffb6d8"";""color2"",""#ffffff""}), SPARKLINE(($AQ38),{""charttype"",""bar"";""max"",100%;""color1"",""#b0cfff"";""color2"",""#ffffff""})))"),"")</f>
        <v/>
      </c>
      <c r="AS38" s="159"/>
      <c r="AT38" s="159"/>
      <c r="AU38" s="159"/>
      <c r="AV38" s="160" t="str">
        <f t="shared" si="12"/>
        <v/>
      </c>
      <c r="AW38" s="161" t="str">
        <f t="shared" si="13"/>
        <v/>
      </c>
      <c r="AX38" s="169" t="str">
        <f t="shared" si="14"/>
        <v/>
      </c>
      <c r="AY38" s="170" t="str">
        <f>IFERROR(__xludf.DUMMYFUNCTION("IF($E38="""","""", LET(str,ARRAYFORMULA(JOIN("""",LEFT($I38:$AM38))), IF(ISERROR(FIND(""T"",str)), 0,ARRAYFORMULA(MAX(LEN(SPLIT(str,""F"")))))))"),"")</f>
        <v/>
      </c>
      <c r="AZ38" s="143"/>
      <c r="BA38" s="4"/>
      <c r="BB38" s="4" t="str">
        <f t="shared" si="15"/>
        <v/>
      </c>
      <c r="BC38" s="4" t="str">
        <f t="shared" si="16"/>
        <v/>
      </c>
      <c r="BD38" s="4"/>
      <c r="BE38" s="164"/>
      <c r="BF38" s="4"/>
      <c r="BG38" s="4"/>
      <c r="BH38" s="4"/>
    </row>
    <row r="39" ht="19.5" customHeight="1">
      <c r="A39" s="143"/>
      <c r="B39" s="144"/>
      <c r="C39" s="144"/>
      <c r="D39" s="165">
        <v>6.0</v>
      </c>
      <c r="E39" s="171"/>
      <c r="F39" s="159"/>
      <c r="G39" s="167"/>
      <c r="H39" s="143"/>
      <c r="I39" s="151" t="b">
        <v>0</v>
      </c>
      <c r="J39" s="151" t="b">
        <v>0</v>
      </c>
      <c r="K39" s="151" t="b">
        <v>0</v>
      </c>
      <c r="L39" s="151" t="b">
        <v>0</v>
      </c>
      <c r="M39" s="151" t="b">
        <v>0</v>
      </c>
      <c r="N39" s="151" t="b">
        <v>0</v>
      </c>
      <c r="O39" s="151" t="b">
        <v>0</v>
      </c>
      <c r="P39" s="152" t="b">
        <v>0</v>
      </c>
      <c r="Q39" s="152" t="b">
        <v>0</v>
      </c>
      <c r="R39" s="152" t="b">
        <v>0</v>
      </c>
      <c r="S39" s="152" t="b">
        <v>0</v>
      </c>
      <c r="T39" s="152" t="b">
        <v>0</v>
      </c>
      <c r="U39" s="152" t="b">
        <v>0</v>
      </c>
      <c r="V39" s="152" t="b">
        <v>0</v>
      </c>
      <c r="W39" s="153" t="b">
        <v>0</v>
      </c>
      <c r="X39" s="153" t="b">
        <v>0</v>
      </c>
      <c r="Y39" s="153" t="b">
        <v>0</v>
      </c>
      <c r="Z39" s="153" t="b">
        <v>0</v>
      </c>
      <c r="AA39" s="153" t="b">
        <v>0</v>
      </c>
      <c r="AB39" s="153" t="b">
        <v>0</v>
      </c>
      <c r="AC39" s="153" t="b">
        <v>0</v>
      </c>
      <c r="AD39" s="154" t="b">
        <v>0</v>
      </c>
      <c r="AE39" s="154" t="b">
        <v>0</v>
      </c>
      <c r="AF39" s="154" t="b">
        <v>0</v>
      </c>
      <c r="AG39" s="154" t="b">
        <v>0</v>
      </c>
      <c r="AH39" s="154" t="b">
        <v>0</v>
      </c>
      <c r="AI39" s="154" t="b">
        <v>0</v>
      </c>
      <c r="AJ39" s="154" t="b">
        <v>0</v>
      </c>
      <c r="AK39" s="151" t="b">
        <v>0</v>
      </c>
      <c r="AL39" s="151" t="b">
        <v>0</v>
      </c>
      <c r="AM39" s="151" t="b">
        <v>0</v>
      </c>
      <c r="AN39" s="143"/>
      <c r="AO39" s="168"/>
      <c r="AP39" s="159"/>
      <c r="AQ39" s="157" t="str">
        <f t="shared" si="11"/>
        <v/>
      </c>
      <c r="AR39" s="158" t="str">
        <f>IFERROR(__xludf.DUMMYFUNCTION("IFERROR(IF($AQ39&gt;=1, SPARKLINE(($AQ39),{""charttype"",""bar"";""max"",100%;""color1"",""#ffb6d8"";""color2"",""#ffffff""}), SPARKLINE(($AQ39),{""charttype"",""bar"";""max"",100%;""color1"",""#b0cfff"";""color2"",""#ffffff""})))"),"")</f>
        <v/>
      </c>
      <c r="AS39" s="159"/>
      <c r="AT39" s="159"/>
      <c r="AU39" s="159"/>
      <c r="AV39" s="160" t="str">
        <f t="shared" si="12"/>
        <v/>
      </c>
      <c r="AW39" s="161" t="str">
        <f t="shared" si="13"/>
        <v/>
      </c>
      <c r="AX39" s="169" t="str">
        <f t="shared" si="14"/>
        <v/>
      </c>
      <c r="AY39" s="170" t="str">
        <f>IFERROR(__xludf.DUMMYFUNCTION("IF($E39="""","""", LET(str,ARRAYFORMULA(JOIN("""",LEFT($I39:$AM39))), IF(ISERROR(FIND(""T"",str)), 0,ARRAYFORMULA(MAX(LEN(SPLIT(str,""F"")))))))"),"")</f>
        <v/>
      </c>
      <c r="AZ39" s="143"/>
      <c r="BA39" s="4"/>
      <c r="BB39" s="4" t="str">
        <f t="shared" si="15"/>
        <v/>
      </c>
      <c r="BC39" s="4" t="str">
        <f t="shared" si="16"/>
        <v/>
      </c>
      <c r="BD39" s="4"/>
      <c r="BE39" s="164"/>
      <c r="BF39" s="4"/>
      <c r="BG39" s="4"/>
      <c r="BH39" s="4"/>
    </row>
    <row r="40" ht="19.5" customHeight="1">
      <c r="A40" s="143"/>
      <c r="B40" s="144"/>
      <c r="C40" s="144"/>
      <c r="D40" s="165">
        <v>7.0</v>
      </c>
      <c r="E40" s="171"/>
      <c r="F40" s="159"/>
      <c r="G40" s="167"/>
      <c r="H40" s="143"/>
      <c r="I40" s="151" t="b">
        <v>0</v>
      </c>
      <c r="J40" s="151" t="b">
        <v>0</v>
      </c>
      <c r="K40" s="151" t="b">
        <v>0</v>
      </c>
      <c r="L40" s="151" t="b">
        <v>0</v>
      </c>
      <c r="M40" s="151" t="b">
        <v>0</v>
      </c>
      <c r="N40" s="151" t="b">
        <v>0</v>
      </c>
      <c r="O40" s="151" t="b">
        <v>0</v>
      </c>
      <c r="P40" s="152" t="b">
        <v>0</v>
      </c>
      <c r="Q40" s="152" t="b">
        <v>0</v>
      </c>
      <c r="R40" s="152" t="b">
        <v>0</v>
      </c>
      <c r="S40" s="152" t="b">
        <v>0</v>
      </c>
      <c r="T40" s="152" t="b">
        <v>0</v>
      </c>
      <c r="U40" s="152" t="b">
        <v>0</v>
      </c>
      <c r="V40" s="152" t="b">
        <v>0</v>
      </c>
      <c r="W40" s="153" t="b">
        <v>0</v>
      </c>
      <c r="X40" s="153" t="b">
        <v>0</v>
      </c>
      <c r="Y40" s="153" t="b">
        <v>0</v>
      </c>
      <c r="Z40" s="153" t="b">
        <v>0</v>
      </c>
      <c r="AA40" s="153" t="b">
        <v>0</v>
      </c>
      <c r="AB40" s="153" t="b">
        <v>0</v>
      </c>
      <c r="AC40" s="153" t="b">
        <v>0</v>
      </c>
      <c r="AD40" s="154" t="b">
        <v>0</v>
      </c>
      <c r="AE40" s="154" t="b">
        <v>0</v>
      </c>
      <c r="AF40" s="154" t="b">
        <v>0</v>
      </c>
      <c r="AG40" s="154" t="b">
        <v>0</v>
      </c>
      <c r="AH40" s="154" t="b">
        <v>0</v>
      </c>
      <c r="AI40" s="154" t="b">
        <v>0</v>
      </c>
      <c r="AJ40" s="154" t="b">
        <v>0</v>
      </c>
      <c r="AK40" s="151" t="b">
        <v>0</v>
      </c>
      <c r="AL40" s="151" t="b">
        <v>0</v>
      </c>
      <c r="AM40" s="151" t="b">
        <v>0</v>
      </c>
      <c r="AN40" s="143"/>
      <c r="AO40" s="172"/>
      <c r="AP40" s="159"/>
      <c r="AQ40" s="157" t="str">
        <f t="shared" si="11"/>
        <v/>
      </c>
      <c r="AR40" s="158" t="str">
        <f>IFERROR(__xludf.DUMMYFUNCTION("IFERROR(IF($AQ40&gt;=1, SPARKLINE(($AQ40),{""charttype"",""bar"";""max"",100%;""color1"",""#ffb6d8"";""color2"",""#ffffff""}), SPARKLINE(($AQ40),{""charttype"",""bar"";""max"",100%;""color1"",""#b0cfff"";""color2"",""#ffffff""})))"),"")</f>
        <v/>
      </c>
      <c r="AS40" s="159"/>
      <c r="AT40" s="159"/>
      <c r="AU40" s="159"/>
      <c r="AV40" s="160" t="str">
        <f t="shared" si="12"/>
        <v/>
      </c>
      <c r="AW40" s="161" t="str">
        <f t="shared" si="13"/>
        <v/>
      </c>
      <c r="AX40" s="169" t="str">
        <f t="shared" si="14"/>
        <v/>
      </c>
      <c r="AY40" s="170" t="str">
        <f>IFERROR(__xludf.DUMMYFUNCTION("IF($E40="""","""", LET(str,ARRAYFORMULA(JOIN("""",LEFT($I40:$AM40))), IF(ISERROR(FIND(""T"",str)), 0,ARRAYFORMULA(MAX(LEN(SPLIT(str,""F"")))))))"),"")</f>
        <v/>
      </c>
      <c r="AZ40" s="143"/>
      <c r="BA40" s="4"/>
      <c r="BB40" s="4" t="str">
        <f t="shared" si="15"/>
        <v/>
      </c>
      <c r="BC40" s="4" t="str">
        <f t="shared" si="16"/>
        <v/>
      </c>
      <c r="BD40" s="4"/>
      <c r="BE40" s="164"/>
      <c r="BF40" s="4"/>
      <c r="BG40" s="4"/>
      <c r="BH40" s="4"/>
    </row>
    <row r="41" ht="19.5" customHeight="1">
      <c r="A41" s="143"/>
      <c r="B41" s="144"/>
      <c r="C41" s="144"/>
      <c r="D41" s="165">
        <v>8.0</v>
      </c>
      <c r="E41" s="171"/>
      <c r="F41" s="159"/>
      <c r="G41" s="167"/>
      <c r="H41" s="143"/>
      <c r="I41" s="151" t="b">
        <v>0</v>
      </c>
      <c r="J41" s="151" t="b">
        <v>0</v>
      </c>
      <c r="K41" s="151" t="b">
        <v>0</v>
      </c>
      <c r="L41" s="151" t="b">
        <v>0</v>
      </c>
      <c r="M41" s="151" t="b">
        <v>0</v>
      </c>
      <c r="N41" s="151" t="b">
        <v>0</v>
      </c>
      <c r="O41" s="151" t="b">
        <v>0</v>
      </c>
      <c r="P41" s="152" t="b">
        <v>0</v>
      </c>
      <c r="Q41" s="152" t="b">
        <v>0</v>
      </c>
      <c r="R41" s="152" t="b">
        <v>0</v>
      </c>
      <c r="S41" s="152" t="b">
        <v>0</v>
      </c>
      <c r="T41" s="152" t="b">
        <v>0</v>
      </c>
      <c r="U41" s="152" t="b">
        <v>0</v>
      </c>
      <c r="V41" s="152" t="b">
        <v>0</v>
      </c>
      <c r="W41" s="153" t="b">
        <v>0</v>
      </c>
      <c r="X41" s="153" t="b">
        <v>0</v>
      </c>
      <c r="Y41" s="153" t="b">
        <v>0</v>
      </c>
      <c r="Z41" s="153" t="b">
        <v>0</v>
      </c>
      <c r="AA41" s="153" t="b">
        <v>0</v>
      </c>
      <c r="AB41" s="153" t="b">
        <v>0</v>
      </c>
      <c r="AC41" s="153" t="b">
        <v>0</v>
      </c>
      <c r="AD41" s="154" t="b">
        <v>0</v>
      </c>
      <c r="AE41" s="154" t="b">
        <v>0</v>
      </c>
      <c r="AF41" s="154" t="b">
        <v>0</v>
      </c>
      <c r="AG41" s="154" t="b">
        <v>0</v>
      </c>
      <c r="AH41" s="154" t="b">
        <v>0</v>
      </c>
      <c r="AI41" s="154" t="b">
        <v>0</v>
      </c>
      <c r="AJ41" s="154" t="b">
        <v>0</v>
      </c>
      <c r="AK41" s="151" t="b">
        <v>0</v>
      </c>
      <c r="AL41" s="151" t="b">
        <v>0</v>
      </c>
      <c r="AM41" s="151" t="b">
        <v>0</v>
      </c>
      <c r="AN41" s="143"/>
      <c r="AO41" s="172"/>
      <c r="AP41" s="159"/>
      <c r="AQ41" s="157" t="str">
        <f t="shared" si="11"/>
        <v/>
      </c>
      <c r="AR41" s="158" t="str">
        <f>IFERROR(__xludf.DUMMYFUNCTION("IFERROR(IF($AQ41&gt;=1, SPARKLINE(($AQ41),{""charttype"",""bar"";""max"",100%;""color1"",""#ffb6d8"";""color2"",""#ffffff""}), SPARKLINE(($AQ41),{""charttype"",""bar"";""max"",100%;""color1"",""#b0cfff"";""color2"",""#ffffff""})))"),"")</f>
        <v/>
      </c>
      <c r="AS41" s="159"/>
      <c r="AT41" s="159"/>
      <c r="AU41" s="159"/>
      <c r="AV41" s="160" t="str">
        <f t="shared" si="12"/>
        <v/>
      </c>
      <c r="AW41" s="161" t="str">
        <f t="shared" si="13"/>
        <v/>
      </c>
      <c r="AX41" s="169" t="str">
        <f t="shared" si="14"/>
        <v/>
      </c>
      <c r="AY41" s="170" t="str">
        <f>IFERROR(__xludf.DUMMYFUNCTION("IF($E41="""","""", LET(str,ARRAYFORMULA(JOIN("""",LEFT($I41:$AM41))), IF(ISERROR(FIND(""T"",str)), 0,ARRAYFORMULA(MAX(LEN(SPLIT(str,""F"")))))))"),"")</f>
        <v/>
      </c>
      <c r="AZ41" s="143"/>
      <c r="BA41" s="4"/>
      <c r="BB41" s="4" t="str">
        <f t="shared" si="15"/>
        <v/>
      </c>
      <c r="BC41" s="4" t="str">
        <f t="shared" si="16"/>
        <v/>
      </c>
      <c r="BD41" s="4"/>
      <c r="BE41" s="164"/>
      <c r="BF41" s="4"/>
      <c r="BG41" s="4"/>
      <c r="BH41" s="4"/>
    </row>
    <row r="42" ht="19.5" customHeight="1">
      <c r="A42" s="143"/>
      <c r="B42" s="144"/>
      <c r="C42" s="144"/>
      <c r="D42" s="165">
        <v>9.0</v>
      </c>
      <c r="E42" s="171"/>
      <c r="F42" s="159"/>
      <c r="G42" s="167"/>
      <c r="H42" s="143"/>
      <c r="I42" s="151" t="b">
        <v>0</v>
      </c>
      <c r="J42" s="151" t="b">
        <v>0</v>
      </c>
      <c r="K42" s="151" t="b">
        <v>0</v>
      </c>
      <c r="L42" s="151" t="b">
        <v>0</v>
      </c>
      <c r="M42" s="151" t="b">
        <v>0</v>
      </c>
      <c r="N42" s="151" t="b">
        <v>0</v>
      </c>
      <c r="O42" s="151" t="b">
        <v>0</v>
      </c>
      <c r="P42" s="152" t="b">
        <v>0</v>
      </c>
      <c r="Q42" s="152" t="b">
        <v>0</v>
      </c>
      <c r="R42" s="152" t="b">
        <v>0</v>
      </c>
      <c r="S42" s="152" t="b">
        <v>0</v>
      </c>
      <c r="T42" s="152" t="b">
        <v>0</v>
      </c>
      <c r="U42" s="152" t="b">
        <v>0</v>
      </c>
      <c r="V42" s="152" t="b">
        <v>0</v>
      </c>
      <c r="W42" s="153" t="b">
        <v>0</v>
      </c>
      <c r="X42" s="153" t="b">
        <v>0</v>
      </c>
      <c r="Y42" s="153" t="b">
        <v>0</v>
      </c>
      <c r="Z42" s="153" t="b">
        <v>0</v>
      </c>
      <c r="AA42" s="153" t="b">
        <v>0</v>
      </c>
      <c r="AB42" s="153" t="b">
        <v>0</v>
      </c>
      <c r="AC42" s="153" t="b">
        <v>0</v>
      </c>
      <c r="AD42" s="154" t="b">
        <v>0</v>
      </c>
      <c r="AE42" s="154" t="b">
        <v>0</v>
      </c>
      <c r="AF42" s="154" t="b">
        <v>0</v>
      </c>
      <c r="AG42" s="154" t="b">
        <v>0</v>
      </c>
      <c r="AH42" s="154" t="b">
        <v>0</v>
      </c>
      <c r="AI42" s="154" t="b">
        <v>0</v>
      </c>
      <c r="AJ42" s="154" t="b">
        <v>0</v>
      </c>
      <c r="AK42" s="151" t="b">
        <v>0</v>
      </c>
      <c r="AL42" s="151" t="b">
        <v>0</v>
      </c>
      <c r="AM42" s="151" t="b">
        <v>0</v>
      </c>
      <c r="AN42" s="143"/>
      <c r="AO42" s="168"/>
      <c r="AP42" s="159"/>
      <c r="AQ42" s="157" t="str">
        <f t="shared" si="11"/>
        <v/>
      </c>
      <c r="AR42" s="158" t="str">
        <f>IFERROR(__xludf.DUMMYFUNCTION("IFERROR(IF($AQ42&gt;=1, SPARKLINE(($AQ42),{""charttype"",""bar"";""max"",100%;""color1"",""#ffb6d8"";""color2"",""#ffffff""}), SPARKLINE(($AQ42),{""charttype"",""bar"";""max"",100%;""color1"",""#b0cfff"";""color2"",""#ffffff""})))"),"")</f>
        <v/>
      </c>
      <c r="AS42" s="159"/>
      <c r="AT42" s="159"/>
      <c r="AU42" s="159"/>
      <c r="AV42" s="160" t="str">
        <f t="shared" si="12"/>
        <v/>
      </c>
      <c r="AW42" s="161" t="str">
        <f t="shared" si="13"/>
        <v/>
      </c>
      <c r="AX42" s="169" t="str">
        <f t="shared" si="14"/>
        <v/>
      </c>
      <c r="AY42" s="170" t="str">
        <f>IFERROR(__xludf.DUMMYFUNCTION("IF($E42="""","""", LET(str,ARRAYFORMULA(JOIN("""",LEFT($I42:$AM42))), IF(ISERROR(FIND(""T"",str)), 0,ARRAYFORMULA(MAX(LEN(SPLIT(str,""F"")))))))"),"")</f>
        <v/>
      </c>
      <c r="AZ42" s="143"/>
      <c r="BA42" s="4"/>
      <c r="BB42" s="4" t="str">
        <f t="shared" si="15"/>
        <v/>
      </c>
      <c r="BC42" s="4" t="str">
        <f t="shared" si="16"/>
        <v/>
      </c>
      <c r="BD42" s="4"/>
      <c r="BE42" s="164"/>
      <c r="BF42" s="4"/>
      <c r="BG42" s="4"/>
      <c r="BH42" s="4"/>
    </row>
    <row r="43" ht="19.5" customHeight="1">
      <c r="A43" s="143"/>
      <c r="B43" s="144"/>
      <c r="C43" s="144"/>
      <c r="D43" s="165">
        <v>10.0</v>
      </c>
      <c r="E43" s="171"/>
      <c r="F43" s="159"/>
      <c r="G43" s="167"/>
      <c r="H43" s="143"/>
      <c r="I43" s="151" t="b">
        <v>0</v>
      </c>
      <c r="J43" s="151" t="b">
        <v>0</v>
      </c>
      <c r="K43" s="151" t="b">
        <v>0</v>
      </c>
      <c r="L43" s="151" t="b">
        <v>0</v>
      </c>
      <c r="M43" s="151" t="b">
        <v>0</v>
      </c>
      <c r="N43" s="151" t="b">
        <v>0</v>
      </c>
      <c r="O43" s="151" t="b">
        <v>0</v>
      </c>
      <c r="P43" s="152" t="b">
        <v>0</v>
      </c>
      <c r="Q43" s="152" t="b">
        <v>0</v>
      </c>
      <c r="R43" s="152" t="b">
        <v>0</v>
      </c>
      <c r="S43" s="152" t="b">
        <v>0</v>
      </c>
      <c r="T43" s="152" t="b">
        <v>0</v>
      </c>
      <c r="U43" s="152" t="b">
        <v>0</v>
      </c>
      <c r="V43" s="152" t="b">
        <v>0</v>
      </c>
      <c r="W43" s="153" t="b">
        <v>0</v>
      </c>
      <c r="X43" s="153" t="b">
        <v>0</v>
      </c>
      <c r="Y43" s="153" t="b">
        <v>0</v>
      </c>
      <c r="Z43" s="153" t="b">
        <v>0</v>
      </c>
      <c r="AA43" s="153" t="b">
        <v>0</v>
      </c>
      <c r="AB43" s="153" t="b">
        <v>0</v>
      </c>
      <c r="AC43" s="153" t="b">
        <v>0</v>
      </c>
      <c r="AD43" s="154" t="b">
        <v>0</v>
      </c>
      <c r="AE43" s="154" t="b">
        <v>0</v>
      </c>
      <c r="AF43" s="154" t="b">
        <v>0</v>
      </c>
      <c r="AG43" s="154" t="b">
        <v>0</v>
      </c>
      <c r="AH43" s="154" t="b">
        <v>0</v>
      </c>
      <c r="AI43" s="154" t="b">
        <v>0</v>
      </c>
      <c r="AJ43" s="154" t="b">
        <v>0</v>
      </c>
      <c r="AK43" s="151" t="b">
        <v>0</v>
      </c>
      <c r="AL43" s="151" t="b">
        <v>0</v>
      </c>
      <c r="AM43" s="151" t="b">
        <v>0</v>
      </c>
      <c r="AN43" s="143"/>
      <c r="AO43" s="172"/>
      <c r="AP43" s="159"/>
      <c r="AQ43" s="157" t="str">
        <f t="shared" si="11"/>
        <v/>
      </c>
      <c r="AR43" s="158" t="str">
        <f>IFERROR(__xludf.DUMMYFUNCTION("IFERROR(IF($AQ43&gt;=1, SPARKLINE(($AQ43),{""charttype"",""bar"";""max"",100%;""color1"",""#ffb6d8"";""color2"",""#ffffff""}), SPARKLINE(($AQ43),{""charttype"",""bar"";""max"",100%;""color1"",""#b0cfff"";""color2"",""#ffffff""})))"),"")</f>
        <v/>
      </c>
      <c r="AS43" s="159"/>
      <c r="AT43" s="159"/>
      <c r="AU43" s="159"/>
      <c r="AV43" s="160" t="str">
        <f t="shared" si="12"/>
        <v/>
      </c>
      <c r="AW43" s="161" t="str">
        <f t="shared" si="13"/>
        <v/>
      </c>
      <c r="AX43" s="169" t="str">
        <f t="shared" si="14"/>
        <v/>
      </c>
      <c r="AY43" s="170" t="str">
        <f>IFERROR(__xludf.DUMMYFUNCTION("IF($E43="""","""", LET(str,ARRAYFORMULA(JOIN("""",LEFT($I43:$AM43))), IF(ISERROR(FIND(""T"",str)), 0,ARRAYFORMULA(MAX(LEN(SPLIT(str,""F"")))))))"),"")</f>
        <v/>
      </c>
      <c r="AZ43" s="143"/>
      <c r="BA43" s="4"/>
      <c r="BB43" s="4" t="str">
        <f t="shared" si="15"/>
        <v/>
      </c>
      <c r="BC43" s="4" t="str">
        <f t="shared" si="16"/>
        <v/>
      </c>
      <c r="BD43" s="4"/>
      <c r="BE43" s="164"/>
      <c r="BF43" s="4"/>
      <c r="BG43" s="4"/>
      <c r="BH43" s="4"/>
    </row>
    <row r="44" ht="19.5" customHeight="1">
      <c r="A44" s="143"/>
      <c r="B44" s="144"/>
      <c r="C44" s="144"/>
      <c r="D44" s="173">
        <v>11.0</v>
      </c>
      <c r="E44" s="171"/>
      <c r="F44" s="159"/>
      <c r="G44" s="167"/>
      <c r="H44" s="143"/>
      <c r="I44" s="151" t="b">
        <v>0</v>
      </c>
      <c r="J44" s="151" t="b">
        <v>0</v>
      </c>
      <c r="K44" s="151" t="b">
        <v>0</v>
      </c>
      <c r="L44" s="151" t="b">
        <v>0</v>
      </c>
      <c r="M44" s="151" t="b">
        <v>0</v>
      </c>
      <c r="N44" s="151" t="b">
        <v>0</v>
      </c>
      <c r="O44" s="151" t="b">
        <v>0</v>
      </c>
      <c r="P44" s="152" t="b">
        <v>0</v>
      </c>
      <c r="Q44" s="152" t="b">
        <v>0</v>
      </c>
      <c r="R44" s="152" t="b">
        <v>0</v>
      </c>
      <c r="S44" s="152" t="b">
        <v>0</v>
      </c>
      <c r="T44" s="152" t="b">
        <v>0</v>
      </c>
      <c r="U44" s="152" t="b">
        <v>0</v>
      </c>
      <c r="V44" s="152" t="b">
        <v>0</v>
      </c>
      <c r="W44" s="153" t="b">
        <v>0</v>
      </c>
      <c r="X44" s="153" t="b">
        <v>0</v>
      </c>
      <c r="Y44" s="153" t="b">
        <v>0</v>
      </c>
      <c r="Z44" s="153" t="b">
        <v>0</v>
      </c>
      <c r="AA44" s="153" t="b">
        <v>0</v>
      </c>
      <c r="AB44" s="153" t="b">
        <v>0</v>
      </c>
      <c r="AC44" s="153" t="b">
        <v>0</v>
      </c>
      <c r="AD44" s="154" t="b">
        <v>0</v>
      </c>
      <c r="AE44" s="154" t="b">
        <v>0</v>
      </c>
      <c r="AF44" s="154" t="b">
        <v>0</v>
      </c>
      <c r="AG44" s="154" t="b">
        <v>0</v>
      </c>
      <c r="AH44" s="154" t="b">
        <v>0</v>
      </c>
      <c r="AI44" s="154" t="b">
        <v>0</v>
      </c>
      <c r="AJ44" s="154" t="b">
        <v>0</v>
      </c>
      <c r="AK44" s="151" t="b">
        <v>0</v>
      </c>
      <c r="AL44" s="151" t="b">
        <v>0</v>
      </c>
      <c r="AM44" s="151" t="b">
        <v>0</v>
      </c>
      <c r="AN44" s="143"/>
      <c r="AO44" s="172"/>
      <c r="AP44" s="159"/>
      <c r="AQ44" s="157" t="str">
        <f t="shared" si="11"/>
        <v/>
      </c>
      <c r="AR44" s="158" t="str">
        <f>IFERROR(__xludf.DUMMYFUNCTION("IFERROR(IF($AQ44&gt;=1, SPARKLINE(($AQ44),{""charttype"",""bar"";""max"",100%;""color1"",""#ffb6d8"";""color2"",""#ffffff""}), SPARKLINE(($AQ44),{""charttype"",""bar"";""max"",100%;""color1"",""#b0cfff"";""color2"",""#ffffff""})))"),"")</f>
        <v/>
      </c>
      <c r="AS44" s="159"/>
      <c r="AT44" s="159"/>
      <c r="AU44" s="159"/>
      <c r="AV44" s="160" t="str">
        <f t="shared" si="12"/>
        <v/>
      </c>
      <c r="AW44" s="161" t="str">
        <f t="shared" si="13"/>
        <v/>
      </c>
      <c r="AX44" s="169" t="str">
        <f t="shared" si="14"/>
        <v/>
      </c>
      <c r="AY44" s="170" t="str">
        <f>IFERROR(__xludf.DUMMYFUNCTION("IF($E44="""","""", LET(str,ARRAYFORMULA(JOIN("""",LEFT($I44:$AM44))), IF(ISERROR(FIND(""T"",str)), 0,ARRAYFORMULA(MAX(LEN(SPLIT(str,""F"")))))))"),"")</f>
        <v/>
      </c>
      <c r="AZ44" s="143"/>
      <c r="BA44" s="4"/>
      <c r="BB44" s="4" t="str">
        <f t="shared" si="15"/>
        <v/>
      </c>
      <c r="BC44" s="4" t="str">
        <f t="shared" si="16"/>
        <v/>
      </c>
      <c r="BD44" s="4"/>
      <c r="BE44" s="164"/>
      <c r="BF44" s="4"/>
      <c r="BG44" s="4"/>
      <c r="BH44" s="4"/>
    </row>
    <row r="45" ht="19.5" customHeight="1">
      <c r="A45" s="143"/>
      <c r="B45" s="144"/>
      <c r="C45" s="144"/>
      <c r="D45" s="165">
        <v>12.0</v>
      </c>
      <c r="E45" s="171"/>
      <c r="F45" s="159"/>
      <c r="G45" s="167"/>
      <c r="H45" s="143"/>
      <c r="I45" s="151" t="b">
        <v>0</v>
      </c>
      <c r="J45" s="151" t="b">
        <v>0</v>
      </c>
      <c r="K45" s="151" t="b">
        <v>0</v>
      </c>
      <c r="L45" s="151" t="b">
        <v>0</v>
      </c>
      <c r="M45" s="151" t="b">
        <v>0</v>
      </c>
      <c r="N45" s="151" t="b">
        <v>0</v>
      </c>
      <c r="O45" s="151" t="b">
        <v>0</v>
      </c>
      <c r="P45" s="152" t="b">
        <v>0</v>
      </c>
      <c r="Q45" s="152" t="b">
        <v>0</v>
      </c>
      <c r="R45" s="152" t="b">
        <v>0</v>
      </c>
      <c r="S45" s="152" t="b">
        <v>0</v>
      </c>
      <c r="T45" s="152" t="b">
        <v>0</v>
      </c>
      <c r="U45" s="152" t="b">
        <v>0</v>
      </c>
      <c r="V45" s="152" t="b">
        <v>0</v>
      </c>
      <c r="W45" s="153" t="b">
        <v>0</v>
      </c>
      <c r="X45" s="153" t="b">
        <v>0</v>
      </c>
      <c r="Y45" s="153" t="b">
        <v>0</v>
      </c>
      <c r="Z45" s="153" t="b">
        <v>0</v>
      </c>
      <c r="AA45" s="153" t="b">
        <v>0</v>
      </c>
      <c r="AB45" s="153" t="b">
        <v>0</v>
      </c>
      <c r="AC45" s="153" t="b">
        <v>0</v>
      </c>
      <c r="AD45" s="154" t="b">
        <v>0</v>
      </c>
      <c r="AE45" s="154" t="b">
        <v>0</v>
      </c>
      <c r="AF45" s="154" t="b">
        <v>0</v>
      </c>
      <c r="AG45" s="154" t="b">
        <v>0</v>
      </c>
      <c r="AH45" s="154" t="b">
        <v>0</v>
      </c>
      <c r="AI45" s="154" t="b">
        <v>0</v>
      </c>
      <c r="AJ45" s="154" t="b">
        <v>0</v>
      </c>
      <c r="AK45" s="151" t="b">
        <v>0</v>
      </c>
      <c r="AL45" s="151" t="b">
        <v>0</v>
      </c>
      <c r="AM45" s="151" t="b">
        <v>0</v>
      </c>
      <c r="AN45" s="143"/>
      <c r="AO45" s="172"/>
      <c r="AP45" s="159"/>
      <c r="AQ45" s="157" t="str">
        <f t="shared" si="11"/>
        <v/>
      </c>
      <c r="AR45" s="158" t="str">
        <f>IFERROR(__xludf.DUMMYFUNCTION("IFERROR(IF($AQ45&gt;=1, SPARKLINE(($AQ45),{""charttype"",""bar"";""max"",100%;""color1"",""#ffb6d8"";""color2"",""#ffffff""}), SPARKLINE(($AQ45),{""charttype"",""bar"";""max"",100%;""color1"",""#b0cfff"";""color2"",""#ffffff""})))"),"")</f>
        <v/>
      </c>
      <c r="AS45" s="159"/>
      <c r="AT45" s="159"/>
      <c r="AU45" s="159"/>
      <c r="AV45" s="160" t="str">
        <f t="shared" si="12"/>
        <v/>
      </c>
      <c r="AW45" s="161" t="str">
        <f t="shared" si="13"/>
        <v/>
      </c>
      <c r="AX45" s="169" t="str">
        <f t="shared" si="14"/>
        <v/>
      </c>
      <c r="AY45" s="170" t="str">
        <f>IFERROR(__xludf.DUMMYFUNCTION("IF($E45="""","""", LET(str,ARRAYFORMULA(JOIN("""",LEFT($I45:$AM45))), IF(ISERROR(FIND(""T"",str)), 0,ARRAYFORMULA(MAX(LEN(SPLIT(str,""F"")))))))"),"")</f>
        <v/>
      </c>
      <c r="AZ45" s="143"/>
      <c r="BA45" s="4"/>
      <c r="BB45" s="4" t="str">
        <f t="shared" si="15"/>
        <v/>
      </c>
      <c r="BC45" s="4" t="str">
        <f t="shared" si="16"/>
        <v/>
      </c>
      <c r="BD45" s="4"/>
      <c r="BE45" s="164"/>
      <c r="BF45" s="4"/>
      <c r="BG45" s="4"/>
      <c r="BH45" s="4"/>
    </row>
    <row r="46" ht="19.5" customHeight="1">
      <c r="A46" s="143"/>
      <c r="B46" s="144"/>
      <c r="C46" s="144"/>
      <c r="D46" s="165">
        <v>13.0</v>
      </c>
      <c r="E46" s="171"/>
      <c r="F46" s="159"/>
      <c r="G46" s="167"/>
      <c r="H46" s="143"/>
      <c r="I46" s="151" t="b">
        <v>0</v>
      </c>
      <c r="J46" s="151" t="b">
        <v>0</v>
      </c>
      <c r="K46" s="151" t="b">
        <v>0</v>
      </c>
      <c r="L46" s="151" t="b">
        <v>0</v>
      </c>
      <c r="M46" s="151" t="b">
        <v>0</v>
      </c>
      <c r="N46" s="151" t="b">
        <v>0</v>
      </c>
      <c r="O46" s="151" t="b">
        <v>0</v>
      </c>
      <c r="P46" s="152" t="b">
        <v>0</v>
      </c>
      <c r="Q46" s="152" t="b">
        <v>0</v>
      </c>
      <c r="R46" s="152" t="b">
        <v>0</v>
      </c>
      <c r="S46" s="152" t="b">
        <v>0</v>
      </c>
      <c r="T46" s="152" t="b">
        <v>0</v>
      </c>
      <c r="U46" s="152" t="b">
        <v>0</v>
      </c>
      <c r="V46" s="152" t="b">
        <v>0</v>
      </c>
      <c r="W46" s="153" t="b">
        <v>0</v>
      </c>
      <c r="X46" s="153" t="b">
        <v>0</v>
      </c>
      <c r="Y46" s="153" t="b">
        <v>0</v>
      </c>
      <c r="Z46" s="153" t="b">
        <v>0</v>
      </c>
      <c r="AA46" s="153" t="b">
        <v>0</v>
      </c>
      <c r="AB46" s="153" t="b">
        <v>0</v>
      </c>
      <c r="AC46" s="153" t="b">
        <v>0</v>
      </c>
      <c r="AD46" s="154" t="b">
        <v>0</v>
      </c>
      <c r="AE46" s="154" t="b">
        <v>0</v>
      </c>
      <c r="AF46" s="154" t="b">
        <v>0</v>
      </c>
      <c r="AG46" s="154" t="b">
        <v>0</v>
      </c>
      <c r="AH46" s="154" t="b">
        <v>0</v>
      </c>
      <c r="AI46" s="154" t="b">
        <v>0</v>
      </c>
      <c r="AJ46" s="154" t="b">
        <v>0</v>
      </c>
      <c r="AK46" s="151" t="b">
        <v>0</v>
      </c>
      <c r="AL46" s="151" t="b">
        <v>0</v>
      </c>
      <c r="AM46" s="151" t="b">
        <v>0</v>
      </c>
      <c r="AN46" s="143"/>
      <c r="AO46" s="172"/>
      <c r="AP46" s="159"/>
      <c r="AQ46" s="157" t="str">
        <f t="shared" si="11"/>
        <v/>
      </c>
      <c r="AR46" s="158" t="str">
        <f>IFERROR(__xludf.DUMMYFUNCTION("IFERROR(IF($AQ46&gt;=1, SPARKLINE(($AQ46),{""charttype"",""bar"";""max"",100%;""color1"",""#ffb6d8"";""color2"",""#ffffff""}), SPARKLINE(($AQ46),{""charttype"",""bar"";""max"",100%;""color1"",""#b0cfff"";""color2"",""#ffffff""})))"),"")</f>
        <v/>
      </c>
      <c r="AS46" s="159"/>
      <c r="AT46" s="159"/>
      <c r="AU46" s="159"/>
      <c r="AV46" s="160" t="str">
        <f t="shared" si="12"/>
        <v/>
      </c>
      <c r="AW46" s="161" t="str">
        <f t="shared" si="13"/>
        <v/>
      </c>
      <c r="AX46" s="169" t="str">
        <f t="shared" si="14"/>
        <v/>
      </c>
      <c r="AY46" s="170" t="str">
        <f>IFERROR(__xludf.DUMMYFUNCTION("IF($E46="""","""", LET(str,ARRAYFORMULA(JOIN("""",LEFT($I46:$AM46))), IF(ISERROR(FIND(""T"",str)), 0,ARRAYFORMULA(MAX(LEN(SPLIT(str,""F"")))))))"),"")</f>
        <v/>
      </c>
      <c r="AZ46" s="143"/>
      <c r="BA46" s="4"/>
      <c r="BB46" s="4" t="str">
        <f t="shared" si="15"/>
        <v/>
      </c>
      <c r="BC46" s="4" t="str">
        <f t="shared" si="16"/>
        <v/>
      </c>
      <c r="BD46" s="4"/>
      <c r="BE46" s="164"/>
      <c r="BF46" s="4"/>
      <c r="BG46" s="4"/>
      <c r="BH46" s="4"/>
    </row>
    <row r="47" ht="19.5" customHeight="1">
      <c r="A47" s="143"/>
      <c r="B47" s="144"/>
      <c r="C47" s="144"/>
      <c r="D47" s="165">
        <v>14.0</v>
      </c>
      <c r="E47" s="171"/>
      <c r="F47" s="159"/>
      <c r="G47" s="167"/>
      <c r="H47" s="143"/>
      <c r="I47" s="151" t="b">
        <v>0</v>
      </c>
      <c r="J47" s="151" t="b">
        <v>0</v>
      </c>
      <c r="K47" s="151" t="b">
        <v>0</v>
      </c>
      <c r="L47" s="151" t="b">
        <v>0</v>
      </c>
      <c r="M47" s="151" t="b">
        <v>0</v>
      </c>
      <c r="N47" s="151" t="b">
        <v>0</v>
      </c>
      <c r="O47" s="151" t="b">
        <v>0</v>
      </c>
      <c r="P47" s="152" t="b">
        <v>0</v>
      </c>
      <c r="Q47" s="152" t="b">
        <v>0</v>
      </c>
      <c r="R47" s="152" t="b">
        <v>0</v>
      </c>
      <c r="S47" s="152" t="b">
        <v>0</v>
      </c>
      <c r="T47" s="152" t="b">
        <v>0</v>
      </c>
      <c r="U47" s="152" t="b">
        <v>0</v>
      </c>
      <c r="V47" s="152" t="b">
        <v>0</v>
      </c>
      <c r="W47" s="153" t="b">
        <v>0</v>
      </c>
      <c r="X47" s="153" t="b">
        <v>0</v>
      </c>
      <c r="Y47" s="153" t="b">
        <v>0</v>
      </c>
      <c r="Z47" s="153" t="b">
        <v>0</v>
      </c>
      <c r="AA47" s="153" t="b">
        <v>0</v>
      </c>
      <c r="AB47" s="153" t="b">
        <v>0</v>
      </c>
      <c r="AC47" s="153" t="b">
        <v>0</v>
      </c>
      <c r="AD47" s="154" t="b">
        <v>0</v>
      </c>
      <c r="AE47" s="154" t="b">
        <v>0</v>
      </c>
      <c r="AF47" s="154" t="b">
        <v>0</v>
      </c>
      <c r="AG47" s="154" t="b">
        <v>0</v>
      </c>
      <c r="AH47" s="154" t="b">
        <v>0</v>
      </c>
      <c r="AI47" s="154" t="b">
        <v>0</v>
      </c>
      <c r="AJ47" s="154" t="b">
        <v>0</v>
      </c>
      <c r="AK47" s="151" t="b">
        <v>0</v>
      </c>
      <c r="AL47" s="151" t="b">
        <v>0</v>
      </c>
      <c r="AM47" s="151" t="b">
        <v>0</v>
      </c>
      <c r="AN47" s="143"/>
      <c r="AO47" s="172"/>
      <c r="AP47" s="159"/>
      <c r="AQ47" s="157" t="str">
        <f t="shared" si="11"/>
        <v/>
      </c>
      <c r="AR47" s="158" t="str">
        <f>IFERROR(__xludf.DUMMYFUNCTION("IFERROR(IF($AQ47&gt;=1, SPARKLINE(($AQ47),{""charttype"",""bar"";""max"",100%;""color1"",""#ffb6d8"";""color2"",""#ffffff""}), SPARKLINE(($AQ47),{""charttype"",""bar"";""max"",100%;""color1"",""#b0cfff"";""color2"",""#ffffff""})))"),"")</f>
        <v/>
      </c>
      <c r="AS47" s="159"/>
      <c r="AT47" s="159"/>
      <c r="AU47" s="159"/>
      <c r="AV47" s="160" t="str">
        <f t="shared" si="12"/>
        <v/>
      </c>
      <c r="AW47" s="161" t="str">
        <f t="shared" si="13"/>
        <v/>
      </c>
      <c r="AX47" s="169" t="str">
        <f t="shared" si="14"/>
        <v/>
      </c>
      <c r="AY47" s="170" t="str">
        <f>IFERROR(__xludf.DUMMYFUNCTION("IF($E47="""","""", LET(str,ARRAYFORMULA(JOIN("""",LEFT($I47:$AM47))), IF(ISERROR(FIND(""T"",str)), 0,ARRAYFORMULA(MAX(LEN(SPLIT(str,""F"")))))))"),"")</f>
        <v/>
      </c>
      <c r="AZ47" s="143"/>
      <c r="BA47" s="4"/>
      <c r="BB47" s="4" t="str">
        <f t="shared" si="15"/>
        <v/>
      </c>
      <c r="BC47" s="4" t="str">
        <f t="shared" si="16"/>
        <v/>
      </c>
      <c r="BD47" s="4"/>
      <c r="BE47" s="164"/>
      <c r="BF47" s="4"/>
      <c r="BG47" s="4"/>
      <c r="BH47" s="4"/>
    </row>
    <row r="48" ht="19.5" customHeight="1">
      <c r="A48" s="143"/>
      <c r="B48" s="144"/>
      <c r="C48" s="144"/>
      <c r="D48" s="165">
        <v>15.0</v>
      </c>
      <c r="E48" s="171"/>
      <c r="F48" s="159"/>
      <c r="G48" s="167"/>
      <c r="H48" s="143"/>
      <c r="I48" s="151" t="b">
        <v>0</v>
      </c>
      <c r="J48" s="151" t="b">
        <v>0</v>
      </c>
      <c r="K48" s="151" t="b">
        <v>0</v>
      </c>
      <c r="L48" s="151" t="b">
        <v>0</v>
      </c>
      <c r="M48" s="151" t="b">
        <v>0</v>
      </c>
      <c r="N48" s="151" t="b">
        <v>0</v>
      </c>
      <c r="O48" s="151" t="b">
        <v>0</v>
      </c>
      <c r="P48" s="152" t="b">
        <v>0</v>
      </c>
      <c r="Q48" s="152" t="b">
        <v>0</v>
      </c>
      <c r="R48" s="152" t="b">
        <v>0</v>
      </c>
      <c r="S48" s="152" t="b">
        <v>0</v>
      </c>
      <c r="T48" s="152" t="b">
        <v>0</v>
      </c>
      <c r="U48" s="152" t="b">
        <v>0</v>
      </c>
      <c r="V48" s="152" t="b">
        <v>0</v>
      </c>
      <c r="W48" s="153" t="b">
        <v>0</v>
      </c>
      <c r="X48" s="153" t="b">
        <v>0</v>
      </c>
      <c r="Y48" s="153" t="b">
        <v>0</v>
      </c>
      <c r="Z48" s="153" t="b">
        <v>0</v>
      </c>
      <c r="AA48" s="153" t="b">
        <v>0</v>
      </c>
      <c r="AB48" s="153" t="b">
        <v>0</v>
      </c>
      <c r="AC48" s="153" t="b">
        <v>0</v>
      </c>
      <c r="AD48" s="154" t="b">
        <v>0</v>
      </c>
      <c r="AE48" s="154" t="b">
        <v>0</v>
      </c>
      <c r="AF48" s="154" t="b">
        <v>0</v>
      </c>
      <c r="AG48" s="154" t="b">
        <v>0</v>
      </c>
      <c r="AH48" s="154" t="b">
        <v>0</v>
      </c>
      <c r="AI48" s="154" t="b">
        <v>0</v>
      </c>
      <c r="AJ48" s="154" t="b">
        <v>0</v>
      </c>
      <c r="AK48" s="151" t="b">
        <v>0</v>
      </c>
      <c r="AL48" s="151" t="b">
        <v>0</v>
      </c>
      <c r="AM48" s="151" t="b">
        <v>0</v>
      </c>
      <c r="AN48" s="143"/>
      <c r="AO48" s="172"/>
      <c r="AP48" s="159"/>
      <c r="AQ48" s="157" t="str">
        <f t="shared" si="11"/>
        <v/>
      </c>
      <c r="AR48" s="158" t="str">
        <f>IFERROR(__xludf.DUMMYFUNCTION("IFERROR(IF($AQ48&gt;=1, SPARKLINE(($AQ48),{""charttype"",""bar"";""max"",100%;""color1"",""#ffb6d8"";""color2"",""#ffffff""}), SPARKLINE(($AQ48),{""charttype"",""bar"";""max"",100%;""color1"",""#b0cfff"";""color2"",""#ffffff""})))"),"")</f>
        <v/>
      </c>
      <c r="AS48" s="159"/>
      <c r="AT48" s="159"/>
      <c r="AU48" s="159"/>
      <c r="AV48" s="160" t="str">
        <f t="shared" si="12"/>
        <v/>
      </c>
      <c r="AW48" s="161" t="str">
        <f t="shared" si="13"/>
        <v/>
      </c>
      <c r="AX48" s="169" t="str">
        <f t="shared" si="14"/>
        <v/>
      </c>
      <c r="AY48" s="170" t="str">
        <f>IFERROR(__xludf.DUMMYFUNCTION("IF($E48="""","""", LET(str,ARRAYFORMULA(JOIN("""",LEFT($I48:$AM48))), IF(ISERROR(FIND(""T"",str)), 0,ARRAYFORMULA(MAX(LEN(SPLIT(str,""F"")))))))"),"")</f>
        <v/>
      </c>
      <c r="AZ48" s="143"/>
      <c r="BA48" s="4"/>
      <c r="BB48" s="4" t="str">
        <f t="shared" si="15"/>
        <v/>
      </c>
      <c r="BC48" s="4" t="str">
        <f t="shared" si="16"/>
        <v/>
      </c>
      <c r="BD48" s="4"/>
      <c r="BE48" s="164"/>
      <c r="BF48" s="4"/>
      <c r="BG48" s="4"/>
      <c r="BH48" s="4"/>
    </row>
    <row r="49" ht="19.5" customHeight="1" outlineLevel="1">
      <c r="A49" s="143"/>
      <c r="B49" s="144"/>
      <c r="C49" s="144"/>
      <c r="D49" s="165">
        <v>16.0</v>
      </c>
      <c r="E49" s="171"/>
      <c r="F49" s="159"/>
      <c r="G49" s="167"/>
      <c r="H49" s="143"/>
      <c r="I49" s="151" t="b">
        <v>0</v>
      </c>
      <c r="J49" s="151" t="b">
        <v>0</v>
      </c>
      <c r="K49" s="151" t="b">
        <v>0</v>
      </c>
      <c r="L49" s="151" t="b">
        <v>0</v>
      </c>
      <c r="M49" s="151" t="b">
        <v>0</v>
      </c>
      <c r="N49" s="151" t="b">
        <v>0</v>
      </c>
      <c r="O49" s="151" t="b">
        <v>0</v>
      </c>
      <c r="P49" s="152" t="b">
        <v>0</v>
      </c>
      <c r="Q49" s="152" t="b">
        <v>0</v>
      </c>
      <c r="R49" s="152" t="b">
        <v>0</v>
      </c>
      <c r="S49" s="152" t="b">
        <v>0</v>
      </c>
      <c r="T49" s="152" t="b">
        <v>0</v>
      </c>
      <c r="U49" s="152" t="b">
        <v>0</v>
      </c>
      <c r="V49" s="152" t="b">
        <v>0</v>
      </c>
      <c r="W49" s="153" t="b">
        <v>0</v>
      </c>
      <c r="X49" s="153" t="b">
        <v>0</v>
      </c>
      <c r="Y49" s="153" t="b">
        <v>0</v>
      </c>
      <c r="Z49" s="153" t="b">
        <v>0</v>
      </c>
      <c r="AA49" s="153" t="b">
        <v>0</v>
      </c>
      <c r="AB49" s="153" t="b">
        <v>0</v>
      </c>
      <c r="AC49" s="153" t="b">
        <v>0</v>
      </c>
      <c r="AD49" s="154" t="b">
        <v>0</v>
      </c>
      <c r="AE49" s="154" t="b">
        <v>0</v>
      </c>
      <c r="AF49" s="154" t="b">
        <v>0</v>
      </c>
      <c r="AG49" s="154" t="b">
        <v>0</v>
      </c>
      <c r="AH49" s="154" t="b">
        <v>0</v>
      </c>
      <c r="AI49" s="154" t="b">
        <v>0</v>
      </c>
      <c r="AJ49" s="154" t="b">
        <v>0</v>
      </c>
      <c r="AK49" s="151" t="b">
        <v>0</v>
      </c>
      <c r="AL49" s="151" t="b">
        <v>0</v>
      </c>
      <c r="AM49" s="151" t="b">
        <v>0</v>
      </c>
      <c r="AN49" s="143"/>
      <c r="AO49" s="172"/>
      <c r="AP49" s="159"/>
      <c r="AQ49" s="157" t="str">
        <f t="shared" si="11"/>
        <v/>
      </c>
      <c r="AR49" s="158" t="str">
        <f>IFERROR(__xludf.DUMMYFUNCTION("IFERROR(IF($AQ49&gt;=1, SPARKLINE(($AQ49),{""charttype"",""bar"";""max"",100%;""color1"",""#ffb6d8"";""color2"",""#ffffff""}), SPARKLINE(($AQ49),{""charttype"",""bar"";""max"",100%;""color1"",""#b0cfff"";""color2"",""#ffffff""})))"),"")</f>
        <v/>
      </c>
      <c r="AS49" s="159"/>
      <c r="AT49" s="159"/>
      <c r="AU49" s="159"/>
      <c r="AV49" s="160" t="str">
        <f t="shared" si="12"/>
        <v/>
      </c>
      <c r="AW49" s="161" t="str">
        <f t="shared" si="13"/>
        <v/>
      </c>
      <c r="AX49" s="169" t="str">
        <f t="shared" si="14"/>
        <v/>
      </c>
      <c r="AY49" s="170" t="str">
        <f>IFERROR(__xludf.DUMMYFUNCTION("IF($E49="""","""", LET(str,ARRAYFORMULA(JOIN("""",LEFT($I49:$AM49))), IF(ISERROR(FIND(""T"",str)), 0,ARRAYFORMULA(MAX(LEN(SPLIT(str,""F"")))))))"),"")</f>
        <v/>
      </c>
      <c r="AZ49" s="143"/>
      <c r="BA49" s="4"/>
      <c r="BB49" s="4" t="str">
        <f t="shared" si="15"/>
        <v/>
      </c>
      <c r="BC49" s="4" t="str">
        <f t="shared" si="16"/>
        <v/>
      </c>
      <c r="BD49" s="4"/>
      <c r="BE49" s="164"/>
      <c r="BF49" s="4"/>
      <c r="BG49" s="4"/>
      <c r="BH49" s="4"/>
    </row>
    <row r="50" ht="19.5" customHeight="1" outlineLevel="1">
      <c r="A50" s="143"/>
      <c r="B50" s="144"/>
      <c r="C50" s="144"/>
      <c r="D50" s="165">
        <v>17.0</v>
      </c>
      <c r="E50" s="171"/>
      <c r="F50" s="159"/>
      <c r="G50" s="167"/>
      <c r="H50" s="143"/>
      <c r="I50" s="151" t="b">
        <v>0</v>
      </c>
      <c r="J50" s="151" t="b">
        <v>0</v>
      </c>
      <c r="K50" s="151" t="b">
        <v>0</v>
      </c>
      <c r="L50" s="151" t="b">
        <v>0</v>
      </c>
      <c r="M50" s="151" t="b">
        <v>0</v>
      </c>
      <c r="N50" s="151" t="b">
        <v>0</v>
      </c>
      <c r="O50" s="151" t="b">
        <v>0</v>
      </c>
      <c r="P50" s="152" t="b">
        <v>0</v>
      </c>
      <c r="Q50" s="152" t="b">
        <v>0</v>
      </c>
      <c r="R50" s="152" t="b">
        <v>0</v>
      </c>
      <c r="S50" s="152" t="b">
        <v>0</v>
      </c>
      <c r="T50" s="152" t="b">
        <v>0</v>
      </c>
      <c r="U50" s="152" t="b">
        <v>0</v>
      </c>
      <c r="V50" s="152" t="b">
        <v>0</v>
      </c>
      <c r="W50" s="153" t="b">
        <v>0</v>
      </c>
      <c r="X50" s="153" t="b">
        <v>0</v>
      </c>
      <c r="Y50" s="153" t="b">
        <v>0</v>
      </c>
      <c r="Z50" s="153" t="b">
        <v>0</v>
      </c>
      <c r="AA50" s="153" t="b">
        <v>0</v>
      </c>
      <c r="AB50" s="153" t="b">
        <v>0</v>
      </c>
      <c r="AC50" s="153" t="b">
        <v>0</v>
      </c>
      <c r="AD50" s="154" t="b">
        <v>0</v>
      </c>
      <c r="AE50" s="154" t="b">
        <v>0</v>
      </c>
      <c r="AF50" s="154" t="b">
        <v>0</v>
      </c>
      <c r="AG50" s="154" t="b">
        <v>0</v>
      </c>
      <c r="AH50" s="154" t="b">
        <v>0</v>
      </c>
      <c r="AI50" s="154" t="b">
        <v>0</v>
      </c>
      <c r="AJ50" s="154" t="b">
        <v>0</v>
      </c>
      <c r="AK50" s="151" t="b">
        <v>0</v>
      </c>
      <c r="AL50" s="151" t="b">
        <v>0</v>
      </c>
      <c r="AM50" s="151" t="b">
        <v>0</v>
      </c>
      <c r="AN50" s="143"/>
      <c r="AO50" s="172"/>
      <c r="AP50" s="159"/>
      <c r="AQ50" s="157" t="str">
        <f t="shared" si="11"/>
        <v/>
      </c>
      <c r="AR50" s="158" t="str">
        <f>IFERROR(__xludf.DUMMYFUNCTION("IFERROR(IF($AQ50&gt;=1, SPARKLINE(($AQ50),{""charttype"",""bar"";""max"",100%;""color1"",""#ffb6d8"";""color2"",""#ffffff""}), SPARKLINE(($AQ50),{""charttype"",""bar"";""max"",100%;""color1"",""#b0cfff"";""color2"",""#ffffff""})))"),"")</f>
        <v/>
      </c>
      <c r="AS50" s="159"/>
      <c r="AT50" s="159"/>
      <c r="AU50" s="159"/>
      <c r="AV50" s="160" t="str">
        <f t="shared" si="12"/>
        <v/>
      </c>
      <c r="AW50" s="161" t="str">
        <f t="shared" si="13"/>
        <v/>
      </c>
      <c r="AX50" s="169" t="str">
        <f t="shared" si="14"/>
        <v/>
      </c>
      <c r="AY50" s="170" t="str">
        <f>IFERROR(__xludf.DUMMYFUNCTION("IF($E50="""","""", LET(str,ARRAYFORMULA(JOIN("""",LEFT($I50:$AM50))), IF(ISERROR(FIND(""T"",str)), 0,ARRAYFORMULA(MAX(LEN(SPLIT(str,""F"")))))))"),"")</f>
        <v/>
      </c>
      <c r="AZ50" s="143"/>
      <c r="BA50" s="4"/>
      <c r="BB50" s="4" t="str">
        <f t="shared" si="15"/>
        <v/>
      </c>
      <c r="BC50" s="4" t="str">
        <f t="shared" si="16"/>
        <v/>
      </c>
      <c r="BD50" s="4"/>
      <c r="BE50" s="164"/>
      <c r="BF50" s="4"/>
      <c r="BG50" s="4"/>
      <c r="BH50" s="4"/>
    </row>
    <row r="51" ht="19.5" customHeight="1" outlineLevel="1">
      <c r="A51" s="143"/>
      <c r="B51" s="144"/>
      <c r="C51" s="144"/>
      <c r="D51" s="165">
        <v>18.0</v>
      </c>
      <c r="E51" s="171"/>
      <c r="F51" s="159"/>
      <c r="G51" s="167"/>
      <c r="H51" s="143"/>
      <c r="I51" s="151" t="b">
        <v>0</v>
      </c>
      <c r="J51" s="151" t="b">
        <v>0</v>
      </c>
      <c r="K51" s="151" t="b">
        <v>0</v>
      </c>
      <c r="L51" s="151" t="b">
        <v>0</v>
      </c>
      <c r="M51" s="151" t="b">
        <v>0</v>
      </c>
      <c r="N51" s="151" t="b">
        <v>0</v>
      </c>
      <c r="O51" s="151" t="b">
        <v>0</v>
      </c>
      <c r="P51" s="152" t="b">
        <v>0</v>
      </c>
      <c r="Q51" s="152" t="b">
        <v>0</v>
      </c>
      <c r="R51" s="152" t="b">
        <v>0</v>
      </c>
      <c r="S51" s="152" t="b">
        <v>0</v>
      </c>
      <c r="T51" s="152" t="b">
        <v>0</v>
      </c>
      <c r="U51" s="152" t="b">
        <v>0</v>
      </c>
      <c r="V51" s="152" t="b">
        <v>0</v>
      </c>
      <c r="W51" s="153" t="b">
        <v>0</v>
      </c>
      <c r="X51" s="153" t="b">
        <v>0</v>
      </c>
      <c r="Y51" s="153" t="b">
        <v>0</v>
      </c>
      <c r="Z51" s="153" t="b">
        <v>0</v>
      </c>
      <c r="AA51" s="153" t="b">
        <v>0</v>
      </c>
      <c r="AB51" s="153" t="b">
        <v>0</v>
      </c>
      <c r="AC51" s="153" t="b">
        <v>0</v>
      </c>
      <c r="AD51" s="154" t="b">
        <v>0</v>
      </c>
      <c r="AE51" s="154" t="b">
        <v>0</v>
      </c>
      <c r="AF51" s="154" t="b">
        <v>0</v>
      </c>
      <c r="AG51" s="154" t="b">
        <v>0</v>
      </c>
      <c r="AH51" s="154" t="b">
        <v>0</v>
      </c>
      <c r="AI51" s="154" t="b">
        <v>0</v>
      </c>
      <c r="AJ51" s="154" t="b">
        <v>0</v>
      </c>
      <c r="AK51" s="151" t="b">
        <v>0</v>
      </c>
      <c r="AL51" s="151" t="b">
        <v>0</v>
      </c>
      <c r="AM51" s="151" t="b">
        <v>0</v>
      </c>
      <c r="AN51" s="143"/>
      <c r="AO51" s="172"/>
      <c r="AP51" s="159"/>
      <c r="AQ51" s="157" t="str">
        <f t="shared" si="11"/>
        <v/>
      </c>
      <c r="AR51" s="158" t="str">
        <f>IFERROR(__xludf.DUMMYFUNCTION("IFERROR(IF($AQ51&gt;=1, SPARKLINE(($AQ51),{""charttype"",""bar"";""max"",100%;""color1"",""#ffb6d8"";""color2"",""#ffffff""}), SPARKLINE(($AQ51),{""charttype"",""bar"";""max"",100%;""color1"",""#b0cfff"";""color2"",""#ffffff""})))"),"")</f>
        <v/>
      </c>
      <c r="AS51" s="159"/>
      <c r="AT51" s="159"/>
      <c r="AU51" s="159"/>
      <c r="AV51" s="160" t="str">
        <f t="shared" si="12"/>
        <v/>
      </c>
      <c r="AW51" s="161" t="str">
        <f t="shared" si="13"/>
        <v/>
      </c>
      <c r="AX51" s="169" t="str">
        <f t="shared" si="14"/>
        <v/>
      </c>
      <c r="AY51" s="170" t="str">
        <f>IFERROR(__xludf.DUMMYFUNCTION("IF($E51="""","""", LET(str,ARRAYFORMULA(JOIN("""",LEFT($I51:$AM51))), IF(ISERROR(FIND(""T"",str)), 0,ARRAYFORMULA(MAX(LEN(SPLIT(str,""F"")))))))"),"")</f>
        <v/>
      </c>
      <c r="AZ51" s="143"/>
      <c r="BA51" s="4"/>
      <c r="BB51" s="4" t="str">
        <f t="shared" si="15"/>
        <v/>
      </c>
      <c r="BC51" s="4" t="str">
        <f t="shared" si="16"/>
        <v/>
      </c>
      <c r="BD51" s="4"/>
      <c r="BE51" s="164"/>
      <c r="BF51" s="4"/>
      <c r="BG51" s="4"/>
      <c r="BH51" s="4"/>
    </row>
    <row r="52" ht="19.5" customHeight="1" outlineLevel="1">
      <c r="A52" s="143"/>
      <c r="B52" s="144"/>
      <c r="C52" s="144"/>
      <c r="D52" s="165">
        <v>19.0</v>
      </c>
      <c r="E52" s="171"/>
      <c r="F52" s="159"/>
      <c r="G52" s="167"/>
      <c r="H52" s="143"/>
      <c r="I52" s="151" t="b">
        <v>0</v>
      </c>
      <c r="J52" s="151" t="b">
        <v>0</v>
      </c>
      <c r="K52" s="151" t="b">
        <v>0</v>
      </c>
      <c r="L52" s="151" t="b">
        <v>0</v>
      </c>
      <c r="M52" s="151" t="b">
        <v>0</v>
      </c>
      <c r="N52" s="151" t="b">
        <v>0</v>
      </c>
      <c r="O52" s="151" t="b">
        <v>0</v>
      </c>
      <c r="P52" s="152" t="b">
        <v>0</v>
      </c>
      <c r="Q52" s="152" t="b">
        <v>0</v>
      </c>
      <c r="R52" s="152" t="b">
        <v>0</v>
      </c>
      <c r="S52" s="152" t="b">
        <v>0</v>
      </c>
      <c r="T52" s="152" t="b">
        <v>0</v>
      </c>
      <c r="U52" s="152" t="b">
        <v>0</v>
      </c>
      <c r="V52" s="152" t="b">
        <v>0</v>
      </c>
      <c r="W52" s="153" t="b">
        <v>0</v>
      </c>
      <c r="X52" s="153" t="b">
        <v>0</v>
      </c>
      <c r="Y52" s="153" t="b">
        <v>0</v>
      </c>
      <c r="Z52" s="153" t="b">
        <v>0</v>
      </c>
      <c r="AA52" s="153" t="b">
        <v>0</v>
      </c>
      <c r="AB52" s="153" t="b">
        <v>0</v>
      </c>
      <c r="AC52" s="153" t="b">
        <v>0</v>
      </c>
      <c r="AD52" s="154" t="b">
        <v>0</v>
      </c>
      <c r="AE52" s="154" t="b">
        <v>0</v>
      </c>
      <c r="AF52" s="154" t="b">
        <v>0</v>
      </c>
      <c r="AG52" s="154" t="b">
        <v>0</v>
      </c>
      <c r="AH52" s="154" t="b">
        <v>0</v>
      </c>
      <c r="AI52" s="154" t="b">
        <v>0</v>
      </c>
      <c r="AJ52" s="154" t="b">
        <v>0</v>
      </c>
      <c r="AK52" s="151" t="b">
        <v>0</v>
      </c>
      <c r="AL52" s="151" t="b">
        <v>0</v>
      </c>
      <c r="AM52" s="151" t="b">
        <v>0</v>
      </c>
      <c r="AN52" s="143"/>
      <c r="AO52" s="168"/>
      <c r="AP52" s="159"/>
      <c r="AQ52" s="157" t="str">
        <f t="shared" si="11"/>
        <v/>
      </c>
      <c r="AR52" s="158" t="str">
        <f>IFERROR(__xludf.DUMMYFUNCTION("IFERROR(IF($AQ52&gt;=1, SPARKLINE(($AQ52),{""charttype"",""bar"";""max"",100%;""color1"",""#ffb6d8"";""color2"",""#ffffff""}), SPARKLINE(($AQ52),{""charttype"",""bar"";""max"",100%;""color1"",""#b0cfff"";""color2"",""#ffffff""})))"),"")</f>
        <v/>
      </c>
      <c r="AS52" s="159"/>
      <c r="AT52" s="159"/>
      <c r="AU52" s="159"/>
      <c r="AV52" s="160" t="str">
        <f t="shared" si="12"/>
        <v/>
      </c>
      <c r="AW52" s="161" t="str">
        <f t="shared" si="13"/>
        <v/>
      </c>
      <c r="AX52" s="169" t="str">
        <f t="shared" si="14"/>
        <v/>
      </c>
      <c r="AY52" s="170" t="str">
        <f>IFERROR(__xludf.DUMMYFUNCTION("IF($E52="""","""", LET(str,ARRAYFORMULA(JOIN("""",LEFT($I52:$AM52))), IF(ISERROR(FIND(""T"",str)), 0,ARRAYFORMULA(MAX(LEN(SPLIT(str,""F"")))))))"),"")</f>
        <v/>
      </c>
      <c r="AZ52" s="143"/>
      <c r="BA52" s="4"/>
      <c r="BB52" s="4" t="str">
        <f t="shared" si="15"/>
        <v/>
      </c>
      <c r="BC52" s="4" t="str">
        <f t="shared" si="16"/>
        <v/>
      </c>
      <c r="BD52" s="4"/>
      <c r="BE52" s="164"/>
      <c r="BF52" s="4"/>
      <c r="BG52" s="4"/>
      <c r="BH52" s="4"/>
    </row>
    <row r="53" ht="19.5" customHeight="1" outlineLevel="1">
      <c r="A53" s="143"/>
      <c r="B53" s="144"/>
      <c r="C53" s="144"/>
      <c r="D53" s="165">
        <v>20.0</v>
      </c>
      <c r="E53" s="171"/>
      <c r="F53" s="159"/>
      <c r="G53" s="167"/>
      <c r="H53" s="143"/>
      <c r="I53" s="151" t="b">
        <v>0</v>
      </c>
      <c r="J53" s="151" t="b">
        <v>0</v>
      </c>
      <c r="K53" s="151" t="b">
        <v>0</v>
      </c>
      <c r="L53" s="151" t="b">
        <v>0</v>
      </c>
      <c r="M53" s="151" t="b">
        <v>0</v>
      </c>
      <c r="N53" s="151" t="b">
        <v>0</v>
      </c>
      <c r="O53" s="151" t="b">
        <v>0</v>
      </c>
      <c r="P53" s="152" t="b">
        <v>0</v>
      </c>
      <c r="Q53" s="152" t="b">
        <v>0</v>
      </c>
      <c r="R53" s="152" t="b">
        <v>0</v>
      </c>
      <c r="S53" s="152" t="b">
        <v>0</v>
      </c>
      <c r="T53" s="152" t="b">
        <v>0</v>
      </c>
      <c r="U53" s="152" t="b">
        <v>0</v>
      </c>
      <c r="V53" s="152" t="b">
        <v>0</v>
      </c>
      <c r="W53" s="153" t="b">
        <v>0</v>
      </c>
      <c r="X53" s="153" t="b">
        <v>0</v>
      </c>
      <c r="Y53" s="153" t="b">
        <v>0</v>
      </c>
      <c r="Z53" s="153" t="b">
        <v>0</v>
      </c>
      <c r="AA53" s="153" t="b">
        <v>0</v>
      </c>
      <c r="AB53" s="153" t="b">
        <v>0</v>
      </c>
      <c r="AC53" s="153" t="b">
        <v>0</v>
      </c>
      <c r="AD53" s="154" t="b">
        <v>0</v>
      </c>
      <c r="AE53" s="154" t="b">
        <v>0</v>
      </c>
      <c r="AF53" s="154" t="b">
        <v>0</v>
      </c>
      <c r="AG53" s="154" t="b">
        <v>0</v>
      </c>
      <c r="AH53" s="154" t="b">
        <v>0</v>
      </c>
      <c r="AI53" s="154" t="b">
        <v>0</v>
      </c>
      <c r="AJ53" s="154" t="b">
        <v>0</v>
      </c>
      <c r="AK53" s="151" t="b">
        <v>0</v>
      </c>
      <c r="AL53" s="151" t="b">
        <v>0</v>
      </c>
      <c r="AM53" s="151" t="b">
        <v>0</v>
      </c>
      <c r="AN53" s="143"/>
      <c r="AO53" s="168"/>
      <c r="AP53" s="159"/>
      <c r="AQ53" s="157" t="str">
        <f t="shared" si="11"/>
        <v/>
      </c>
      <c r="AR53" s="158" t="str">
        <f>IFERROR(__xludf.DUMMYFUNCTION("IFERROR(IF($AQ53&gt;=1, SPARKLINE(($AQ53),{""charttype"",""bar"";""max"",100%;""color1"",""#ffb6d8"";""color2"",""#ffffff""}), SPARKLINE(($AQ53),{""charttype"",""bar"";""max"",100%;""color1"",""#b0cfff"";""color2"",""#ffffff""})))"),"")</f>
        <v/>
      </c>
      <c r="AS53" s="159"/>
      <c r="AT53" s="159"/>
      <c r="AU53" s="159"/>
      <c r="AV53" s="160" t="str">
        <f t="shared" si="12"/>
        <v/>
      </c>
      <c r="AW53" s="161" t="str">
        <f t="shared" si="13"/>
        <v/>
      </c>
      <c r="AX53" s="169" t="str">
        <f t="shared" si="14"/>
        <v/>
      </c>
      <c r="AY53" s="170" t="str">
        <f>IFERROR(__xludf.DUMMYFUNCTION("IF($E53="""","""", LET(str,ARRAYFORMULA(JOIN("""",LEFT($I53:$AM53))), IF(ISERROR(FIND(""T"",str)), 0,ARRAYFORMULA(MAX(LEN(SPLIT(str,""F"")))))))"),"")</f>
        <v/>
      </c>
      <c r="AZ53" s="143"/>
      <c r="BA53" s="4"/>
      <c r="BB53" s="4" t="str">
        <f t="shared" si="15"/>
        <v/>
      </c>
      <c r="BC53" s="4" t="str">
        <f t="shared" si="16"/>
        <v/>
      </c>
      <c r="BD53" s="4"/>
      <c r="BE53" s="164"/>
      <c r="BF53" s="4"/>
      <c r="BG53" s="4"/>
      <c r="BH53" s="4"/>
    </row>
    <row r="54" ht="19.5" customHeight="1" outlineLevel="1">
      <c r="A54" s="143"/>
      <c r="B54" s="144"/>
      <c r="C54" s="144"/>
      <c r="D54" s="173">
        <v>21.0</v>
      </c>
      <c r="E54" s="166"/>
      <c r="F54" s="159"/>
      <c r="G54" s="167"/>
      <c r="H54" s="143"/>
      <c r="I54" s="151" t="b">
        <v>0</v>
      </c>
      <c r="J54" s="151" t="b">
        <v>0</v>
      </c>
      <c r="K54" s="151" t="b">
        <v>0</v>
      </c>
      <c r="L54" s="151" t="b">
        <v>0</v>
      </c>
      <c r="M54" s="151" t="b">
        <v>0</v>
      </c>
      <c r="N54" s="151" t="b">
        <v>0</v>
      </c>
      <c r="O54" s="151" t="b">
        <v>0</v>
      </c>
      <c r="P54" s="152" t="b">
        <v>0</v>
      </c>
      <c r="Q54" s="152" t="b">
        <v>0</v>
      </c>
      <c r="R54" s="152" t="b">
        <v>0</v>
      </c>
      <c r="S54" s="152" t="b">
        <v>0</v>
      </c>
      <c r="T54" s="152" t="b">
        <v>0</v>
      </c>
      <c r="U54" s="152" t="b">
        <v>0</v>
      </c>
      <c r="V54" s="152" t="b">
        <v>0</v>
      </c>
      <c r="W54" s="153" t="b">
        <v>0</v>
      </c>
      <c r="X54" s="153" t="b">
        <v>0</v>
      </c>
      <c r="Y54" s="153" t="b">
        <v>0</v>
      </c>
      <c r="Z54" s="153" t="b">
        <v>0</v>
      </c>
      <c r="AA54" s="153" t="b">
        <v>0</v>
      </c>
      <c r="AB54" s="153" t="b">
        <v>0</v>
      </c>
      <c r="AC54" s="153" t="b">
        <v>0</v>
      </c>
      <c r="AD54" s="154" t="b">
        <v>0</v>
      </c>
      <c r="AE54" s="154" t="b">
        <v>0</v>
      </c>
      <c r="AF54" s="154" t="b">
        <v>0</v>
      </c>
      <c r="AG54" s="154" t="b">
        <v>0</v>
      </c>
      <c r="AH54" s="154" t="b">
        <v>0</v>
      </c>
      <c r="AI54" s="154" t="b">
        <v>0</v>
      </c>
      <c r="AJ54" s="154" t="b">
        <v>0</v>
      </c>
      <c r="AK54" s="151" t="b">
        <v>0</v>
      </c>
      <c r="AL54" s="151" t="b">
        <v>0</v>
      </c>
      <c r="AM54" s="151" t="b">
        <v>0</v>
      </c>
      <c r="AN54" s="143"/>
      <c r="AO54" s="174"/>
      <c r="AP54" s="159"/>
      <c r="AQ54" s="157" t="str">
        <f t="shared" si="11"/>
        <v/>
      </c>
      <c r="AR54" s="158" t="str">
        <f>IFERROR(__xludf.DUMMYFUNCTION("IFERROR(IF($AQ54&gt;=1, SPARKLINE(($AQ54),{""charttype"",""bar"";""max"",100%;""color1"",""#ffb6d8"";""color2"",""#ffffff""}), SPARKLINE(($AQ54),{""charttype"",""bar"";""max"",100%;""color1"",""#b0cfff"";""color2"",""#ffffff""})))"),"")</f>
        <v/>
      </c>
      <c r="AS54" s="159"/>
      <c r="AT54" s="159"/>
      <c r="AU54" s="159"/>
      <c r="AV54" s="160" t="str">
        <f t="shared" si="12"/>
        <v/>
      </c>
      <c r="AW54" s="161" t="str">
        <f t="shared" si="13"/>
        <v/>
      </c>
      <c r="AX54" s="169" t="str">
        <f t="shared" si="14"/>
        <v/>
      </c>
      <c r="AY54" s="170" t="str">
        <f>IFERROR(__xludf.DUMMYFUNCTION("IF($E54="""","""", LET(str,ARRAYFORMULA(JOIN("""",LEFT($I54:$AM54))), IF(ISERROR(FIND(""T"",str)), 0,ARRAYFORMULA(MAX(LEN(SPLIT(str,""F"")))))))"),"")</f>
        <v/>
      </c>
      <c r="AZ54" s="143"/>
      <c r="BA54" s="4"/>
      <c r="BB54" s="4" t="str">
        <f t="shared" si="15"/>
        <v/>
      </c>
      <c r="BC54" s="4" t="str">
        <f t="shared" si="16"/>
        <v/>
      </c>
      <c r="BD54" s="4"/>
      <c r="BE54" s="164"/>
      <c r="BF54" s="4"/>
      <c r="BG54" s="4"/>
      <c r="BH54" s="4"/>
    </row>
    <row r="55" ht="19.5" customHeight="1" outlineLevel="1">
      <c r="A55" s="143"/>
      <c r="B55" s="144"/>
      <c r="C55" s="144"/>
      <c r="D55" s="165">
        <v>22.0</v>
      </c>
      <c r="E55" s="166"/>
      <c r="F55" s="159"/>
      <c r="G55" s="167"/>
      <c r="H55" s="143"/>
      <c r="I55" s="151" t="b">
        <v>0</v>
      </c>
      <c r="J55" s="151" t="b">
        <v>0</v>
      </c>
      <c r="K55" s="151" t="b">
        <v>0</v>
      </c>
      <c r="L55" s="151" t="b">
        <v>0</v>
      </c>
      <c r="M55" s="151" t="b">
        <v>0</v>
      </c>
      <c r="N55" s="151" t="b">
        <v>0</v>
      </c>
      <c r="O55" s="151" t="b">
        <v>0</v>
      </c>
      <c r="P55" s="152" t="b">
        <v>0</v>
      </c>
      <c r="Q55" s="152" t="b">
        <v>0</v>
      </c>
      <c r="R55" s="152" t="b">
        <v>0</v>
      </c>
      <c r="S55" s="152" t="b">
        <v>0</v>
      </c>
      <c r="T55" s="152" t="b">
        <v>0</v>
      </c>
      <c r="U55" s="152" t="b">
        <v>0</v>
      </c>
      <c r="V55" s="152" t="b">
        <v>0</v>
      </c>
      <c r="W55" s="153" t="b">
        <v>0</v>
      </c>
      <c r="X55" s="153" t="b">
        <v>0</v>
      </c>
      <c r="Y55" s="153" t="b">
        <v>0</v>
      </c>
      <c r="Z55" s="153" t="b">
        <v>0</v>
      </c>
      <c r="AA55" s="153" t="b">
        <v>0</v>
      </c>
      <c r="AB55" s="153" t="b">
        <v>0</v>
      </c>
      <c r="AC55" s="153" t="b">
        <v>0</v>
      </c>
      <c r="AD55" s="154" t="b">
        <v>0</v>
      </c>
      <c r="AE55" s="154" t="b">
        <v>0</v>
      </c>
      <c r="AF55" s="154" t="b">
        <v>0</v>
      </c>
      <c r="AG55" s="154" t="b">
        <v>0</v>
      </c>
      <c r="AH55" s="154" t="b">
        <v>0</v>
      </c>
      <c r="AI55" s="154" t="b">
        <v>0</v>
      </c>
      <c r="AJ55" s="154" t="b">
        <v>0</v>
      </c>
      <c r="AK55" s="151" t="b">
        <v>0</v>
      </c>
      <c r="AL55" s="151" t="b">
        <v>0</v>
      </c>
      <c r="AM55" s="151" t="b">
        <v>0</v>
      </c>
      <c r="AN55" s="143"/>
      <c r="AO55" s="174"/>
      <c r="AP55" s="159"/>
      <c r="AQ55" s="157" t="str">
        <f t="shared" si="11"/>
        <v/>
      </c>
      <c r="AR55" s="158" t="str">
        <f>IFERROR(__xludf.DUMMYFUNCTION("IFERROR(IF($AQ55&gt;=1, SPARKLINE(($AQ55),{""charttype"",""bar"";""max"",100%;""color1"",""#ffb6d8"";""color2"",""#ffffff""}), SPARKLINE(($AQ55),{""charttype"",""bar"";""max"",100%;""color1"",""#b0cfff"";""color2"",""#ffffff""})))"),"")</f>
        <v/>
      </c>
      <c r="AS55" s="159"/>
      <c r="AT55" s="159"/>
      <c r="AU55" s="159"/>
      <c r="AV55" s="160" t="str">
        <f t="shared" si="12"/>
        <v/>
      </c>
      <c r="AW55" s="161" t="str">
        <f t="shared" si="13"/>
        <v/>
      </c>
      <c r="AX55" s="169" t="str">
        <f t="shared" si="14"/>
        <v/>
      </c>
      <c r="AY55" s="170" t="str">
        <f>IFERROR(__xludf.DUMMYFUNCTION("IF($E55="""","""", LET(str,ARRAYFORMULA(JOIN("""",LEFT($I55:$AM55))), IF(ISERROR(FIND(""T"",str)), 0,ARRAYFORMULA(MAX(LEN(SPLIT(str,""F"")))))))"),"")</f>
        <v/>
      </c>
      <c r="AZ55" s="143"/>
      <c r="BA55" s="4"/>
      <c r="BB55" s="4" t="str">
        <f t="shared" si="15"/>
        <v/>
      </c>
      <c r="BC55" s="4" t="str">
        <f t="shared" si="16"/>
        <v/>
      </c>
      <c r="BD55" s="4"/>
      <c r="BE55" s="164"/>
      <c r="BF55" s="4"/>
      <c r="BG55" s="4"/>
      <c r="BH55" s="4"/>
    </row>
    <row r="56" ht="19.5" customHeight="1" outlineLevel="1">
      <c r="A56" s="143"/>
      <c r="B56" s="144"/>
      <c r="C56" s="144"/>
      <c r="D56" s="165">
        <v>23.0</v>
      </c>
      <c r="E56" s="166"/>
      <c r="F56" s="159"/>
      <c r="G56" s="167"/>
      <c r="H56" s="143"/>
      <c r="I56" s="151" t="b">
        <v>0</v>
      </c>
      <c r="J56" s="151" t="b">
        <v>0</v>
      </c>
      <c r="K56" s="151" t="b">
        <v>0</v>
      </c>
      <c r="L56" s="151" t="b">
        <v>0</v>
      </c>
      <c r="M56" s="151" t="b">
        <v>0</v>
      </c>
      <c r="N56" s="151" t="b">
        <v>0</v>
      </c>
      <c r="O56" s="151" t="b">
        <v>0</v>
      </c>
      <c r="P56" s="152" t="b">
        <v>0</v>
      </c>
      <c r="Q56" s="152" t="b">
        <v>0</v>
      </c>
      <c r="R56" s="152" t="b">
        <v>0</v>
      </c>
      <c r="S56" s="152" t="b">
        <v>0</v>
      </c>
      <c r="T56" s="152" t="b">
        <v>0</v>
      </c>
      <c r="U56" s="152" t="b">
        <v>0</v>
      </c>
      <c r="V56" s="152" t="b">
        <v>0</v>
      </c>
      <c r="W56" s="153" t="b">
        <v>0</v>
      </c>
      <c r="X56" s="153" t="b">
        <v>0</v>
      </c>
      <c r="Y56" s="153" t="b">
        <v>0</v>
      </c>
      <c r="Z56" s="153" t="b">
        <v>0</v>
      </c>
      <c r="AA56" s="153" t="b">
        <v>0</v>
      </c>
      <c r="AB56" s="153" t="b">
        <v>0</v>
      </c>
      <c r="AC56" s="153" t="b">
        <v>0</v>
      </c>
      <c r="AD56" s="154" t="b">
        <v>0</v>
      </c>
      <c r="AE56" s="154" t="b">
        <v>0</v>
      </c>
      <c r="AF56" s="154" t="b">
        <v>0</v>
      </c>
      <c r="AG56" s="154" t="b">
        <v>0</v>
      </c>
      <c r="AH56" s="154" t="b">
        <v>0</v>
      </c>
      <c r="AI56" s="154" t="b">
        <v>0</v>
      </c>
      <c r="AJ56" s="154" t="b">
        <v>0</v>
      </c>
      <c r="AK56" s="151" t="b">
        <v>0</v>
      </c>
      <c r="AL56" s="151" t="b">
        <v>0</v>
      </c>
      <c r="AM56" s="151" t="b">
        <v>0</v>
      </c>
      <c r="AN56" s="143"/>
      <c r="AO56" s="174"/>
      <c r="AP56" s="159"/>
      <c r="AQ56" s="157" t="str">
        <f t="shared" si="11"/>
        <v/>
      </c>
      <c r="AR56" s="158" t="str">
        <f>IFERROR(__xludf.DUMMYFUNCTION("IFERROR(IF($AQ56&gt;=1, SPARKLINE(($AQ56),{""charttype"",""bar"";""max"",100%;""color1"",""#ffb6d8"";""color2"",""#ffffff""}), SPARKLINE(($AQ56),{""charttype"",""bar"";""max"",100%;""color1"",""#b0cfff"";""color2"",""#ffffff""})))"),"")</f>
        <v/>
      </c>
      <c r="AS56" s="159"/>
      <c r="AT56" s="159"/>
      <c r="AU56" s="159"/>
      <c r="AV56" s="160" t="str">
        <f t="shared" si="12"/>
        <v/>
      </c>
      <c r="AW56" s="161" t="str">
        <f t="shared" si="13"/>
        <v/>
      </c>
      <c r="AX56" s="169" t="str">
        <f t="shared" si="14"/>
        <v/>
      </c>
      <c r="AY56" s="170" t="str">
        <f>IFERROR(__xludf.DUMMYFUNCTION("IF($E56="""","""", LET(str,ARRAYFORMULA(JOIN("""",LEFT($I56:$AM56))), IF(ISERROR(FIND(""T"",str)), 0,ARRAYFORMULA(MAX(LEN(SPLIT(str,""F"")))))))"),"")</f>
        <v/>
      </c>
      <c r="AZ56" s="143"/>
      <c r="BA56" s="4"/>
      <c r="BB56" s="4" t="str">
        <f t="shared" si="15"/>
        <v/>
      </c>
      <c r="BC56" s="4" t="str">
        <f t="shared" si="16"/>
        <v/>
      </c>
      <c r="BD56" s="4"/>
      <c r="BE56" s="164"/>
      <c r="BF56" s="4"/>
      <c r="BG56" s="4"/>
      <c r="BH56" s="4"/>
    </row>
    <row r="57" ht="19.5" customHeight="1" outlineLevel="1">
      <c r="A57" s="143"/>
      <c r="B57" s="144"/>
      <c r="C57" s="144"/>
      <c r="D57" s="165">
        <v>24.0</v>
      </c>
      <c r="E57" s="166"/>
      <c r="F57" s="159"/>
      <c r="G57" s="167"/>
      <c r="H57" s="143"/>
      <c r="I57" s="151" t="b">
        <v>0</v>
      </c>
      <c r="J57" s="151" t="b">
        <v>0</v>
      </c>
      <c r="K57" s="151" t="b">
        <v>0</v>
      </c>
      <c r="L57" s="151" t="b">
        <v>0</v>
      </c>
      <c r="M57" s="151" t="b">
        <v>0</v>
      </c>
      <c r="N57" s="151" t="b">
        <v>0</v>
      </c>
      <c r="O57" s="151" t="b">
        <v>0</v>
      </c>
      <c r="P57" s="152" t="b">
        <v>0</v>
      </c>
      <c r="Q57" s="152" t="b">
        <v>0</v>
      </c>
      <c r="R57" s="152" t="b">
        <v>0</v>
      </c>
      <c r="S57" s="152" t="b">
        <v>0</v>
      </c>
      <c r="T57" s="152" t="b">
        <v>0</v>
      </c>
      <c r="U57" s="152" t="b">
        <v>0</v>
      </c>
      <c r="V57" s="152" t="b">
        <v>0</v>
      </c>
      <c r="W57" s="153" t="b">
        <v>0</v>
      </c>
      <c r="X57" s="153" t="b">
        <v>0</v>
      </c>
      <c r="Y57" s="153" t="b">
        <v>0</v>
      </c>
      <c r="Z57" s="153" t="b">
        <v>0</v>
      </c>
      <c r="AA57" s="153" t="b">
        <v>0</v>
      </c>
      <c r="AB57" s="153" t="b">
        <v>0</v>
      </c>
      <c r="AC57" s="153" t="b">
        <v>0</v>
      </c>
      <c r="AD57" s="154" t="b">
        <v>0</v>
      </c>
      <c r="AE57" s="154" t="b">
        <v>0</v>
      </c>
      <c r="AF57" s="154" t="b">
        <v>0</v>
      </c>
      <c r="AG57" s="154" t="b">
        <v>0</v>
      </c>
      <c r="AH57" s="154" t="b">
        <v>0</v>
      </c>
      <c r="AI57" s="154" t="b">
        <v>0</v>
      </c>
      <c r="AJ57" s="154" t="b">
        <v>0</v>
      </c>
      <c r="AK57" s="151" t="b">
        <v>0</v>
      </c>
      <c r="AL57" s="151" t="b">
        <v>0</v>
      </c>
      <c r="AM57" s="151" t="b">
        <v>0</v>
      </c>
      <c r="AN57" s="143"/>
      <c r="AO57" s="174"/>
      <c r="AP57" s="159"/>
      <c r="AQ57" s="157" t="str">
        <f t="shared" si="11"/>
        <v/>
      </c>
      <c r="AR57" s="158" t="str">
        <f>IFERROR(__xludf.DUMMYFUNCTION("IFERROR(IF($AQ57&gt;=1, SPARKLINE(($AQ57),{""charttype"",""bar"";""max"",100%;""color1"",""#ffb6d8"";""color2"",""#ffffff""}), SPARKLINE(($AQ57),{""charttype"",""bar"";""max"",100%;""color1"",""#b0cfff"";""color2"",""#ffffff""})))"),"")</f>
        <v/>
      </c>
      <c r="AS57" s="159"/>
      <c r="AT57" s="159"/>
      <c r="AU57" s="159"/>
      <c r="AV57" s="160" t="str">
        <f t="shared" si="12"/>
        <v/>
      </c>
      <c r="AW57" s="161" t="str">
        <f t="shared" si="13"/>
        <v/>
      </c>
      <c r="AX57" s="169" t="str">
        <f t="shared" si="14"/>
        <v/>
      </c>
      <c r="AY57" s="170" t="str">
        <f>IFERROR(__xludf.DUMMYFUNCTION("IF($E57="""","""", LET(str,ARRAYFORMULA(JOIN("""",LEFT($I57:$AM57))), IF(ISERROR(FIND(""T"",str)), 0,ARRAYFORMULA(MAX(LEN(SPLIT(str,""F"")))))))"),"")</f>
        <v/>
      </c>
      <c r="AZ57" s="143"/>
      <c r="BA57" s="4"/>
      <c r="BB57" s="4" t="str">
        <f t="shared" si="15"/>
        <v/>
      </c>
      <c r="BC57" s="4" t="str">
        <f t="shared" si="16"/>
        <v/>
      </c>
      <c r="BD57" s="4"/>
      <c r="BE57" s="164"/>
      <c r="BF57" s="4"/>
      <c r="BG57" s="4"/>
      <c r="BH57" s="4"/>
    </row>
    <row r="58" ht="19.5" customHeight="1" outlineLevel="1">
      <c r="A58" s="143"/>
      <c r="B58" s="144"/>
      <c r="C58" s="144"/>
      <c r="D58" s="165">
        <v>25.0</v>
      </c>
      <c r="E58" s="166"/>
      <c r="F58" s="159"/>
      <c r="G58" s="167"/>
      <c r="H58" s="143"/>
      <c r="I58" s="151" t="b">
        <v>0</v>
      </c>
      <c r="J58" s="151" t="b">
        <v>0</v>
      </c>
      <c r="K58" s="151" t="b">
        <v>0</v>
      </c>
      <c r="L58" s="151" t="b">
        <v>0</v>
      </c>
      <c r="M58" s="151" t="b">
        <v>0</v>
      </c>
      <c r="N58" s="151" t="b">
        <v>0</v>
      </c>
      <c r="O58" s="151" t="b">
        <v>0</v>
      </c>
      <c r="P58" s="152" t="b">
        <v>0</v>
      </c>
      <c r="Q58" s="152" t="b">
        <v>0</v>
      </c>
      <c r="R58" s="152" t="b">
        <v>0</v>
      </c>
      <c r="S58" s="152" t="b">
        <v>0</v>
      </c>
      <c r="T58" s="152" t="b">
        <v>0</v>
      </c>
      <c r="U58" s="152" t="b">
        <v>0</v>
      </c>
      <c r="V58" s="152" t="b">
        <v>0</v>
      </c>
      <c r="W58" s="153" t="b">
        <v>0</v>
      </c>
      <c r="X58" s="153" t="b">
        <v>0</v>
      </c>
      <c r="Y58" s="153" t="b">
        <v>0</v>
      </c>
      <c r="Z58" s="153" t="b">
        <v>0</v>
      </c>
      <c r="AA58" s="153" t="b">
        <v>0</v>
      </c>
      <c r="AB58" s="153" t="b">
        <v>0</v>
      </c>
      <c r="AC58" s="153" t="b">
        <v>0</v>
      </c>
      <c r="AD58" s="154" t="b">
        <v>0</v>
      </c>
      <c r="AE58" s="154" t="b">
        <v>0</v>
      </c>
      <c r="AF58" s="154" t="b">
        <v>0</v>
      </c>
      <c r="AG58" s="154" t="b">
        <v>0</v>
      </c>
      <c r="AH58" s="154" t="b">
        <v>0</v>
      </c>
      <c r="AI58" s="154" t="b">
        <v>0</v>
      </c>
      <c r="AJ58" s="154" t="b">
        <v>0</v>
      </c>
      <c r="AK58" s="151" t="b">
        <v>0</v>
      </c>
      <c r="AL58" s="151" t="b">
        <v>0</v>
      </c>
      <c r="AM58" s="151" t="b">
        <v>0</v>
      </c>
      <c r="AN58" s="143"/>
      <c r="AO58" s="174"/>
      <c r="AP58" s="159"/>
      <c r="AQ58" s="157" t="str">
        <f t="shared" si="11"/>
        <v/>
      </c>
      <c r="AR58" s="158" t="str">
        <f>IFERROR(__xludf.DUMMYFUNCTION("IFERROR(IF($AQ58&gt;=1, SPARKLINE(($AQ58),{""charttype"",""bar"";""max"",100%;""color1"",""#ffb6d8"";""color2"",""#ffffff""}), SPARKLINE(($AQ58),{""charttype"",""bar"";""max"",100%;""color1"",""#b0cfff"";""color2"",""#ffffff""})))"),"")</f>
        <v/>
      </c>
      <c r="AS58" s="159"/>
      <c r="AT58" s="159"/>
      <c r="AU58" s="159"/>
      <c r="AV58" s="160" t="str">
        <f t="shared" si="12"/>
        <v/>
      </c>
      <c r="AW58" s="161" t="str">
        <f t="shared" si="13"/>
        <v/>
      </c>
      <c r="AX58" s="169" t="str">
        <f t="shared" si="14"/>
        <v/>
      </c>
      <c r="AY58" s="170" t="str">
        <f>IFERROR(__xludf.DUMMYFUNCTION("IF($E58="""","""", LET(str,ARRAYFORMULA(JOIN("""",LEFT($I58:$AM58))), IF(ISERROR(FIND(""T"",str)), 0,ARRAYFORMULA(MAX(LEN(SPLIT(str,""F"")))))))"),"")</f>
        <v/>
      </c>
      <c r="AZ58" s="143"/>
      <c r="BA58" s="4"/>
      <c r="BB58" s="4" t="str">
        <f t="shared" si="15"/>
        <v/>
      </c>
      <c r="BC58" s="4" t="str">
        <f t="shared" si="16"/>
        <v/>
      </c>
      <c r="BD58" s="4"/>
      <c r="BE58" s="164"/>
      <c r="BF58" s="4"/>
      <c r="BG58" s="4"/>
      <c r="BH58" s="4"/>
    </row>
    <row r="59" ht="19.5" customHeight="1" outlineLevel="1">
      <c r="A59" s="143"/>
      <c r="B59" s="144"/>
      <c r="C59" s="144"/>
      <c r="D59" s="165">
        <v>26.0</v>
      </c>
      <c r="E59" s="166"/>
      <c r="F59" s="159"/>
      <c r="G59" s="167"/>
      <c r="H59" s="143"/>
      <c r="I59" s="151" t="b">
        <v>0</v>
      </c>
      <c r="J59" s="151" t="b">
        <v>0</v>
      </c>
      <c r="K59" s="151" t="b">
        <v>0</v>
      </c>
      <c r="L59" s="151" t="b">
        <v>0</v>
      </c>
      <c r="M59" s="151" t="b">
        <v>0</v>
      </c>
      <c r="N59" s="151" t="b">
        <v>0</v>
      </c>
      <c r="O59" s="151" t="b">
        <v>0</v>
      </c>
      <c r="P59" s="152" t="b">
        <v>0</v>
      </c>
      <c r="Q59" s="152" t="b">
        <v>0</v>
      </c>
      <c r="R59" s="152" t="b">
        <v>0</v>
      </c>
      <c r="S59" s="152" t="b">
        <v>0</v>
      </c>
      <c r="T59" s="152" t="b">
        <v>0</v>
      </c>
      <c r="U59" s="152" t="b">
        <v>0</v>
      </c>
      <c r="V59" s="152" t="b">
        <v>0</v>
      </c>
      <c r="W59" s="153" t="b">
        <v>0</v>
      </c>
      <c r="X59" s="153" t="b">
        <v>0</v>
      </c>
      <c r="Y59" s="153" t="b">
        <v>0</v>
      </c>
      <c r="Z59" s="153" t="b">
        <v>0</v>
      </c>
      <c r="AA59" s="153" t="b">
        <v>0</v>
      </c>
      <c r="AB59" s="153" t="b">
        <v>0</v>
      </c>
      <c r="AC59" s="153" t="b">
        <v>0</v>
      </c>
      <c r="AD59" s="154" t="b">
        <v>0</v>
      </c>
      <c r="AE59" s="154" t="b">
        <v>0</v>
      </c>
      <c r="AF59" s="154" t="b">
        <v>0</v>
      </c>
      <c r="AG59" s="154" t="b">
        <v>0</v>
      </c>
      <c r="AH59" s="154" t="b">
        <v>0</v>
      </c>
      <c r="AI59" s="154" t="b">
        <v>0</v>
      </c>
      <c r="AJ59" s="154" t="b">
        <v>0</v>
      </c>
      <c r="AK59" s="151" t="b">
        <v>0</v>
      </c>
      <c r="AL59" s="151" t="b">
        <v>0</v>
      </c>
      <c r="AM59" s="151" t="b">
        <v>0</v>
      </c>
      <c r="AN59" s="143"/>
      <c r="AO59" s="174"/>
      <c r="AP59" s="159"/>
      <c r="AQ59" s="157" t="str">
        <f t="shared" si="11"/>
        <v/>
      </c>
      <c r="AR59" s="158" t="str">
        <f>IFERROR(__xludf.DUMMYFUNCTION("IFERROR(IF($AQ59&gt;=1, SPARKLINE(($AQ59),{""charttype"",""bar"";""max"",100%;""color1"",""#ffb6d8"";""color2"",""#ffffff""}), SPARKLINE(($AQ59),{""charttype"",""bar"";""max"",100%;""color1"",""#b0cfff"";""color2"",""#ffffff""})))"),"")</f>
        <v/>
      </c>
      <c r="AS59" s="159"/>
      <c r="AT59" s="159"/>
      <c r="AU59" s="159"/>
      <c r="AV59" s="160" t="str">
        <f t="shared" si="12"/>
        <v/>
      </c>
      <c r="AW59" s="161" t="str">
        <f t="shared" si="13"/>
        <v/>
      </c>
      <c r="AX59" s="169" t="str">
        <f t="shared" si="14"/>
        <v/>
      </c>
      <c r="AY59" s="170" t="str">
        <f>IFERROR(__xludf.DUMMYFUNCTION("IF($E59="""","""", LET(str,ARRAYFORMULA(JOIN("""",LEFT($I59:$AM59))), IF(ISERROR(FIND(""T"",str)), 0,ARRAYFORMULA(MAX(LEN(SPLIT(str,""F"")))))))"),"")</f>
        <v/>
      </c>
      <c r="AZ59" s="143"/>
      <c r="BA59" s="4"/>
      <c r="BB59" s="4" t="str">
        <f t="shared" si="15"/>
        <v/>
      </c>
      <c r="BC59" s="4" t="str">
        <f t="shared" si="16"/>
        <v/>
      </c>
      <c r="BD59" s="4"/>
      <c r="BE59" s="164"/>
      <c r="BF59" s="4"/>
      <c r="BG59" s="4"/>
      <c r="BH59" s="4"/>
    </row>
    <row r="60" ht="19.5" customHeight="1" outlineLevel="1">
      <c r="A60" s="143"/>
      <c r="B60" s="144"/>
      <c r="C60" s="144"/>
      <c r="D60" s="165">
        <v>27.0</v>
      </c>
      <c r="E60" s="166"/>
      <c r="F60" s="159"/>
      <c r="G60" s="167"/>
      <c r="H60" s="143"/>
      <c r="I60" s="151" t="b">
        <v>0</v>
      </c>
      <c r="J60" s="151" t="b">
        <v>0</v>
      </c>
      <c r="K60" s="151" t="b">
        <v>0</v>
      </c>
      <c r="L60" s="151" t="b">
        <v>0</v>
      </c>
      <c r="M60" s="151" t="b">
        <v>0</v>
      </c>
      <c r="N60" s="151" t="b">
        <v>0</v>
      </c>
      <c r="O60" s="151" t="b">
        <v>0</v>
      </c>
      <c r="P60" s="152" t="b">
        <v>0</v>
      </c>
      <c r="Q60" s="152" t="b">
        <v>0</v>
      </c>
      <c r="R60" s="152" t="b">
        <v>0</v>
      </c>
      <c r="S60" s="152" t="b">
        <v>0</v>
      </c>
      <c r="T60" s="152" t="b">
        <v>0</v>
      </c>
      <c r="U60" s="152" t="b">
        <v>0</v>
      </c>
      <c r="V60" s="152" t="b">
        <v>0</v>
      </c>
      <c r="W60" s="153" t="b">
        <v>0</v>
      </c>
      <c r="X60" s="153" t="b">
        <v>0</v>
      </c>
      <c r="Y60" s="153" t="b">
        <v>0</v>
      </c>
      <c r="Z60" s="153" t="b">
        <v>0</v>
      </c>
      <c r="AA60" s="153" t="b">
        <v>0</v>
      </c>
      <c r="AB60" s="153" t="b">
        <v>0</v>
      </c>
      <c r="AC60" s="153" t="b">
        <v>0</v>
      </c>
      <c r="AD60" s="154" t="b">
        <v>0</v>
      </c>
      <c r="AE60" s="154" t="b">
        <v>0</v>
      </c>
      <c r="AF60" s="154" t="b">
        <v>0</v>
      </c>
      <c r="AG60" s="154" t="b">
        <v>0</v>
      </c>
      <c r="AH60" s="154" t="b">
        <v>0</v>
      </c>
      <c r="AI60" s="154" t="b">
        <v>0</v>
      </c>
      <c r="AJ60" s="154" t="b">
        <v>0</v>
      </c>
      <c r="AK60" s="151" t="b">
        <v>0</v>
      </c>
      <c r="AL60" s="151" t="b">
        <v>0</v>
      </c>
      <c r="AM60" s="151" t="b">
        <v>0</v>
      </c>
      <c r="AN60" s="143"/>
      <c r="AO60" s="174"/>
      <c r="AP60" s="159"/>
      <c r="AQ60" s="157" t="str">
        <f t="shared" si="11"/>
        <v/>
      </c>
      <c r="AR60" s="158" t="str">
        <f>IFERROR(__xludf.DUMMYFUNCTION("IFERROR(IF($AQ60&gt;=1, SPARKLINE(($AQ60),{""charttype"",""bar"";""max"",100%;""color1"",""#ffb6d8"";""color2"",""#ffffff""}), SPARKLINE(($AQ60),{""charttype"",""bar"";""max"",100%;""color1"",""#b0cfff"";""color2"",""#ffffff""})))"),"")</f>
        <v/>
      </c>
      <c r="AS60" s="159"/>
      <c r="AT60" s="159"/>
      <c r="AU60" s="159"/>
      <c r="AV60" s="160" t="str">
        <f t="shared" si="12"/>
        <v/>
      </c>
      <c r="AW60" s="161" t="str">
        <f t="shared" si="13"/>
        <v/>
      </c>
      <c r="AX60" s="169" t="str">
        <f t="shared" si="14"/>
        <v/>
      </c>
      <c r="AY60" s="170" t="str">
        <f>IFERROR(__xludf.DUMMYFUNCTION("IF($E60="""","""", LET(str,ARRAYFORMULA(JOIN("""",LEFT($I60:$AM60))), IF(ISERROR(FIND(""T"",str)), 0,ARRAYFORMULA(MAX(LEN(SPLIT(str,""F"")))))))"),"")</f>
        <v/>
      </c>
      <c r="AZ60" s="143"/>
      <c r="BA60" s="4"/>
      <c r="BB60" s="4" t="str">
        <f t="shared" si="15"/>
        <v/>
      </c>
      <c r="BC60" s="4" t="str">
        <f t="shared" si="16"/>
        <v/>
      </c>
      <c r="BD60" s="4"/>
      <c r="BE60" s="164"/>
      <c r="BF60" s="4"/>
      <c r="BG60" s="4"/>
      <c r="BH60" s="4"/>
    </row>
    <row r="61" ht="19.5" customHeight="1" outlineLevel="1">
      <c r="A61" s="143"/>
      <c r="B61" s="144"/>
      <c r="C61" s="144"/>
      <c r="D61" s="165">
        <v>28.0</v>
      </c>
      <c r="E61" s="166"/>
      <c r="F61" s="159"/>
      <c r="G61" s="167"/>
      <c r="H61" s="143"/>
      <c r="I61" s="151" t="b">
        <v>0</v>
      </c>
      <c r="J61" s="151" t="b">
        <v>0</v>
      </c>
      <c r="K61" s="151" t="b">
        <v>0</v>
      </c>
      <c r="L61" s="151" t="b">
        <v>0</v>
      </c>
      <c r="M61" s="151" t="b">
        <v>0</v>
      </c>
      <c r="N61" s="151" t="b">
        <v>0</v>
      </c>
      <c r="O61" s="151" t="b">
        <v>0</v>
      </c>
      <c r="P61" s="152" t="b">
        <v>0</v>
      </c>
      <c r="Q61" s="152" t="b">
        <v>0</v>
      </c>
      <c r="R61" s="152" t="b">
        <v>0</v>
      </c>
      <c r="S61" s="152" t="b">
        <v>0</v>
      </c>
      <c r="T61" s="152" t="b">
        <v>0</v>
      </c>
      <c r="U61" s="152" t="b">
        <v>0</v>
      </c>
      <c r="V61" s="152" t="b">
        <v>0</v>
      </c>
      <c r="W61" s="153" t="b">
        <v>0</v>
      </c>
      <c r="X61" s="153" t="b">
        <v>0</v>
      </c>
      <c r="Y61" s="153" t="b">
        <v>0</v>
      </c>
      <c r="Z61" s="153" t="b">
        <v>0</v>
      </c>
      <c r="AA61" s="153" t="b">
        <v>0</v>
      </c>
      <c r="AB61" s="153" t="b">
        <v>0</v>
      </c>
      <c r="AC61" s="153" t="b">
        <v>0</v>
      </c>
      <c r="AD61" s="154" t="b">
        <v>0</v>
      </c>
      <c r="AE61" s="154" t="b">
        <v>0</v>
      </c>
      <c r="AF61" s="154" t="b">
        <v>0</v>
      </c>
      <c r="AG61" s="154" t="b">
        <v>0</v>
      </c>
      <c r="AH61" s="154" t="b">
        <v>0</v>
      </c>
      <c r="AI61" s="154" t="b">
        <v>0</v>
      </c>
      <c r="AJ61" s="154" t="b">
        <v>0</v>
      </c>
      <c r="AK61" s="151" t="b">
        <v>0</v>
      </c>
      <c r="AL61" s="151" t="b">
        <v>0</v>
      </c>
      <c r="AM61" s="151" t="b">
        <v>0</v>
      </c>
      <c r="AN61" s="143"/>
      <c r="AO61" s="174"/>
      <c r="AP61" s="159"/>
      <c r="AQ61" s="157" t="str">
        <f t="shared" si="11"/>
        <v/>
      </c>
      <c r="AR61" s="158" t="str">
        <f>IFERROR(__xludf.DUMMYFUNCTION("IFERROR(IF($AQ61&gt;=1, SPARKLINE(($AQ61),{""charttype"",""bar"";""max"",100%;""color1"",""#ffb6d8"";""color2"",""#ffffff""}), SPARKLINE(($AQ61),{""charttype"",""bar"";""max"",100%;""color1"",""#b0cfff"";""color2"",""#ffffff""})))"),"")</f>
        <v/>
      </c>
      <c r="AS61" s="159"/>
      <c r="AT61" s="159"/>
      <c r="AU61" s="159"/>
      <c r="AV61" s="160" t="str">
        <f t="shared" si="12"/>
        <v/>
      </c>
      <c r="AW61" s="161" t="str">
        <f t="shared" si="13"/>
        <v/>
      </c>
      <c r="AX61" s="169" t="str">
        <f t="shared" si="14"/>
        <v/>
      </c>
      <c r="AY61" s="170" t="str">
        <f>IFERROR(__xludf.DUMMYFUNCTION("IF($E61="""","""", LET(str,ARRAYFORMULA(JOIN("""",LEFT($I61:$AM61))), IF(ISERROR(FIND(""T"",str)), 0,ARRAYFORMULA(MAX(LEN(SPLIT(str,""F"")))))))"),"")</f>
        <v/>
      </c>
      <c r="AZ61" s="143"/>
      <c r="BA61" s="4"/>
      <c r="BB61" s="4" t="str">
        <f t="shared" si="15"/>
        <v/>
      </c>
      <c r="BC61" s="4" t="str">
        <f t="shared" si="16"/>
        <v/>
      </c>
      <c r="BD61" s="4"/>
      <c r="BE61" s="164"/>
      <c r="BF61" s="4"/>
      <c r="BG61" s="4"/>
      <c r="BH61" s="4"/>
    </row>
    <row r="62" ht="19.5" customHeight="1" outlineLevel="1">
      <c r="A62" s="143"/>
      <c r="B62" s="144"/>
      <c r="C62" s="144"/>
      <c r="D62" s="165">
        <v>29.0</v>
      </c>
      <c r="E62" s="166"/>
      <c r="F62" s="159"/>
      <c r="G62" s="167"/>
      <c r="H62" s="143"/>
      <c r="I62" s="151" t="b">
        <v>0</v>
      </c>
      <c r="J62" s="151" t="b">
        <v>0</v>
      </c>
      <c r="K62" s="151" t="b">
        <v>0</v>
      </c>
      <c r="L62" s="151" t="b">
        <v>0</v>
      </c>
      <c r="M62" s="151" t="b">
        <v>0</v>
      </c>
      <c r="N62" s="151" t="b">
        <v>0</v>
      </c>
      <c r="O62" s="151" t="b">
        <v>0</v>
      </c>
      <c r="P62" s="152" t="b">
        <v>0</v>
      </c>
      <c r="Q62" s="152" t="b">
        <v>0</v>
      </c>
      <c r="R62" s="152" t="b">
        <v>0</v>
      </c>
      <c r="S62" s="152" t="b">
        <v>0</v>
      </c>
      <c r="T62" s="152" t="b">
        <v>0</v>
      </c>
      <c r="U62" s="152" t="b">
        <v>0</v>
      </c>
      <c r="V62" s="152" t="b">
        <v>0</v>
      </c>
      <c r="W62" s="153" t="b">
        <v>0</v>
      </c>
      <c r="X62" s="153" t="b">
        <v>0</v>
      </c>
      <c r="Y62" s="153" t="b">
        <v>0</v>
      </c>
      <c r="Z62" s="153" t="b">
        <v>0</v>
      </c>
      <c r="AA62" s="153" t="b">
        <v>0</v>
      </c>
      <c r="AB62" s="153" t="b">
        <v>0</v>
      </c>
      <c r="AC62" s="153" t="b">
        <v>0</v>
      </c>
      <c r="AD62" s="154" t="b">
        <v>0</v>
      </c>
      <c r="AE62" s="154" t="b">
        <v>0</v>
      </c>
      <c r="AF62" s="154" t="b">
        <v>0</v>
      </c>
      <c r="AG62" s="154" t="b">
        <v>0</v>
      </c>
      <c r="AH62" s="154" t="b">
        <v>0</v>
      </c>
      <c r="AI62" s="154" t="b">
        <v>0</v>
      </c>
      <c r="AJ62" s="154" t="b">
        <v>0</v>
      </c>
      <c r="AK62" s="151" t="b">
        <v>0</v>
      </c>
      <c r="AL62" s="151" t="b">
        <v>0</v>
      </c>
      <c r="AM62" s="151" t="b">
        <v>0</v>
      </c>
      <c r="AN62" s="143"/>
      <c r="AO62" s="174"/>
      <c r="AP62" s="159"/>
      <c r="AQ62" s="157" t="str">
        <f t="shared" si="11"/>
        <v/>
      </c>
      <c r="AR62" s="158" t="str">
        <f>IFERROR(__xludf.DUMMYFUNCTION("IFERROR(IF($AQ62&gt;=1, SPARKLINE(($AQ62),{""charttype"",""bar"";""max"",100%;""color1"",""#ffb6d8"";""color2"",""#ffffff""}), SPARKLINE(($AQ62),{""charttype"",""bar"";""max"",100%;""color1"",""#b0cfff"";""color2"",""#ffffff""})))"),"")</f>
        <v/>
      </c>
      <c r="AS62" s="159"/>
      <c r="AT62" s="159"/>
      <c r="AU62" s="159"/>
      <c r="AV62" s="160" t="str">
        <f t="shared" si="12"/>
        <v/>
      </c>
      <c r="AW62" s="161" t="str">
        <f t="shared" si="13"/>
        <v/>
      </c>
      <c r="AX62" s="169" t="str">
        <f t="shared" si="14"/>
        <v/>
      </c>
      <c r="AY62" s="170" t="str">
        <f>IFERROR(__xludf.DUMMYFUNCTION("IF($E62="""","""", LET(str,ARRAYFORMULA(JOIN("""",LEFT($I62:$AM62))), IF(ISERROR(FIND(""T"",str)), 0,ARRAYFORMULA(MAX(LEN(SPLIT(str,""F"")))))))"),"")</f>
        <v/>
      </c>
      <c r="AZ62" s="143"/>
      <c r="BA62" s="4"/>
      <c r="BB62" s="4" t="str">
        <f t="shared" si="15"/>
        <v/>
      </c>
      <c r="BC62" s="4" t="str">
        <f t="shared" si="16"/>
        <v/>
      </c>
      <c r="BD62" s="4"/>
      <c r="BE62" s="164"/>
      <c r="BF62" s="4"/>
      <c r="BG62" s="4"/>
      <c r="BH62" s="4"/>
    </row>
    <row r="63" ht="19.5" customHeight="1" outlineLevel="1">
      <c r="A63" s="143"/>
      <c r="B63" s="144"/>
      <c r="C63" s="144"/>
      <c r="D63" s="175">
        <v>30.0</v>
      </c>
      <c r="E63" s="176"/>
      <c r="F63" s="177"/>
      <c r="G63" s="178"/>
      <c r="H63" s="143"/>
      <c r="I63" s="151" t="b">
        <v>0</v>
      </c>
      <c r="J63" s="151" t="b">
        <v>0</v>
      </c>
      <c r="K63" s="151" t="b">
        <v>0</v>
      </c>
      <c r="L63" s="151" t="b">
        <v>0</v>
      </c>
      <c r="M63" s="151" t="b">
        <v>0</v>
      </c>
      <c r="N63" s="151" t="b">
        <v>0</v>
      </c>
      <c r="O63" s="151" t="b">
        <v>0</v>
      </c>
      <c r="P63" s="152" t="b">
        <v>0</v>
      </c>
      <c r="Q63" s="152" t="b">
        <v>0</v>
      </c>
      <c r="R63" s="152" t="b">
        <v>0</v>
      </c>
      <c r="S63" s="152" t="b">
        <v>0</v>
      </c>
      <c r="T63" s="152" t="b">
        <v>0</v>
      </c>
      <c r="U63" s="152" t="b">
        <v>0</v>
      </c>
      <c r="V63" s="152" t="b">
        <v>0</v>
      </c>
      <c r="W63" s="153" t="b">
        <v>0</v>
      </c>
      <c r="X63" s="153" t="b">
        <v>0</v>
      </c>
      <c r="Y63" s="153" t="b">
        <v>0</v>
      </c>
      <c r="Z63" s="153" t="b">
        <v>0</v>
      </c>
      <c r="AA63" s="153" t="b">
        <v>0</v>
      </c>
      <c r="AB63" s="153" t="b">
        <v>0</v>
      </c>
      <c r="AC63" s="153" t="b">
        <v>0</v>
      </c>
      <c r="AD63" s="154" t="b">
        <v>0</v>
      </c>
      <c r="AE63" s="154" t="b">
        <v>0</v>
      </c>
      <c r="AF63" s="154" t="b">
        <v>0</v>
      </c>
      <c r="AG63" s="154" t="b">
        <v>0</v>
      </c>
      <c r="AH63" s="154" t="b">
        <v>0</v>
      </c>
      <c r="AI63" s="154" t="b">
        <v>0</v>
      </c>
      <c r="AJ63" s="154" t="b">
        <v>0</v>
      </c>
      <c r="AK63" s="151" t="b">
        <v>0</v>
      </c>
      <c r="AL63" s="151" t="b">
        <v>0</v>
      </c>
      <c r="AM63" s="151" t="b">
        <v>0</v>
      </c>
      <c r="AN63" s="143"/>
      <c r="AO63" s="179"/>
      <c r="AP63" s="180"/>
      <c r="AQ63" s="181" t="str">
        <f t="shared" si="11"/>
        <v/>
      </c>
      <c r="AR63" s="182" t="str">
        <f>IFERROR(__xludf.DUMMYFUNCTION("IFERROR(IF($AQ63&gt;=1, SPARKLINE(($AQ63),{""charttype"",""bar"";""max"",100%;""color1"",""#ffb6d8"";""color2"",""#ffffff""}), SPARKLINE(($AQ63),{""charttype"",""bar"";""max"",100%;""color1"",""#b0cfff"";""color2"",""#ffffff""})))"),"")</f>
        <v/>
      </c>
      <c r="AS63" s="180"/>
      <c r="AT63" s="180"/>
      <c r="AU63" s="180"/>
      <c r="AV63" s="183" t="str">
        <f t="shared" si="12"/>
        <v/>
      </c>
      <c r="AW63" s="184" t="str">
        <f t="shared" si="13"/>
        <v/>
      </c>
      <c r="AX63" s="185" t="str">
        <f t="shared" si="14"/>
        <v/>
      </c>
      <c r="AY63" s="186" t="str">
        <f>IFERROR(__xludf.DUMMYFUNCTION("IF($E63="""","""", LET(str,ARRAYFORMULA(JOIN("""",LEFT($I63:$AM63))), IF(ISERROR(FIND(""T"",str)), 0,ARRAYFORMULA(MAX(LEN(SPLIT(str,""F"")))))))"),"")</f>
        <v/>
      </c>
      <c r="AZ63" s="143"/>
      <c r="BA63" s="4"/>
      <c r="BB63" s="4" t="str">
        <f t="shared" si="15"/>
        <v/>
      </c>
      <c r="BC63" s="4" t="str">
        <f t="shared" si="16"/>
        <v/>
      </c>
      <c r="BD63" s="4"/>
      <c r="BE63" s="164"/>
      <c r="BF63" s="4"/>
      <c r="BG63" s="4"/>
      <c r="BH63" s="4"/>
    </row>
    <row r="64" ht="19.5" customHeight="1">
      <c r="A64" s="5"/>
      <c r="B64" s="94"/>
      <c r="C64" s="94"/>
      <c r="D64" s="187"/>
      <c r="E64" s="187"/>
      <c r="F64" s="187"/>
      <c r="G64" s="187"/>
      <c r="H64" s="5"/>
      <c r="I64" s="188"/>
      <c r="J64" s="188"/>
      <c r="K64" s="188"/>
      <c r="L64" s="188"/>
      <c r="M64" s="188"/>
      <c r="N64" s="188"/>
      <c r="O64" s="188"/>
      <c r="P64" s="188"/>
      <c r="Q64" s="188"/>
      <c r="R64" s="188"/>
      <c r="S64" s="188"/>
      <c r="T64" s="188"/>
      <c r="U64" s="188"/>
      <c r="V64" s="188"/>
      <c r="W64" s="188"/>
      <c r="X64" s="188"/>
      <c r="Y64" s="188"/>
      <c r="Z64" s="188"/>
      <c r="AA64" s="188"/>
      <c r="AB64" s="188"/>
      <c r="AC64" s="188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189"/>
      <c r="AP64" s="189"/>
      <c r="AQ64" s="189"/>
      <c r="AR64" s="189"/>
      <c r="AS64" s="189"/>
      <c r="AT64" s="189"/>
      <c r="AU64" s="189"/>
      <c r="AV64" s="189"/>
      <c r="AW64" s="189"/>
      <c r="AX64" s="189"/>
      <c r="AY64" s="189"/>
      <c r="AZ64" s="5"/>
      <c r="BA64" s="4"/>
      <c r="BB64" s="4"/>
      <c r="BC64" s="4"/>
      <c r="BD64" s="4"/>
      <c r="BE64" s="4"/>
      <c r="BF64" s="4"/>
      <c r="BG64" s="4"/>
      <c r="BH64" s="4"/>
    </row>
    <row r="65" ht="52.5" hidden="1" customHeight="1">
      <c r="A65" s="109"/>
      <c r="E65" s="190" t="s">
        <v>36</v>
      </c>
      <c r="I65" s="190" t="s">
        <v>37</v>
      </c>
      <c r="AZ65" s="191"/>
      <c r="BA65" s="192"/>
      <c r="BB65" s="192"/>
      <c r="BC65" s="192"/>
      <c r="BD65" s="192"/>
      <c r="BE65" s="192"/>
      <c r="BF65" s="192"/>
      <c r="BG65" s="192"/>
      <c r="BH65" s="192"/>
    </row>
    <row r="66" ht="19.5" customHeight="1">
      <c r="A66" s="5"/>
      <c r="B66" s="94"/>
      <c r="C66" s="94"/>
      <c r="D66" s="193"/>
      <c r="E66" s="193"/>
      <c r="F66" s="193"/>
      <c r="G66" s="193"/>
      <c r="H66" s="5"/>
      <c r="I66" s="188"/>
      <c r="J66" s="188"/>
      <c r="K66" s="188"/>
      <c r="L66" s="188"/>
      <c r="M66" s="188"/>
      <c r="N66" s="188"/>
      <c r="O66" s="188"/>
      <c r="P66" s="188"/>
      <c r="Q66" s="188"/>
      <c r="R66" s="188"/>
      <c r="S66" s="188"/>
      <c r="T66" s="188"/>
      <c r="U66" s="188"/>
      <c r="V66" s="188"/>
      <c r="W66" s="188"/>
      <c r="X66" s="188"/>
      <c r="Y66" s="188"/>
      <c r="Z66" s="188"/>
      <c r="AA66" s="188"/>
      <c r="AB66" s="188"/>
      <c r="AC66" s="188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4"/>
      <c r="BB66" s="4"/>
      <c r="BC66" s="4"/>
      <c r="BD66" s="4"/>
      <c r="BE66" s="4"/>
      <c r="BF66" s="4"/>
      <c r="BG66" s="4"/>
      <c r="BH66" s="4"/>
    </row>
    <row r="67" ht="18.75" customHeight="1">
      <c r="A67" s="116"/>
      <c r="B67" s="194"/>
      <c r="C67" s="6"/>
      <c r="D67" s="195" t="s">
        <v>38</v>
      </c>
      <c r="E67" s="45"/>
      <c r="F67" s="45"/>
      <c r="G67" s="46"/>
      <c r="H67" s="116"/>
      <c r="I67" s="196" t="s">
        <v>7</v>
      </c>
      <c r="P67" s="197" t="s">
        <v>8</v>
      </c>
      <c r="V67" s="198"/>
      <c r="W67" s="199" t="s">
        <v>9</v>
      </c>
      <c r="AD67" s="200" t="s">
        <v>10</v>
      </c>
      <c r="AJ67" s="198"/>
      <c r="AK67" s="196" t="s">
        <v>11</v>
      </c>
      <c r="AS67" s="5"/>
      <c r="AT67" s="201" t="s">
        <v>39</v>
      </c>
      <c r="AU67" s="202"/>
      <c r="AV67" s="202"/>
      <c r="AW67" s="202"/>
      <c r="AX67" s="202"/>
      <c r="AY67" s="203"/>
      <c r="AZ67" s="116"/>
      <c r="BA67" s="4"/>
      <c r="BB67" s="204" t="s">
        <v>7</v>
      </c>
      <c r="BC67" s="33">
        <f>COUNTIFS(I$69:I$83,$BC$9,J69:J83,"&lt;&gt;")</f>
        <v>0</v>
      </c>
      <c r="BD67" s="33">
        <f>COUNTIF(J$69:J$83,"&lt;&gt;")-BC67</f>
        <v>0</v>
      </c>
      <c r="BE67" s="33"/>
      <c r="BF67" s="33"/>
      <c r="BG67" s="33"/>
      <c r="BH67" s="4"/>
    </row>
    <row r="68" ht="18.75" customHeight="1">
      <c r="A68" s="5"/>
      <c r="B68" s="205"/>
      <c r="C68" s="205"/>
      <c r="D68" s="114"/>
      <c r="G68" s="115"/>
      <c r="H68" s="5"/>
      <c r="P68" s="206"/>
      <c r="V68" s="198"/>
      <c r="AD68" s="206"/>
      <c r="AJ68" s="198"/>
      <c r="AS68" s="5"/>
      <c r="AT68" s="207"/>
      <c r="AY68" s="208"/>
      <c r="AZ68" s="5"/>
      <c r="BA68" s="4"/>
      <c r="BB68" s="204" t="s">
        <v>8</v>
      </c>
      <c r="BC68" s="33">
        <f>COUNTIFS(P$69:P$83,$BC$9,Q69:Q83,"&lt;&gt;")</f>
        <v>0</v>
      </c>
      <c r="BD68" s="33">
        <f>COUNTIF(Q$69:Q$83,"&lt;&gt;")-BC68</f>
        <v>0</v>
      </c>
      <c r="BE68" s="33"/>
      <c r="BF68" s="33"/>
      <c r="BG68" s="33"/>
      <c r="BH68" s="33"/>
    </row>
    <row r="69" ht="19.5" customHeight="1">
      <c r="A69" s="5"/>
      <c r="B69" s="146"/>
      <c r="C69" s="146"/>
      <c r="D69" s="209"/>
      <c r="E69" s="210"/>
      <c r="F69" s="210"/>
      <c r="G69" s="211"/>
      <c r="H69" s="5"/>
      <c r="I69" s="212" t="b">
        <v>0</v>
      </c>
      <c r="J69" s="213"/>
      <c r="K69" s="214"/>
      <c r="L69" s="214"/>
      <c r="M69" s="214"/>
      <c r="N69" s="214"/>
      <c r="O69" s="215"/>
      <c r="P69" s="216" t="b">
        <v>0</v>
      </c>
      <c r="Q69" s="217"/>
      <c r="R69" s="214"/>
      <c r="S69" s="214"/>
      <c r="T69" s="214"/>
      <c r="U69" s="214"/>
      <c r="V69" s="215"/>
      <c r="W69" s="218" t="b">
        <v>0</v>
      </c>
      <c r="X69" s="217"/>
      <c r="Y69" s="214"/>
      <c r="Z69" s="214"/>
      <c r="AA69" s="214"/>
      <c r="AB69" s="214"/>
      <c r="AC69" s="215"/>
      <c r="AD69" s="219" t="b">
        <v>0</v>
      </c>
      <c r="AE69" s="217"/>
      <c r="AF69" s="214"/>
      <c r="AG69" s="214"/>
      <c r="AH69" s="214"/>
      <c r="AI69" s="214"/>
      <c r="AJ69" s="215"/>
      <c r="AK69" s="212" t="b">
        <v>0</v>
      </c>
      <c r="AL69" s="217"/>
      <c r="AM69" s="214"/>
      <c r="AN69" s="214"/>
      <c r="AO69" s="214"/>
      <c r="AP69" s="214"/>
      <c r="AQ69" s="214"/>
      <c r="AR69" s="214"/>
      <c r="AS69" s="5"/>
      <c r="AT69" s="220"/>
      <c r="AU69" s="5"/>
      <c r="AV69" s="5"/>
      <c r="AW69" s="5"/>
      <c r="AX69" s="5"/>
      <c r="AY69" s="221"/>
      <c r="AZ69" s="5"/>
      <c r="BA69" s="4"/>
      <c r="BB69" s="204" t="s">
        <v>9</v>
      </c>
      <c r="BC69" s="33">
        <f>COUNTIFS(W$69:W$83,$BC$9,X69:X83,"&lt;&gt;")</f>
        <v>0</v>
      </c>
      <c r="BD69" s="33">
        <f>COUNTIF(X$69:X$83,"&lt;&gt;")-BC69</f>
        <v>0</v>
      </c>
      <c r="BE69" s="33"/>
      <c r="BF69" s="33"/>
      <c r="BG69" s="33"/>
      <c r="BH69" s="33"/>
    </row>
    <row r="70" ht="19.5" customHeight="1">
      <c r="A70" s="5"/>
      <c r="B70" s="146"/>
      <c r="C70" s="146"/>
      <c r="D70" s="209"/>
      <c r="E70" s="210"/>
      <c r="F70" s="210"/>
      <c r="G70" s="211"/>
      <c r="H70" s="5"/>
      <c r="I70" s="222" t="b">
        <v>0</v>
      </c>
      <c r="J70" s="223"/>
      <c r="K70" s="224"/>
      <c r="L70" s="224"/>
      <c r="M70" s="224"/>
      <c r="N70" s="224"/>
      <c r="O70" s="225"/>
      <c r="P70" s="226" t="b">
        <v>0</v>
      </c>
      <c r="Q70" s="227"/>
      <c r="R70" s="224"/>
      <c r="S70" s="224"/>
      <c r="T70" s="224"/>
      <c r="U70" s="224"/>
      <c r="V70" s="225"/>
      <c r="W70" s="228" t="b">
        <v>0</v>
      </c>
      <c r="X70" s="227"/>
      <c r="Y70" s="224"/>
      <c r="Z70" s="224"/>
      <c r="AA70" s="224"/>
      <c r="AB70" s="224"/>
      <c r="AC70" s="225"/>
      <c r="AD70" s="229" t="b">
        <v>0</v>
      </c>
      <c r="AE70" s="227"/>
      <c r="AF70" s="224"/>
      <c r="AG70" s="224"/>
      <c r="AH70" s="224"/>
      <c r="AI70" s="224"/>
      <c r="AJ70" s="225"/>
      <c r="AK70" s="222" t="b">
        <v>0</v>
      </c>
      <c r="AL70" s="227"/>
      <c r="AM70" s="224"/>
      <c r="AN70" s="224"/>
      <c r="AO70" s="224"/>
      <c r="AP70" s="224"/>
      <c r="AQ70" s="224"/>
      <c r="AR70" s="224"/>
      <c r="AS70" s="5"/>
      <c r="AT70" s="220"/>
      <c r="AU70" s="5"/>
      <c r="AV70" s="5"/>
      <c r="AW70" s="5"/>
      <c r="AX70" s="5"/>
      <c r="AY70" s="221"/>
      <c r="AZ70" s="5"/>
      <c r="BA70" s="4"/>
      <c r="BB70" s="204" t="s">
        <v>10</v>
      </c>
      <c r="BC70" s="33">
        <f>COUNTIFS(AD$69:AD$83,$BC$9,AE69:AE83,"&lt;&gt;")</f>
        <v>0</v>
      </c>
      <c r="BD70" s="33">
        <f>COUNTIF(AE$69:AE$83,"&lt;&gt;")-BC70</f>
        <v>0</v>
      </c>
      <c r="BE70" s="33"/>
      <c r="BF70" s="33"/>
      <c r="BG70" s="33"/>
      <c r="BH70" s="33"/>
    </row>
    <row r="71" ht="19.5" customHeight="1">
      <c r="A71" s="5"/>
      <c r="B71" s="146"/>
      <c r="C71" s="146"/>
      <c r="D71" s="230">
        <f>F79</f>
        <v>0</v>
      </c>
      <c r="G71" s="115"/>
      <c r="H71" s="5"/>
      <c r="I71" s="222" t="b">
        <v>0</v>
      </c>
      <c r="J71" s="223"/>
      <c r="K71" s="224"/>
      <c r="L71" s="224"/>
      <c r="M71" s="224"/>
      <c r="N71" s="224"/>
      <c r="O71" s="225"/>
      <c r="P71" s="226" t="b">
        <v>0</v>
      </c>
      <c r="Q71" s="227"/>
      <c r="R71" s="224"/>
      <c r="S71" s="224"/>
      <c r="T71" s="224"/>
      <c r="U71" s="224"/>
      <c r="V71" s="225"/>
      <c r="W71" s="228" t="b">
        <v>0</v>
      </c>
      <c r="X71" s="227"/>
      <c r="Y71" s="224"/>
      <c r="Z71" s="224"/>
      <c r="AA71" s="224"/>
      <c r="AB71" s="224"/>
      <c r="AC71" s="225"/>
      <c r="AD71" s="229" t="b">
        <v>0</v>
      </c>
      <c r="AE71" s="227"/>
      <c r="AF71" s="224"/>
      <c r="AG71" s="224"/>
      <c r="AH71" s="224"/>
      <c r="AI71" s="224"/>
      <c r="AJ71" s="225"/>
      <c r="AK71" s="222" t="b">
        <v>0</v>
      </c>
      <c r="AL71" s="227"/>
      <c r="AM71" s="224"/>
      <c r="AN71" s="224"/>
      <c r="AO71" s="224"/>
      <c r="AP71" s="224"/>
      <c r="AQ71" s="224"/>
      <c r="AR71" s="224"/>
      <c r="AS71" s="5"/>
      <c r="AT71" s="220"/>
      <c r="AU71" s="5"/>
      <c r="AV71" s="5"/>
      <c r="AW71" s="5"/>
      <c r="AX71" s="5"/>
      <c r="AY71" s="221"/>
      <c r="AZ71" s="5"/>
      <c r="BA71" s="4"/>
      <c r="BB71" s="204" t="s">
        <v>11</v>
      </c>
      <c r="BC71" s="33">
        <f>COUNTIFS(AK$69:AK$83,$BC$9,AL69:AL83,"&lt;&gt;")</f>
        <v>0</v>
      </c>
      <c r="BD71" s="33">
        <f>COUNTIF(AL$69:AL$83,"&lt;&gt;")-BC71</f>
        <v>0</v>
      </c>
      <c r="BE71" s="33"/>
      <c r="BF71" s="33"/>
      <c r="BG71" s="33"/>
      <c r="BH71" s="33"/>
    </row>
    <row r="72" ht="19.5" customHeight="1">
      <c r="A72" s="5"/>
      <c r="B72" s="146"/>
      <c r="C72" s="146"/>
      <c r="D72" s="114"/>
      <c r="G72" s="115"/>
      <c r="H72" s="5"/>
      <c r="I72" s="222" t="b">
        <v>0</v>
      </c>
      <c r="J72" s="227"/>
      <c r="K72" s="224"/>
      <c r="L72" s="224"/>
      <c r="M72" s="224"/>
      <c r="N72" s="224"/>
      <c r="O72" s="225"/>
      <c r="P72" s="226" t="b">
        <v>0</v>
      </c>
      <c r="Q72" s="227"/>
      <c r="R72" s="224"/>
      <c r="S72" s="224"/>
      <c r="T72" s="224"/>
      <c r="U72" s="224"/>
      <c r="V72" s="225"/>
      <c r="W72" s="228" t="b">
        <v>0</v>
      </c>
      <c r="X72" s="223"/>
      <c r="Y72" s="224"/>
      <c r="Z72" s="224"/>
      <c r="AA72" s="224"/>
      <c r="AB72" s="224"/>
      <c r="AC72" s="225"/>
      <c r="AD72" s="229" t="b">
        <v>0</v>
      </c>
      <c r="AE72" s="227"/>
      <c r="AF72" s="224"/>
      <c r="AG72" s="224"/>
      <c r="AH72" s="224"/>
      <c r="AI72" s="224"/>
      <c r="AJ72" s="225"/>
      <c r="AK72" s="222" t="b">
        <v>0</v>
      </c>
      <c r="AL72" s="227"/>
      <c r="AM72" s="224"/>
      <c r="AN72" s="224"/>
      <c r="AO72" s="224"/>
      <c r="AP72" s="224"/>
      <c r="AQ72" s="224"/>
      <c r="AR72" s="224"/>
      <c r="AS72" s="5"/>
      <c r="AT72" s="220"/>
      <c r="AU72" s="5"/>
      <c r="AV72" s="5"/>
      <c r="AW72" s="5"/>
      <c r="AX72" s="5"/>
      <c r="AY72" s="221"/>
      <c r="AZ72" s="5"/>
      <c r="BA72" s="4"/>
      <c r="BB72" s="102"/>
      <c r="BC72" s="4"/>
      <c r="BD72" s="4"/>
      <c r="BE72" s="4"/>
      <c r="BF72" s="4"/>
      <c r="BG72" s="4"/>
      <c r="BH72" s="33"/>
    </row>
    <row r="73" ht="19.5" customHeight="1">
      <c r="A73" s="5"/>
      <c r="B73" s="146"/>
      <c r="C73" s="146"/>
      <c r="D73" s="114"/>
      <c r="G73" s="115"/>
      <c r="H73" s="5"/>
      <c r="I73" s="222" t="b">
        <v>0</v>
      </c>
      <c r="J73" s="223"/>
      <c r="K73" s="224"/>
      <c r="L73" s="224"/>
      <c r="M73" s="224"/>
      <c r="N73" s="224"/>
      <c r="O73" s="225"/>
      <c r="P73" s="226" t="b">
        <v>0</v>
      </c>
      <c r="Q73" s="227"/>
      <c r="R73" s="224"/>
      <c r="S73" s="224"/>
      <c r="T73" s="224"/>
      <c r="U73" s="224"/>
      <c r="V73" s="225"/>
      <c r="W73" s="228" t="b">
        <v>0</v>
      </c>
      <c r="X73" s="223"/>
      <c r="Y73" s="224"/>
      <c r="Z73" s="224"/>
      <c r="AA73" s="224"/>
      <c r="AB73" s="224"/>
      <c r="AC73" s="225"/>
      <c r="AD73" s="229" t="b">
        <v>0</v>
      </c>
      <c r="AE73" s="227"/>
      <c r="AF73" s="224"/>
      <c r="AG73" s="224"/>
      <c r="AH73" s="224"/>
      <c r="AI73" s="224"/>
      <c r="AJ73" s="225"/>
      <c r="AK73" s="222" t="b">
        <v>0</v>
      </c>
      <c r="AL73" s="223"/>
      <c r="AM73" s="224"/>
      <c r="AN73" s="224"/>
      <c r="AO73" s="224"/>
      <c r="AP73" s="224"/>
      <c r="AQ73" s="224"/>
      <c r="AR73" s="224"/>
      <c r="AS73" s="5"/>
      <c r="AT73" s="220"/>
      <c r="AU73" s="5"/>
      <c r="AV73" s="5"/>
      <c r="AW73" s="5"/>
      <c r="AX73" s="5"/>
      <c r="AY73" s="221"/>
      <c r="AZ73" s="5"/>
      <c r="BA73" s="4"/>
      <c r="BB73" s="4"/>
      <c r="BC73" s="4"/>
      <c r="BD73" s="4"/>
      <c r="BE73" s="4"/>
      <c r="BF73" s="4"/>
      <c r="BG73" s="4"/>
      <c r="BH73" s="4"/>
    </row>
    <row r="74" ht="19.5" customHeight="1">
      <c r="A74" s="5"/>
      <c r="B74" s="146"/>
      <c r="C74" s="146"/>
      <c r="D74" s="231" t="s">
        <v>40</v>
      </c>
      <c r="G74" s="115"/>
      <c r="H74" s="5"/>
      <c r="I74" s="222" t="b">
        <v>0</v>
      </c>
      <c r="J74" s="223"/>
      <c r="K74" s="224"/>
      <c r="L74" s="224"/>
      <c r="M74" s="224"/>
      <c r="N74" s="224"/>
      <c r="O74" s="225"/>
      <c r="P74" s="226" t="b">
        <v>0</v>
      </c>
      <c r="Q74" s="223"/>
      <c r="R74" s="224"/>
      <c r="S74" s="224"/>
      <c r="T74" s="224"/>
      <c r="U74" s="224"/>
      <c r="V74" s="225"/>
      <c r="W74" s="228" t="b">
        <v>0</v>
      </c>
      <c r="X74" s="223"/>
      <c r="Y74" s="224"/>
      <c r="Z74" s="224"/>
      <c r="AA74" s="224"/>
      <c r="AB74" s="224"/>
      <c r="AC74" s="225"/>
      <c r="AD74" s="229" t="b">
        <v>0</v>
      </c>
      <c r="AE74" s="223"/>
      <c r="AF74" s="224"/>
      <c r="AG74" s="224"/>
      <c r="AH74" s="224"/>
      <c r="AI74" s="224"/>
      <c r="AJ74" s="225"/>
      <c r="AK74" s="222" t="b">
        <v>0</v>
      </c>
      <c r="AL74" s="223"/>
      <c r="AM74" s="224"/>
      <c r="AN74" s="224"/>
      <c r="AO74" s="224"/>
      <c r="AP74" s="224"/>
      <c r="AQ74" s="224"/>
      <c r="AR74" s="224"/>
      <c r="AS74" s="5"/>
      <c r="AT74" s="232"/>
      <c r="AY74" s="208"/>
      <c r="AZ74" s="5"/>
      <c r="BA74" s="233"/>
      <c r="BB74" s="234"/>
      <c r="BH74" s="4"/>
    </row>
    <row r="75" ht="19.5" customHeight="1">
      <c r="A75" s="5"/>
      <c r="B75" s="146"/>
      <c r="C75" s="146"/>
      <c r="D75" s="114"/>
      <c r="G75" s="115"/>
      <c r="H75" s="5"/>
      <c r="I75" s="222" t="b">
        <v>0</v>
      </c>
      <c r="J75" s="223"/>
      <c r="K75" s="224"/>
      <c r="L75" s="224"/>
      <c r="M75" s="224"/>
      <c r="N75" s="224"/>
      <c r="O75" s="225"/>
      <c r="P75" s="226" t="b">
        <v>0</v>
      </c>
      <c r="Q75" s="223"/>
      <c r="R75" s="224"/>
      <c r="S75" s="224"/>
      <c r="T75" s="224"/>
      <c r="U75" s="224"/>
      <c r="V75" s="225"/>
      <c r="W75" s="228" t="b">
        <v>0</v>
      </c>
      <c r="X75" s="223"/>
      <c r="Y75" s="224"/>
      <c r="Z75" s="224"/>
      <c r="AA75" s="224"/>
      <c r="AB75" s="224"/>
      <c r="AC75" s="225"/>
      <c r="AD75" s="229" t="b">
        <v>0</v>
      </c>
      <c r="AE75" s="223"/>
      <c r="AF75" s="224"/>
      <c r="AG75" s="224"/>
      <c r="AH75" s="224"/>
      <c r="AI75" s="224"/>
      <c r="AJ75" s="225"/>
      <c r="AK75" s="222" t="b">
        <v>0</v>
      </c>
      <c r="AL75" s="223"/>
      <c r="AM75" s="224"/>
      <c r="AN75" s="224"/>
      <c r="AO75" s="224"/>
      <c r="AP75" s="224"/>
      <c r="AQ75" s="224"/>
      <c r="AR75" s="224"/>
      <c r="AS75" s="5"/>
      <c r="AT75" s="207"/>
      <c r="AY75" s="208"/>
      <c r="AZ75" s="5"/>
      <c r="BA75" s="235"/>
      <c r="BH75" s="4"/>
    </row>
    <row r="76" ht="19.5" customHeight="1">
      <c r="A76" s="5"/>
      <c r="B76" s="146"/>
      <c r="C76" s="146"/>
      <c r="D76" s="209"/>
      <c r="E76" s="210"/>
      <c r="F76" s="210"/>
      <c r="G76" s="211"/>
      <c r="H76" s="5"/>
      <c r="I76" s="236" t="b">
        <v>0</v>
      </c>
      <c r="J76" s="223"/>
      <c r="K76" s="224"/>
      <c r="L76" s="224"/>
      <c r="M76" s="224"/>
      <c r="N76" s="224"/>
      <c r="O76" s="225"/>
      <c r="P76" s="237" t="b">
        <v>0</v>
      </c>
      <c r="Q76" s="223"/>
      <c r="R76" s="224"/>
      <c r="S76" s="224"/>
      <c r="T76" s="224"/>
      <c r="U76" s="224"/>
      <c r="V76" s="225"/>
      <c r="W76" s="238" t="b">
        <v>0</v>
      </c>
      <c r="X76" s="223"/>
      <c r="Y76" s="224"/>
      <c r="Z76" s="224"/>
      <c r="AA76" s="224"/>
      <c r="AB76" s="224"/>
      <c r="AC76" s="225"/>
      <c r="AD76" s="239" t="b">
        <v>0</v>
      </c>
      <c r="AE76" s="223"/>
      <c r="AF76" s="224"/>
      <c r="AG76" s="224"/>
      <c r="AH76" s="224"/>
      <c r="AI76" s="224"/>
      <c r="AJ76" s="225"/>
      <c r="AK76" s="236" t="b">
        <v>0</v>
      </c>
      <c r="AL76" s="223"/>
      <c r="AM76" s="224"/>
      <c r="AN76" s="224"/>
      <c r="AO76" s="224"/>
      <c r="AP76" s="224"/>
      <c r="AQ76" s="224"/>
      <c r="AR76" s="224"/>
      <c r="AS76" s="5"/>
      <c r="AT76" s="220"/>
      <c r="AU76" s="5"/>
      <c r="AV76" s="5"/>
      <c r="AW76" s="5"/>
      <c r="AX76" s="5"/>
      <c r="AY76" s="221"/>
      <c r="AZ76" s="5"/>
      <c r="BA76" s="4"/>
      <c r="BB76" s="4"/>
      <c r="BC76" s="4"/>
      <c r="BD76" s="4"/>
      <c r="BE76" s="4"/>
      <c r="BF76" s="4"/>
      <c r="BG76" s="4"/>
      <c r="BH76" s="4"/>
    </row>
    <row r="77" ht="19.5" customHeight="1">
      <c r="A77" s="5"/>
      <c r="B77" s="146"/>
      <c r="C77" s="146"/>
      <c r="D77" s="209"/>
      <c r="E77" s="210"/>
      <c r="F77" s="210"/>
      <c r="G77" s="211"/>
      <c r="H77" s="5"/>
      <c r="I77" s="236" t="b">
        <v>0</v>
      </c>
      <c r="J77" s="223"/>
      <c r="K77" s="224"/>
      <c r="L77" s="224"/>
      <c r="M77" s="224"/>
      <c r="N77" s="224"/>
      <c r="O77" s="225"/>
      <c r="P77" s="237" t="b">
        <v>0</v>
      </c>
      <c r="Q77" s="223"/>
      <c r="R77" s="224"/>
      <c r="S77" s="224"/>
      <c r="T77" s="224"/>
      <c r="U77" s="224"/>
      <c r="V77" s="225"/>
      <c r="W77" s="238" t="b">
        <v>0</v>
      </c>
      <c r="X77" s="223"/>
      <c r="Y77" s="224"/>
      <c r="Z77" s="224"/>
      <c r="AA77" s="224"/>
      <c r="AB77" s="224"/>
      <c r="AC77" s="225"/>
      <c r="AD77" s="239" t="b">
        <v>0</v>
      </c>
      <c r="AE77" s="223"/>
      <c r="AF77" s="224"/>
      <c r="AG77" s="224"/>
      <c r="AH77" s="224"/>
      <c r="AI77" s="224"/>
      <c r="AJ77" s="225"/>
      <c r="AK77" s="236" t="b">
        <v>0</v>
      </c>
      <c r="AL77" s="223"/>
      <c r="AM77" s="224"/>
      <c r="AN77" s="224"/>
      <c r="AO77" s="224"/>
      <c r="AP77" s="224"/>
      <c r="AQ77" s="224"/>
      <c r="AR77" s="224"/>
      <c r="AS77" s="5"/>
      <c r="AT77" s="220"/>
      <c r="AU77" s="5"/>
      <c r="AV77" s="5"/>
      <c r="AW77" s="5"/>
      <c r="AX77" s="5"/>
      <c r="AY77" s="221"/>
      <c r="AZ77" s="5"/>
      <c r="BA77" s="233"/>
      <c r="BB77" s="234"/>
      <c r="BH77" s="4"/>
    </row>
    <row r="78" ht="19.5" customHeight="1">
      <c r="A78" s="5"/>
      <c r="B78" s="146"/>
      <c r="C78" s="146"/>
      <c r="D78" s="209"/>
      <c r="E78" s="210"/>
      <c r="F78" s="210"/>
      <c r="G78" s="211"/>
      <c r="H78" s="5"/>
      <c r="I78" s="236" t="b">
        <v>0</v>
      </c>
      <c r="J78" s="223"/>
      <c r="K78" s="224"/>
      <c r="L78" s="224"/>
      <c r="M78" s="224"/>
      <c r="N78" s="224"/>
      <c r="O78" s="225"/>
      <c r="P78" s="237" t="b">
        <v>0</v>
      </c>
      <c r="Q78" s="223"/>
      <c r="R78" s="224"/>
      <c r="S78" s="224"/>
      <c r="T78" s="224"/>
      <c r="U78" s="224"/>
      <c r="V78" s="225"/>
      <c r="W78" s="238" t="b">
        <v>0</v>
      </c>
      <c r="X78" s="223"/>
      <c r="Y78" s="224"/>
      <c r="Z78" s="224"/>
      <c r="AA78" s="224"/>
      <c r="AB78" s="224"/>
      <c r="AC78" s="225"/>
      <c r="AD78" s="229" t="b">
        <v>0</v>
      </c>
      <c r="AE78" s="223"/>
      <c r="AF78" s="224"/>
      <c r="AG78" s="224"/>
      <c r="AH78" s="224"/>
      <c r="AI78" s="224"/>
      <c r="AJ78" s="225"/>
      <c r="AK78" s="236" t="b">
        <v>0</v>
      </c>
      <c r="AL78" s="223"/>
      <c r="AM78" s="224"/>
      <c r="AN78" s="224"/>
      <c r="AO78" s="224"/>
      <c r="AP78" s="224"/>
      <c r="AQ78" s="224"/>
      <c r="AR78" s="224"/>
      <c r="AS78" s="5"/>
      <c r="AT78" s="220"/>
      <c r="AU78" s="5"/>
      <c r="AV78" s="5"/>
      <c r="AW78" s="5"/>
      <c r="AX78" s="5"/>
      <c r="AY78" s="221"/>
      <c r="AZ78" s="5"/>
      <c r="BA78" s="235"/>
      <c r="BH78" s="4"/>
    </row>
    <row r="79" ht="19.5" customHeight="1">
      <c r="A79" s="5"/>
      <c r="B79" s="146"/>
      <c r="C79" s="146"/>
      <c r="D79" s="240" t="s">
        <v>41</v>
      </c>
      <c r="E79" s="115"/>
      <c r="F79" s="241">
        <f>iferror($F$80/$F$82,0)</f>
        <v>0</v>
      </c>
      <c r="G79" s="115"/>
      <c r="H79" s="5"/>
      <c r="I79" s="236" t="b">
        <v>0</v>
      </c>
      <c r="J79" s="223"/>
      <c r="K79" s="224"/>
      <c r="L79" s="224"/>
      <c r="M79" s="224"/>
      <c r="N79" s="224"/>
      <c r="O79" s="225"/>
      <c r="P79" s="237" t="b">
        <v>0</v>
      </c>
      <c r="Q79" s="223"/>
      <c r="R79" s="224"/>
      <c r="S79" s="224"/>
      <c r="T79" s="224"/>
      <c r="U79" s="224"/>
      <c r="V79" s="225"/>
      <c r="W79" s="238" t="b">
        <v>0</v>
      </c>
      <c r="X79" s="223"/>
      <c r="Y79" s="224"/>
      <c r="Z79" s="224"/>
      <c r="AA79" s="224"/>
      <c r="AB79" s="224"/>
      <c r="AC79" s="225"/>
      <c r="AD79" s="239" t="b">
        <v>0</v>
      </c>
      <c r="AE79" s="223"/>
      <c r="AF79" s="224"/>
      <c r="AG79" s="224"/>
      <c r="AH79" s="224"/>
      <c r="AI79" s="224"/>
      <c r="AJ79" s="225"/>
      <c r="AK79" s="236" t="b">
        <v>0</v>
      </c>
      <c r="AL79" s="223"/>
      <c r="AM79" s="224"/>
      <c r="AN79" s="224"/>
      <c r="AO79" s="224"/>
      <c r="AP79" s="224"/>
      <c r="AQ79" s="224"/>
      <c r="AR79" s="224"/>
      <c r="AS79" s="5"/>
      <c r="AT79" s="220"/>
      <c r="AU79" s="5"/>
      <c r="AV79" s="5"/>
      <c r="AW79" s="5"/>
      <c r="AX79" s="5"/>
      <c r="AY79" s="221"/>
      <c r="AZ79" s="5"/>
      <c r="BA79" s="102"/>
      <c r="BB79" s="102"/>
      <c r="BC79" s="102"/>
      <c r="BD79" s="102"/>
      <c r="BE79" s="102"/>
      <c r="BF79" s="102"/>
      <c r="BG79" s="102"/>
      <c r="BH79" s="102"/>
    </row>
    <row r="80" ht="19.5" customHeight="1">
      <c r="A80" s="5"/>
      <c r="B80" s="146"/>
      <c r="C80" s="146"/>
      <c r="D80" s="240" t="s">
        <v>42</v>
      </c>
      <c r="E80" s="115"/>
      <c r="F80" s="242">
        <f>COUNTIFS(I$69:I$83,$BC$9,J69:J83,"&lt;&gt;")+COUNTIFS(P$69:P$83,$BC$9,Q69:Q83,"&lt;&gt;")+COUNTIFS(W$69:W$83,$BC$9,X69:X83,"&lt;&gt;")+COUNTIFS(AD$69:AD$83,$BC$9,AE69:AE83,"&lt;&gt;")+COUNTIFS(AK$69:AK$83,$BC$9,AL69:AL83,"&lt;&gt;")</f>
        <v>0</v>
      </c>
      <c r="G80" s="115"/>
      <c r="H80" s="5"/>
      <c r="I80" s="236" t="b">
        <v>0</v>
      </c>
      <c r="J80" s="223"/>
      <c r="K80" s="224"/>
      <c r="L80" s="224"/>
      <c r="M80" s="224"/>
      <c r="N80" s="224"/>
      <c r="O80" s="225"/>
      <c r="P80" s="237" t="b">
        <v>0</v>
      </c>
      <c r="Q80" s="223"/>
      <c r="R80" s="224"/>
      <c r="S80" s="224"/>
      <c r="T80" s="224"/>
      <c r="U80" s="224"/>
      <c r="V80" s="225"/>
      <c r="W80" s="238" t="b">
        <v>0</v>
      </c>
      <c r="X80" s="223"/>
      <c r="Y80" s="224"/>
      <c r="Z80" s="224"/>
      <c r="AA80" s="224"/>
      <c r="AB80" s="224"/>
      <c r="AC80" s="225"/>
      <c r="AD80" s="239" t="b">
        <v>0</v>
      </c>
      <c r="AE80" s="223"/>
      <c r="AF80" s="224"/>
      <c r="AG80" s="224"/>
      <c r="AH80" s="224"/>
      <c r="AI80" s="224"/>
      <c r="AJ80" s="225"/>
      <c r="AK80" s="236" t="b">
        <v>0</v>
      </c>
      <c r="AL80" s="223"/>
      <c r="AM80" s="224"/>
      <c r="AN80" s="224"/>
      <c r="AO80" s="224"/>
      <c r="AP80" s="224"/>
      <c r="AQ80" s="224"/>
      <c r="AR80" s="224"/>
      <c r="AS80" s="5"/>
      <c r="AT80" s="220"/>
      <c r="AU80" s="5"/>
      <c r="AV80" s="5"/>
      <c r="AW80" s="5"/>
      <c r="AX80" s="5"/>
      <c r="AY80" s="221"/>
      <c r="AZ80" s="5"/>
      <c r="BA80" s="102"/>
      <c r="BB80" s="102"/>
      <c r="BC80" s="102"/>
      <c r="BD80" s="102"/>
      <c r="BE80" s="102"/>
      <c r="BF80" s="102"/>
      <c r="BG80" s="102"/>
      <c r="BH80" s="102"/>
    </row>
    <row r="81" ht="19.5" customHeight="1">
      <c r="A81" s="5"/>
      <c r="B81" s="146"/>
      <c r="C81" s="146"/>
      <c r="D81" s="240" t="s">
        <v>43</v>
      </c>
      <c r="E81" s="115"/>
      <c r="F81" s="242">
        <f>$F$82-$F$80</f>
        <v>0</v>
      </c>
      <c r="G81" s="115"/>
      <c r="H81" s="5"/>
      <c r="I81" s="236" t="b">
        <v>0</v>
      </c>
      <c r="J81" s="223"/>
      <c r="K81" s="224"/>
      <c r="L81" s="224"/>
      <c r="M81" s="224"/>
      <c r="N81" s="224"/>
      <c r="O81" s="225"/>
      <c r="P81" s="237" t="b">
        <v>0</v>
      </c>
      <c r="Q81" s="223"/>
      <c r="R81" s="224"/>
      <c r="S81" s="224"/>
      <c r="T81" s="224"/>
      <c r="U81" s="224"/>
      <c r="V81" s="225"/>
      <c r="W81" s="238" t="b">
        <v>0</v>
      </c>
      <c r="X81" s="223"/>
      <c r="Y81" s="224"/>
      <c r="Z81" s="224"/>
      <c r="AA81" s="224"/>
      <c r="AB81" s="224"/>
      <c r="AC81" s="225"/>
      <c r="AD81" s="239" t="b">
        <v>0</v>
      </c>
      <c r="AE81" s="223"/>
      <c r="AF81" s="224"/>
      <c r="AG81" s="224"/>
      <c r="AH81" s="224"/>
      <c r="AI81" s="224"/>
      <c r="AJ81" s="225"/>
      <c r="AK81" s="236" t="b">
        <v>0</v>
      </c>
      <c r="AL81" s="223"/>
      <c r="AM81" s="224"/>
      <c r="AN81" s="224"/>
      <c r="AO81" s="224"/>
      <c r="AP81" s="224"/>
      <c r="AQ81" s="224"/>
      <c r="AR81" s="224"/>
      <c r="AS81" s="5"/>
      <c r="AT81" s="220"/>
      <c r="AU81" s="5"/>
      <c r="AV81" s="5"/>
      <c r="AW81" s="5"/>
      <c r="AX81" s="5"/>
      <c r="AY81" s="221"/>
      <c r="AZ81" s="5"/>
      <c r="BA81" s="233"/>
      <c r="BB81" s="234"/>
      <c r="BH81" s="102"/>
    </row>
    <row r="82" ht="19.5" customHeight="1">
      <c r="A82" s="5"/>
      <c r="B82" s="146"/>
      <c r="C82" s="146"/>
      <c r="D82" s="240" t="s">
        <v>44</v>
      </c>
      <c r="E82" s="115"/>
      <c r="F82" s="242">
        <f>COUNTIF(J$69:J$83,"&lt;&gt;")+COUNTIF(Q$69:Q$83,"&lt;&gt;")+COUNTIF(X$69:X$83,"&lt;&gt;")+COUNTIF(AE$69:AE$83,"&lt;&gt;")+COUNTIF(AL$69:AL$83,"&lt;&gt;")</f>
        <v>0</v>
      </c>
      <c r="G82" s="115"/>
      <c r="H82" s="5"/>
      <c r="I82" s="236" t="b">
        <v>0</v>
      </c>
      <c r="J82" s="223"/>
      <c r="K82" s="224"/>
      <c r="L82" s="224"/>
      <c r="M82" s="224"/>
      <c r="N82" s="224"/>
      <c r="O82" s="225"/>
      <c r="P82" s="237" t="b">
        <v>0</v>
      </c>
      <c r="Q82" s="223"/>
      <c r="R82" s="224"/>
      <c r="S82" s="224"/>
      <c r="T82" s="224"/>
      <c r="U82" s="224"/>
      <c r="V82" s="225"/>
      <c r="W82" s="238" t="b">
        <v>0</v>
      </c>
      <c r="X82" s="223"/>
      <c r="Y82" s="224"/>
      <c r="Z82" s="224"/>
      <c r="AA82" s="224"/>
      <c r="AB82" s="224"/>
      <c r="AC82" s="225"/>
      <c r="AD82" s="239" t="b">
        <v>0</v>
      </c>
      <c r="AE82" s="223"/>
      <c r="AF82" s="224"/>
      <c r="AG82" s="224"/>
      <c r="AH82" s="224"/>
      <c r="AI82" s="224"/>
      <c r="AJ82" s="225"/>
      <c r="AK82" s="236" t="b">
        <v>0</v>
      </c>
      <c r="AL82" s="223"/>
      <c r="AM82" s="224"/>
      <c r="AN82" s="224"/>
      <c r="AO82" s="224"/>
      <c r="AP82" s="224"/>
      <c r="AQ82" s="224"/>
      <c r="AR82" s="224"/>
      <c r="AS82" s="5"/>
      <c r="AT82" s="220"/>
      <c r="AU82" s="5"/>
      <c r="AV82" s="5"/>
      <c r="AW82" s="5"/>
      <c r="AX82" s="5"/>
      <c r="AY82" s="221"/>
      <c r="AZ82" s="5"/>
      <c r="BA82" s="235"/>
      <c r="BH82" s="102"/>
    </row>
    <row r="83" ht="19.5" customHeight="1">
      <c r="A83" s="5"/>
      <c r="B83" s="146"/>
      <c r="C83" s="146"/>
      <c r="D83" s="243"/>
      <c r="E83" s="184"/>
      <c r="F83" s="184"/>
      <c r="G83" s="244"/>
      <c r="H83" s="5"/>
      <c r="I83" s="245" t="b">
        <v>0</v>
      </c>
      <c r="J83" s="246"/>
      <c r="K83" s="247"/>
      <c r="L83" s="247"/>
      <c r="M83" s="247"/>
      <c r="N83" s="247"/>
      <c r="O83" s="248"/>
      <c r="P83" s="249" t="b">
        <v>0</v>
      </c>
      <c r="Q83" s="250"/>
      <c r="R83" s="251"/>
      <c r="S83" s="251"/>
      <c r="T83" s="251"/>
      <c r="U83" s="251"/>
      <c r="V83" s="252"/>
      <c r="W83" s="253" t="b">
        <v>0</v>
      </c>
      <c r="X83" s="254"/>
      <c r="Y83" s="255"/>
      <c r="Z83" s="255"/>
      <c r="AA83" s="255"/>
      <c r="AB83" s="255"/>
      <c r="AC83" s="256"/>
      <c r="AD83" s="257" t="b">
        <v>0</v>
      </c>
      <c r="AE83" s="258"/>
      <c r="AF83" s="259"/>
      <c r="AG83" s="259"/>
      <c r="AH83" s="259"/>
      <c r="AI83" s="259"/>
      <c r="AJ83" s="260"/>
      <c r="AK83" s="245" t="b">
        <v>0</v>
      </c>
      <c r="AL83" s="261"/>
      <c r="AM83" s="247"/>
      <c r="AN83" s="247"/>
      <c r="AO83" s="247"/>
      <c r="AP83" s="247"/>
      <c r="AQ83" s="247"/>
      <c r="AR83" s="247"/>
      <c r="AS83" s="5"/>
      <c r="AT83" s="262"/>
      <c r="AU83" s="263"/>
      <c r="AV83" s="263"/>
      <c r="AW83" s="263"/>
      <c r="AX83" s="263"/>
      <c r="AY83" s="264"/>
      <c r="AZ83" s="5"/>
      <c r="BA83" s="102"/>
      <c r="BB83" s="102"/>
      <c r="BC83" s="102"/>
      <c r="BD83" s="102"/>
      <c r="BE83" s="102"/>
      <c r="BF83" s="102"/>
      <c r="BG83" s="102"/>
      <c r="BH83" s="4"/>
    </row>
    <row r="84" ht="19.5" customHeight="1">
      <c r="A84" s="5"/>
      <c r="B84" s="5"/>
      <c r="C84" s="5"/>
      <c r="D84" s="265"/>
      <c r="E84" s="265"/>
      <c r="F84" s="265"/>
      <c r="G84" s="26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233"/>
      <c r="BB84" s="234"/>
      <c r="BH84" s="4"/>
    </row>
    <row r="85" ht="19.5" customHeight="1">
      <c r="A85" s="5"/>
      <c r="B85" s="5"/>
      <c r="C85" s="5"/>
      <c r="D85" s="265"/>
      <c r="E85" s="265"/>
      <c r="F85" s="265"/>
      <c r="G85" s="26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235"/>
      <c r="BH85" s="4"/>
    </row>
    <row r="86" ht="19.5" customHeight="1">
      <c r="A86" s="5"/>
      <c r="B86" s="5"/>
      <c r="C86" s="5"/>
      <c r="D86" s="266" t="s">
        <v>45</v>
      </c>
      <c r="E86" s="202"/>
      <c r="F86" s="202"/>
      <c r="G86" s="203"/>
      <c r="H86" s="5"/>
      <c r="I86" s="267" t="s">
        <v>15</v>
      </c>
      <c r="J86" s="202"/>
      <c r="K86" s="202"/>
      <c r="L86" s="202"/>
      <c r="M86" s="202"/>
      <c r="N86" s="202"/>
      <c r="O86" s="202"/>
      <c r="P86" s="202"/>
      <c r="Q86" s="202"/>
      <c r="R86" s="202"/>
      <c r="S86" s="202"/>
      <c r="T86" s="202"/>
      <c r="U86" s="202"/>
      <c r="V86" s="203"/>
      <c r="W86" s="116"/>
      <c r="X86" s="268"/>
      <c r="Y86" s="269"/>
      <c r="Z86" s="269"/>
      <c r="AA86" s="269"/>
      <c r="AB86" s="269"/>
      <c r="AC86" s="269"/>
      <c r="AD86" s="269"/>
      <c r="AE86" s="269"/>
      <c r="AF86" s="269"/>
      <c r="AG86" s="269"/>
      <c r="AH86" s="269"/>
      <c r="AI86" s="269"/>
      <c r="AJ86" s="269"/>
      <c r="AK86" s="270"/>
      <c r="AL86" s="271"/>
      <c r="AM86" s="271"/>
      <c r="AN86" s="271"/>
      <c r="AO86" s="271"/>
      <c r="AP86" s="271"/>
      <c r="AQ86" s="271"/>
      <c r="AR86" s="271"/>
      <c r="AS86" s="271"/>
      <c r="AT86" s="271"/>
      <c r="AU86" s="271"/>
      <c r="AV86" s="271"/>
      <c r="AW86" s="271"/>
      <c r="AX86" s="271"/>
      <c r="AY86" s="272"/>
      <c r="AZ86" s="5"/>
      <c r="BA86" s="4"/>
      <c r="BB86" s="4"/>
      <c r="BC86" s="4"/>
      <c r="BD86" s="4"/>
      <c r="BE86" s="4"/>
      <c r="BF86" s="4"/>
      <c r="BG86" s="4"/>
      <c r="BH86" s="4"/>
    </row>
    <row r="87" ht="19.5" customHeight="1">
      <c r="A87" s="5"/>
      <c r="B87" s="5"/>
      <c r="C87" s="5"/>
      <c r="D87" s="207"/>
      <c r="G87" s="208"/>
      <c r="H87" s="5"/>
      <c r="I87" s="273">
        <f>iferror(BB91/(BB91+BB92),0)</f>
        <v>0</v>
      </c>
      <c r="J87" s="274"/>
      <c r="K87" s="275" t="str">
        <f>IFERROR(__xludf.DUMMYFUNCTION("IFERROR(SPARKLINE((I87),{""charttype"",""bar"";""max"",100%;""color1"",""#ffb6d8"";""color2"",""#ffffff""}))"),"")</f>
        <v/>
      </c>
      <c r="L87" s="274"/>
      <c r="M87" s="274"/>
      <c r="N87" s="274"/>
      <c r="O87" s="274"/>
      <c r="P87" s="274"/>
      <c r="Q87" s="274"/>
      <c r="R87" s="274"/>
      <c r="S87" s="274"/>
      <c r="T87" s="274"/>
      <c r="U87" s="274"/>
      <c r="V87" s="276"/>
      <c r="W87" s="116"/>
      <c r="X87" s="277"/>
      <c r="Y87" s="278" t="s">
        <v>46</v>
      </c>
      <c r="Z87" s="279"/>
      <c r="AA87" s="279"/>
      <c r="AB87" s="279"/>
      <c r="AC87" s="279"/>
      <c r="AD87" s="279"/>
      <c r="AE87" s="279"/>
      <c r="AF87" s="279"/>
      <c r="AG87" s="279"/>
      <c r="AH87" s="279"/>
      <c r="AI87" s="279"/>
      <c r="AJ87" s="279"/>
      <c r="AK87" s="280"/>
      <c r="AL87" s="281"/>
      <c r="AY87" s="282"/>
      <c r="AZ87" s="5"/>
      <c r="BA87" s="4"/>
      <c r="BB87" s="4"/>
      <c r="BC87" s="4"/>
      <c r="BD87" s="4"/>
      <c r="BE87" s="4"/>
      <c r="BF87" s="4"/>
      <c r="BG87" s="4"/>
      <c r="BH87" s="4"/>
    </row>
    <row r="88" ht="19.5" customHeight="1">
      <c r="A88" s="5"/>
      <c r="B88" s="5"/>
      <c r="C88" s="5"/>
      <c r="D88" s="283"/>
      <c r="E88" s="284"/>
      <c r="F88" s="285"/>
      <c r="G88" s="286"/>
      <c r="H88" s="5"/>
      <c r="I88" s="287" t="b">
        <v>0</v>
      </c>
      <c r="J88" s="288"/>
      <c r="K88" s="156"/>
      <c r="L88" s="156"/>
      <c r="M88" s="156"/>
      <c r="N88" s="156"/>
      <c r="O88" s="289"/>
      <c r="P88" s="290" t="b">
        <v>0</v>
      </c>
      <c r="Q88" s="291"/>
      <c r="R88" s="156"/>
      <c r="S88" s="156"/>
      <c r="T88" s="156"/>
      <c r="U88" s="156"/>
      <c r="V88" s="292"/>
      <c r="W88" s="116"/>
      <c r="X88" s="293"/>
      <c r="Y88" s="294"/>
      <c r="Z88" s="295"/>
      <c r="AK88" s="296"/>
      <c r="AY88" s="282"/>
      <c r="AZ88" s="5"/>
      <c r="BA88" s="233"/>
      <c r="BB88" s="234"/>
      <c r="BH88" s="4"/>
    </row>
    <row r="89" ht="19.5" customHeight="1">
      <c r="A89" s="5"/>
      <c r="B89" s="5"/>
      <c r="C89" s="5"/>
      <c r="D89" s="283"/>
      <c r="E89" s="284"/>
      <c r="F89" s="285"/>
      <c r="G89" s="286"/>
      <c r="H89" s="5"/>
      <c r="I89" s="287" t="b">
        <v>0</v>
      </c>
      <c r="J89" s="297"/>
      <c r="K89" s="159"/>
      <c r="L89" s="159"/>
      <c r="M89" s="159"/>
      <c r="N89" s="159"/>
      <c r="O89" s="298"/>
      <c r="P89" s="290" t="b">
        <v>0</v>
      </c>
      <c r="Q89" s="299"/>
      <c r="R89" s="159"/>
      <c r="S89" s="159"/>
      <c r="T89" s="159"/>
      <c r="U89" s="159"/>
      <c r="V89" s="300"/>
      <c r="W89" s="116"/>
      <c r="X89" s="293"/>
      <c r="Y89" s="301"/>
      <c r="Z89" s="302"/>
      <c r="AA89" s="302"/>
      <c r="AB89" s="302"/>
      <c r="AC89" s="302"/>
      <c r="AD89" s="302"/>
      <c r="AE89" s="302"/>
      <c r="AF89" s="302"/>
      <c r="AG89" s="302"/>
      <c r="AH89" s="302"/>
      <c r="AI89" s="302"/>
      <c r="AJ89" s="302"/>
      <c r="AK89" s="296"/>
      <c r="AY89" s="282"/>
      <c r="AZ89" s="5"/>
      <c r="BA89" s="235"/>
      <c r="BH89" s="4"/>
    </row>
    <row r="90" ht="19.5" customHeight="1">
      <c r="A90" s="5"/>
      <c r="B90" s="5"/>
      <c r="C90" s="5"/>
      <c r="D90" s="283"/>
      <c r="E90" s="303"/>
      <c r="F90" s="303"/>
      <c r="G90" s="286"/>
      <c r="H90" s="5"/>
      <c r="I90" s="287" t="b">
        <v>0</v>
      </c>
      <c r="J90" s="297"/>
      <c r="K90" s="159"/>
      <c r="L90" s="159"/>
      <c r="M90" s="159"/>
      <c r="N90" s="159"/>
      <c r="O90" s="298"/>
      <c r="P90" s="290" t="b">
        <v>0</v>
      </c>
      <c r="Q90" s="299"/>
      <c r="R90" s="159"/>
      <c r="S90" s="159"/>
      <c r="T90" s="159"/>
      <c r="U90" s="159"/>
      <c r="V90" s="300"/>
      <c r="W90" s="116"/>
      <c r="X90" s="293"/>
      <c r="Y90" s="304"/>
      <c r="Z90" s="305"/>
      <c r="AA90" s="305"/>
      <c r="AB90" s="305"/>
      <c r="AC90" s="305"/>
      <c r="AD90" s="305"/>
      <c r="AE90" s="305"/>
      <c r="AF90" s="305"/>
      <c r="AG90" s="305"/>
      <c r="AH90" s="305"/>
      <c r="AI90" s="305"/>
      <c r="AJ90" s="305"/>
      <c r="AK90" s="296"/>
      <c r="AY90" s="282"/>
      <c r="AZ90" s="5"/>
      <c r="BA90" s="4"/>
      <c r="BB90" s="4"/>
      <c r="BC90" s="4"/>
      <c r="BD90" s="4"/>
      <c r="BE90" s="4"/>
      <c r="BF90" s="4"/>
      <c r="BG90" s="4"/>
      <c r="BH90" s="4"/>
    </row>
    <row r="91" ht="19.5" customHeight="1">
      <c r="A91" s="5"/>
      <c r="B91" s="5"/>
      <c r="C91" s="5"/>
      <c r="D91" s="306">
        <f>iferror(BB91/(BB91+BB92),0)</f>
        <v>0</v>
      </c>
      <c r="G91" s="208"/>
      <c r="H91" s="5"/>
      <c r="I91" s="287" t="b">
        <v>0</v>
      </c>
      <c r="J91" s="297"/>
      <c r="K91" s="159"/>
      <c r="L91" s="159"/>
      <c r="M91" s="159"/>
      <c r="N91" s="159"/>
      <c r="O91" s="298"/>
      <c r="P91" s="290" t="b">
        <v>0</v>
      </c>
      <c r="Q91" s="299"/>
      <c r="R91" s="159"/>
      <c r="S91" s="159"/>
      <c r="T91" s="159"/>
      <c r="U91" s="159"/>
      <c r="V91" s="300"/>
      <c r="W91" s="116"/>
      <c r="X91" s="293"/>
      <c r="Y91" s="304"/>
      <c r="Z91" s="305"/>
      <c r="AA91" s="305"/>
      <c r="AB91" s="305"/>
      <c r="AC91" s="305"/>
      <c r="AD91" s="305"/>
      <c r="AE91" s="305"/>
      <c r="AF91" s="305"/>
      <c r="AG91" s="305"/>
      <c r="AH91" s="305"/>
      <c r="AI91" s="305"/>
      <c r="AJ91" s="305"/>
      <c r="AK91" s="296"/>
      <c r="AY91" s="282"/>
      <c r="AZ91" s="5"/>
      <c r="BA91" s="4"/>
      <c r="BB91" s="307">
        <f>SUMPRODUCT((I88:I97=$BC$9) * (J88:J97&lt;&gt;""))+SUMPRODUCT((P88:P97=$BC$9) * (Q88:Q97&lt;&gt;""))</f>
        <v>0</v>
      </c>
      <c r="BC91" s="102"/>
      <c r="BD91" s="102"/>
      <c r="BE91" s="102"/>
      <c r="BF91" s="102"/>
      <c r="BG91" s="102"/>
      <c r="BH91" s="102"/>
    </row>
    <row r="92" ht="19.5" customHeight="1">
      <c r="A92" s="5"/>
      <c r="B92" s="5"/>
      <c r="C92" s="5"/>
      <c r="D92" s="207"/>
      <c r="G92" s="208"/>
      <c r="H92" s="5"/>
      <c r="I92" s="287" t="b">
        <v>0</v>
      </c>
      <c r="J92" s="297"/>
      <c r="K92" s="159"/>
      <c r="L92" s="159"/>
      <c r="M92" s="159"/>
      <c r="N92" s="159"/>
      <c r="O92" s="298"/>
      <c r="P92" s="290" t="b">
        <v>0</v>
      </c>
      <c r="Q92" s="299"/>
      <c r="R92" s="159"/>
      <c r="S92" s="159"/>
      <c r="T92" s="159"/>
      <c r="U92" s="159"/>
      <c r="V92" s="300"/>
      <c r="W92" s="116"/>
      <c r="X92" s="293"/>
      <c r="Y92" s="304"/>
      <c r="Z92" s="305"/>
      <c r="AA92" s="305"/>
      <c r="AB92" s="305"/>
      <c r="AC92" s="305"/>
      <c r="AD92" s="305"/>
      <c r="AE92" s="305"/>
      <c r="AF92" s="305"/>
      <c r="AG92" s="305"/>
      <c r="AH92" s="305"/>
      <c r="AI92" s="305"/>
      <c r="AJ92" s="305"/>
      <c r="AK92" s="296"/>
      <c r="AY92" s="282"/>
      <c r="AZ92" s="5"/>
      <c r="BA92" s="4"/>
      <c r="BB92" s="307">
        <f>(COUNTIF(J88:J97,"&lt;&gt;")+COUNTIF(Q88:Q97,"&lt;&gt;"))-BB91</f>
        <v>0</v>
      </c>
      <c r="BC92" s="102"/>
      <c r="BD92" s="102"/>
      <c r="BE92" s="102"/>
      <c r="BF92" s="102"/>
      <c r="BG92" s="102"/>
      <c r="BH92" s="102"/>
    </row>
    <row r="93" ht="19.5" customHeight="1">
      <c r="A93" s="5"/>
      <c r="B93" s="5"/>
      <c r="C93" s="5"/>
      <c r="D93" s="207"/>
      <c r="G93" s="208"/>
      <c r="H93" s="5"/>
      <c r="I93" s="287" t="b">
        <v>0</v>
      </c>
      <c r="J93" s="299"/>
      <c r="K93" s="159"/>
      <c r="L93" s="159"/>
      <c r="M93" s="159"/>
      <c r="N93" s="159"/>
      <c r="O93" s="298"/>
      <c r="P93" s="290" t="b">
        <v>0</v>
      </c>
      <c r="Q93" s="299"/>
      <c r="R93" s="159"/>
      <c r="S93" s="159"/>
      <c r="T93" s="159"/>
      <c r="U93" s="159"/>
      <c r="V93" s="300"/>
      <c r="W93" s="116"/>
      <c r="X93" s="293"/>
      <c r="Y93" s="304"/>
      <c r="Z93" s="305"/>
      <c r="AA93" s="305"/>
      <c r="AB93" s="305"/>
      <c r="AC93" s="305"/>
      <c r="AD93" s="305"/>
      <c r="AE93" s="305"/>
      <c r="AF93" s="305"/>
      <c r="AG93" s="305"/>
      <c r="AH93" s="305"/>
      <c r="AI93" s="305"/>
      <c r="AJ93" s="305"/>
      <c r="AK93" s="296"/>
      <c r="AY93" s="282"/>
      <c r="AZ93" s="5"/>
      <c r="BA93" s="4"/>
      <c r="BB93" s="102"/>
      <c r="BC93" s="102"/>
      <c r="BD93" s="102"/>
      <c r="BE93" s="102"/>
      <c r="BF93" s="102"/>
      <c r="BG93" s="102"/>
      <c r="BH93" s="102"/>
    </row>
    <row r="94" ht="19.5" customHeight="1">
      <c r="A94" s="5"/>
      <c r="B94" s="5"/>
      <c r="C94" s="5"/>
      <c r="D94" s="283"/>
      <c r="E94" s="303"/>
      <c r="F94" s="303"/>
      <c r="G94" s="286"/>
      <c r="H94" s="5"/>
      <c r="I94" s="308" t="b">
        <v>0</v>
      </c>
      <c r="J94" s="299"/>
      <c r="K94" s="159"/>
      <c r="L94" s="159"/>
      <c r="M94" s="159"/>
      <c r="N94" s="159"/>
      <c r="O94" s="298"/>
      <c r="P94" s="309" t="b">
        <v>0</v>
      </c>
      <c r="Q94" s="299"/>
      <c r="R94" s="159"/>
      <c r="S94" s="159"/>
      <c r="T94" s="159"/>
      <c r="U94" s="159"/>
      <c r="V94" s="300"/>
      <c r="W94" s="116"/>
      <c r="X94" s="293"/>
      <c r="Y94" s="304"/>
      <c r="Z94" s="305"/>
      <c r="AA94" s="305"/>
      <c r="AB94" s="305"/>
      <c r="AC94" s="305"/>
      <c r="AD94" s="305"/>
      <c r="AE94" s="305"/>
      <c r="AF94" s="305"/>
      <c r="AG94" s="305"/>
      <c r="AH94" s="305"/>
      <c r="AI94" s="305"/>
      <c r="AJ94" s="305"/>
      <c r="AK94" s="296"/>
      <c r="AY94" s="282"/>
      <c r="AZ94" s="5"/>
      <c r="BA94" s="4"/>
      <c r="BB94" s="102"/>
      <c r="BC94" s="102"/>
      <c r="BD94" s="102"/>
      <c r="BE94" s="102"/>
      <c r="BF94" s="102"/>
      <c r="BG94" s="102"/>
      <c r="BH94" s="102"/>
    </row>
    <row r="95" ht="19.5" customHeight="1">
      <c r="A95" s="5"/>
      <c r="B95" s="5"/>
      <c r="C95" s="5"/>
      <c r="D95" s="283"/>
      <c r="E95" s="303"/>
      <c r="F95" s="303"/>
      <c r="G95" s="286"/>
      <c r="H95" s="5"/>
      <c r="I95" s="308" t="b">
        <v>0</v>
      </c>
      <c r="J95" s="299"/>
      <c r="K95" s="159"/>
      <c r="L95" s="159"/>
      <c r="M95" s="159"/>
      <c r="N95" s="159"/>
      <c r="O95" s="298"/>
      <c r="P95" s="309" t="b">
        <v>0</v>
      </c>
      <c r="Q95" s="299"/>
      <c r="R95" s="159"/>
      <c r="S95" s="159"/>
      <c r="T95" s="159"/>
      <c r="U95" s="159"/>
      <c r="V95" s="300"/>
      <c r="W95" s="116"/>
      <c r="X95" s="293"/>
      <c r="Y95" s="304"/>
      <c r="Z95" s="305"/>
      <c r="AA95" s="305"/>
      <c r="AB95" s="305"/>
      <c r="AC95" s="305"/>
      <c r="AD95" s="305"/>
      <c r="AE95" s="305"/>
      <c r="AF95" s="305"/>
      <c r="AG95" s="305"/>
      <c r="AH95" s="305"/>
      <c r="AI95" s="305"/>
      <c r="AJ95" s="305"/>
      <c r="AK95" s="296"/>
      <c r="AY95" s="282"/>
      <c r="AZ95" s="5"/>
      <c r="BA95" s="4"/>
      <c r="BB95" s="102"/>
      <c r="BC95" s="102"/>
      <c r="BD95" s="102"/>
      <c r="BE95" s="102"/>
      <c r="BF95" s="102"/>
      <c r="BG95" s="102"/>
      <c r="BH95" s="102"/>
    </row>
    <row r="96" ht="19.5" customHeight="1">
      <c r="A96" s="5"/>
      <c r="B96" s="5"/>
      <c r="C96" s="5"/>
      <c r="D96" s="310" t="str">
        <f>$BB$91&amp;" / "&amp;(BB91+BB92)&amp;" completed"</f>
        <v>0 / 0 completed</v>
      </c>
      <c r="G96" s="208"/>
      <c r="H96" s="5"/>
      <c r="I96" s="308" t="b">
        <v>0</v>
      </c>
      <c r="J96" s="299"/>
      <c r="K96" s="159"/>
      <c r="L96" s="159"/>
      <c r="M96" s="159"/>
      <c r="N96" s="159"/>
      <c r="O96" s="298"/>
      <c r="P96" s="309" t="b">
        <v>0</v>
      </c>
      <c r="Q96" s="299"/>
      <c r="R96" s="159"/>
      <c r="S96" s="159"/>
      <c r="T96" s="159"/>
      <c r="U96" s="159"/>
      <c r="V96" s="300"/>
      <c r="W96" s="116"/>
      <c r="X96" s="293"/>
      <c r="Y96" s="304"/>
      <c r="Z96" s="305"/>
      <c r="AA96" s="305"/>
      <c r="AB96" s="305"/>
      <c r="AC96" s="305"/>
      <c r="AD96" s="305"/>
      <c r="AE96" s="305"/>
      <c r="AF96" s="305"/>
      <c r="AG96" s="305"/>
      <c r="AH96" s="305"/>
      <c r="AI96" s="305"/>
      <c r="AJ96" s="305"/>
      <c r="AK96" s="296"/>
      <c r="AY96" s="282"/>
      <c r="AZ96" s="5"/>
      <c r="BA96" s="4"/>
      <c r="BB96" s="102"/>
      <c r="BC96" s="102"/>
      <c r="BD96" s="102"/>
      <c r="BE96" s="102"/>
      <c r="BF96" s="102"/>
      <c r="BG96" s="102"/>
      <c r="BH96" s="102"/>
    </row>
    <row r="97" ht="19.5" customHeight="1">
      <c r="A97" s="5"/>
      <c r="B97" s="5"/>
      <c r="C97" s="5"/>
      <c r="D97" s="311"/>
      <c r="E97" s="274"/>
      <c r="F97" s="274"/>
      <c r="G97" s="276"/>
      <c r="H97" s="5"/>
      <c r="I97" s="312" t="b">
        <v>0</v>
      </c>
      <c r="J97" s="313"/>
      <c r="K97" s="314"/>
      <c r="L97" s="314"/>
      <c r="M97" s="314"/>
      <c r="N97" s="314"/>
      <c r="O97" s="315"/>
      <c r="P97" s="316" t="b">
        <v>0</v>
      </c>
      <c r="Q97" s="313"/>
      <c r="R97" s="314"/>
      <c r="S97" s="314"/>
      <c r="T97" s="314"/>
      <c r="U97" s="314"/>
      <c r="V97" s="317"/>
      <c r="W97" s="5"/>
      <c r="X97" s="318"/>
      <c r="Y97" s="319"/>
      <c r="Z97" s="319"/>
      <c r="AA97" s="319"/>
      <c r="AB97" s="319"/>
      <c r="AC97" s="319"/>
      <c r="AD97" s="319"/>
      <c r="AE97" s="319"/>
      <c r="AF97" s="319"/>
      <c r="AG97" s="319"/>
      <c r="AH97" s="319"/>
      <c r="AI97" s="319"/>
      <c r="AJ97" s="319"/>
      <c r="AK97" s="319"/>
      <c r="AL97" s="319"/>
      <c r="AM97" s="319"/>
      <c r="AN97" s="319"/>
      <c r="AO97" s="319"/>
      <c r="AP97" s="319"/>
      <c r="AQ97" s="319"/>
      <c r="AR97" s="319"/>
      <c r="AS97" s="319"/>
      <c r="AT97" s="319"/>
      <c r="AU97" s="319"/>
      <c r="AV97" s="319"/>
      <c r="AW97" s="319"/>
      <c r="AX97" s="319"/>
      <c r="AY97" s="320"/>
      <c r="AZ97" s="5"/>
      <c r="BA97" s="4"/>
      <c r="BB97" s="102"/>
      <c r="BC97" s="102"/>
      <c r="BD97" s="102"/>
      <c r="BE97" s="102"/>
      <c r="BF97" s="102"/>
      <c r="BG97" s="102"/>
      <c r="BH97" s="102"/>
    </row>
    <row r="98" ht="19.5" customHeight="1">
      <c r="A98" s="5"/>
      <c r="B98" s="5"/>
      <c r="C98" s="5"/>
      <c r="D98" s="5"/>
      <c r="E98" s="5"/>
      <c r="F98" s="5"/>
      <c r="G98" s="5"/>
      <c r="H98" s="5"/>
      <c r="I98" s="146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4"/>
      <c r="BB98" s="4"/>
      <c r="BC98" s="4"/>
      <c r="BD98" s="4"/>
      <c r="BE98" s="4"/>
      <c r="BF98" s="4"/>
      <c r="BG98" s="4"/>
      <c r="BH98" s="4"/>
    </row>
    <row r="99" ht="19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4"/>
      <c r="BB99" s="4"/>
      <c r="BC99" s="4"/>
      <c r="BD99" s="4"/>
      <c r="BE99" s="4"/>
      <c r="BF99" s="4"/>
      <c r="BG99" s="4"/>
      <c r="BH99" s="4"/>
    </row>
    <row r="100" ht="19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4"/>
      <c r="BB100" s="4"/>
      <c r="BC100" s="4"/>
      <c r="BD100" s="4"/>
      <c r="BE100" s="4"/>
      <c r="BF100" s="4"/>
      <c r="BG100" s="4"/>
      <c r="BH100" s="4"/>
    </row>
    <row r="101" ht="19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4"/>
      <c r="BB101" s="4"/>
      <c r="BC101" s="4"/>
      <c r="BD101" s="4"/>
      <c r="BE101" s="4"/>
      <c r="BF101" s="4"/>
      <c r="BG101" s="4"/>
      <c r="BH101" s="4"/>
    </row>
  </sheetData>
  <mergeCells count="334">
    <mergeCell ref="AI14:AI19"/>
    <mergeCell ref="AJ14:AJ19"/>
    <mergeCell ref="AB14:AB19"/>
    <mergeCell ref="AC14:AC19"/>
    <mergeCell ref="AD14:AD19"/>
    <mergeCell ref="AE14:AE19"/>
    <mergeCell ref="AF14:AF19"/>
    <mergeCell ref="AG14:AG19"/>
    <mergeCell ref="AH14:AH19"/>
    <mergeCell ref="AP15:AW15"/>
    <mergeCell ref="AX15:AY15"/>
    <mergeCell ref="P12:V12"/>
    <mergeCell ref="W12:AC12"/>
    <mergeCell ref="AD12:AJ12"/>
    <mergeCell ref="AK12:AM12"/>
    <mergeCell ref="AO12:AY13"/>
    <mergeCell ref="AP14:AW14"/>
    <mergeCell ref="AX14:AY14"/>
    <mergeCell ref="AP19:AW19"/>
    <mergeCell ref="AX19:AY19"/>
    <mergeCell ref="AK14:AK19"/>
    <mergeCell ref="AL14:AL19"/>
    <mergeCell ref="AM14:AM19"/>
    <mergeCell ref="AP16:AW16"/>
    <mergeCell ref="AX16:AY16"/>
    <mergeCell ref="AP17:AW17"/>
    <mergeCell ref="AX17:AY17"/>
    <mergeCell ref="M14:M19"/>
    <mergeCell ref="N14:N19"/>
    <mergeCell ref="P14:P19"/>
    <mergeCell ref="Q14:Q19"/>
    <mergeCell ref="R14:R19"/>
    <mergeCell ref="S14:S19"/>
    <mergeCell ref="T14:T19"/>
    <mergeCell ref="P23:V23"/>
    <mergeCell ref="U14:U19"/>
    <mergeCell ref="V14:V19"/>
    <mergeCell ref="W14:W19"/>
    <mergeCell ref="X14:X19"/>
    <mergeCell ref="Y14:Y19"/>
    <mergeCell ref="Z14:Z19"/>
    <mergeCell ref="AA14:AA19"/>
    <mergeCell ref="AP22:AW22"/>
    <mergeCell ref="AO25:AY26"/>
    <mergeCell ref="AR27:AV27"/>
    <mergeCell ref="AP18:AW18"/>
    <mergeCell ref="AX18:AY18"/>
    <mergeCell ref="AP20:AW20"/>
    <mergeCell ref="AX20:AY20"/>
    <mergeCell ref="AP21:AW21"/>
    <mergeCell ref="AX21:AY21"/>
    <mergeCell ref="AX22:AY22"/>
    <mergeCell ref="AR45:AU45"/>
    <mergeCell ref="AR46:AU46"/>
    <mergeCell ref="AR38:AU38"/>
    <mergeCell ref="AR39:AU39"/>
    <mergeCell ref="AR40:AU40"/>
    <mergeCell ref="AR41:AU41"/>
    <mergeCell ref="AR42:AU42"/>
    <mergeCell ref="AR43:AU43"/>
    <mergeCell ref="AR44:AU44"/>
    <mergeCell ref="AR48:AU48"/>
    <mergeCell ref="AR49:AU49"/>
    <mergeCell ref="AO44:AP44"/>
    <mergeCell ref="AO45:AP45"/>
    <mergeCell ref="AO46:AP46"/>
    <mergeCell ref="AO47:AP47"/>
    <mergeCell ref="AR47:AU47"/>
    <mergeCell ref="AO48:AP48"/>
    <mergeCell ref="AO49:AP49"/>
    <mergeCell ref="J69:O69"/>
    <mergeCell ref="Q69:V69"/>
    <mergeCell ref="X69:AC69"/>
    <mergeCell ref="AE69:AJ69"/>
    <mergeCell ref="Q70:V70"/>
    <mergeCell ref="X70:AC70"/>
    <mergeCell ref="AE70:AJ70"/>
    <mergeCell ref="J70:O70"/>
    <mergeCell ref="J71:O71"/>
    <mergeCell ref="Q71:V71"/>
    <mergeCell ref="X71:AC71"/>
    <mergeCell ref="J72:O72"/>
    <mergeCell ref="X72:AC72"/>
    <mergeCell ref="X73:AC73"/>
    <mergeCell ref="W67:AC68"/>
    <mergeCell ref="AD67:AJ68"/>
    <mergeCell ref="E62:G62"/>
    <mergeCell ref="E63:G63"/>
    <mergeCell ref="A65:D65"/>
    <mergeCell ref="E65:H65"/>
    <mergeCell ref="D67:G68"/>
    <mergeCell ref="I67:O68"/>
    <mergeCell ref="P67:V68"/>
    <mergeCell ref="AE78:AJ78"/>
    <mergeCell ref="AE79:AJ79"/>
    <mergeCell ref="AE80:AJ80"/>
    <mergeCell ref="AE81:AJ81"/>
    <mergeCell ref="AE82:AJ82"/>
    <mergeCell ref="AE83:AJ83"/>
    <mergeCell ref="AE71:AJ71"/>
    <mergeCell ref="AE72:AJ72"/>
    <mergeCell ref="AE73:AJ73"/>
    <mergeCell ref="AE74:AJ74"/>
    <mergeCell ref="AE75:AJ75"/>
    <mergeCell ref="AE76:AJ76"/>
    <mergeCell ref="AE77:AJ77"/>
    <mergeCell ref="J73:O73"/>
    <mergeCell ref="J74:O74"/>
    <mergeCell ref="J75:O75"/>
    <mergeCell ref="J76:O76"/>
    <mergeCell ref="J77:O77"/>
    <mergeCell ref="J78:O78"/>
    <mergeCell ref="J79:O79"/>
    <mergeCell ref="X74:AC74"/>
    <mergeCell ref="X75:AC75"/>
    <mergeCell ref="X76:AC76"/>
    <mergeCell ref="X77:AC77"/>
    <mergeCell ref="X78:AC78"/>
    <mergeCell ref="X79:AC79"/>
    <mergeCell ref="X80:AC80"/>
    <mergeCell ref="I86:V86"/>
    <mergeCell ref="I87:J87"/>
    <mergeCell ref="K87:V87"/>
    <mergeCell ref="Y87:AJ87"/>
    <mergeCell ref="D3:G5"/>
    <mergeCell ref="AQ5:AS6"/>
    <mergeCell ref="AU5:AX6"/>
    <mergeCell ref="AQ7:AS8"/>
    <mergeCell ref="AU7:AX8"/>
    <mergeCell ref="A1:D1"/>
    <mergeCell ref="E1:AZ1"/>
    <mergeCell ref="I14:I19"/>
    <mergeCell ref="J14:J19"/>
    <mergeCell ref="K14:K19"/>
    <mergeCell ref="L14:L19"/>
    <mergeCell ref="O14:O19"/>
    <mergeCell ref="I23:O23"/>
    <mergeCell ref="I29:O30"/>
    <mergeCell ref="W23:AC23"/>
    <mergeCell ref="AD23:AJ23"/>
    <mergeCell ref="AK23:AM23"/>
    <mergeCell ref="AP23:AW23"/>
    <mergeCell ref="AX23:AY23"/>
    <mergeCell ref="D24:G24"/>
    <mergeCell ref="I24:N24"/>
    <mergeCell ref="O24:T24"/>
    <mergeCell ref="U24:AA24"/>
    <mergeCell ref="AB24:AG24"/>
    <mergeCell ref="AH24:AM24"/>
    <mergeCell ref="AP24:AW24"/>
    <mergeCell ref="AX24:AY24"/>
    <mergeCell ref="D6:G6"/>
    <mergeCell ref="D8:E8"/>
    <mergeCell ref="F8:G8"/>
    <mergeCell ref="D9:E9"/>
    <mergeCell ref="F9:G9"/>
    <mergeCell ref="D11:G23"/>
    <mergeCell ref="I12:O12"/>
    <mergeCell ref="AK29:AM30"/>
    <mergeCell ref="AO29:AY30"/>
    <mergeCell ref="AO31:AY31"/>
    <mergeCell ref="AO32:AP33"/>
    <mergeCell ref="AQ32:AU33"/>
    <mergeCell ref="AV32:AX33"/>
    <mergeCell ref="AY32:AY33"/>
    <mergeCell ref="D25:G26"/>
    <mergeCell ref="A28:D28"/>
    <mergeCell ref="E28:H28"/>
    <mergeCell ref="D29:G32"/>
    <mergeCell ref="P29:V30"/>
    <mergeCell ref="W29:AC30"/>
    <mergeCell ref="AD29:AJ30"/>
    <mergeCell ref="AO34:AP34"/>
    <mergeCell ref="AR34:AU34"/>
    <mergeCell ref="AO35:AP35"/>
    <mergeCell ref="AR35:AU35"/>
    <mergeCell ref="AO36:AP36"/>
    <mergeCell ref="AR36:AU36"/>
    <mergeCell ref="AR37:AU37"/>
    <mergeCell ref="E34:G34"/>
    <mergeCell ref="E35:G35"/>
    <mergeCell ref="E36:G36"/>
    <mergeCell ref="E37:G37"/>
    <mergeCell ref="E38:G38"/>
    <mergeCell ref="E39:G39"/>
    <mergeCell ref="E40:G40"/>
    <mergeCell ref="E41:G41"/>
    <mergeCell ref="E42:G42"/>
    <mergeCell ref="E43:G43"/>
    <mergeCell ref="E44:G44"/>
    <mergeCell ref="E45:G45"/>
    <mergeCell ref="E46:G46"/>
    <mergeCell ref="E47:G47"/>
    <mergeCell ref="AO55:AP55"/>
    <mergeCell ref="AR55:AU55"/>
    <mergeCell ref="I65:AY65"/>
    <mergeCell ref="AO37:AP37"/>
    <mergeCell ref="AO38:AP38"/>
    <mergeCell ref="AO39:AP39"/>
    <mergeCell ref="AO40:AP40"/>
    <mergeCell ref="AO41:AP41"/>
    <mergeCell ref="AO42:AP42"/>
    <mergeCell ref="AO43:AP43"/>
    <mergeCell ref="E48:G48"/>
    <mergeCell ref="E49:G49"/>
    <mergeCell ref="E50:G50"/>
    <mergeCell ref="E51:G51"/>
    <mergeCell ref="E52:G52"/>
    <mergeCell ref="E53:G53"/>
    <mergeCell ref="E54:G54"/>
    <mergeCell ref="E55:G55"/>
    <mergeCell ref="E56:G56"/>
    <mergeCell ref="E57:G57"/>
    <mergeCell ref="E58:G58"/>
    <mergeCell ref="E59:G59"/>
    <mergeCell ref="E60:G60"/>
    <mergeCell ref="E61:G61"/>
    <mergeCell ref="Q79:V79"/>
    <mergeCell ref="Q80:V80"/>
    <mergeCell ref="Q72:V72"/>
    <mergeCell ref="Q73:V73"/>
    <mergeCell ref="Q74:V74"/>
    <mergeCell ref="Q75:V75"/>
    <mergeCell ref="Q76:V76"/>
    <mergeCell ref="Q77:V77"/>
    <mergeCell ref="Q78:V78"/>
    <mergeCell ref="D81:E81"/>
    <mergeCell ref="D82:E82"/>
    <mergeCell ref="F82:G82"/>
    <mergeCell ref="D86:G87"/>
    <mergeCell ref="D91:G93"/>
    <mergeCell ref="D96:G97"/>
    <mergeCell ref="D71:G73"/>
    <mergeCell ref="D74:G75"/>
    <mergeCell ref="D79:E79"/>
    <mergeCell ref="F79:G79"/>
    <mergeCell ref="D80:E80"/>
    <mergeCell ref="F80:G80"/>
    <mergeCell ref="F81:G81"/>
    <mergeCell ref="X81:AC81"/>
    <mergeCell ref="X82:AC82"/>
    <mergeCell ref="X83:AC83"/>
    <mergeCell ref="J80:O80"/>
    <mergeCell ref="J81:O81"/>
    <mergeCell ref="Q81:V81"/>
    <mergeCell ref="J82:O82"/>
    <mergeCell ref="Q82:V82"/>
    <mergeCell ref="J83:O83"/>
    <mergeCell ref="Q83:V83"/>
    <mergeCell ref="Y89:AJ89"/>
    <mergeCell ref="Y90:AJ90"/>
    <mergeCell ref="Y92:AJ92"/>
    <mergeCell ref="Y93:AJ93"/>
    <mergeCell ref="Y94:AJ94"/>
    <mergeCell ref="Y95:AJ95"/>
    <mergeCell ref="Y96:AJ96"/>
    <mergeCell ref="Q90:V90"/>
    <mergeCell ref="Q91:V91"/>
    <mergeCell ref="Q92:V92"/>
    <mergeCell ref="Q93:V93"/>
    <mergeCell ref="Q94:V94"/>
    <mergeCell ref="Q95:V95"/>
    <mergeCell ref="Q96:V96"/>
    <mergeCell ref="Q97:V97"/>
    <mergeCell ref="J91:O91"/>
    <mergeCell ref="J92:O92"/>
    <mergeCell ref="J93:O93"/>
    <mergeCell ref="J94:O94"/>
    <mergeCell ref="J95:O95"/>
    <mergeCell ref="J96:O96"/>
    <mergeCell ref="J97:O97"/>
    <mergeCell ref="I98:V98"/>
    <mergeCell ref="J88:O88"/>
    <mergeCell ref="Q88:V88"/>
    <mergeCell ref="Z88:AJ88"/>
    <mergeCell ref="J89:O89"/>
    <mergeCell ref="Q89:V89"/>
    <mergeCell ref="J90:O90"/>
    <mergeCell ref="Y91:AJ91"/>
    <mergeCell ref="BA85:BG85"/>
    <mergeCell ref="BB88:BG88"/>
    <mergeCell ref="AL81:AR81"/>
    <mergeCell ref="BB81:BG81"/>
    <mergeCell ref="AL82:AR82"/>
    <mergeCell ref="BA82:BG82"/>
    <mergeCell ref="AL83:AR83"/>
    <mergeCell ref="BB84:BG84"/>
    <mergeCell ref="AL87:AY96"/>
    <mergeCell ref="BA89:BG89"/>
    <mergeCell ref="AO50:AP50"/>
    <mergeCell ref="AR50:AU50"/>
    <mergeCell ref="AO51:AP51"/>
    <mergeCell ref="AR51:AU51"/>
    <mergeCell ref="AO52:AP52"/>
    <mergeCell ref="AR52:AU52"/>
    <mergeCell ref="AR53:AU53"/>
    <mergeCell ref="AO53:AP53"/>
    <mergeCell ref="AO54:AP54"/>
    <mergeCell ref="AO56:AP56"/>
    <mergeCell ref="AO57:AP57"/>
    <mergeCell ref="AO58:AP58"/>
    <mergeCell ref="AO59:AP59"/>
    <mergeCell ref="AO60:AP60"/>
    <mergeCell ref="AR62:AU62"/>
    <mergeCell ref="AR63:AU63"/>
    <mergeCell ref="AT67:AY68"/>
    <mergeCell ref="AR54:AU54"/>
    <mergeCell ref="AR56:AU56"/>
    <mergeCell ref="AR57:AU57"/>
    <mergeCell ref="AR58:AU58"/>
    <mergeCell ref="AR59:AU59"/>
    <mergeCell ref="AR60:AU60"/>
    <mergeCell ref="AR61:AU61"/>
    <mergeCell ref="AO61:AP61"/>
    <mergeCell ref="AO62:AP62"/>
    <mergeCell ref="AO63:AP63"/>
    <mergeCell ref="AK67:AR68"/>
    <mergeCell ref="AL69:AR69"/>
    <mergeCell ref="AL70:AR70"/>
    <mergeCell ref="AL71:AR71"/>
    <mergeCell ref="AL72:AR72"/>
    <mergeCell ref="AL73:AR73"/>
    <mergeCell ref="AL74:AR74"/>
    <mergeCell ref="AT74:AY75"/>
    <mergeCell ref="BB74:BG74"/>
    <mergeCell ref="AL75:AR75"/>
    <mergeCell ref="BA75:BG75"/>
    <mergeCell ref="AL76:AR76"/>
    <mergeCell ref="AL77:AR77"/>
    <mergeCell ref="BB77:BG77"/>
    <mergeCell ref="AL78:AR78"/>
    <mergeCell ref="BA78:BG78"/>
    <mergeCell ref="AL79:AR79"/>
    <mergeCell ref="AL80:AR80"/>
  </mergeCells>
  <conditionalFormatting sqref="I32:AM32">
    <cfRule type="expression" dxfId="0" priority="1">
      <formula>indirect("RC",false)=Today()</formula>
    </cfRule>
  </conditionalFormatting>
  <conditionalFormatting sqref="D9 I31:AM31">
    <cfRule type="expression" dxfId="0" priority="2">
      <formula>indirect("R[1]C",false)=Today()</formula>
    </cfRule>
  </conditionalFormatting>
  <conditionalFormatting sqref="D34:D63">
    <cfRule type="expression" dxfId="1" priority="3">
      <formula>AND(INDIRECT("RC[1]",FALSE)&lt;&gt;"", INDIRECT("Setup!$D$31") = "Matcha")</formula>
    </cfRule>
  </conditionalFormatting>
  <conditionalFormatting sqref="D34:D63">
    <cfRule type="expression" dxfId="2" priority="4">
      <formula>AND(INDIRECT("RC[1]",FALSE)&lt;&gt;"", INDIRECT("Setup!$D$31") = "Sky")</formula>
    </cfRule>
  </conditionalFormatting>
  <conditionalFormatting sqref="D34:D63">
    <cfRule type="expression" dxfId="3" priority="5">
      <formula>AND(INDIRECT("RC[1]",FALSE)&lt;&gt;"", INDIRECT("Setup!$D$31") = "Rose")</formula>
    </cfRule>
  </conditionalFormatting>
  <conditionalFormatting sqref="D34:D63">
    <cfRule type="expression" dxfId="4" priority="6">
      <formula>AND(INDIRECT("RC[1]",FALSE)&lt;&gt;"", INDIRECT("Setup!$D$31") = "Lavender")</formula>
    </cfRule>
  </conditionalFormatting>
  <conditionalFormatting sqref="D34:D63">
    <cfRule type="expression" dxfId="5" priority="7">
      <formula>AND(INDIRECT("RC[1]",FALSE)&lt;&gt;"", INDIRECT("Setup!$D$31") = "Neutral")</formula>
    </cfRule>
  </conditionalFormatting>
  <conditionalFormatting sqref="J69:O83">
    <cfRule type="expression" dxfId="6" priority="8">
      <formula>$I69=$BC$9</formula>
    </cfRule>
  </conditionalFormatting>
  <conditionalFormatting sqref="Q69:V83">
    <cfRule type="expression" dxfId="7" priority="9">
      <formula>$P69=$BC$9</formula>
    </cfRule>
  </conditionalFormatting>
  <conditionalFormatting sqref="X69:AC83">
    <cfRule type="expression" dxfId="6" priority="10">
      <formula>$W69=$BC$9</formula>
    </cfRule>
  </conditionalFormatting>
  <conditionalFormatting sqref="AE69:AJ83">
    <cfRule type="expression" dxfId="6" priority="11">
      <formula>$AD69=$BC$9</formula>
    </cfRule>
  </conditionalFormatting>
  <conditionalFormatting sqref="AL69:AR83">
    <cfRule type="expression" dxfId="6" priority="12">
      <formula>$AK69=$BC$9</formula>
    </cfRule>
  </conditionalFormatting>
  <conditionalFormatting sqref="I88:O97">
    <cfRule type="expression" dxfId="7" priority="13">
      <formula>$I88=$BC$9</formula>
    </cfRule>
  </conditionalFormatting>
  <conditionalFormatting sqref="I88:I97 P88:V97">
    <cfRule type="expression" dxfId="8" priority="14">
      <formula>$P88=$BC$9</formula>
    </cfRule>
  </conditionalFormatting>
  <conditionalFormatting sqref="Y88:AJ96">
    <cfRule type="expression" dxfId="8" priority="15">
      <formula>$Y88=True</formula>
    </cfRule>
  </conditionalFormatting>
  <conditionalFormatting sqref="AO15:AY24">
    <cfRule type="expression" dxfId="9" priority="16">
      <formula>AND($AX15&gt;=1,$AX15&lt;&gt;"")</formula>
    </cfRule>
  </conditionalFormatting>
  <dataValidations>
    <dataValidation type="list" allowBlank="1" showErrorMessage="1" sqref="F8">
      <formula1>'Habit Tracker'!$BC$12:$BC$23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6.38"/>
    <col customWidth="1" hidden="1" min="2" max="2" width="2.25"/>
    <col customWidth="1" hidden="1" min="3" max="3" width="0.88"/>
    <col customWidth="1" min="4" max="4" width="2.63"/>
    <col customWidth="1" min="5" max="5" width="15.13"/>
    <col customWidth="1" min="6" max="6" width="10.13"/>
    <col customWidth="1" min="7" max="7" width="6.38"/>
    <col customWidth="1" min="8" max="8" width="2.63"/>
    <col customWidth="1" min="9" max="39" width="3.88"/>
    <col customWidth="1" min="40" max="42" width="2.63"/>
    <col customWidth="1" min="43" max="43" width="6.38"/>
    <col customWidth="1" min="44" max="44" width="3.88"/>
    <col customWidth="1" min="45" max="45" width="2.63"/>
    <col customWidth="1" min="46" max="46" width="7.63"/>
    <col customWidth="1" min="47" max="48" width="3.88"/>
    <col customWidth="1" min="49" max="49" width="2.63"/>
    <col customWidth="1" min="50" max="50" width="3.88"/>
    <col customWidth="1" min="51" max="51" width="7.63"/>
    <col customWidth="1" min="52" max="52" width="3.88"/>
    <col customWidth="1" hidden="1" min="53" max="53" width="3.88"/>
    <col customWidth="1" hidden="1" min="54" max="60" width="12.63"/>
  </cols>
  <sheetData>
    <row r="1">
      <c r="A1" s="1"/>
      <c r="B1" s="2"/>
      <c r="C1" s="2"/>
      <c r="D1" s="2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95"/>
      <c r="BB1" s="95"/>
      <c r="BC1" s="95"/>
      <c r="BD1" s="95"/>
      <c r="BE1" s="95"/>
      <c r="BF1" s="95"/>
      <c r="BG1" s="95"/>
      <c r="BH1" s="95"/>
    </row>
    <row r="2" ht="37.5" customHeight="1">
      <c r="A2" s="5"/>
      <c r="B2" s="6"/>
      <c r="C2" s="6"/>
      <c r="D2" s="7"/>
      <c r="E2" s="7"/>
      <c r="F2" s="7"/>
      <c r="G2" s="7"/>
      <c r="H2" s="8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95"/>
      <c r="BB2" s="95"/>
      <c r="BC2" s="95"/>
      <c r="BD2" s="95"/>
      <c r="BE2" s="95"/>
      <c r="BF2" s="95"/>
      <c r="BG2" s="95"/>
      <c r="BH2" s="95"/>
    </row>
    <row r="3" ht="19.5" customHeight="1">
      <c r="A3" s="5"/>
      <c r="B3" s="6"/>
      <c r="C3" s="6"/>
      <c r="D3" s="11" t="str">
        <f>$F$8</f>
        <v>June</v>
      </c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5"/>
      <c r="AO3" s="12"/>
      <c r="AP3" s="13"/>
      <c r="AQ3" s="13"/>
      <c r="AR3" s="13"/>
      <c r="AS3" s="13"/>
      <c r="AT3" s="13"/>
      <c r="AU3" s="13"/>
      <c r="AV3" s="13"/>
      <c r="AW3" s="13"/>
      <c r="AX3" s="13"/>
      <c r="AY3" s="14"/>
      <c r="AZ3" s="5"/>
      <c r="BA3" s="95"/>
      <c r="BB3" s="95"/>
      <c r="BC3" s="95"/>
      <c r="BD3" s="95"/>
      <c r="BE3" s="95"/>
      <c r="BF3" s="95"/>
      <c r="BG3" s="95"/>
      <c r="BH3" s="95"/>
    </row>
    <row r="4" ht="19.5" customHeight="1">
      <c r="A4" s="5"/>
      <c r="B4" s="6"/>
      <c r="C4" s="6"/>
      <c r="H4" s="8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5"/>
      <c r="AO4" s="15"/>
      <c r="AP4" s="16"/>
      <c r="AQ4" s="16"/>
      <c r="AR4" s="16"/>
      <c r="AS4" s="16"/>
      <c r="AT4" s="16"/>
      <c r="AU4" s="16"/>
      <c r="AV4" s="16"/>
      <c r="AW4" s="16"/>
      <c r="AX4" s="16"/>
      <c r="AY4" s="17"/>
      <c r="AZ4" s="5"/>
      <c r="BA4" s="95"/>
      <c r="BB4" s="95"/>
      <c r="BC4" s="95"/>
      <c r="BD4" s="95"/>
      <c r="BE4" s="95"/>
      <c r="BF4" s="95"/>
      <c r="BG4" s="95"/>
      <c r="BH4" s="95"/>
    </row>
    <row r="5" ht="19.5" customHeight="1">
      <c r="A5" s="5"/>
      <c r="B5" s="6"/>
      <c r="C5" s="6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5"/>
      <c r="AO5" s="15"/>
      <c r="AP5" s="16"/>
      <c r="AQ5" s="18" t="s">
        <v>0</v>
      </c>
      <c r="AT5" s="19"/>
      <c r="AU5" s="20" t="s">
        <v>1</v>
      </c>
      <c r="AY5" s="21"/>
      <c r="AZ5" s="5"/>
      <c r="BA5" s="95"/>
      <c r="BB5" s="95"/>
      <c r="BC5" s="95"/>
      <c r="BD5" s="95"/>
      <c r="BE5" s="95"/>
      <c r="BF5" s="95"/>
      <c r="BG5" s="95"/>
      <c r="BH5" s="95"/>
    </row>
    <row r="6" ht="19.5" customHeight="1">
      <c r="A6" s="5"/>
      <c r="B6" s="6"/>
      <c r="C6" s="6"/>
      <c r="D6" s="22" t="s">
        <v>2</v>
      </c>
      <c r="H6" s="8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5"/>
      <c r="AO6" s="15"/>
      <c r="AP6" s="16"/>
      <c r="AT6" s="19"/>
      <c r="AY6" s="21"/>
      <c r="AZ6" s="5"/>
      <c r="BA6" s="95"/>
      <c r="BB6" s="95"/>
      <c r="BC6" s="95"/>
      <c r="BD6" s="95"/>
      <c r="BE6" s="95"/>
      <c r="BF6" s="95"/>
      <c r="BG6" s="95"/>
      <c r="BH6" s="95"/>
    </row>
    <row r="7" ht="19.5" customHeight="1">
      <c r="A7" s="5"/>
      <c r="B7" s="5"/>
      <c r="C7" s="5"/>
      <c r="D7" s="5"/>
      <c r="E7" s="5"/>
      <c r="F7" s="5"/>
      <c r="G7" s="5"/>
      <c r="H7" s="8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5"/>
      <c r="AO7" s="15"/>
      <c r="AP7" s="16"/>
      <c r="AQ7" s="23">
        <f>IFERROR($BB$10/($BB$10+$BB$11),0)</f>
        <v>0.8132635253</v>
      </c>
      <c r="AT7" s="16"/>
      <c r="AU7" s="24" t="str">
        <f>$BB$10&amp;" / "&amp;($BB$10+$BB$11)</f>
        <v>466 / 573</v>
      </c>
      <c r="AY7" s="21"/>
      <c r="AZ7" s="5"/>
      <c r="BA7" s="95"/>
      <c r="BB7" s="95"/>
      <c r="BC7" s="95"/>
      <c r="BD7" s="95"/>
      <c r="BE7" s="95"/>
      <c r="BF7" s="95"/>
      <c r="BG7" s="95"/>
      <c r="BH7" s="95"/>
    </row>
    <row r="8" ht="19.5" customHeight="1">
      <c r="A8" s="5"/>
      <c r="B8" s="6"/>
      <c r="C8" s="6"/>
      <c r="D8" s="25" t="s">
        <v>3</v>
      </c>
      <c r="E8" s="26"/>
      <c r="F8" s="27" t="s">
        <v>19</v>
      </c>
      <c r="G8" s="26"/>
      <c r="H8" s="8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5"/>
      <c r="AO8" s="15"/>
      <c r="AP8" s="16"/>
      <c r="AT8" s="16"/>
      <c r="AY8" s="21"/>
      <c r="AZ8" s="5"/>
      <c r="BA8" s="95"/>
      <c r="BB8" s="95"/>
      <c r="BC8" s="95"/>
      <c r="BD8" s="95"/>
      <c r="BE8" s="95"/>
      <c r="BF8" s="95"/>
      <c r="BG8" s="95"/>
      <c r="BH8" s="95"/>
    </row>
    <row r="9" ht="19.5" customHeight="1">
      <c r="A9" s="5"/>
      <c r="B9" s="6"/>
      <c r="C9" s="6"/>
      <c r="D9" s="25" t="s">
        <v>5</v>
      </c>
      <c r="E9" s="26"/>
      <c r="F9" s="28">
        <v>2026.0</v>
      </c>
      <c r="G9" s="26"/>
      <c r="H9" s="8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5"/>
      <c r="AO9" s="29"/>
      <c r="AP9" s="30"/>
      <c r="AQ9" s="31"/>
      <c r="AR9" s="30"/>
      <c r="AS9" s="30"/>
      <c r="AT9" s="16"/>
      <c r="AU9" s="16"/>
      <c r="AV9" s="16"/>
      <c r="AW9" s="16"/>
      <c r="AX9" s="16"/>
      <c r="AY9" s="17"/>
      <c r="AZ9" s="5"/>
      <c r="BA9" s="95"/>
      <c r="BB9" s="321">
        <f t="array" ref="BB9">DATE($F$9,INDEX($BD$12:$BD$23,MATCH($F$8,$BC$12:$BC$23,0),1),1)</f>
        <v>46174</v>
      </c>
      <c r="BC9" s="322" t="b">
        <v>1</v>
      </c>
      <c r="BD9" s="95"/>
      <c r="BE9" s="95"/>
      <c r="BF9" s="95"/>
      <c r="BG9" s="95"/>
      <c r="BH9" s="95"/>
    </row>
    <row r="10" ht="19.5" customHeight="1">
      <c r="A10" s="5"/>
      <c r="B10" s="5"/>
      <c r="C10" s="5"/>
      <c r="D10" s="5"/>
      <c r="E10" s="5"/>
      <c r="F10" s="5"/>
      <c r="G10" s="5"/>
      <c r="H10" s="8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5"/>
      <c r="AO10" s="34"/>
      <c r="AP10" s="35"/>
      <c r="AQ10" s="36"/>
      <c r="AR10" s="36"/>
      <c r="AS10" s="36"/>
      <c r="AT10" s="35"/>
      <c r="AU10" s="35"/>
      <c r="AV10" s="35"/>
      <c r="AW10" s="35"/>
      <c r="AX10" s="35"/>
      <c r="AY10" s="37"/>
      <c r="AZ10" s="5"/>
      <c r="BA10" s="95"/>
      <c r="BB10" s="95">
        <f>SUMPRODUCT((I$34:AM$63=$BC$9) * ($E$34:$E$63&lt;&gt;""))
</f>
        <v>466</v>
      </c>
      <c r="BC10" s="95"/>
      <c r="BD10" s="95"/>
      <c r="BE10" s="95"/>
      <c r="BF10" s="95"/>
      <c r="BG10" s="95"/>
      <c r="BH10" s="95"/>
    </row>
    <row r="11" ht="19.5" customHeight="1">
      <c r="A11" s="5"/>
      <c r="B11" s="6"/>
      <c r="C11" s="6"/>
      <c r="D11" s="323"/>
      <c r="E11" s="39"/>
      <c r="F11" s="39"/>
      <c r="G11" s="40"/>
      <c r="H11" s="8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95"/>
      <c r="BB11" s="95">
        <f>SUM($AX$34:$AX$63)-$BB$10</f>
        <v>107</v>
      </c>
      <c r="BC11" s="95"/>
      <c r="BD11" s="95"/>
      <c r="BE11" s="95"/>
      <c r="BF11" s="95"/>
      <c r="BG11" s="95"/>
      <c r="BH11" s="95"/>
    </row>
    <row r="12" ht="15.75" customHeight="1">
      <c r="A12" s="5"/>
      <c r="B12" s="5"/>
      <c r="C12" s="6"/>
      <c r="D12" s="41"/>
      <c r="G12" s="42"/>
      <c r="H12" s="8"/>
      <c r="I12" s="43" t="s">
        <v>7</v>
      </c>
      <c r="P12" s="43" t="s">
        <v>8</v>
      </c>
      <c r="W12" s="43" t="s">
        <v>9</v>
      </c>
      <c r="AD12" s="43" t="s">
        <v>10</v>
      </c>
      <c r="AK12" s="43" t="s">
        <v>11</v>
      </c>
      <c r="AN12" s="5"/>
      <c r="AO12" s="44" t="s">
        <v>12</v>
      </c>
      <c r="AP12" s="45"/>
      <c r="AQ12" s="45"/>
      <c r="AR12" s="45"/>
      <c r="AS12" s="45"/>
      <c r="AT12" s="45"/>
      <c r="AU12" s="45"/>
      <c r="AV12" s="45"/>
      <c r="AW12" s="45"/>
      <c r="AX12" s="45"/>
      <c r="AY12" s="46"/>
      <c r="AZ12" s="5"/>
      <c r="BA12" s="95"/>
      <c r="BB12" s="324">
        <f>I24</f>
        <v>0.7928571429</v>
      </c>
      <c r="BC12" s="95" t="s">
        <v>4</v>
      </c>
      <c r="BD12" s="95">
        <v>1.0</v>
      </c>
      <c r="BE12" s="95"/>
      <c r="BF12" s="95"/>
      <c r="BG12" s="95"/>
      <c r="BH12" s="95"/>
    </row>
    <row r="13" ht="15.75" customHeight="1">
      <c r="A13" s="5"/>
      <c r="B13" s="6"/>
      <c r="C13" s="6"/>
      <c r="D13" s="41"/>
      <c r="G13" s="42"/>
      <c r="H13" s="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5"/>
      <c r="AO13" s="49"/>
      <c r="AP13" s="50"/>
      <c r="AQ13" s="50"/>
      <c r="AR13" s="50"/>
      <c r="AS13" s="50"/>
      <c r="AT13" s="50"/>
      <c r="AU13" s="50"/>
      <c r="AV13" s="50"/>
      <c r="AW13" s="50"/>
      <c r="AX13" s="50"/>
      <c r="AY13" s="51"/>
      <c r="AZ13" s="5"/>
      <c r="BA13" s="95"/>
      <c r="BB13" s="324">
        <f>1-BB12</f>
        <v>0.2071428571</v>
      </c>
      <c r="BC13" s="95" t="s">
        <v>13</v>
      </c>
      <c r="BD13" s="95">
        <v>2.0</v>
      </c>
      <c r="BE13" s="95"/>
      <c r="BF13" s="95"/>
      <c r="BG13" s="95"/>
      <c r="BH13" s="95"/>
    </row>
    <row r="14" ht="19.5" customHeight="1">
      <c r="A14" s="5"/>
      <c r="B14" s="6"/>
      <c r="C14" s="6"/>
      <c r="D14" s="41"/>
      <c r="G14" s="42"/>
      <c r="H14" s="8"/>
      <c r="I14" s="52"/>
      <c r="J14" s="52"/>
      <c r="K14" s="52"/>
      <c r="L14" s="52"/>
      <c r="M14" s="52"/>
      <c r="N14" s="52"/>
      <c r="O14" s="52"/>
      <c r="P14" s="53"/>
      <c r="Q14" s="53"/>
      <c r="R14" s="53"/>
      <c r="S14" s="53"/>
      <c r="T14" s="53"/>
      <c r="U14" s="53"/>
      <c r="V14" s="53"/>
      <c r="W14" s="54"/>
      <c r="X14" s="54"/>
      <c r="Y14" s="54"/>
      <c r="Z14" s="54"/>
      <c r="AA14" s="54"/>
      <c r="AB14" s="54"/>
      <c r="AC14" s="54"/>
      <c r="AD14" s="55"/>
      <c r="AE14" s="55"/>
      <c r="AF14" s="55"/>
      <c r="AG14" s="55"/>
      <c r="AH14" s="55"/>
      <c r="AI14" s="55"/>
      <c r="AJ14" s="55"/>
      <c r="AK14" s="52"/>
      <c r="AL14" s="52"/>
      <c r="AM14" s="52"/>
      <c r="AN14" s="5"/>
      <c r="AO14" s="56"/>
      <c r="AP14" s="57" t="s">
        <v>14</v>
      </c>
      <c r="AQ14" s="58"/>
      <c r="AR14" s="58"/>
      <c r="AS14" s="58"/>
      <c r="AT14" s="58"/>
      <c r="AU14" s="58"/>
      <c r="AV14" s="58"/>
      <c r="AW14" s="58"/>
      <c r="AX14" s="57" t="s">
        <v>15</v>
      </c>
      <c r="AY14" s="59"/>
      <c r="AZ14" s="5"/>
      <c r="BA14" s="95"/>
      <c r="BB14" s="324">
        <f>O24</f>
        <v>0.7928571429</v>
      </c>
      <c r="BC14" s="95" t="s">
        <v>16</v>
      </c>
      <c r="BD14" s="95">
        <v>3.0</v>
      </c>
      <c r="BE14" s="95"/>
      <c r="BF14" s="95"/>
      <c r="BG14" s="95"/>
      <c r="BH14" s="95"/>
    </row>
    <row r="15" ht="19.5" customHeight="1">
      <c r="A15" s="5"/>
      <c r="B15" s="6"/>
      <c r="C15" s="6"/>
      <c r="D15" s="41"/>
      <c r="G15" s="42"/>
      <c r="H15" s="8"/>
      <c r="AN15" s="5"/>
      <c r="AO15" s="60">
        <v>1.0</v>
      </c>
      <c r="AP15" s="61" t="str">
        <f t="shared" ref="AP15:AP24" si="1">IF($BD34="","",$BD34)</f>
        <v>Take a 15-minute walk</v>
      </c>
      <c r="AQ15" s="62"/>
      <c r="AR15" s="62"/>
      <c r="AS15" s="62"/>
      <c r="AT15" s="62"/>
      <c r="AU15" s="62"/>
      <c r="AV15" s="62"/>
      <c r="AW15" s="62"/>
      <c r="AX15" s="63">
        <f t="shared" ref="AX15:AX24" si="2">IF($BE34="","",$BE34)</f>
        <v>1.5</v>
      </c>
      <c r="AY15" s="64"/>
      <c r="AZ15" s="5"/>
      <c r="BA15" s="95"/>
      <c r="BB15" s="324">
        <f>1-BB14</f>
        <v>0.2071428571</v>
      </c>
      <c r="BC15" s="95" t="s">
        <v>17</v>
      </c>
      <c r="BD15" s="95">
        <v>4.0</v>
      </c>
      <c r="BE15" s="95"/>
      <c r="BF15" s="95"/>
      <c r="BG15" s="95"/>
      <c r="BH15" s="95"/>
    </row>
    <row r="16" ht="19.5" customHeight="1">
      <c r="A16" s="5"/>
      <c r="B16" s="65"/>
      <c r="C16" s="65"/>
      <c r="D16" s="41"/>
      <c r="G16" s="42"/>
      <c r="H16" s="8"/>
      <c r="AN16" s="5"/>
      <c r="AO16" s="66">
        <v>2.0</v>
      </c>
      <c r="AP16" s="61" t="str">
        <f t="shared" si="1"/>
        <v>Get at least 7 hours of sleep</v>
      </c>
      <c r="AQ16" s="62"/>
      <c r="AR16" s="62"/>
      <c r="AS16" s="62"/>
      <c r="AT16" s="62"/>
      <c r="AU16" s="62"/>
      <c r="AV16" s="62"/>
      <c r="AW16" s="62"/>
      <c r="AX16" s="63">
        <f t="shared" si="2"/>
        <v>1.3</v>
      </c>
      <c r="AY16" s="64"/>
      <c r="AZ16" s="5"/>
      <c r="BA16" s="95"/>
      <c r="BB16" s="324">
        <f>U24</f>
        <v>0.7214285714</v>
      </c>
      <c r="BC16" s="95" t="s">
        <v>18</v>
      </c>
      <c r="BD16" s="95">
        <v>5.0</v>
      </c>
      <c r="BE16" s="95"/>
      <c r="BF16" s="95"/>
      <c r="BG16" s="95"/>
      <c r="BH16" s="95"/>
    </row>
    <row r="17" ht="19.5" customHeight="1">
      <c r="A17" s="5"/>
      <c r="B17" s="65"/>
      <c r="C17" s="65"/>
      <c r="D17" s="41"/>
      <c r="G17" s="42"/>
      <c r="H17" s="8"/>
      <c r="AN17" s="5"/>
      <c r="AO17" s="66">
        <v>3.0</v>
      </c>
      <c r="AP17" s="61" t="str">
        <f t="shared" si="1"/>
        <v>Check emails and updates</v>
      </c>
      <c r="AQ17" s="62"/>
      <c r="AR17" s="62"/>
      <c r="AS17" s="62"/>
      <c r="AT17" s="62"/>
      <c r="AU17" s="62"/>
      <c r="AV17" s="62"/>
      <c r="AW17" s="62"/>
      <c r="AX17" s="63">
        <f t="shared" si="2"/>
        <v>0.9677419355</v>
      </c>
      <c r="AY17" s="64"/>
      <c r="AZ17" s="5"/>
      <c r="BA17" s="95"/>
      <c r="BB17" s="324">
        <f>1-BB16</f>
        <v>0.2785714286</v>
      </c>
      <c r="BC17" s="95" t="s">
        <v>19</v>
      </c>
      <c r="BD17" s="95">
        <v>6.0</v>
      </c>
      <c r="BE17" s="95"/>
      <c r="BF17" s="95"/>
      <c r="BG17" s="95"/>
      <c r="BH17" s="95"/>
    </row>
    <row r="18" ht="19.5" customHeight="1">
      <c r="A18" s="5"/>
      <c r="B18" s="65"/>
      <c r="C18" s="65"/>
      <c r="D18" s="41"/>
      <c r="G18" s="42"/>
      <c r="H18" s="8"/>
      <c r="AN18" s="5"/>
      <c r="AO18" s="66">
        <v>4.0</v>
      </c>
      <c r="AP18" s="61" t="str">
        <f t="shared" si="1"/>
        <v>Meditate for 10 minutes</v>
      </c>
      <c r="AQ18" s="62"/>
      <c r="AR18" s="62"/>
      <c r="AS18" s="62"/>
      <c r="AT18" s="62"/>
      <c r="AU18" s="62"/>
      <c r="AV18" s="62"/>
      <c r="AW18" s="62"/>
      <c r="AX18" s="63">
        <f t="shared" si="2"/>
        <v>0.935483871</v>
      </c>
      <c r="AY18" s="64"/>
      <c r="AZ18" s="5"/>
      <c r="BA18" s="95"/>
      <c r="BB18" s="324">
        <f>AB24</f>
        <v>0.7428571429</v>
      </c>
      <c r="BC18" s="95" t="s">
        <v>20</v>
      </c>
      <c r="BD18" s="95">
        <v>7.0</v>
      </c>
      <c r="BE18" s="95"/>
      <c r="BF18" s="95"/>
      <c r="BG18" s="95"/>
      <c r="BH18" s="95"/>
    </row>
    <row r="19" ht="19.5" customHeight="1">
      <c r="A19" s="5"/>
      <c r="B19" s="65"/>
      <c r="C19" s="65"/>
      <c r="D19" s="41"/>
      <c r="G19" s="42"/>
      <c r="H19" s="8"/>
      <c r="AN19" s="5"/>
      <c r="AO19" s="66">
        <v>5.0</v>
      </c>
      <c r="AP19" s="61" t="str">
        <f t="shared" si="1"/>
        <v>Review flashcards</v>
      </c>
      <c r="AQ19" s="62"/>
      <c r="AR19" s="62"/>
      <c r="AS19" s="62"/>
      <c r="AT19" s="62"/>
      <c r="AU19" s="62"/>
      <c r="AV19" s="62"/>
      <c r="AW19" s="62"/>
      <c r="AX19" s="63">
        <f t="shared" si="2"/>
        <v>0.935483871</v>
      </c>
      <c r="AY19" s="64"/>
      <c r="AZ19" s="5"/>
      <c r="BA19" s="95"/>
      <c r="BB19" s="324">
        <f>1-BB18</f>
        <v>0.2571428571</v>
      </c>
      <c r="BC19" s="95" t="s">
        <v>21</v>
      </c>
      <c r="BD19" s="95">
        <v>8.0</v>
      </c>
      <c r="BE19" s="95"/>
      <c r="BF19" s="95"/>
      <c r="BG19" s="95"/>
      <c r="BH19" s="95"/>
    </row>
    <row r="20" ht="18.75" customHeight="1">
      <c r="A20" s="5"/>
      <c r="B20" s="67"/>
      <c r="C20" s="67"/>
      <c r="D20" s="41"/>
      <c r="G20" s="42"/>
      <c r="H20" s="68"/>
      <c r="I20" s="69">
        <f t="shared" ref="I20:AM20" si="3">iferror(SUMPRODUCT((I$34:I$63=$BC$9) * ($E$34:$E$63&lt;&gt;""))/COUNTIF($E$34:$E$63,"&lt;&gt;"),0)</f>
        <v>0.85</v>
      </c>
      <c r="J20" s="69">
        <f t="shared" si="3"/>
        <v>0.85</v>
      </c>
      <c r="K20" s="69">
        <f t="shared" si="3"/>
        <v>0.95</v>
      </c>
      <c r="L20" s="69">
        <f t="shared" si="3"/>
        <v>0.75</v>
      </c>
      <c r="M20" s="69">
        <f t="shared" si="3"/>
        <v>0.85</v>
      </c>
      <c r="N20" s="69">
        <f t="shared" si="3"/>
        <v>0.5</v>
      </c>
      <c r="O20" s="69">
        <f t="shared" si="3"/>
        <v>0.8</v>
      </c>
      <c r="P20" s="69">
        <f t="shared" si="3"/>
        <v>0.8</v>
      </c>
      <c r="Q20" s="69">
        <f t="shared" si="3"/>
        <v>1</v>
      </c>
      <c r="R20" s="69">
        <f t="shared" si="3"/>
        <v>0.75</v>
      </c>
      <c r="S20" s="69">
        <f t="shared" si="3"/>
        <v>0.75</v>
      </c>
      <c r="T20" s="69">
        <f t="shared" si="3"/>
        <v>0.55</v>
      </c>
      <c r="U20" s="69">
        <f t="shared" si="3"/>
        <v>0.8</v>
      </c>
      <c r="V20" s="69">
        <f t="shared" si="3"/>
        <v>0.9</v>
      </c>
      <c r="W20" s="69">
        <f t="shared" si="3"/>
        <v>0.6</v>
      </c>
      <c r="X20" s="69">
        <f t="shared" si="3"/>
        <v>0.7</v>
      </c>
      <c r="Y20" s="69">
        <f t="shared" si="3"/>
        <v>0.85</v>
      </c>
      <c r="Z20" s="69">
        <f t="shared" si="3"/>
        <v>0.95</v>
      </c>
      <c r="AA20" s="69">
        <f t="shared" si="3"/>
        <v>0.75</v>
      </c>
      <c r="AB20" s="69">
        <f t="shared" si="3"/>
        <v>0.65</v>
      </c>
      <c r="AC20" s="69">
        <f t="shared" si="3"/>
        <v>0.55</v>
      </c>
      <c r="AD20" s="69">
        <f t="shared" si="3"/>
        <v>0.9</v>
      </c>
      <c r="AE20" s="69">
        <f t="shared" si="3"/>
        <v>0.75</v>
      </c>
      <c r="AF20" s="69">
        <f t="shared" si="3"/>
        <v>0.7</v>
      </c>
      <c r="AG20" s="69">
        <f t="shared" si="3"/>
        <v>0.5</v>
      </c>
      <c r="AH20" s="69">
        <f t="shared" si="3"/>
        <v>1</v>
      </c>
      <c r="AI20" s="69">
        <f t="shared" si="3"/>
        <v>0.7</v>
      </c>
      <c r="AJ20" s="69">
        <f t="shared" si="3"/>
        <v>0.65</v>
      </c>
      <c r="AK20" s="69">
        <f t="shared" si="3"/>
        <v>0.8</v>
      </c>
      <c r="AL20" s="69">
        <f t="shared" si="3"/>
        <v>0.7</v>
      </c>
      <c r="AM20" s="69">
        <f t="shared" si="3"/>
        <v>0.45</v>
      </c>
      <c r="AN20" s="70"/>
      <c r="AO20" s="66">
        <v>6.0</v>
      </c>
      <c r="AP20" s="61" t="str">
        <f t="shared" si="1"/>
        <v>Write in a journal</v>
      </c>
      <c r="AQ20" s="62"/>
      <c r="AR20" s="62"/>
      <c r="AS20" s="62"/>
      <c r="AT20" s="62"/>
      <c r="AU20" s="62"/>
      <c r="AV20" s="62"/>
      <c r="AW20" s="62"/>
      <c r="AX20" s="63">
        <f t="shared" si="2"/>
        <v>0.935483871</v>
      </c>
      <c r="AY20" s="64"/>
      <c r="AZ20" s="70"/>
      <c r="BA20" s="325"/>
      <c r="BB20" s="326">
        <f>AH24</f>
        <v>0.2785714286</v>
      </c>
      <c r="BC20" s="325" t="s">
        <v>22</v>
      </c>
      <c r="BD20" s="325">
        <v>9.0</v>
      </c>
      <c r="BE20" s="325"/>
      <c r="BF20" s="325"/>
      <c r="BG20" s="325"/>
      <c r="BH20" s="325"/>
    </row>
    <row r="21" ht="18.75" customHeight="1">
      <c r="A21" s="5"/>
      <c r="B21" s="73"/>
      <c r="C21" s="73"/>
      <c r="D21" s="41"/>
      <c r="G21" s="42"/>
      <c r="H21" s="74"/>
      <c r="I21" s="75">
        <f t="shared" ref="I21:AM21" si="4">IFERROR(SUMPRODUCT((I$34:I$63=$BC$9) * ($E$34:$E$63&lt;&gt;"")),0)
</f>
        <v>17</v>
      </c>
      <c r="J21" s="75">
        <f t="shared" si="4"/>
        <v>17</v>
      </c>
      <c r="K21" s="75">
        <f t="shared" si="4"/>
        <v>19</v>
      </c>
      <c r="L21" s="75">
        <f t="shared" si="4"/>
        <v>15</v>
      </c>
      <c r="M21" s="75">
        <f t="shared" si="4"/>
        <v>17</v>
      </c>
      <c r="N21" s="75">
        <f t="shared" si="4"/>
        <v>10</v>
      </c>
      <c r="O21" s="75">
        <f t="shared" si="4"/>
        <v>16</v>
      </c>
      <c r="P21" s="75">
        <f t="shared" si="4"/>
        <v>16</v>
      </c>
      <c r="Q21" s="75">
        <f t="shared" si="4"/>
        <v>20</v>
      </c>
      <c r="R21" s="75">
        <f t="shared" si="4"/>
        <v>15</v>
      </c>
      <c r="S21" s="75">
        <f t="shared" si="4"/>
        <v>15</v>
      </c>
      <c r="T21" s="75">
        <f t="shared" si="4"/>
        <v>11</v>
      </c>
      <c r="U21" s="75">
        <f t="shared" si="4"/>
        <v>16</v>
      </c>
      <c r="V21" s="75">
        <f t="shared" si="4"/>
        <v>18</v>
      </c>
      <c r="W21" s="75">
        <f t="shared" si="4"/>
        <v>12</v>
      </c>
      <c r="X21" s="75">
        <f t="shared" si="4"/>
        <v>14</v>
      </c>
      <c r="Y21" s="75">
        <f t="shared" si="4"/>
        <v>17</v>
      </c>
      <c r="Z21" s="75">
        <f t="shared" si="4"/>
        <v>19</v>
      </c>
      <c r="AA21" s="75">
        <f t="shared" si="4"/>
        <v>15</v>
      </c>
      <c r="AB21" s="75">
        <f t="shared" si="4"/>
        <v>13</v>
      </c>
      <c r="AC21" s="75">
        <f t="shared" si="4"/>
        <v>11</v>
      </c>
      <c r="AD21" s="75">
        <f t="shared" si="4"/>
        <v>18</v>
      </c>
      <c r="AE21" s="75">
        <f t="shared" si="4"/>
        <v>15</v>
      </c>
      <c r="AF21" s="75">
        <f t="shared" si="4"/>
        <v>14</v>
      </c>
      <c r="AG21" s="75">
        <f t="shared" si="4"/>
        <v>10</v>
      </c>
      <c r="AH21" s="75">
        <f t="shared" si="4"/>
        <v>20</v>
      </c>
      <c r="AI21" s="75">
        <f t="shared" si="4"/>
        <v>14</v>
      </c>
      <c r="AJ21" s="75">
        <f t="shared" si="4"/>
        <v>13</v>
      </c>
      <c r="AK21" s="75">
        <f t="shared" si="4"/>
        <v>16</v>
      </c>
      <c r="AL21" s="75">
        <f t="shared" si="4"/>
        <v>14</v>
      </c>
      <c r="AM21" s="75">
        <f t="shared" si="4"/>
        <v>9</v>
      </c>
      <c r="AN21" s="76"/>
      <c r="AO21" s="77">
        <v>7.0</v>
      </c>
      <c r="AP21" s="61" t="str">
        <f t="shared" si="1"/>
        <v>Practice language skills</v>
      </c>
      <c r="AQ21" s="62"/>
      <c r="AR21" s="62"/>
      <c r="AS21" s="62"/>
      <c r="AT21" s="62"/>
      <c r="AU21" s="62"/>
      <c r="AV21" s="62"/>
      <c r="AW21" s="62"/>
      <c r="AX21" s="63">
        <f t="shared" si="2"/>
        <v>0.9032258065</v>
      </c>
      <c r="AY21" s="64"/>
      <c r="AZ21" s="76"/>
      <c r="BA21" s="327"/>
      <c r="BB21" s="328">
        <f>1-BB20</f>
        <v>0.7214285714</v>
      </c>
      <c r="BC21" s="327" t="s">
        <v>23</v>
      </c>
      <c r="BD21" s="327">
        <v>10.0</v>
      </c>
      <c r="BE21" s="327"/>
      <c r="BF21" s="327"/>
      <c r="BG21" s="327"/>
      <c r="BH21" s="327"/>
    </row>
    <row r="22" ht="18.75" customHeight="1">
      <c r="A22" s="5"/>
      <c r="B22" s="73"/>
      <c r="C22" s="73"/>
      <c r="D22" s="41"/>
      <c r="G22" s="42"/>
      <c r="H22" s="74"/>
      <c r="I22" s="80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6"/>
      <c r="AO22" s="81">
        <v>8.0</v>
      </c>
      <c r="AP22" s="61" t="str">
        <f t="shared" si="1"/>
        <v>Plan next day’s schedule</v>
      </c>
      <c r="AQ22" s="62"/>
      <c r="AR22" s="62"/>
      <c r="AS22" s="62"/>
      <c r="AT22" s="62"/>
      <c r="AU22" s="62"/>
      <c r="AV22" s="62"/>
      <c r="AW22" s="62"/>
      <c r="AX22" s="63">
        <f t="shared" si="2"/>
        <v>0.8709677419</v>
      </c>
      <c r="AY22" s="64"/>
      <c r="AZ22" s="76"/>
      <c r="BA22" s="327"/>
      <c r="BB22" s="327"/>
      <c r="BC22" s="327" t="s">
        <v>24</v>
      </c>
      <c r="BD22" s="327">
        <v>11.0</v>
      </c>
      <c r="BE22" s="327"/>
      <c r="BF22" s="327"/>
      <c r="BG22" s="327"/>
      <c r="BH22" s="327"/>
    </row>
    <row r="23" ht="18.75" customHeight="1">
      <c r="A23" s="5"/>
      <c r="B23" s="73"/>
      <c r="C23" s="73"/>
      <c r="D23" s="41"/>
      <c r="G23" s="42"/>
      <c r="H23" s="74"/>
      <c r="I23" s="82"/>
      <c r="P23" s="82"/>
      <c r="W23" s="82"/>
      <c r="AD23" s="82"/>
      <c r="AK23" s="82"/>
      <c r="AN23" s="76"/>
      <c r="AO23" s="81">
        <v>9.0</v>
      </c>
      <c r="AP23" s="61" t="str">
        <f t="shared" si="1"/>
        <v>Drink 8 glasses of water</v>
      </c>
      <c r="AQ23" s="62"/>
      <c r="AR23" s="62"/>
      <c r="AS23" s="62"/>
      <c r="AT23" s="62"/>
      <c r="AU23" s="62"/>
      <c r="AV23" s="62"/>
      <c r="AW23" s="62"/>
      <c r="AX23" s="63">
        <f t="shared" si="2"/>
        <v>0.8666666667</v>
      </c>
      <c r="AY23" s="64"/>
      <c r="AZ23" s="76"/>
      <c r="BA23" s="327"/>
      <c r="BB23" s="327"/>
      <c r="BC23" s="327" t="s">
        <v>25</v>
      </c>
      <c r="BD23" s="327">
        <v>12.0</v>
      </c>
      <c r="BE23" s="327"/>
      <c r="BF23" s="327"/>
      <c r="BG23" s="327"/>
      <c r="BH23" s="327"/>
    </row>
    <row r="24" ht="18.75" customHeight="1">
      <c r="A24" s="5"/>
      <c r="B24" s="73"/>
      <c r="C24" s="73"/>
      <c r="D24" s="83" t="s">
        <v>26</v>
      </c>
      <c r="G24" s="42"/>
      <c r="H24" s="74"/>
      <c r="I24" s="84">
        <f>iferror(SUMPRODUCT((I$34:O$63=$BC$9) * ($E$34:$E$63&lt;&gt;""))/(7*COUNTIF($E$34:$E$63,"&lt;&gt;")),0)</f>
        <v>0.7928571429</v>
      </c>
      <c r="O24" s="84">
        <f>iferror(SUMPRODUCT((P$34:V$63=$BC$9) * ($E$34:$E$63&lt;&gt;""))/(7*COUNTIF($E$34:$E$63,"&lt;&gt;")),0)</f>
        <v>0.7928571429</v>
      </c>
      <c r="U24" s="84">
        <f>iferror(SUMPRODUCT((W$34:AC$63=$BC$9) * ($E$34:$E$63&lt;&gt;""))/(7*COUNTIF($E$34:$E$63,"&lt;&gt;")),0)</f>
        <v>0.7214285714</v>
      </c>
      <c r="AB24" s="84">
        <f>iferror(SUMPRODUCT((AD$34:AJ$63=$BC$9) * ($E$34:$E$63&lt;&gt;""))/(7*COUNTIF($E$34:$E$63,"&lt;&gt;")),0)</f>
        <v>0.7428571429</v>
      </c>
      <c r="AH24" s="84">
        <f>iferror(SUMPRODUCT((AK$34:AM$63=$BC$9) * ($E$34:$E$63&lt;&gt;""))/(7*COUNTIF($E$34:$E$63,"&lt;&gt;")),0)</f>
        <v>0.2785714286</v>
      </c>
      <c r="AN24" s="85"/>
      <c r="AO24" s="86">
        <v>10.0</v>
      </c>
      <c r="AP24" s="87" t="str">
        <f t="shared" si="1"/>
        <v>Exercise for 30 minutes</v>
      </c>
      <c r="AQ24" s="88"/>
      <c r="AR24" s="88"/>
      <c r="AS24" s="88"/>
      <c r="AT24" s="88"/>
      <c r="AU24" s="88"/>
      <c r="AV24" s="88"/>
      <c r="AW24" s="88"/>
      <c r="AX24" s="89">
        <f t="shared" si="2"/>
        <v>0.8387096774</v>
      </c>
      <c r="AY24" s="90"/>
      <c r="AZ24" s="76"/>
      <c r="BA24" s="327"/>
      <c r="BB24" s="327"/>
      <c r="BC24" s="327"/>
      <c r="BD24" s="327"/>
      <c r="BE24" s="327"/>
      <c r="BF24" s="327"/>
      <c r="BG24" s="327"/>
      <c r="BH24" s="327"/>
    </row>
    <row r="25" ht="18.75" customHeight="1">
      <c r="A25" s="5"/>
      <c r="B25" s="91"/>
      <c r="C25" s="91"/>
      <c r="D25" s="92" t="s">
        <v>27</v>
      </c>
      <c r="G25" s="42"/>
      <c r="H25" s="93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94"/>
      <c r="AB25" s="94"/>
      <c r="AC25" s="94"/>
      <c r="AD25" s="94"/>
      <c r="AE25" s="94"/>
      <c r="AF25" s="94"/>
      <c r="AG25" s="82"/>
      <c r="AH25" s="82"/>
      <c r="AI25" s="82"/>
      <c r="AJ25" s="82"/>
      <c r="AK25" s="82"/>
      <c r="AL25" s="82"/>
      <c r="AM25" s="82"/>
      <c r="AN25" s="95"/>
      <c r="AO25" s="96" t="str">
        <f>"Over 100% on "&amp;COUNTIFS($BE$34:$BE$63,"&gt;=1")&amp;" habits — keep going! 🚀"</f>
        <v>Over 100% on 2 habits — keep going! 🚀</v>
      </c>
      <c r="AZ25" s="95"/>
      <c r="BA25" s="95"/>
      <c r="BB25" s="95"/>
      <c r="BC25" s="95"/>
      <c r="BD25" s="95"/>
      <c r="BE25" s="95"/>
      <c r="BF25" s="95"/>
      <c r="BG25" s="95"/>
      <c r="BH25" s="95"/>
    </row>
    <row r="26" ht="15.75" customHeight="1">
      <c r="A26" s="5"/>
      <c r="D26" s="97"/>
      <c r="E26" s="98"/>
      <c r="F26" s="98"/>
      <c r="G26" s="99"/>
      <c r="H26" s="94"/>
      <c r="I26" s="82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Z26" s="101"/>
      <c r="BA26" s="329"/>
      <c r="BB26" s="329"/>
      <c r="BC26" s="329"/>
      <c r="BD26" s="329"/>
      <c r="BE26" s="329"/>
      <c r="BF26" s="329"/>
      <c r="BG26" s="329"/>
      <c r="BH26" s="329"/>
    </row>
    <row r="27" ht="15.75" customHeight="1">
      <c r="A27" s="5"/>
      <c r="B27" s="5"/>
      <c r="C27" s="103"/>
      <c r="D27" s="103"/>
      <c r="E27" s="103"/>
      <c r="F27" s="103"/>
      <c r="G27" s="103"/>
      <c r="H27" s="5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5"/>
      <c r="AR27" s="106"/>
      <c r="AW27" s="107"/>
      <c r="AX27" s="107"/>
      <c r="AY27" s="108"/>
      <c r="AZ27" s="70"/>
      <c r="BA27" s="325"/>
      <c r="BB27" s="325"/>
      <c r="BC27" s="325"/>
      <c r="BD27" s="325"/>
      <c r="BE27" s="325"/>
      <c r="BF27" s="325"/>
      <c r="BG27" s="325"/>
      <c r="BH27" s="325"/>
    </row>
    <row r="28" ht="60.0" hidden="1" customHeight="1">
      <c r="A28" s="109"/>
      <c r="E28" s="103" t="s">
        <v>47</v>
      </c>
      <c r="I28" s="110" t="s">
        <v>29</v>
      </c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0"/>
      <c r="AQ28" s="111"/>
      <c r="AR28" s="110"/>
      <c r="AS28" s="110"/>
      <c r="AT28" s="110"/>
      <c r="AU28" s="110"/>
      <c r="AV28" s="110"/>
      <c r="AW28" s="110"/>
      <c r="AX28" s="110"/>
      <c r="AY28" s="110"/>
      <c r="AZ28" s="110"/>
      <c r="BA28" s="325"/>
      <c r="BB28" s="325"/>
      <c r="BC28" s="325"/>
      <c r="BD28" s="325"/>
      <c r="BE28" s="325"/>
      <c r="BF28" s="325"/>
      <c r="BG28" s="325"/>
      <c r="BH28" s="325"/>
    </row>
    <row r="29" ht="15.75" customHeight="1">
      <c r="A29" s="94"/>
      <c r="B29" s="94"/>
      <c r="C29" s="94"/>
      <c r="D29" s="112" t="s">
        <v>30</v>
      </c>
      <c r="E29" s="45"/>
      <c r="F29" s="45"/>
      <c r="G29" s="46"/>
      <c r="H29" s="94"/>
      <c r="I29" s="43" t="s">
        <v>7</v>
      </c>
      <c r="P29" s="43" t="s">
        <v>8</v>
      </c>
      <c r="W29" s="43" t="s">
        <v>9</v>
      </c>
      <c r="AD29" s="43" t="s">
        <v>10</v>
      </c>
      <c r="AK29" s="43" t="s">
        <v>11</v>
      </c>
      <c r="AN29" s="70"/>
      <c r="AO29" s="113" t="s">
        <v>31</v>
      </c>
      <c r="AP29" s="45"/>
      <c r="AQ29" s="45"/>
      <c r="AR29" s="45"/>
      <c r="AS29" s="45"/>
      <c r="AT29" s="45"/>
      <c r="AU29" s="45"/>
      <c r="AV29" s="45"/>
      <c r="AW29" s="45"/>
      <c r="AX29" s="45"/>
      <c r="AY29" s="46"/>
      <c r="AZ29" s="70"/>
      <c r="BA29" s="325"/>
      <c r="BB29" s="325"/>
      <c r="BC29" s="325"/>
      <c r="BD29" s="325"/>
      <c r="BE29" s="325"/>
      <c r="BF29" s="325"/>
      <c r="BG29" s="325"/>
      <c r="BH29" s="325"/>
    </row>
    <row r="30" ht="15.75" customHeight="1">
      <c r="A30" s="70"/>
      <c r="B30" s="67"/>
      <c r="C30" s="67"/>
      <c r="D30" s="114"/>
      <c r="G30" s="115"/>
      <c r="H30" s="68"/>
      <c r="AN30" s="70"/>
      <c r="AO30" s="114"/>
      <c r="AY30" s="115"/>
      <c r="AZ30" s="70"/>
      <c r="BA30" s="325"/>
      <c r="BB30" s="329"/>
      <c r="BC30" s="325"/>
      <c r="BD30" s="325"/>
      <c r="BE30" s="325"/>
      <c r="BF30" s="325"/>
      <c r="BG30" s="325"/>
      <c r="BH30" s="325"/>
    </row>
    <row r="31" ht="19.5" customHeight="1">
      <c r="A31" s="116"/>
      <c r="B31" s="65"/>
      <c r="C31" s="65"/>
      <c r="D31" s="114"/>
      <c r="G31" s="115"/>
      <c r="H31" s="116"/>
      <c r="I31" s="117" t="str">
        <f t="shared" ref="I31:N31" si="5">LEFTB(TEXT(I$32,"ddd"),1)</f>
        <v>M</v>
      </c>
      <c r="J31" s="117" t="str">
        <f t="shared" si="5"/>
        <v>T</v>
      </c>
      <c r="K31" s="117" t="str">
        <f t="shared" si="5"/>
        <v>W</v>
      </c>
      <c r="L31" s="117" t="str">
        <f t="shared" si="5"/>
        <v>T</v>
      </c>
      <c r="M31" s="117" t="str">
        <f t="shared" si="5"/>
        <v>F</v>
      </c>
      <c r="N31" s="117" t="str">
        <f t="shared" si="5"/>
        <v>S</v>
      </c>
      <c r="O31" s="118" t="str">
        <f>LEFTB(TEXT(O32,"ddd"),1)</f>
        <v>S</v>
      </c>
      <c r="P31" s="119" t="str">
        <f t="shared" ref="P31:U31" si="6">LEFTB(TEXT(P$32,"ddd"),1)</f>
        <v>M</v>
      </c>
      <c r="Q31" s="119" t="str">
        <f t="shared" si="6"/>
        <v>T</v>
      </c>
      <c r="R31" s="119" t="str">
        <f t="shared" si="6"/>
        <v>W</v>
      </c>
      <c r="S31" s="119" t="str">
        <f t="shared" si="6"/>
        <v>T</v>
      </c>
      <c r="T31" s="119" t="str">
        <f t="shared" si="6"/>
        <v>F</v>
      </c>
      <c r="U31" s="119" t="str">
        <f t="shared" si="6"/>
        <v>S</v>
      </c>
      <c r="V31" s="120" t="str">
        <f>LEFTB(TEXT(V32,"ddd"),1)</f>
        <v>S</v>
      </c>
      <c r="W31" s="121" t="str">
        <f t="shared" ref="W31:AB31" si="7">LEFTB(TEXT(W$32,"ddd"),1)</f>
        <v>M</v>
      </c>
      <c r="X31" s="121" t="str">
        <f t="shared" si="7"/>
        <v>T</v>
      </c>
      <c r="Y31" s="121" t="str">
        <f t="shared" si="7"/>
        <v>W</v>
      </c>
      <c r="Z31" s="121" t="str">
        <f t="shared" si="7"/>
        <v>T</v>
      </c>
      <c r="AA31" s="121" t="str">
        <f t="shared" si="7"/>
        <v>F</v>
      </c>
      <c r="AB31" s="121" t="str">
        <f t="shared" si="7"/>
        <v>S</v>
      </c>
      <c r="AC31" s="122" t="str">
        <f>LEFTB(TEXT(AC32,"ddd"),1)</f>
        <v>S</v>
      </c>
      <c r="AD31" s="123" t="str">
        <f t="shared" ref="AD31:AI31" si="8">LEFTB(TEXT(AD$32,"ddd"),1)</f>
        <v>M</v>
      </c>
      <c r="AE31" s="123" t="str">
        <f t="shared" si="8"/>
        <v>T</v>
      </c>
      <c r="AF31" s="123" t="str">
        <f t="shared" si="8"/>
        <v>W</v>
      </c>
      <c r="AG31" s="123" t="str">
        <f t="shared" si="8"/>
        <v>T</v>
      </c>
      <c r="AH31" s="123" t="str">
        <f t="shared" si="8"/>
        <v>F</v>
      </c>
      <c r="AI31" s="123" t="str">
        <f t="shared" si="8"/>
        <v>S</v>
      </c>
      <c r="AJ31" s="124" t="str">
        <f>LEFTB(TEXT(AJ32,"ddd"),1)</f>
        <v>S</v>
      </c>
      <c r="AK31" s="117" t="str">
        <f t="shared" ref="AK31:AL31" si="9">LEFTB(TEXT(AK$32,"ddd"),1)</f>
        <v>M</v>
      </c>
      <c r="AL31" s="117" t="str">
        <f t="shared" si="9"/>
        <v>T</v>
      </c>
      <c r="AM31" s="117" t="str">
        <f>LEFTB(TEXT(AM32,"ddd"),1)</f>
        <v>W</v>
      </c>
      <c r="AN31" s="116"/>
      <c r="AO31" s="125" t="str">
        <f>IFERROR(__xludf.DUMMYFUNCTION("COUNTIFS(FILTER(I$34:AM$63,$E$34:$E$63&lt;&gt;""""),$BC$9)&amp;"" / ""&amp;SUM($AX$34:$AX$63)&amp;""   completed"""),"466 / 573   completed")</f>
        <v>466 / 573   completed</v>
      </c>
      <c r="AP31" s="50"/>
      <c r="AQ31" s="50"/>
      <c r="AR31" s="50"/>
      <c r="AS31" s="50"/>
      <c r="AT31" s="50"/>
      <c r="AU31" s="50"/>
      <c r="AV31" s="50"/>
      <c r="AW31" s="50"/>
      <c r="AX31" s="50"/>
      <c r="AY31" s="51"/>
      <c r="AZ31" s="116"/>
      <c r="BA31" s="95"/>
      <c r="BB31" s="95"/>
      <c r="BC31" s="95"/>
      <c r="BD31" s="95"/>
      <c r="BE31" s="95"/>
      <c r="BF31" s="95"/>
      <c r="BG31" s="95"/>
      <c r="BH31" s="95"/>
    </row>
    <row r="32" ht="19.5" customHeight="1">
      <c r="A32" s="116"/>
      <c r="B32" s="65"/>
      <c r="C32" s="65"/>
      <c r="D32" s="126"/>
      <c r="E32" s="127"/>
      <c r="F32" s="127"/>
      <c r="G32" s="128"/>
      <c r="H32" s="116"/>
      <c r="I32" s="129">
        <f>$BB$9</f>
        <v>46174</v>
      </c>
      <c r="J32" s="129">
        <f t="shared" ref="J32:AM32" si="10">I32+1</f>
        <v>46175</v>
      </c>
      <c r="K32" s="129">
        <f t="shared" si="10"/>
        <v>46176</v>
      </c>
      <c r="L32" s="129">
        <f t="shared" si="10"/>
        <v>46177</v>
      </c>
      <c r="M32" s="129">
        <f t="shared" si="10"/>
        <v>46178</v>
      </c>
      <c r="N32" s="129">
        <f t="shared" si="10"/>
        <v>46179</v>
      </c>
      <c r="O32" s="130">
        <f t="shared" si="10"/>
        <v>46180</v>
      </c>
      <c r="P32" s="131">
        <f t="shared" si="10"/>
        <v>46181</v>
      </c>
      <c r="Q32" s="131">
        <f t="shared" si="10"/>
        <v>46182</v>
      </c>
      <c r="R32" s="131">
        <f t="shared" si="10"/>
        <v>46183</v>
      </c>
      <c r="S32" s="131">
        <f t="shared" si="10"/>
        <v>46184</v>
      </c>
      <c r="T32" s="131">
        <f t="shared" si="10"/>
        <v>46185</v>
      </c>
      <c r="U32" s="131">
        <f t="shared" si="10"/>
        <v>46186</v>
      </c>
      <c r="V32" s="132">
        <f t="shared" si="10"/>
        <v>46187</v>
      </c>
      <c r="W32" s="133">
        <f t="shared" si="10"/>
        <v>46188</v>
      </c>
      <c r="X32" s="133">
        <f t="shared" si="10"/>
        <v>46189</v>
      </c>
      <c r="Y32" s="133">
        <f t="shared" si="10"/>
        <v>46190</v>
      </c>
      <c r="Z32" s="133">
        <f t="shared" si="10"/>
        <v>46191</v>
      </c>
      <c r="AA32" s="133">
        <f t="shared" si="10"/>
        <v>46192</v>
      </c>
      <c r="AB32" s="133">
        <f t="shared" si="10"/>
        <v>46193</v>
      </c>
      <c r="AC32" s="134">
        <f t="shared" si="10"/>
        <v>46194</v>
      </c>
      <c r="AD32" s="135">
        <f t="shared" si="10"/>
        <v>46195</v>
      </c>
      <c r="AE32" s="135">
        <f t="shared" si="10"/>
        <v>46196</v>
      </c>
      <c r="AF32" s="135">
        <f t="shared" si="10"/>
        <v>46197</v>
      </c>
      <c r="AG32" s="135">
        <f t="shared" si="10"/>
        <v>46198</v>
      </c>
      <c r="AH32" s="135">
        <f t="shared" si="10"/>
        <v>46199</v>
      </c>
      <c r="AI32" s="135">
        <f t="shared" si="10"/>
        <v>46200</v>
      </c>
      <c r="AJ32" s="136">
        <f t="shared" si="10"/>
        <v>46201</v>
      </c>
      <c r="AK32" s="137">
        <f t="shared" si="10"/>
        <v>46202</v>
      </c>
      <c r="AL32" s="137">
        <f t="shared" si="10"/>
        <v>46203</v>
      </c>
      <c r="AM32" s="129">
        <f t="shared" si="10"/>
        <v>46204</v>
      </c>
      <c r="AN32" s="138"/>
      <c r="AO32" s="139" t="s">
        <v>32</v>
      </c>
      <c r="AQ32" s="140" t="s">
        <v>33</v>
      </c>
      <c r="AV32" s="140" t="s">
        <v>34</v>
      </c>
      <c r="AY32" s="141" t="s">
        <v>35</v>
      </c>
      <c r="AZ32" s="138"/>
      <c r="BA32" s="330"/>
      <c r="BB32" s="330"/>
      <c r="BC32" s="330"/>
      <c r="BD32" s="330"/>
      <c r="BE32" s="330"/>
      <c r="BF32" s="330"/>
      <c r="BG32" s="330"/>
      <c r="BH32" s="330"/>
    </row>
    <row r="33" ht="7.5" customHeight="1">
      <c r="A33" s="143"/>
      <c r="B33" s="144"/>
      <c r="C33" s="144"/>
      <c r="D33" s="145"/>
      <c r="E33" s="145"/>
      <c r="F33" s="145"/>
      <c r="G33" s="145"/>
      <c r="H33" s="144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  <c r="AF33" s="146"/>
      <c r="AG33" s="146"/>
      <c r="AH33" s="146"/>
      <c r="AI33" s="146"/>
      <c r="AJ33" s="146"/>
      <c r="AK33" s="146"/>
      <c r="AL33" s="146"/>
      <c r="AM33" s="146"/>
      <c r="AN33" s="143"/>
      <c r="AO33" s="49"/>
      <c r="AP33" s="50"/>
      <c r="AQ33" s="50"/>
      <c r="AR33" s="50"/>
      <c r="AS33" s="50"/>
      <c r="AT33" s="50"/>
      <c r="AU33" s="50"/>
      <c r="AV33" s="50"/>
      <c r="AW33" s="50"/>
      <c r="AX33" s="50"/>
      <c r="AY33" s="51"/>
      <c r="AZ33" s="143"/>
      <c r="BA33" s="95"/>
      <c r="BB33" s="95"/>
      <c r="BC33" s="95"/>
      <c r="BD33" s="95"/>
      <c r="BE33" s="95"/>
      <c r="BF33" s="95"/>
      <c r="BG33" s="95"/>
      <c r="BH33" s="95"/>
    </row>
    <row r="34" ht="19.5" customHeight="1">
      <c r="A34" s="143"/>
      <c r="B34" s="144"/>
      <c r="C34" s="144"/>
      <c r="D34" s="147">
        <v>1.0</v>
      </c>
      <c r="E34" s="331" t="s">
        <v>48</v>
      </c>
      <c r="F34" s="149"/>
      <c r="G34" s="150"/>
      <c r="H34" s="144"/>
      <c r="I34" s="151" t="b">
        <v>1</v>
      </c>
      <c r="J34" s="151" t="b">
        <v>0</v>
      </c>
      <c r="K34" s="151" t="b">
        <v>0</v>
      </c>
      <c r="L34" s="151" t="b">
        <v>1</v>
      </c>
      <c r="M34" s="151" t="b">
        <v>0</v>
      </c>
      <c r="N34" s="151" t="b">
        <v>0</v>
      </c>
      <c r="O34" s="151" t="b">
        <v>0</v>
      </c>
      <c r="P34" s="152" t="b">
        <v>1</v>
      </c>
      <c r="Q34" s="152" t="b">
        <v>1</v>
      </c>
      <c r="R34" s="152" t="b">
        <v>0</v>
      </c>
      <c r="S34" s="152" t="b">
        <v>1</v>
      </c>
      <c r="T34" s="152" t="b">
        <v>1</v>
      </c>
      <c r="U34" s="152" t="b">
        <v>0</v>
      </c>
      <c r="V34" s="152" t="b">
        <v>1</v>
      </c>
      <c r="W34" s="153" t="b">
        <v>1</v>
      </c>
      <c r="X34" s="153" t="b">
        <v>0</v>
      </c>
      <c r="Y34" s="153" t="b">
        <v>1</v>
      </c>
      <c r="Z34" s="153" t="b">
        <v>1</v>
      </c>
      <c r="AA34" s="153" t="b">
        <v>1</v>
      </c>
      <c r="AB34" s="153" t="b">
        <v>0</v>
      </c>
      <c r="AC34" s="153" t="b">
        <v>0</v>
      </c>
      <c r="AD34" s="154" t="b">
        <v>1</v>
      </c>
      <c r="AE34" s="154" t="b">
        <v>0</v>
      </c>
      <c r="AF34" s="154" t="b">
        <v>0</v>
      </c>
      <c r="AG34" s="154" t="b">
        <v>0</v>
      </c>
      <c r="AH34" s="154" t="b">
        <v>1</v>
      </c>
      <c r="AI34" s="154" t="b">
        <v>0</v>
      </c>
      <c r="AJ34" s="154" t="b">
        <v>1</v>
      </c>
      <c r="AK34" s="151" t="b">
        <v>1</v>
      </c>
      <c r="AL34" s="151" t="b">
        <v>0</v>
      </c>
      <c r="AM34" s="151" t="b">
        <v>0</v>
      </c>
      <c r="AN34" s="143"/>
      <c r="AO34" s="155">
        <v>30.0</v>
      </c>
      <c r="AP34" s="156"/>
      <c r="AQ34" s="157">
        <f t="shared" ref="AQ34:AQ63" si="11">iferror($AV34/$AX34,"")</f>
        <v>0.5</v>
      </c>
      <c r="AR34" s="158" t="str">
        <f>IFERROR(__xludf.DUMMYFUNCTION("IFERROR(IF($AQ34&gt;=1, SPARKLINE(($AQ34),{""charttype"",""bar"";""max"",100%;""color1"",""#ffb6d8"";""color2"",""#ffffff""}), SPARKLINE(($AQ34),{""charttype"",""bar"";""max"",100%;""color1"",""#b0cfff"";""color2"",""#ffffff""})))"),"")</f>
        <v/>
      </c>
      <c r="AS34" s="159"/>
      <c r="AT34" s="159"/>
      <c r="AU34" s="159"/>
      <c r="AV34" s="160">
        <f t="shared" ref="AV34:AV63" si="12">IF($E34="","",COUNTIF($I34:$AM34,$BC$9))</f>
        <v>15</v>
      </c>
      <c r="AW34" s="161" t="str">
        <f t="shared" ref="AW34:AW63" si="13">IF($E34="","","/")</f>
        <v>/</v>
      </c>
      <c r="AX34" s="162">
        <f t="shared" ref="AX34:AX63" si="14">IF($E34="","", IF($AO34="",31,$AO34))</f>
        <v>30</v>
      </c>
      <c r="AY34" s="163">
        <f>IFERROR(__xludf.DUMMYFUNCTION("IF($E34="""","""", LET(str,ARRAYFORMULA(JOIN("""",LEFT($I34:$AM34))), IF(ISERROR(FIND(""T"",str)), 0,ARRAYFORMULA(MAX(LEN(SPLIT(str,""F"")))))))"),3.0)</f>
        <v>3</v>
      </c>
      <c r="AZ34" s="143"/>
      <c r="BA34" s="95"/>
      <c r="BB34" s="95" t="str">
        <f t="shared" ref="BB34:BB63" si="15">IF($E34="","",$E34)</f>
        <v>Review class notes</v>
      </c>
      <c r="BC34" s="332">
        <f t="shared" ref="BC34:BC63" si="16">IF($AQ34="","",$AQ34)</f>
        <v>0.5</v>
      </c>
      <c r="BD34" s="95" t="str">
        <f>IFERROR(__xludf.DUMMYFUNCTION("IFERROR(SORT(FILTER(BB34:BC63,BB34:BB63&lt;&gt;""""),2,false),"""")"),"Take a 15-minute walk")</f>
        <v>Take a 15-minute walk</v>
      </c>
      <c r="BE34" s="333">
        <f>IFERROR(__xludf.DUMMYFUNCTION("""COMPUTED_VALUE"""),1.5)</f>
        <v>1.5</v>
      </c>
      <c r="BF34" s="95"/>
      <c r="BG34" s="95"/>
      <c r="BH34" s="95"/>
    </row>
    <row r="35" ht="19.5" customHeight="1">
      <c r="A35" s="143"/>
      <c r="B35" s="144"/>
      <c r="C35" s="144"/>
      <c r="D35" s="165">
        <v>2.0</v>
      </c>
      <c r="E35" s="171" t="s">
        <v>49</v>
      </c>
      <c r="F35" s="159"/>
      <c r="G35" s="167"/>
      <c r="H35" s="144"/>
      <c r="I35" s="151" t="b">
        <v>1</v>
      </c>
      <c r="J35" s="151" t="b">
        <v>1</v>
      </c>
      <c r="K35" s="151" t="b">
        <v>1</v>
      </c>
      <c r="L35" s="151" t="b">
        <v>1</v>
      </c>
      <c r="M35" s="151" t="b">
        <v>1</v>
      </c>
      <c r="N35" s="151" t="b">
        <v>0</v>
      </c>
      <c r="O35" s="151" t="b">
        <v>0</v>
      </c>
      <c r="P35" s="152" t="b">
        <v>1</v>
      </c>
      <c r="Q35" s="152" t="b">
        <v>1</v>
      </c>
      <c r="R35" s="152" t="b">
        <v>1</v>
      </c>
      <c r="S35" s="152" t="b">
        <v>1</v>
      </c>
      <c r="T35" s="152" t="b">
        <v>1</v>
      </c>
      <c r="U35" s="152" t="b">
        <v>1</v>
      </c>
      <c r="V35" s="152" t="b">
        <v>0</v>
      </c>
      <c r="W35" s="153" t="b">
        <v>1</v>
      </c>
      <c r="X35" s="153" t="b">
        <v>1</v>
      </c>
      <c r="Y35" s="153" t="b">
        <v>1</v>
      </c>
      <c r="Z35" s="153" t="b">
        <v>1</v>
      </c>
      <c r="AA35" s="153" t="b">
        <v>1</v>
      </c>
      <c r="AB35" s="153" t="b">
        <v>0</v>
      </c>
      <c r="AC35" s="153" t="b">
        <v>0</v>
      </c>
      <c r="AD35" s="154" t="b">
        <v>1</v>
      </c>
      <c r="AE35" s="154" t="b">
        <v>1</v>
      </c>
      <c r="AF35" s="154" t="b">
        <v>0</v>
      </c>
      <c r="AG35" s="154" t="b">
        <v>0</v>
      </c>
      <c r="AH35" s="154" t="b">
        <v>1</v>
      </c>
      <c r="AI35" s="154" t="b">
        <v>1</v>
      </c>
      <c r="AJ35" s="154" t="b">
        <v>0</v>
      </c>
      <c r="AK35" s="151" t="b">
        <v>1</v>
      </c>
      <c r="AL35" s="151" t="b">
        <v>1</v>
      </c>
      <c r="AM35" s="151" t="b">
        <v>0</v>
      </c>
      <c r="AN35" s="143"/>
      <c r="AO35" s="168">
        <v>30.0</v>
      </c>
      <c r="AP35" s="159"/>
      <c r="AQ35" s="157">
        <f t="shared" si="11"/>
        <v>0.7333333333</v>
      </c>
      <c r="AR35" s="158" t="str">
        <f>IFERROR(__xludf.DUMMYFUNCTION("IFERROR(IF($AQ35&gt;=1, SPARKLINE(($AQ35),{""charttype"",""bar"";""max"",100%;""color1"",""#ffb6d8"";""color2"",""#ffffff""}), SPARKLINE(($AQ35),{""charttype"",""bar"";""max"",100%;""color1"",""#b0cfff"";""color2"",""#ffffff""})))"),"")</f>
        <v/>
      </c>
      <c r="AS35" s="159"/>
      <c r="AT35" s="159"/>
      <c r="AU35" s="159"/>
      <c r="AV35" s="160">
        <f t="shared" si="12"/>
        <v>22</v>
      </c>
      <c r="AW35" s="161" t="str">
        <f t="shared" si="13"/>
        <v>/</v>
      </c>
      <c r="AX35" s="169">
        <f t="shared" si="14"/>
        <v>30</v>
      </c>
      <c r="AY35" s="170">
        <f>IFERROR(__xludf.DUMMYFUNCTION("IF($E35="""","""", LET(str,ARRAYFORMULA(JOIN("""",LEFT($I35:$AM35))), IF(ISERROR(FIND(""T"",str)), 0,ARRAYFORMULA(MAX(LEN(SPLIT(str,""F"")))))))"),6.0)</f>
        <v>6</v>
      </c>
      <c r="AZ35" s="143"/>
      <c r="BA35" s="95"/>
      <c r="BB35" s="95" t="str">
        <f t="shared" si="15"/>
        <v>Complete assignments</v>
      </c>
      <c r="BC35" s="332">
        <f t="shared" si="16"/>
        <v>0.7333333333</v>
      </c>
      <c r="BD35" s="95" t="str">
        <f>IFERROR(__xludf.DUMMYFUNCTION("""COMPUTED_VALUE"""),"Get at least 7 hours of sleep")</f>
        <v>Get at least 7 hours of sleep</v>
      </c>
      <c r="BE35" s="333">
        <f>IFERROR(__xludf.DUMMYFUNCTION("""COMPUTED_VALUE"""),1.3)</f>
        <v>1.3</v>
      </c>
      <c r="BF35" s="95"/>
      <c r="BG35" s="95"/>
      <c r="BH35" s="95"/>
    </row>
    <row r="36" ht="19.5" customHeight="1">
      <c r="A36" s="143"/>
      <c r="B36" s="144"/>
      <c r="C36" s="144"/>
      <c r="D36" s="165">
        <v>3.0</v>
      </c>
      <c r="E36" s="171" t="s">
        <v>50</v>
      </c>
      <c r="F36" s="159"/>
      <c r="G36" s="167"/>
      <c r="H36" s="144"/>
      <c r="I36" s="151" t="b">
        <v>1</v>
      </c>
      <c r="J36" s="151" t="b">
        <v>1</v>
      </c>
      <c r="K36" s="151" t="b">
        <v>1</v>
      </c>
      <c r="L36" s="151" t="b">
        <v>1</v>
      </c>
      <c r="M36" s="151" t="b">
        <v>1</v>
      </c>
      <c r="N36" s="151" t="b">
        <v>0</v>
      </c>
      <c r="O36" s="151" t="b">
        <v>0</v>
      </c>
      <c r="P36" s="152" t="b">
        <v>1</v>
      </c>
      <c r="Q36" s="152" t="b">
        <v>1</v>
      </c>
      <c r="R36" s="152" t="b">
        <v>1</v>
      </c>
      <c r="S36" s="152" t="b">
        <v>0</v>
      </c>
      <c r="T36" s="152" t="b">
        <v>1</v>
      </c>
      <c r="U36" s="152" t="b">
        <v>1</v>
      </c>
      <c r="V36" s="152" t="b">
        <v>1</v>
      </c>
      <c r="W36" s="153" t="b">
        <v>1</v>
      </c>
      <c r="X36" s="153" t="b">
        <v>1</v>
      </c>
      <c r="Y36" s="153" t="b">
        <v>0</v>
      </c>
      <c r="Z36" s="153" t="b">
        <v>1</v>
      </c>
      <c r="AA36" s="153" t="b">
        <v>1</v>
      </c>
      <c r="AB36" s="153" t="b">
        <v>0</v>
      </c>
      <c r="AC36" s="153" t="b">
        <v>0</v>
      </c>
      <c r="AD36" s="154" t="b">
        <v>1</v>
      </c>
      <c r="AE36" s="154" t="b">
        <v>1</v>
      </c>
      <c r="AF36" s="154" t="b">
        <v>1</v>
      </c>
      <c r="AG36" s="154" t="b">
        <v>0</v>
      </c>
      <c r="AH36" s="154" t="b">
        <v>1</v>
      </c>
      <c r="AI36" s="154" t="b">
        <v>1</v>
      </c>
      <c r="AJ36" s="154" t="b">
        <v>0</v>
      </c>
      <c r="AK36" s="151" t="b">
        <v>1</v>
      </c>
      <c r="AL36" s="151" t="b">
        <v>1</v>
      </c>
      <c r="AM36" s="151" t="b">
        <v>1</v>
      </c>
      <c r="AN36" s="143"/>
      <c r="AO36" s="168">
        <v>30.0</v>
      </c>
      <c r="AP36" s="159"/>
      <c r="AQ36" s="157">
        <f t="shared" si="11"/>
        <v>0.7666666667</v>
      </c>
      <c r="AR36" s="158" t="str">
        <f>IFERROR(__xludf.DUMMYFUNCTION("IFERROR(IF($AQ36&gt;=1, SPARKLINE(($AQ36),{""charttype"",""bar"";""max"",100%;""color1"",""#ffb6d8"";""color2"",""#ffffff""}), SPARKLINE(($AQ36),{""charttype"",""bar"";""max"",100%;""color1"",""#b0cfff"";""color2"",""#ffffff""})))"),"")</f>
        <v/>
      </c>
      <c r="AS36" s="159"/>
      <c r="AT36" s="159"/>
      <c r="AU36" s="159"/>
      <c r="AV36" s="160">
        <f t="shared" si="12"/>
        <v>23</v>
      </c>
      <c r="AW36" s="161" t="str">
        <f t="shared" si="13"/>
        <v>/</v>
      </c>
      <c r="AX36" s="169">
        <f t="shared" si="14"/>
        <v>30</v>
      </c>
      <c r="AY36" s="170">
        <f>IFERROR(__xludf.DUMMYFUNCTION("IF($E36="""","""", LET(str,ARRAYFORMULA(JOIN("""",LEFT($I36:$AM36))), IF(ISERROR(FIND(""T"",str)), 0,ARRAYFORMULA(MAX(LEN(SPLIT(str,""F"")))))))"),5.0)</f>
        <v>5</v>
      </c>
      <c r="AZ36" s="143"/>
      <c r="BA36" s="95"/>
      <c r="BB36" s="95" t="str">
        <f t="shared" si="15"/>
        <v>Organize study desk</v>
      </c>
      <c r="BC36" s="332">
        <f t="shared" si="16"/>
        <v>0.7666666667</v>
      </c>
      <c r="BD36" s="95" t="str">
        <f>IFERROR(__xludf.DUMMYFUNCTION("""COMPUTED_VALUE"""),"Check emails and updates")</f>
        <v>Check emails and updates</v>
      </c>
      <c r="BE36" s="333">
        <f>IFERROR(__xludf.DUMMYFUNCTION("""COMPUTED_VALUE"""),0.967741935483871)</f>
        <v>0.9677419355</v>
      </c>
      <c r="BF36" s="95"/>
      <c r="BG36" s="95"/>
      <c r="BH36" s="95"/>
    </row>
    <row r="37" ht="19.5" customHeight="1">
      <c r="A37" s="143"/>
      <c r="B37" s="144"/>
      <c r="C37" s="144"/>
      <c r="D37" s="165">
        <v>4.0</v>
      </c>
      <c r="E37" s="171" t="s">
        <v>51</v>
      </c>
      <c r="F37" s="159"/>
      <c r="G37" s="167"/>
      <c r="H37" s="143"/>
      <c r="I37" s="151" t="b">
        <v>1</v>
      </c>
      <c r="J37" s="151" t="b">
        <v>1</v>
      </c>
      <c r="K37" s="151" t="b">
        <v>1</v>
      </c>
      <c r="L37" s="151" t="b">
        <v>1</v>
      </c>
      <c r="M37" s="151" t="b">
        <v>1</v>
      </c>
      <c r="N37" s="151" t="b">
        <v>0</v>
      </c>
      <c r="O37" s="151" t="b">
        <v>0</v>
      </c>
      <c r="P37" s="152" t="b">
        <v>1</v>
      </c>
      <c r="Q37" s="152" t="b">
        <v>1</v>
      </c>
      <c r="R37" s="152" t="b">
        <v>1</v>
      </c>
      <c r="S37" s="152" t="b">
        <v>0</v>
      </c>
      <c r="T37" s="152" t="b">
        <v>1</v>
      </c>
      <c r="U37" s="152" t="b">
        <v>1</v>
      </c>
      <c r="V37" s="152" t="b">
        <v>1</v>
      </c>
      <c r="W37" s="153" t="b">
        <v>1</v>
      </c>
      <c r="X37" s="153" t="b">
        <v>1</v>
      </c>
      <c r="Y37" s="153" t="b">
        <v>0</v>
      </c>
      <c r="Z37" s="153" t="b">
        <v>1</v>
      </c>
      <c r="AA37" s="153" t="b">
        <v>1</v>
      </c>
      <c r="AB37" s="153" t="b">
        <v>0</v>
      </c>
      <c r="AC37" s="153" t="b">
        <v>1</v>
      </c>
      <c r="AD37" s="154" t="b">
        <v>1</v>
      </c>
      <c r="AE37" s="154" t="b">
        <v>1</v>
      </c>
      <c r="AF37" s="154" t="b">
        <v>1</v>
      </c>
      <c r="AG37" s="154" t="b">
        <v>1</v>
      </c>
      <c r="AH37" s="154" t="b">
        <v>1</v>
      </c>
      <c r="AI37" s="154" t="b">
        <v>1</v>
      </c>
      <c r="AJ37" s="154" t="b">
        <v>0</v>
      </c>
      <c r="AK37" s="151" t="b">
        <v>1</v>
      </c>
      <c r="AL37" s="151" t="b">
        <v>1</v>
      </c>
      <c r="AM37" s="151" t="b">
        <v>1</v>
      </c>
      <c r="AN37" s="143"/>
      <c r="AO37" s="168">
        <v>30.0</v>
      </c>
      <c r="AP37" s="159"/>
      <c r="AQ37" s="157">
        <f t="shared" si="11"/>
        <v>0.8333333333</v>
      </c>
      <c r="AR37" s="158" t="str">
        <f>IFERROR(__xludf.DUMMYFUNCTION("IFERROR(IF($AQ37&gt;=1, SPARKLINE(($AQ37),{""charttype"",""bar"";""max"",100%;""color1"",""#ffb6d8"";""color2"",""#ffffff""}), SPARKLINE(($AQ37),{""charttype"",""bar"";""max"",100%;""color1"",""#b0cfff"";""color2"",""#ffffff""})))"),"")</f>
        <v/>
      </c>
      <c r="AS37" s="159"/>
      <c r="AT37" s="159"/>
      <c r="AU37" s="159"/>
      <c r="AV37" s="160">
        <f t="shared" si="12"/>
        <v>25</v>
      </c>
      <c r="AW37" s="161" t="str">
        <f t="shared" si="13"/>
        <v>/</v>
      </c>
      <c r="AX37" s="169">
        <f t="shared" si="14"/>
        <v>30</v>
      </c>
      <c r="AY37" s="170">
        <f>IFERROR(__xludf.DUMMYFUNCTION("IF($E37="""","""", LET(str,ARRAYFORMULA(JOIN("""",LEFT($I37:$AM37))), IF(ISERROR(FIND(""T"",str)), 0,ARRAYFORMULA(MAX(LEN(SPLIT(str,""F"")))))))"),7.0)</f>
        <v>7</v>
      </c>
      <c r="AZ37" s="143"/>
      <c r="BA37" s="95"/>
      <c r="BB37" s="95" t="str">
        <f t="shared" si="15"/>
        <v>Read 10 pages of a book</v>
      </c>
      <c r="BC37" s="332">
        <f t="shared" si="16"/>
        <v>0.8333333333</v>
      </c>
      <c r="BD37" s="95" t="str">
        <f>IFERROR(__xludf.DUMMYFUNCTION("""COMPUTED_VALUE"""),"Meditate for 10 minutes")</f>
        <v>Meditate for 10 minutes</v>
      </c>
      <c r="BE37" s="333">
        <f>IFERROR(__xludf.DUMMYFUNCTION("""COMPUTED_VALUE"""),0.9354838709677419)</f>
        <v>0.935483871</v>
      </c>
      <c r="BF37" s="95"/>
      <c r="BG37" s="95"/>
      <c r="BH37" s="95"/>
    </row>
    <row r="38" ht="19.5" customHeight="1">
      <c r="A38" s="143"/>
      <c r="B38" s="144"/>
      <c r="C38" s="144"/>
      <c r="D38" s="165">
        <v>5.0</v>
      </c>
      <c r="E38" s="171" t="s">
        <v>52</v>
      </c>
      <c r="F38" s="159"/>
      <c r="G38" s="167"/>
      <c r="H38" s="143"/>
      <c r="I38" s="151" t="b">
        <v>1</v>
      </c>
      <c r="J38" s="151" t="b">
        <v>1</v>
      </c>
      <c r="K38" s="151" t="b">
        <v>1</v>
      </c>
      <c r="L38" s="151" t="b">
        <v>1</v>
      </c>
      <c r="M38" s="151" t="b">
        <v>1</v>
      </c>
      <c r="N38" s="151" t="b">
        <v>0</v>
      </c>
      <c r="O38" s="151" t="b">
        <v>1</v>
      </c>
      <c r="P38" s="152" t="b">
        <v>1</v>
      </c>
      <c r="Q38" s="152" t="b">
        <v>1</v>
      </c>
      <c r="R38" s="152" t="b">
        <v>1</v>
      </c>
      <c r="S38" s="152" t="b">
        <v>0</v>
      </c>
      <c r="T38" s="152" t="b">
        <v>1</v>
      </c>
      <c r="U38" s="152" t="b">
        <v>0</v>
      </c>
      <c r="V38" s="152" t="b">
        <v>1</v>
      </c>
      <c r="W38" s="153" t="b">
        <v>1</v>
      </c>
      <c r="X38" s="153" t="b">
        <v>1</v>
      </c>
      <c r="Y38" s="153" t="b">
        <v>1</v>
      </c>
      <c r="Z38" s="153" t="b">
        <v>1</v>
      </c>
      <c r="AA38" s="153" t="b">
        <v>1</v>
      </c>
      <c r="AB38" s="153" t="b">
        <v>1</v>
      </c>
      <c r="AC38" s="153" t="b">
        <v>1</v>
      </c>
      <c r="AD38" s="154" t="b">
        <v>1</v>
      </c>
      <c r="AE38" s="154" t="b">
        <v>1</v>
      </c>
      <c r="AF38" s="154" t="b">
        <v>1</v>
      </c>
      <c r="AG38" s="154" t="b">
        <v>1</v>
      </c>
      <c r="AH38" s="154" t="b">
        <v>1</v>
      </c>
      <c r="AI38" s="154" t="b">
        <v>1</v>
      </c>
      <c r="AJ38" s="154" t="b">
        <v>0</v>
      </c>
      <c r="AK38" s="151" t="b">
        <v>1</v>
      </c>
      <c r="AL38" s="151" t="b">
        <v>1</v>
      </c>
      <c r="AM38" s="151" t="b">
        <v>0</v>
      </c>
      <c r="AN38" s="143"/>
      <c r="AO38" s="168"/>
      <c r="AP38" s="159"/>
      <c r="AQ38" s="157">
        <f t="shared" si="11"/>
        <v>0.8387096774</v>
      </c>
      <c r="AR38" s="158" t="str">
        <f>IFERROR(__xludf.DUMMYFUNCTION("IFERROR(IF($AQ38&gt;=1, SPARKLINE(($AQ38),{""charttype"",""bar"";""max"",100%;""color1"",""#ffb6d8"";""color2"",""#ffffff""}), SPARKLINE(($AQ38),{""charttype"",""bar"";""max"",100%;""color1"",""#b0cfff"";""color2"",""#ffffff""})))"),"")</f>
        <v/>
      </c>
      <c r="AS38" s="159"/>
      <c r="AT38" s="159"/>
      <c r="AU38" s="159"/>
      <c r="AV38" s="160">
        <f t="shared" si="12"/>
        <v>26</v>
      </c>
      <c r="AW38" s="161" t="str">
        <f t="shared" si="13"/>
        <v>/</v>
      </c>
      <c r="AX38" s="169">
        <f t="shared" si="14"/>
        <v>31</v>
      </c>
      <c r="AY38" s="170">
        <f>IFERROR(__xludf.DUMMYFUNCTION("IF($E38="""","""", LET(str,ARRAYFORMULA(JOIN("""",LEFT($I38:$AM38))), IF(ISERROR(FIND(""T"",str)), 0,ARRAYFORMULA(MAX(LEN(SPLIT(str,""F"")))))))"),14.0)</f>
        <v>14</v>
      </c>
      <c r="AZ38" s="143"/>
      <c r="BA38" s="95"/>
      <c r="BB38" s="95" t="str">
        <f t="shared" si="15"/>
        <v>Exercise for 30 minutes</v>
      </c>
      <c r="BC38" s="332">
        <f t="shared" si="16"/>
        <v>0.8387096774</v>
      </c>
      <c r="BD38" s="95" t="str">
        <f>IFERROR(__xludf.DUMMYFUNCTION("""COMPUTED_VALUE"""),"Review flashcards")</f>
        <v>Review flashcards</v>
      </c>
      <c r="BE38" s="333">
        <f>IFERROR(__xludf.DUMMYFUNCTION("""COMPUTED_VALUE"""),0.9354838709677419)</f>
        <v>0.935483871</v>
      </c>
      <c r="BF38" s="95"/>
      <c r="BG38" s="95"/>
      <c r="BH38" s="95"/>
    </row>
    <row r="39" ht="19.5" customHeight="1">
      <c r="A39" s="143"/>
      <c r="B39" s="144"/>
      <c r="C39" s="144"/>
      <c r="D39" s="165">
        <v>6.0</v>
      </c>
      <c r="E39" s="171" t="s">
        <v>53</v>
      </c>
      <c r="F39" s="159"/>
      <c r="G39" s="167"/>
      <c r="H39" s="143"/>
      <c r="I39" s="151" t="b">
        <v>0</v>
      </c>
      <c r="J39" s="151" t="b">
        <v>1</v>
      </c>
      <c r="K39" s="151" t="b">
        <v>1</v>
      </c>
      <c r="L39" s="151" t="b">
        <v>1</v>
      </c>
      <c r="M39" s="151" t="b">
        <v>1</v>
      </c>
      <c r="N39" s="151" t="b">
        <v>1</v>
      </c>
      <c r="O39" s="151" t="b">
        <v>1</v>
      </c>
      <c r="P39" s="152" t="b">
        <v>1</v>
      </c>
      <c r="Q39" s="152" t="b">
        <v>1</v>
      </c>
      <c r="R39" s="152" t="b">
        <v>0</v>
      </c>
      <c r="S39" s="152" t="b">
        <v>0</v>
      </c>
      <c r="T39" s="152" t="b">
        <v>1</v>
      </c>
      <c r="U39" s="152" t="b">
        <v>1</v>
      </c>
      <c r="V39" s="152" t="b">
        <v>1</v>
      </c>
      <c r="W39" s="153" t="b">
        <v>1</v>
      </c>
      <c r="X39" s="153" t="b">
        <v>1</v>
      </c>
      <c r="Y39" s="153" t="b">
        <v>1</v>
      </c>
      <c r="Z39" s="153" t="b">
        <v>1</v>
      </c>
      <c r="AA39" s="153" t="b">
        <v>1</v>
      </c>
      <c r="AB39" s="153" t="b">
        <v>1</v>
      </c>
      <c r="AC39" s="153" t="b">
        <v>1</v>
      </c>
      <c r="AD39" s="154" t="b">
        <v>1</v>
      </c>
      <c r="AE39" s="154" t="b">
        <v>1</v>
      </c>
      <c r="AF39" s="154" t="b">
        <v>1</v>
      </c>
      <c r="AG39" s="154" t="b">
        <v>1</v>
      </c>
      <c r="AH39" s="154" t="b">
        <v>1</v>
      </c>
      <c r="AI39" s="154" t="b">
        <v>1</v>
      </c>
      <c r="AJ39" s="154" t="b">
        <v>0</v>
      </c>
      <c r="AK39" s="151" t="b">
        <v>1</v>
      </c>
      <c r="AL39" s="151" t="b">
        <v>1</v>
      </c>
      <c r="AM39" s="151" t="b">
        <v>0</v>
      </c>
      <c r="AN39" s="143"/>
      <c r="AO39" s="168">
        <v>30.0</v>
      </c>
      <c r="AP39" s="159"/>
      <c r="AQ39" s="157">
        <f t="shared" si="11"/>
        <v>0.8666666667</v>
      </c>
      <c r="AR39" s="158" t="str">
        <f>IFERROR(__xludf.DUMMYFUNCTION("IFERROR(IF($AQ39&gt;=1, SPARKLINE(($AQ39),{""charttype"",""bar"";""max"",100%;""color1"",""#ffb6d8"";""color2"",""#ffffff""}), SPARKLINE(($AQ39),{""charttype"",""bar"";""max"",100%;""color1"",""#b0cfff"";""color2"",""#ffffff""})))"),"")</f>
        <v/>
      </c>
      <c r="AS39" s="159"/>
      <c r="AT39" s="159"/>
      <c r="AU39" s="159"/>
      <c r="AV39" s="160">
        <f t="shared" si="12"/>
        <v>26</v>
      </c>
      <c r="AW39" s="161" t="str">
        <f t="shared" si="13"/>
        <v>/</v>
      </c>
      <c r="AX39" s="169">
        <f t="shared" si="14"/>
        <v>30</v>
      </c>
      <c r="AY39" s="170">
        <f>IFERROR(__xludf.DUMMYFUNCTION("IF($E39="""","""", LET(str,ARRAYFORMULA(JOIN("""",LEFT($I39:$AM39))), IF(ISERROR(FIND(""T"",str)), 0,ARRAYFORMULA(MAX(LEN(SPLIT(str,""F"")))))))"),16.0)</f>
        <v>16</v>
      </c>
      <c r="AZ39" s="143"/>
      <c r="BA39" s="95"/>
      <c r="BB39" s="95" t="str">
        <f t="shared" si="15"/>
        <v>Drink 8 glasses of water</v>
      </c>
      <c r="BC39" s="332">
        <f t="shared" si="16"/>
        <v>0.8666666667</v>
      </c>
      <c r="BD39" s="95" t="str">
        <f>IFERROR(__xludf.DUMMYFUNCTION("""COMPUTED_VALUE"""),"Write in a journal")</f>
        <v>Write in a journal</v>
      </c>
      <c r="BE39" s="333">
        <f>IFERROR(__xludf.DUMMYFUNCTION("""COMPUTED_VALUE"""),0.9354838709677419)</f>
        <v>0.935483871</v>
      </c>
      <c r="BF39" s="95"/>
      <c r="BG39" s="95"/>
      <c r="BH39" s="95"/>
    </row>
    <row r="40" ht="19.5" customHeight="1">
      <c r="A40" s="143"/>
      <c r="B40" s="144"/>
      <c r="C40" s="144"/>
      <c r="D40" s="165">
        <v>7.0</v>
      </c>
      <c r="E40" s="171" t="s">
        <v>54</v>
      </c>
      <c r="F40" s="159"/>
      <c r="G40" s="167"/>
      <c r="H40" s="143"/>
      <c r="I40" s="151" t="b">
        <v>1</v>
      </c>
      <c r="J40" s="151" t="b">
        <v>1</v>
      </c>
      <c r="K40" s="151" t="b">
        <v>1</v>
      </c>
      <c r="L40" s="151" t="b">
        <v>1</v>
      </c>
      <c r="M40" s="151" t="b">
        <v>1</v>
      </c>
      <c r="N40" s="151" t="b">
        <v>1</v>
      </c>
      <c r="O40" s="151" t="b">
        <v>1</v>
      </c>
      <c r="P40" s="152" t="b">
        <v>1</v>
      </c>
      <c r="Q40" s="152" t="b">
        <v>1</v>
      </c>
      <c r="R40" s="152" t="b">
        <v>1</v>
      </c>
      <c r="S40" s="152" t="b">
        <v>0</v>
      </c>
      <c r="T40" s="152" t="b">
        <v>1</v>
      </c>
      <c r="U40" s="152" t="b">
        <v>1</v>
      </c>
      <c r="V40" s="152" t="b">
        <v>1</v>
      </c>
      <c r="W40" s="153" t="b">
        <v>1</v>
      </c>
      <c r="X40" s="153" t="b">
        <v>1</v>
      </c>
      <c r="Y40" s="153" t="b">
        <v>1</v>
      </c>
      <c r="Z40" s="153" t="b">
        <v>1</v>
      </c>
      <c r="AA40" s="153" t="b">
        <v>1</v>
      </c>
      <c r="AB40" s="153" t="b">
        <v>1</v>
      </c>
      <c r="AC40" s="153" t="b">
        <v>1</v>
      </c>
      <c r="AD40" s="154" t="b">
        <v>1</v>
      </c>
      <c r="AE40" s="154" t="b">
        <v>1</v>
      </c>
      <c r="AF40" s="154" t="b">
        <v>1</v>
      </c>
      <c r="AG40" s="154" t="b">
        <v>1</v>
      </c>
      <c r="AH40" s="154" t="b">
        <v>1</v>
      </c>
      <c r="AI40" s="154" t="b">
        <v>1</v>
      </c>
      <c r="AJ40" s="154" t="b">
        <v>0</v>
      </c>
      <c r="AK40" s="151" t="b">
        <v>1</v>
      </c>
      <c r="AL40" s="151" t="b">
        <v>0</v>
      </c>
      <c r="AM40" s="151" t="b">
        <v>0</v>
      </c>
      <c r="AN40" s="143"/>
      <c r="AO40" s="172"/>
      <c r="AP40" s="159"/>
      <c r="AQ40" s="157">
        <f t="shared" si="11"/>
        <v>0.8709677419</v>
      </c>
      <c r="AR40" s="158" t="str">
        <f>IFERROR(__xludf.DUMMYFUNCTION("IFERROR(IF($AQ40&gt;=1, SPARKLINE(($AQ40),{""charttype"",""bar"";""max"",100%;""color1"",""#ffb6d8"";""color2"",""#ffffff""}), SPARKLINE(($AQ40),{""charttype"",""bar"";""max"",100%;""color1"",""#b0cfff"";""color2"",""#ffffff""})))"),"")</f>
        <v/>
      </c>
      <c r="AS40" s="159"/>
      <c r="AT40" s="159"/>
      <c r="AU40" s="159"/>
      <c r="AV40" s="160">
        <f t="shared" si="12"/>
        <v>27</v>
      </c>
      <c r="AW40" s="161" t="str">
        <f t="shared" si="13"/>
        <v>/</v>
      </c>
      <c r="AX40" s="169">
        <f t="shared" si="14"/>
        <v>31</v>
      </c>
      <c r="AY40" s="170">
        <f>IFERROR(__xludf.DUMMYFUNCTION("IF($E40="""","""", LET(str,ARRAYFORMULA(JOIN("""",LEFT($I40:$AM40))), IF(ISERROR(FIND(""T"",str)), 0,ARRAYFORMULA(MAX(LEN(SPLIT(str,""F"")))))))"),16.0)</f>
        <v>16</v>
      </c>
      <c r="AZ40" s="143"/>
      <c r="BA40" s="95"/>
      <c r="BB40" s="95" t="str">
        <f t="shared" si="15"/>
        <v>Plan next day’s schedule</v>
      </c>
      <c r="BC40" s="332">
        <f t="shared" si="16"/>
        <v>0.8709677419</v>
      </c>
      <c r="BD40" s="95" t="str">
        <f>IFERROR(__xludf.DUMMYFUNCTION("""COMPUTED_VALUE"""),"Practice language skills")</f>
        <v>Practice language skills</v>
      </c>
      <c r="BE40" s="333">
        <f>IFERROR(__xludf.DUMMYFUNCTION("""COMPUTED_VALUE"""),0.9032258064516129)</f>
        <v>0.9032258065</v>
      </c>
      <c r="BF40" s="95"/>
      <c r="BG40" s="95"/>
      <c r="BH40" s="95"/>
    </row>
    <row r="41" ht="19.5" customHeight="1">
      <c r="A41" s="143"/>
      <c r="B41" s="144"/>
      <c r="C41" s="144"/>
      <c r="D41" s="165">
        <v>8.0</v>
      </c>
      <c r="E41" s="171" t="s">
        <v>55</v>
      </c>
      <c r="F41" s="159"/>
      <c r="G41" s="167"/>
      <c r="H41" s="143"/>
      <c r="I41" s="151" t="b">
        <v>0</v>
      </c>
      <c r="J41" s="151" t="b">
        <v>1</v>
      </c>
      <c r="K41" s="151" t="b">
        <v>1</v>
      </c>
      <c r="L41" s="151" t="b">
        <v>1</v>
      </c>
      <c r="M41" s="151" t="b">
        <v>1</v>
      </c>
      <c r="N41" s="151" t="b">
        <v>1</v>
      </c>
      <c r="O41" s="151" t="b">
        <v>1</v>
      </c>
      <c r="P41" s="152" t="b">
        <v>1</v>
      </c>
      <c r="Q41" s="152" t="b">
        <v>1</v>
      </c>
      <c r="R41" s="152" t="b">
        <v>1</v>
      </c>
      <c r="S41" s="152" t="b">
        <v>1</v>
      </c>
      <c r="T41" s="152" t="b">
        <v>1</v>
      </c>
      <c r="U41" s="152" t="b">
        <v>1</v>
      </c>
      <c r="V41" s="152" t="b">
        <v>1</v>
      </c>
      <c r="W41" s="153" t="b">
        <v>1</v>
      </c>
      <c r="X41" s="153" t="b">
        <v>1</v>
      </c>
      <c r="Y41" s="153" t="b">
        <v>1</v>
      </c>
      <c r="Z41" s="153" t="b">
        <v>1</v>
      </c>
      <c r="AA41" s="153" t="b">
        <v>1</v>
      </c>
      <c r="AB41" s="153" t="b">
        <v>1</v>
      </c>
      <c r="AC41" s="153" t="b">
        <v>1</v>
      </c>
      <c r="AD41" s="154" t="b">
        <v>1</v>
      </c>
      <c r="AE41" s="154" t="b">
        <v>1</v>
      </c>
      <c r="AF41" s="154" t="b">
        <v>1</v>
      </c>
      <c r="AG41" s="154" t="b">
        <v>1</v>
      </c>
      <c r="AH41" s="154" t="b">
        <v>1</v>
      </c>
      <c r="AI41" s="154" t="b">
        <v>1</v>
      </c>
      <c r="AJ41" s="154" t="b">
        <v>1</v>
      </c>
      <c r="AK41" s="151" t="b">
        <v>1</v>
      </c>
      <c r="AL41" s="151" t="b">
        <v>0</v>
      </c>
      <c r="AM41" s="151" t="b">
        <v>1</v>
      </c>
      <c r="AN41" s="143"/>
      <c r="AO41" s="172"/>
      <c r="AP41" s="159"/>
      <c r="AQ41" s="157">
        <f t="shared" si="11"/>
        <v>0.935483871</v>
      </c>
      <c r="AR41" s="158" t="str">
        <f>IFERROR(__xludf.DUMMYFUNCTION("IFERROR(IF($AQ41&gt;=1, SPARKLINE(($AQ41),{""charttype"",""bar"";""max"",100%;""color1"",""#ffb6d8"";""color2"",""#ffffff""}), SPARKLINE(($AQ41),{""charttype"",""bar"";""max"",100%;""color1"",""#b0cfff"";""color2"",""#ffffff""})))"),"")</f>
        <v/>
      </c>
      <c r="AS41" s="159"/>
      <c r="AT41" s="159"/>
      <c r="AU41" s="159"/>
      <c r="AV41" s="160">
        <f t="shared" si="12"/>
        <v>29</v>
      </c>
      <c r="AW41" s="161" t="str">
        <f t="shared" si="13"/>
        <v>/</v>
      </c>
      <c r="AX41" s="169">
        <f t="shared" si="14"/>
        <v>31</v>
      </c>
      <c r="AY41" s="170">
        <f>IFERROR(__xludf.DUMMYFUNCTION("IF($E41="""","""", LET(str,ARRAYFORMULA(JOIN("""",LEFT($I41:$AM41))), IF(ISERROR(FIND(""T"",str)), 0,ARRAYFORMULA(MAX(LEN(SPLIT(str,""F"")))))))"),28.0)</f>
        <v>28</v>
      </c>
      <c r="AZ41" s="143"/>
      <c r="BA41" s="95"/>
      <c r="BB41" s="95" t="str">
        <f t="shared" si="15"/>
        <v>Meditate for 10 minutes</v>
      </c>
      <c r="BC41" s="332">
        <f t="shared" si="16"/>
        <v>0.935483871</v>
      </c>
      <c r="BD41" s="95" t="str">
        <f>IFERROR(__xludf.DUMMYFUNCTION("""COMPUTED_VALUE"""),"Plan next day’s schedule")</f>
        <v>Plan next day’s schedule</v>
      </c>
      <c r="BE41" s="333">
        <f>IFERROR(__xludf.DUMMYFUNCTION("""COMPUTED_VALUE"""),0.8709677419354839)</f>
        <v>0.8709677419</v>
      </c>
      <c r="BF41" s="95"/>
      <c r="BG41" s="95"/>
      <c r="BH41" s="95"/>
    </row>
    <row r="42" ht="19.5" customHeight="1">
      <c r="A42" s="143"/>
      <c r="B42" s="144"/>
      <c r="C42" s="144"/>
      <c r="D42" s="165">
        <v>9.0</v>
      </c>
      <c r="E42" s="171" t="s">
        <v>56</v>
      </c>
      <c r="F42" s="159"/>
      <c r="G42" s="167"/>
      <c r="H42" s="143"/>
      <c r="I42" s="151" t="b">
        <v>1</v>
      </c>
      <c r="J42" s="151" t="b">
        <v>1</v>
      </c>
      <c r="K42" s="151" t="b">
        <v>1</v>
      </c>
      <c r="L42" s="151" t="b">
        <v>1</v>
      </c>
      <c r="M42" s="151" t="b">
        <v>1</v>
      </c>
      <c r="N42" s="151" t="b">
        <v>1</v>
      </c>
      <c r="O42" s="151" t="b">
        <v>1</v>
      </c>
      <c r="P42" s="152" t="b">
        <v>1</v>
      </c>
      <c r="Q42" s="152" t="b">
        <v>1</v>
      </c>
      <c r="R42" s="152" t="b">
        <v>1</v>
      </c>
      <c r="S42" s="152" t="b">
        <v>1</v>
      </c>
      <c r="T42" s="152" t="b">
        <v>1</v>
      </c>
      <c r="U42" s="152" t="b">
        <v>1</v>
      </c>
      <c r="V42" s="152" t="b">
        <v>1</v>
      </c>
      <c r="W42" s="153" t="b">
        <v>1</v>
      </c>
      <c r="X42" s="153" t="b">
        <v>1</v>
      </c>
      <c r="Y42" s="153" t="b">
        <v>1</v>
      </c>
      <c r="Z42" s="153" t="b">
        <v>1</v>
      </c>
      <c r="AA42" s="153" t="b">
        <v>1</v>
      </c>
      <c r="AB42" s="153" t="b">
        <v>1</v>
      </c>
      <c r="AC42" s="153" t="b">
        <v>1</v>
      </c>
      <c r="AD42" s="154" t="b">
        <v>1</v>
      </c>
      <c r="AE42" s="154" t="b">
        <v>1</v>
      </c>
      <c r="AF42" s="154" t="b">
        <v>1</v>
      </c>
      <c r="AG42" s="154" t="b">
        <v>1</v>
      </c>
      <c r="AH42" s="154" t="b">
        <v>1</v>
      </c>
      <c r="AI42" s="154" t="b">
        <v>1</v>
      </c>
      <c r="AJ42" s="154" t="b">
        <v>1</v>
      </c>
      <c r="AK42" s="151" t="b">
        <v>1</v>
      </c>
      <c r="AL42" s="151" t="b">
        <v>0</v>
      </c>
      <c r="AM42" s="151" t="b">
        <v>1</v>
      </c>
      <c r="AN42" s="143"/>
      <c r="AO42" s="168"/>
      <c r="AP42" s="159"/>
      <c r="AQ42" s="157">
        <f t="shared" si="11"/>
        <v>0.9677419355</v>
      </c>
      <c r="AR42" s="158" t="str">
        <f>IFERROR(__xludf.DUMMYFUNCTION("IFERROR(IF($AQ42&gt;=1, SPARKLINE(($AQ42),{""charttype"",""bar"";""max"",100%;""color1"",""#ffb6d8"";""color2"",""#ffffff""}), SPARKLINE(($AQ42),{""charttype"",""bar"";""max"",100%;""color1"",""#b0cfff"";""color2"",""#ffffff""})))"),"")</f>
        <v/>
      </c>
      <c r="AS42" s="159"/>
      <c r="AT42" s="159"/>
      <c r="AU42" s="159"/>
      <c r="AV42" s="160">
        <f t="shared" si="12"/>
        <v>30</v>
      </c>
      <c r="AW42" s="161" t="str">
        <f t="shared" si="13"/>
        <v>/</v>
      </c>
      <c r="AX42" s="169">
        <f t="shared" si="14"/>
        <v>31</v>
      </c>
      <c r="AY42" s="170">
        <f>IFERROR(__xludf.DUMMYFUNCTION("IF($E42="""","""", LET(str,ARRAYFORMULA(JOIN("""",LEFT($I42:$AM42))), IF(ISERROR(FIND(""T"",str)), 0,ARRAYFORMULA(MAX(LEN(SPLIT(str,""F"")))))))"),29.0)</f>
        <v>29</v>
      </c>
      <c r="AZ42" s="143"/>
      <c r="BA42" s="95"/>
      <c r="BB42" s="95" t="str">
        <f t="shared" si="15"/>
        <v>Check emails and updates</v>
      </c>
      <c r="BC42" s="332">
        <f t="shared" si="16"/>
        <v>0.9677419355</v>
      </c>
      <c r="BD42" s="95" t="str">
        <f>IFERROR(__xludf.DUMMYFUNCTION("""COMPUTED_VALUE"""),"Drink 8 glasses of water")</f>
        <v>Drink 8 glasses of water</v>
      </c>
      <c r="BE42" s="333">
        <f>IFERROR(__xludf.DUMMYFUNCTION("""COMPUTED_VALUE"""),0.8666666666666667)</f>
        <v>0.8666666667</v>
      </c>
      <c r="BF42" s="95"/>
      <c r="BG42" s="95"/>
      <c r="BH42" s="95"/>
    </row>
    <row r="43" ht="19.5" customHeight="1">
      <c r="A43" s="143"/>
      <c r="B43" s="144"/>
      <c r="C43" s="144"/>
      <c r="D43" s="165">
        <v>10.0</v>
      </c>
      <c r="E43" s="171" t="s">
        <v>57</v>
      </c>
      <c r="F43" s="159"/>
      <c r="G43" s="167"/>
      <c r="H43" s="143"/>
      <c r="I43" s="151" t="b">
        <v>0</v>
      </c>
      <c r="J43" s="151" t="b">
        <v>1</v>
      </c>
      <c r="K43" s="151" t="b">
        <v>1</v>
      </c>
      <c r="L43" s="151" t="b">
        <v>1</v>
      </c>
      <c r="M43" s="151" t="b">
        <v>1</v>
      </c>
      <c r="N43" s="151" t="b">
        <v>1</v>
      </c>
      <c r="O43" s="151" t="b">
        <v>1</v>
      </c>
      <c r="P43" s="152" t="b">
        <v>1</v>
      </c>
      <c r="Q43" s="152" t="b">
        <v>1</v>
      </c>
      <c r="R43" s="152" t="b">
        <v>1</v>
      </c>
      <c r="S43" s="152" t="b">
        <v>1</v>
      </c>
      <c r="T43" s="152" t="b">
        <v>1</v>
      </c>
      <c r="U43" s="152" t="b">
        <v>1</v>
      </c>
      <c r="V43" s="152" t="b">
        <v>1</v>
      </c>
      <c r="W43" s="153" t="b">
        <v>1</v>
      </c>
      <c r="X43" s="153" t="b">
        <v>1</v>
      </c>
      <c r="Y43" s="153" t="b">
        <v>1</v>
      </c>
      <c r="Z43" s="153" t="b">
        <v>1</v>
      </c>
      <c r="AA43" s="153" t="b">
        <v>1</v>
      </c>
      <c r="AB43" s="153" t="b">
        <v>1</v>
      </c>
      <c r="AC43" s="153" t="b">
        <v>1</v>
      </c>
      <c r="AD43" s="154" t="b">
        <v>1</v>
      </c>
      <c r="AE43" s="154" t="b">
        <v>1</v>
      </c>
      <c r="AF43" s="154" t="b">
        <v>1</v>
      </c>
      <c r="AG43" s="154" t="b">
        <v>1</v>
      </c>
      <c r="AH43" s="154" t="b">
        <v>1</v>
      </c>
      <c r="AI43" s="154" t="b">
        <v>1</v>
      </c>
      <c r="AJ43" s="154" t="b">
        <v>1</v>
      </c>
      <c r="AK43" s="151" t="b">
        <v>1</v>
      </c>
      <c r="AL43" s="151" t="b">
        <v>0</v>
      </c>
      <c r="AM43" s="151" t="b">
        <v>0</v>
      </c>
      <c r="AN43" s="143"/>
      <c r="AO43" s="172"/>
      <c r="AP43" s="159"/>
      <c r="AQ43" s="157">
        <f t="shared" si="11"/>
        <v>0.9032258065</v>
      </c>
      <c r="AR43" s="158" t="str">
        <f>IFERROR(__xludf.DUMMYFUNCTION("IFERROR(IF($AQ43&gt;=1, SPARKLINE(($AQ43),{""charttype"",""bar"";""max"",100%;""color1"",""#ffb6d8"";""color2"",""#ffffff""}), SPARKLINE(($AQ43),{""charttype"",""bar"";""max"",100%;""color1"",""#b0cfff"";""color2"",""#ffffff""})))"),"")</f>
        <v/>
      </c>
      <c r="AS43" s="159"/>
      <c r="AT43" s="159"/>
      <c r="AU43" s="159"/>
      <c r="AV43" s="160">
        <f t="shared" si="12"/>
        <v>28</v>
      </c>
      <c r="AW43" s="161" t="str">
        <f t="shared" si="13"/>
        <v>/</v>
      </c>
      <c r="AX43" s="169">
        <f t="shared" si="14"/>
        <v>31</v>
      </c>
      <c r="AY43" s="170">
        <f>IFERROR(__xludf.DUMMYFUNCTION("IF($E43="""","""", LET(str,ARRAYFORMULA(JOIN("""",LEFT($I43:$AM43))), IF(ISERROR(FIND(""T"",str)), 0,ARRAYFORMULA(MAX(LEN(SPLIT(str,""F"")))))))"),28.0)</f>
        <v>28</v>
      </c>
      <c r="AZ43" s="143"/>
      <c r="BA43" s="95"/>
      <c r="BB43" s="95" t="str">
        <f t="shared" si="15"/>
        <v>Practice language skills</v>
      </c>
      <c r="BC43" s="332">
        <f t="shared" si="16"/>
        <v>0.9032258065</v>
      </c>
      <c r="BD43" s="95" t="str">
        <f>IFERROR(__xludf.DUMMYFUNCTION("""COMPUTED_VALUE"""),"Exercise for 30 minutes")</f>
        <v>Exercise for 30 minutes</v>
      </c>
      <c r="BE43" s="333">
        <f>IFERROR(__xludf.DUMMYFUNCTION("""COMPUTED_VALUE"""),0.8387096774193549)</f>
        <v>0.8387096774</v>
      </c>
      <c r="BF43" s="95"/>
      <c r="BG43" s="95"/>
      <c r="BH43" s="95"/>
    </row>
    <row r="44" ht="19.5" customHeight="1">
      <c r="A44" s="143"/>
      <c r="B44" s="144"/>
      <c r="C44" s="144"/>
      <c r="D44" s="173">
        <v>11.0</v>
      </c>
      <c r="E44" s="171" t="s">
        <v>58</v>
      </c>
      <c r="F44" s="159"/>
      <c r="G44" s="167"/>
      <c r="H44" s="143"/>
      <c r="I44" s="151" t="b">
        <v>1</v>
      </c>
      <c r="J44" s="151" t="b">
        <v>1</v>
      </c>
      <c r="K44" s="151" t="b">
        <v>1</v>
      </c>
      <c r="L44" s="151" t="b">
        <v>1</v>
      </c>
      <c r="M44" s="151" t="b">
        <v>1</v>
      </c>
      <c r="N44" s="151" t="b">
        <v>1</v>
      </c>
      <c r="O44" s="151" t="b">
        <v>1</v>
      </c>
      <c r="P44" s="152" t="b">
        <v>1</v>
      </c>
      <c r="Q44" s="152" t="b">
        <v>1</v>
      </c>
      <c r="R44" s="152" t="b">
        <v>1</v>
      </c>
      <c r="S44" s="152" t="b">
        <v>1</v>
      </c>
      <c r="T44" s="152" t="b">
        <v>1</v>
      </c>
      <c r="U44" s="152" t="b">
        <v>1</v>
      </c>
      <c r="V44" s="152" t="b">
        <v>1</v>
      </c>
      <c r="W44" s="153" t="b">
        <v>1</v>
      </c>
      <c r="X44" s="153" t="b">
        <v>1</v>
      </c>
      <c r="Y44" s="153" t="b">
        <v>1</v>
      </c>
      <c r="Z44" s="153" t="b">
        <v>1</v>
      </c>
      <c r="AA44" s="153" t="b">
        <v>1</v>
      </c>
      <c r="AB44" s="153" t="b">
        <v>1</v>
      </c>
      <c r="AC44" s="153" t="b">
        <v>1</v>
      </c>
      <c r="AD44" s="154" t="b">
        <v>1</v>
      </c>
      <c r="AE44" s="154" t="b">
        <v>1</v>
      </c>
      <c r="AF44" s="154" t="b">
        <v>1</v>
      </c>
      <c r="AG44" s="154" t="b">
        <v>1</v>
      </c>
      <c r="AH44" s="154" t="b">
        <v>1</v>
      </c>
      <c r="AI44" s="154" t="b">
        <v>0</v>
      </c>
      <c r="AJ44" s="154" t="b">
        <v>1</v>
      </c>
      <c r="AK44" s="151" t="b">
        <v>1</v>
      </c>
      <c r="AL44" s="151" t="b">
        <v>0</v>
      </c>
      <c r="AM44" s="151" t="b">
        <v>1</v>
      </c>
      <c r="AN44" s="143"/>
      <c r="AO44" s="172"/>
      <c r="AP44" s="159"/>
      <c r="AQ44" s="157">
        <f t="shared" si="11"/>
        <v>0.935483871</v>
      </c>
      <c r="AR44" s="158" t="str">
        <f>IFERROR(__xludf.DUMMYFUNCTION("IFERROR(IF($AQ44&gt;=1, SPARKLINE(($AQ44),{""charttype"",""bar"";""max"",100%;""color1"",""#ffb6d8"";""color2"",""#ffffff""}), SPARKLINE(($AQ44),{""charttype"",""bar"";""max"",100%;""color1"",""#b0cfff"";""color2"",""#ffffff""})))"),"")</f>
        <v/>
      </c>
      <c r="AS44" s="159"/>
      <c r="AT44" s="159"/>
      <c r="AU44" s="159"/>
      <c r="AV44" s="160">
        <f t="shared" si="12"/>
        <v>29</v>
      </c>
      <c r="AW44" s="161" t="str">
        <f t="shared" si="13"/>
        <v>/</v>
      </c>
      <c r="AX44" s="169">
        <f t="shared" si="14"/>
        <v>31</v>
      </c>
      <c r="AY44" s="170">
        <f>IFERROR(__xludf.DUMMYFUNCTION("IF($E44="""","""", LET(str,ARRAYFORMULA(JOIN("""",LEFT($I44:$AM44))), IF(ISERROR(FIND(""T"",str)), 0,ARRAYFORMULA(MAX(LEN(SPLIT(str,""F"")))))))"),26.0)</f>
        <v>26</v>
      </c>
      <c r="AZ44" s="143"/>
      <c r="BA44" s="95"/>
      <c r="BB44" s="95" t="str">
        <f t="shared" si="15"/>
        <v>Review flashcards</v>
      </c>
      <c r="BC44" s="332">
        <f t="shared" si="16"/>
        <v>0.935483871</v>
      </c>
      <c r="BD44" s="95" t="str">
        <f>IFERROR(__xludf.DUMMYFUNCTION("""COMPUTED_VALUE"""),"Read 10 pages of a book")</f>
        <v>Read 10 pages of a book</v>
      </c>
      <c r="BE44" s="333">
        <f>IFERROR(__xludf.DUMMYFUNCTION("""COMPUTED_VALUE"""),0.8333333333333334)</f>
        <v>0.8333333333</v>
      </c>
      <c r="BF44" s="95"/>
      <c r="BG44" s="95"/>
      <c r="BH44" s="95"/>
    </row>
    <row r="45" ht="19.5" customHeight="1">
      <c r="A45" s="143"/>
      <c r="B45" s="144"/>
      <c r="C45" s="144"/>
      <c r="D45" s="165">
        <v>12.0</v>
      </c>
      <c r="E45" s="171" t="s">
        <v>59</v>
      </c>
      <c r="F45" s="159"/>
      <c r="G45" s="167"/>
      <c r="H45" s="143"/>
      <c r="I45" s="151" t="b">
        <v>1</v>
      </c>
      <c r="J45" s="151" t="b">
        <v>1</v>
      </c>
      <c r="K45" s="151" t="b">
        <v>1</v>
      </c>
      <c r="L45" s="151" t="b">
        <v>1</v>
      </c>
      <c r="M45" s="151" t="b">
        <v>1</v>
      </c>
      <c r="N45" s="151" t="b">
        <v>1</v>
      </c>
      <c r="O45" s="151" t="b">
        <v>1</v>
      </c>
      <c r="P45" s="152" t="b">
        <v>1</v>
      </c>
      <c r="Q45" s="152" t="b">
        <v>1</v>
      </c>
      <c r="R45" s="152" t="b">
        <v>1</v>
      </c>
      <c r="S45" s="152" t="b">
        <v>1</v>
      </c>
      <c r="T45" s="152" t="b">
        <v>0</v>
      </c>
      <c r="U45" s="152" t="b">
        <v>1</v>
      </c>
      <c r="V45" s="152" t="b">
        <v>1</v>
      </c>
      <c r="W45" s="153" t="b">
        <v>1</v>
      </c>
      <c r="X45" s="153" t="b">
        <v>1</v>
      </c>
      <c r="Y45" s="153" t="b">
        <v>1</v>
      </c>
      <c r="Z45" s="153" t="b">
        <v>1</v>
      </c>
      <c r="AA45" s="153" t="b">
        <v>1</v>
      </c>
      <c r="AB45" s="153" t="b">
        <v>1</v>
      </c>
      <c r="AC45" s="153" t="b">
        <v>1</v>
      </c>
      <c r="AD45" s="154" t="b">
        <v>1</v>
      </c>
      <c r="AE45" s="154" t="b">
        <v>1</v>
      </c>
      <c r="AF45" s="154" t="b">
        <v>1</v>
      </c>
      <c r="AG45" s="154" t="b">
        <v>1</v>
      </c>
      <c r="AH45" s="154" t="b">
        <v>1</v>
      </c>
      <c r="AI45" s="154" t="b">
        <v>0</v>
      </c>
      <c r="AJ45" s="154" t="b">
        <v>1</v>
      </c>
      <c r="AK45" s="151" t="b">
        <v>1</v>
      </c>
      <c r="AL45" s="151" t="b">
        <v>1</v>
      </c>
      <c r="AM45" s="151" t="b">
        <v>1</v>
      </c>
      <c r="AN45" s="143"/>
      <c r="AO45" s="172"/>
      <c r="AP45" s="159"/>
      <c r="AQ45" s="157">
        <f t="shared" si="11"/>
        <v>0.935483871</v>
      </c>
      <c r="AR45" s="158" t="str">
        <f>IFERROR(__xludf.DUMMYFUNCTION("IFERROR(IF($AQ45&gt;=1, SPARKLINE(($AQ45),{""charttype"",""bar"";""max"",100%;""color1"",""#ffb6d8"";""color2"",""#ffffff""}), SPARKLINE(($AQ45),{""charttype"",""bar"";""max"",100%;""color1"",""#b0cfff"";""color2"",""#ffffff""})))"),"")</f>
        <v/>
      </c>
      <c r="AS45" s="159"/>
      <c r="AT45" s="159"/>
      <c r="AU45" s="159"/>
      <c r="AV45" s="160">
        <f t="shared" si="12"/>
        <v>29</v>
      </c>
      <c r="AW45" s="161" t="str">
        <f t="shared" si="13"/>
        <v>/</v>
      </c>
      <c r="AX45" s="169">
        <f t="shared" si="14"/>
        <v>31</v>
      </c>
      <c r="AY45" s="170">
        <f>IFERROR(__xludf.DUMMYFUNCTION("IF($E45="""","""", LET(str,ARRAYFORMULA(JOIN("""",LEFT($I45:$AM45))), IF(ISERROR(FIND(""T"",str)), 0,ARRAYFORMULA(MAX(LEN(SPLIT(str,""F"")))))))"),14.0)</f>
        <v>14</v>
      </c>
      <c r="AZ45" s="143"/>
      <c r="BA45" s="95"/>
      <c r="BB45" s="95" t="str">
        <f t="shared" si="15"/>
        <v>Write in a journal</v>
      </c>
      <c r="BC45" s="332">
        <f t="shared" si="16"/>
        <v>0.935483871</v>
      </c>
      <c r="BD45" s="95" t="str">
        <f>IFERROR(__xludf.DUMMYFUNCTION("""COMPUTED_VALUE"""),"Solve 3 practice problems")</f>
        <v>Solve 3 practice problems</v>
      </c>
      <c r="BE45" s="333">
        <f>IFERROR(__xludf.DUMMYFUNCTION("""COMPUTED_VALUE"""),0.8064516129032258)</f>
        <v>0.8064516129</v>
      </c>
      <c r="BF45" s="95"/>
      <c r="BG45" s="95"/>
      <c r="BH45" s="95"/>
    </row>
    <row r="46" ht="19.5" customHeight="1">
      <c r="A46" s="143"/>
      <c r="B46" s="144"/>
      <c r="C46" s="144"/>
      <c r="D46" s="165">
        <v>13.0</v>
      </c>
      <c r="E46" s="171" t="s">
        <v>60</v>
      </c>
      <c r="F46" s="159"/>
      <c r="G46" s="167"/>
      <c r="H46" s="143"/>
      <c r="I46" s="151" t="b">
        <v>1</v>
      </c>
      <c r="J46" s="151" t="b">
        <v>1</v>
      </c>
      <c r="K46" s="151" t="b">
        <v>1</v>
      </c>
      <c r="L46" s="151" t="b">
        <v>0</v>
      </c>
      <c r="M46" s="151" t="b">
        <v>1</v>
      </c>
      <c r="N46" s="151" t="b">
        <v>1</v>
      </c>
      <c r="O46" s="151" t="b">
        <v>1</v>
      </c>
      <c r="P46" s="152" t="b">
        <v>1</v>
      </c>
      <c r="Q46" s="152" t="b">
        <v>1</v>
      </c>
      <c r="R46" s="152" t="b">
        <v>1</v>
      </c>
      <c r="S46" s="152" t="b">
        <v>1</v>
      </c>
      <c r="T46" s="152" t="b">
        <v>0</v>
      </c>
      <c r="U46" s="152" t="b">
        <v>1</v>
      </c>
      <c r="V46" s="152" t="b">
        <v>1</v>
      </c>
      <c r="W46" s="153" t="b">
        <v>0</v>
      </c>
      <c r="X46" s="153" t="b">
        <v>1</v>
      </c>
      <c r="Y46" s="153" t="b">
        <v>1</v>
      </c>
      <c r="Z46" s="153" t="b">
        <v>1</v>
      </c>
      <c r="AA46" s="153" t="b">
        <v>1</v>
      </c>
      <c r="AB46" s="153" t="b">
        <v>1</v>
      </c>
      <c r="AC46" s="153" t="b">
        <v>1</v>
      </c>
      <c r="AD46" s="154" t="b">
        <v>0</v>
      </c>
      <c r="AE46" s="154" t="b">
        <v>1</v>
      </c>
      <c r="AF46" s="154" t="b">
        <v>1</v>
      </c>
      <c r="AG46" s="154" t="b">
        <v>1</v>
      </c>
      <c r="AH46" s="154" t="b">
        <v>1</v>
      </c>
      <c r="AI46" s="154" t="b">
        <v>0</v>
      </c>
      <c r="AJ46" s="154" t="b">
        <v>1</v>
      </c>
      <c r="AK46" s="151" t="b">
        <v>1</v>
      </c>
      <c r="AL46" s="151" t="b">
        <v>1</v>
      </c>
      <c r="AM46" s="151" t="b">
        <v>0</v>
      </c>
      <c r="AN46" s="143"/>
      <c r="AO46" s="172"/>
      <c r="AP46" s="159"/>
      <c r="AQ46" s="157">
        <f t="shared" si="11"/>
        <v>0.8064516129</v>
      </c>
      <c r="AR46" s="158" t="str">
        <f>IFERROR(__xludf.DUMMYFUNCTION("IFERROR(IF($AQ46&gt;=1, SPARKLINE(($AQ46),{""charttype"",""bar"";""max"",100%;""color1"",""#ffb6d8"";""color2"",""#ffffff""}), SPARKLINE(($AQ46),{""charttype"",""bar"";""max"",100%;""color1"",""#b0cfff"";""color2"",""#ffffff""})))"),"")</f>
        <v/>
      </c>
      <c r="AS46" s="159"/>
      <c r="AT46" s="159"/>
      <c r="AU46" s="159"/>
      <c r="AV46" s="160">
        <f t="shared" si="12"/>
        <v>25</v>
      </c>
      <c r="AW46" s="161" t="str">
        <f t="shared" si="13"/>
        <v>/</v>
      </c>
      <c r="AX46" s="169">
        <f t="shared" si="14"/>
        <v>31</v>
      </c>
      <c r="AY46" s="170">
        <f>IFERROR(__xludf.DUMMYFUNCTION("IF($E46="""","""", LET(str,ARRAYFORMULA(JOIN("""",LEFT($I46:$AM46))), IF(ISERROR(FIND(""T"",str)), 0,ARRAYFORMULA(MAX(LEN(SPLIT(str,""F"")))))))"),7.0)</f>
        <v>7</v>
      </c>
      <c r="AZ46" s="143"/>
      <c r="BA46" s="95"/>
      <c r="BB46" s="95" t="str">
        <f t="shared" si="15"/>
        <v>Solve 3 practice problems</v>
      </c>
      <c r="BC46" s="332">
        <f t="shared" si="16"/>
        <v>0.8064516129</v>
      </c>
      <c r="BD46" s="95" t="str">
        <f>IFERROR(__xludf.DUMMYFUNCTION("""COMPUTED_VALUE"""),"Connect with a classmate")</f>
        <v>Connect with a classmate</v>
      </c>
      <c r="BE46" s="333">
        <f>IFERROR(__xludf.DUMMYFUNCTION("""COMPUTED_VALUE"""),0.8064516129032258)</f>
        <v>0.8064516129</v>
      </c>
      <c r="BF46" s="95"/>
      <c r="BG46" s="95"/>
      <c r="BH46" s="95"/>
    </row>
    <row r="47" ht="19.5" customHeight="1">
      <c r="A47" s="143"/>
      <c r="B47" s="144"/>
      <c r="C47" s="144"/>
      <c r="D47" s="165">
        <v>14.0</v>
      </c>
      <c r="E47" s="171" t="s">
        <v>61</v>
      </c>
      <c r="F47" s="159"/>
      <c r="G47" s="167"/>
      <c r="H47" s="143"/>
      <c r="I47" s="151" t="b">
        <v>1</v>
      </c>
      <c r="J47" s="151" t="b">
        <v>1</v>
      </c>
      <c r="K47" s="151" t="b">
        <v>1</v>
      </c>
      <c r="L47" s="151" t="b">
        <v>0</v>
      </c>
      <c r="M47" s="151" t="b">
        <v>1</v>
      </c>
      <c r="N47" s="151" t="b">
        <v>1</v>
      </c>
      <c r="O47" s="151" t="b">
        <v>1</v>
      </c>
      <c r="P47" s="152" t="b">
        <v>1</v>
      </c>
      <c r="Q47" s="152" t="b">
        <v>1</v>
      </c>
      <c r="R47" s="152" t="b">
        <v>1</v>
      </c>
      <c r="S47" s="152" t="b">
        <v>1</v>
      </c>
      <c r="T47" s="152" t="b">
        <v>0</v>
      </c>
      <c r="U47" s="152" t="b">
        <v>1</v>
      </c>
      <c r="V47" s="152" t="b">
        <v>1</v>
      </c>
      <c r="W47" s="153" t="b">
        <v>0</v>
      </c>
      <c r="X47" s="153" t="b">
        <v>1</v>
      </c>
      <c r="Y47" s="153" t="b">
        <v>1</v>
      </c>
      <c r="Z47" s="153" t="b">
        <v>1</v>
      </c>
      <c r="AA47" s="153" t="b">
        <v>1</v>
      </c>
      <c r="AB47" s="153" t="b">
        <v>1</v>
      </c>
      <c r="AC47" s="153" t="b">
        <v>1</v>
      </c>
      <c r="AD47" s="154" t="b">
        <v>0</v>
      </c>
      <c r="AE47" s="154" t="b">
        <v>1</v>
      </c>
      <c r="AF47" s="154" t="b">
        <v>1</v>
      </c>
      <c r="AG47" s="154" t="b">
        <v>0</v>
      </c>
      <c r="AH47" s="154" t="b">
        <v>1</v>
      </c>
      <c r="AI47" s="154" t="b">
        <v>0</v>
      </c>
      <c r="AJ47" s="154" t="b">
        <v>1</v>
      </c>
      <c r="AK47" s="151" t="b">
        <v>1</v>
      </c>
      <c r="AL47" s="151" t="b">
        <v>1</v>
      </c>
      <c r="AM47" s="151" t="b">
        <v>1</v>
      </c>
      <c r="AN47" s="143"/>
      <c r="AO47" s="172"/>
      <c r="AP47" s="159"/>
      <c r="AQ47" s="157">
        <f t="shared" si="11"/>
        <v>0.8064516129</v>
      </c>
      <c r="AR47" s="158" t="str">
        <f>IFERROR(__xludf.DUMMYFUNCTION("IFERROR(IF($AQ47&gt;=1, SPARKLINE(($AQ47),{""charttype"",""bar"";""max"",100%;""color1"",""#ffb6d8"";""color2"",""#ffffff""}), SPARKLINE(($AQ47),{""charttype"",""bar"";""max"",100%;""color1"",""#b0cfff"";""color2"",""#ffffff""})))"),"")</f>
        <v/>
      </c>
      <c r="AS47" s="159"/>
      <c r="AT47" s="159"/>
      <c r="AU47" s="159"/>
      <c r="AV47" s="160">
        <f t="shared" si="12"/>
        <v>25</v>
      </c>
      <c r="AW47" s="161" t="str">
        <f t="shared" si="13"/>
        <v>/</v>
      </c>
      <c r="AX47" s="169">
        <f t="shared" si="14"/>
        <v>31</v>
      </c>
      <c r="AY47" s="170">
        <f>IFERROR(__xludf.DUMMYFUNCTION("IF($E47="""","""", LET(str,ARRAYFORMULA(JOIN("""",LEFT($I47:$AM47))), IF(ISERROR(FIND(""T"",str)), 0,ARRAYFORMULA(MAX(LEN(SPLIT(str,""F"")))))))"),7.0)</f>
        <v>7</v>
      </c>
      <c r="AZ47" s="143"/>
      <c r="BA47" s="95"/>
      <c r="BB47" s="95" t="str">
        <f t="shared" si="15"/>
        <v>Connect with a classmate</v>
      </c>
      <c r="BC47" s="332">
        <f t="shared" si="16"/>
        <v>0.8064516129</v>
      </c>
      <c r="BD47" s="95" t="str">
        <f>IFERROR(__xludf.DUMMYFUNCTION("""COMPUTED_VALUE"""),"Organize study desk")</f>
        <v>Organize study desk</v>
      </c>
      <c r="BE47" s="333">
        <f>IFERROR(__xludf.DUMMYFUNCTION("""COMPUTED_VALUE"""),0.7666666666666667)</f>
        <v>0.7666666667</v>
      </c>
      <c r="BF47" s="95"/>
      <c r="BG47" s="95"/>
      <c r="BH47" s="95"/>
    </row>
    <row r="48" ht="19.5" customHeight="1" collapsed="1">
      <c r="A48" s="143"/>
      <c r="B48" s="144"/>
      <c r="C48" s="144"/>
      <c r="D48" s="165">
        <v>15.0</v>
      </c>
      <c r="E48" s="171" t="s">
        <v>62</v>
      </c>
      <c r="F48" s="159"/>
      <c r="G48" s="167"/>
      <c r="H48" s="143"/>
      <c r="I48" s="151" t="b">
        <v>1</v>
      </c>
      <c r="J48" s="151" t="b">
        <v>1</v>
      </c>
      <c r="K48" s="151" t="b">
        <v>1</v>
      </c>
      <c r="L48" s="151" t="b">
        <v>0</v>
      </c>
      <c r="M48" s="151" t="b">
        <v>1</v>
      </c>
      <c r="N48" s="151" t="b">
        <v>1</v>
      </c>
      <c r="O48" s="151" t="b">
        <v>1</v>
      </c>
      <c r="P48" s="152" t="b">
        <v>1</v>
      </c>
      <c r="Q48" s="152" t="b">
        <v>1</v>
      </c>
      <c r="R48" s="152" t="b">
        <v>1</v>
      </c>
      <c r="S48" s="152" t="b">
        <v>1</v>
      </c>
      <c r="T48" s="152" t="b">
        <v>0</v>
      </c>
      <c r="U48" s="152" t="b">
        <v>1</v>
      </c>
      <c r="V48" s="152" t="b">
        <v>1</v>
      </c>
      <c r="W48" s="153" t="b">
        <v>0</v>
      </c>
      <c r="X48" s="153" t="b">
        <v>1</v>
      </c>
      <c r="Y48" s="153" t="b">
        <v>1</v>
      </c>
      <c r="Z48" s="153" t="b">
        <v>0</v>
      </c>
      <c r="AA48" s="153" t="b">
        <v>0</v>
      </c>
      <c r="AB48" s="153" t="b">
        <v>1</v>
      </c>
      <c r="AC48" s="153" t="b">
        <v>0</v>
      </c>
      <c r="AD48" s="154" t="b">
        <v>1</v>
      </c>
      <c r="AE48" s="154" t="b">
        <v>0</v>
      </c>
      <c r="AF48" s="154" t="b">
        <v>1</v>
      </c>
      <c r="AG48" s="154" t="b">
        <v>0</v>
      </c>
      <c r="AH48" s="154" t="b">
        <v>1</v>
      </c>
      <c r="AI48" s="154" t="b">
        <v>1</v>
      </c>
      <c r="AJ48" s="154" t="b">
        <v>1</v>
      </c>
      <c r="AK48" s="151" t="b">
        <v>0</v>
      </c>
      <c r="AL48" s="151" t="b">
        <v>1</v>
      </c>
      <c r="AM48" s="151" t="b">
        <v>0</v>
      </c>
      <c r="AN48" s="143"/>
      <c r="AO48" s="172"/>
      <c r="AP48" s="159"/>
      <c r="AQ48" s="157">
        <f t="shared" si="11"/>
        <v>0.6774193548</v>
      </c>
      <c r="AR48" s="158" t="str">
        <f>IFERROR(__xludf.DUMMYFUNCTION("IFERROR(IF($AQ48&gt;=1, SPARKLINE(($AQ48),{""charttype"",""bar"";""max"",100%;""color1"",""#ffb6d8"";""color2"",""#ffffff""}), SPARKLINE(($AQ48),{""charttype"",""bar"";""max"",100%;""color1"",""#b0cfff"";""color2"",""#ffffff""})))"),"")</f>
        <v/>
      </c>
      <c r="AS48" s="159"/>
      <c r="AT48" s="159"/>
      <c r="AU48" s="159"/>
      <c r="AV48" s="160">
        <f t="shared" si="12"/>
        <v>21</v>
      </c>
      <c r="AW48" s="161" t="str">
        <f t="shared" si="13"/>
        <v>/</v>
      </c>
      <c r="AX48" s="169">
        <f t="shared" si="14"/>
        <v>31</v>
      </c>
      <c r="AY48" s="170">
        <f>IFERROR(__xludf.DUMMYFUNCTION("IF($E48="""","""", LET(str,ARRAYFORMULA(JOIN("""",LEFT($I48:$AM48))), IF(ISERROR(FIND(""T"",str)), 0,ARRAYFORMULA(MAX(LEN(SPLIT(str,""F"")))))))"),7.0)</f>
        <v>7</v>
      </c>
      <c r="AZ48" s="143"/>
      <c r="BA48" s="95"/>
      <c r="BB48" s="95" t="str">
        <f t="shared" si="15"/>
        <v>Watch an educational video</v>
      </c>
      <c r="BC48" s="332">
        <f t="shared" si="16"/>
        <v>0.6774193548</v>
      </c>
      <c r="BD48" s="95" t="str">
        <f>IFERROR(__xludf.DUMMYFUNCTION("""COMPUTED_VALUE"""),"Organize digital files")</f>
        <v>Organize digital files</v>
      </c>
      <c r="BE48" s="333">
        <f>IFERROR(__xludf.DUMMYFUNCTION("""COMPUTED_VALUE"""),0.7419354838709677)</f>
        <v>0.7419354839</v>
      </c>
      <c r="BF48" s="95"/>
      <c r="BG48" s="95"/>
      <c r="BH48" s="95"/>
    </row>
    <row r="49" ht="19.5" hidden="1" customHeight="1" outlineLevel="1">
      <c r="A49" s="143"/>
      <c r="B49" s="144"/>
      <c r="C49" s="144"/>
      <c r="D49" s="165">
        <v>16.0</v>
      </c>
      <c r="E49" s="171" t="s">
        <v>63</v>
      </c>
      <c r="F49" s="159"/>
      <c r="G49" s="167"/>
      <c r="H49" s="143"/>
      <c r="I49" s="151" t="b">
        <v>1</v>
      </c>
      <c r="J49" s="151" t="b">
        <v>1</v>
      </c>
      <c r="K49" s="151" t="b">
        <v>1</v>
      </c>
      <c r="L49" s="151" t="b">
        <v>0</v>
      </c>
      <c r="M49" s="151" t="b">
        <v>1</v>
      </c>
      <c r="N49" s="151" t="b">
        <v>0</v>
      </c>
      <c r="O49" s="151" t="b">
        <v>1</v>
      </c>
      <c r="P49" s="152" t="b">
        <v>1</v>
      </c>
      <c r="Q49" s="152" t="b">
        <v>1</v>
      </c>
      <c r="R49" s="152" t="b">
        <v>1</v>
      </c>
      <c r="S49" s="152" t="b">
        <v>1</v>
      </c>
      <c r="T49" s="152" t="b">
        <v>0</v>
      </c>
      <c r="U49" s="152" t="b">
        <v>1</v>
      </c>
      <c r="V49" s="152" t="b">
        <v>1</v>
      </c>
      <c r="W49" s="153" t="b">
        <v>0</v>
      </c>
      <c r="X49" s="153" t="b">
        <v>0</v>
      </c>
      <c r="Y49" s="153" t="b">
        <v>1</v>
      </c>
      <c r="Z49" s="153" t="b">
        <v>1</v>
      </c>
      <c r="AA49" s="153" t="b">
        <v>1</v>
      </c>
      <c r="AB49" s="153" t="b">
        <v>1</v>
      </c>
      <c r="AC49" s="153" t="b">
        <v>0</v>
      </c>
      <c r="AD49" s="154" t="b">
        <v>1</v>
      </c>
      <c r="AE49" s="154" t="b">
        <v>0</v>
      </c>
      <c r="AF49" s="154" t="b">
        <v>1</v>
      </c>
      <c r="AG49" s="154" t="b">
        <v>0</v>
      </c>
      <c r="AH49" s="154" t="b">
        <v>1</v>
      </c>
      <c r="AI49" s="154" t="b">
        <v>1</v>
      </c>
      <c r="AJ49" s="154" t="b">
        <v>1</v>
      </c>
      <c r="AK49" s="151" t="b">
        <v>1</v>
      </c>
      <c r="AL49" s="151" t="b">
        <v>1</v>
      </c>
      <c r="AM49" s="151" t="b">
        <v>1</v>
      </c>
      <c r="AN49" s="143"/>
      <c r="AO49" s="172"/>
      <c r="AP49" s="159"/>
      <c r="AQ49" s="157">
        <f t="shared" si="11"/>
        <v>0.7419354839</v>
      </c>
      <c r="AR49" s="158" t="str">
        <f>IFERROR(__xludf.DUMMYFUNCTION("IFERROR(IF($AQ49&gt;=1, SPARKLINE(($AQ49),{""charttype"",""bar"";""max"",100%;""color1"",""#ffb6d8"";""color2"",""#ffffff""}), SPARKLINE(($AQ49),{""charttype"",""bar"";""max"",100%;""color1"",""#b0cfff"";""color2"",""#ffffff""})))"),"")</f>
        <v/>
      </c>
      <c r="AS49" s="159"/>
      <c r="AT49" s="159"/>
      <c r="AU49" s="159"/>
      <c r="AV49" s="160">
        <f t="shared" si="12"/>
        <v>23</v>
      </c>
      <c r="AW49" s="161" t="str">
        <f t="shared" si="13"/>
        <v>/</v>
      </c>
      <c r="AX49" s="169">
        <f t="shared" si="14"/>
        <v>31</v>
      </c>
      <c r="AY49" s="170">
        <f>IFERROR(__xludf.DUMMYFUNCTION("IF($E49="""","""", LET(str,ARRAYFORMULA(JOIN("""",LEFT($I49:$AM49))), IF(ISERROR(FIND(""T"",str)), 0,ARRAYFORMULA(MAX(LEN(SPLIT(str,""F"")))))))"),6.0)</f>
        <v>6</v>
      </c>
      <c r="AZ49" s="143"/>
      <c r="BA49" s="95"/>
      <c r="BB49" s="95" t="str">
        <f t="shared" si="15"/>
        <v>Organize digital files</v>
      </c>
      <c r="BC49" s="332">
        <f t="shared" si="16"/>
        <v>0.7419354839</v>
      </c>
      <c r="BD49" s="95" t="str">
        <f>IFERROR(__xludf.DUMMYFUNCTION("""COMPUTED_VALUE"""),"Complete assignments")</f>
        <v>Complete assignments</v>
      </c>
      <c r="BE49" s="333">
        <f>IFERROR(__xludf.DUMMYFUNCTION("""COMPUTED_VALUE"""),0.7333333333333333)</f>
        <v>0.7333333333</v>
      </c>
      <c r="BF49" s="95"/>
      <c r="BG49" s="95"/>
      <c r="BH49" s="95"/>
    </row>
    <row r="50" ht="19.5" hidden="1" customHeight="1" outlineLevel="1">
      <c r="A50" s="143"/>
      <c r="B50" s="144"/>
      <c r="C50" s="144"/>
      <c r="D50" s="165">
        <v>17.0</v>
      </c>
      <c r="E50" s="171" t="s">
        <v>64</v>
      </c>
      <c r="F50" s="159"/>
      <c r="G50" s="167"/>
      <c r="H50" s="143"/>
      <c r="I50" s="151" t="b">
        <v>1</v>
      </c>
      <c r="J50" s="151" t="b">
        <v>1</v>
      </c>
      <c r="K50" s="151" t="b">
        <v>1</v>
      </c>
      <c r="L50" s="151" t="b">
        <v>0</v>
      </c>
      <c r="M50" s="151" t="b">
        <v>1</v>
      </c>
      <c r="N50" s="151" t="b">
        <v>0</v>
      </c>
      <c r="O50" s="151" t="b">
        <v>1</v>
      </c>
      <c r="P50" s="152" t="b">
        <v>0</v>
      </c>
      <c r="Q50" s="152" t="b">
        <v>1</v>
      </c>
      <c r="R50" s="152" t="b">
        <v>1</v>
      </c>
      <c r="S50" s="152" t="b">
        <v>1</v>
      </c>
      <c r="T50" s="152" t="b">
        <v>0</v>
      </c>
      <c r="U50" s="152" t="b">
        <v>1</v>
      </c>
      <c r="V50" s="152" t="b">
        <v>1</v>
      </c>
      <c r="W50" s="153" t="b">
        <v>0</v>
      </c>
      <c r="X50" s="153" t="b">
        <v>0</v>
      </c>
      <c r="Y50" s="153" t="b">
        <v>0</v>
      </c>
      <c r="Z50" s="153" t="b">
        <v>1</v>
      </c>
      <c r="AA50" s="153" t="b">
        <v>0</v>
      </c>
      <c r="AB50" s="153" t="b">
        <v>1</v>
      </c>
      <c r="AC50" s="153" t="b">
        <v>0</v>
      </c>
      <c r="AD50" s="154" t="b">
        <v>1</v>
      </c>
      <c r="AE50" s="154" t="b">
        <v>0</v>
      </c>
      <c r="AF50" s="154" t="b">
        <v>0</v>
      </c>
      <c r="AG50" s="154" t="b">
        <v>0</v>
      </c>
      <c r="AH50" s="154" t="b">
        <v>1</v>
      </c>
      <c r="AI50" s="154" t="b">
        <v>1</v>
      </c>
      <c r="AJ50" s="154" t="b">
        <v>1</v>
      </c>
      <c r="AK50" s="151" t="b">
        <v>0</v>
      </c>
      <c r="AL50" s="151" t="b">
        <v>1</v>
      </c>
      <c r="AM50" s="151" t="b">
        <v>0</v>
      </c>
      <c r="AN50" s="143"/>
      <c r="AO50" s="172"/>
      <c r="AP50" s="159"/>
      <c r="AQ50" s="157">
        <f t="shared" si="11"/>
        <v>0.5483870968</v>
      </c>
      <c r="AR50" s="158" t="str">
        <f>IFERROR(__xludf.DUMMYFUNCTION("IFERROR(IF($AQ50&gt;=1, SPARKLINE(($AQ50),{""charttype"",""bar"";""max"",100%;""color1"",""#ffb6d8"";""color2"",""#ffffff""}), SPARKLINE(($AQ50),{""charttype"",""bar"";""max"",100%;""color1"",""#b0cfff"";""color2"",""#ffffff""})))"),"")</f>
        <v/>
      </c>
      <c r="AS50" s="159"/>
      <c r="AT50" s="159"/>
      <c r="AU50" s="159"/>
      <c r="AV50" s="160">
        <f t="shared" si="12"/>
        <v>17</v>
      </c>
      <c r="AW50" s="161" t="str">
        <f t="shared" si="13"/>
        <v>/</v>
      </c>
      <c r="AX50" s="169">
        <f t="shared" si="14"/>
        <v>31</v>
      </c>
      <c r="AY50" s="170">
        <f>IFERROR(__xludf.DUMMYFUNCTION("IF($E50="""","""", LET(str,ARRAYFORMULA(JOIN("""",LEFT($I50:$AM50))), IF(ISERROR(FIND(""T"",str)), 0,ARRAYFORMULA(MAX(LEN(SPLIT(str,""F"")))))))"),3.0)</f>
        <v>3</v>
      </c>
      <c r="AZ50" s="143"/>
      <c r="BA50" s="95"/>
      <c r="BB50" s="95" t="str">
        <f t="shared" si="15"/>
        <v>Update to-do list</v>
      </c>
      <c r="BC50" s="332">
        <f t="shared" si="16"/>
        <v>0.5483870968</v>
      </c>
      <c r="BD50" s="95" t="str">
        <f>IFERROR(__xludf.DUMMYFUNCTION("""COMPUTED_VALUE"""),"Watch an educational video")</f>
        <v>Watch an educational video</v>
      </c>
      <c r="BE50" s="333">
        <f>IFERROR(__xludf.DUMMYFUNCTION("""COMPUTED_VALUE"""),0.6774193548387096)</f>
        <v>0.6774193548</v>
      </c>
      <c r="BF50" s="95"/>
      <c r="BG50" s="95"/>
      <c r="BH50" s="95"/>
    </row>
    <row r="51" ht="19.5" hidden="1" customHeight="1" outlineLevel="1">
      <c r="A51" s="143"/>
      <c r="B51" s="144"/>
      <c r="C51" s="144"/>
      <c r="D51" s="165">
        <v>18.0</v>
      </c>
      <c r="E51" s="171" t="s">
        <v>65</v>
      </c>
      <c r="F51" s="159"/>
      <c r="G51" s="167"/>
      <c r="H51" s="143"/>
      <c r="I51" s="151" t="b">
        <v>1</v>
      </c>
      <c r="J51" s="151" t="b">
        <v>1</v>
      </c>
      <c r="K51" s="151" t="b">
        <v>1</v>
      </c>
      <c r="L51" s="151" t="b">
        <v>1</v>
      </c>
      <c r="M51" s="151" t="b">
        <v>1</v>
      </c>
      <c r="N51" s="151" t="b">
        <v>0</v>
      </c>
      <c r="O51" s="151" t="b">
        <v>1</v>
      </c>
      <c r="P51" s="152" t="b">
        <v>0</v>
      </c>
      <c r="Q51" s="152" t="b">
        <v>1</v>
      </c>
      <c r="R51" s="152" t="b">
        <v>0</v>
      </c>
      <c r="S51" s="152" t="b">
        <v>1</v>
      </c>
      <c r="T51" s="152" t="b">
        <v>0</v>
      </c>
      <c r="U51" s="152" t="b">
        <v>1</v>
      </c>
      <c r="V51" s="152" t="b">
        <v>0</v>
      </c>
      <c r="W51" s="153" t="b">
        <v>0</v>
      </c>
      <c r="X51" s="153" t="b">
        <v>0</v>
      </c>
      <c r="Y51" s="153" t="b">
        <v>1</v>
      </c>
      <c r="Z51" s="153" t="b">
        <v>1</v>
      </c>
      <c r="AA51" s="153" t="b">
        <v>0</v>
      </c>
      <c r="AB51" s="153" t="b">
        <v>0</v>
      </c>
      <c r="AC51" s="153" t="b">
        <v>0</v>
      </c>
      <c r="AD51" s="154" t="b">
        <v>1</v>
      </c>
      <c r="AE51" s="154" t="b">
        <v>1</v>
      </c>
      <c r="AF51" s="154" t="b">
        <v>0</v>
      </c>
      <c r="AG51" s="154" t="b">
        <v>0</v>
      </c>
      <c r="AH51" s="154" t="b">
        <v>1</v>
      </c>
      <c r="AI51" s="154" t="b">
        <v>1</v>
      </c>
      <c r="AJ51" s="154" t="b">
        <v>1</v>
      </c>
      <c r="AK51" s="151" t="b">
        <v>0</v>
      </c>
      <c r="AL51" s="151" t="b">
        <v>1</v>
      </c>
      <c r="AM51" s="151" t="b">
        <v>1</v>
      </c>
      <c r="AN51" s="143"/>
      <c r="AO51" s="172"/>
      <c r="AP51" s="159"/>
      <c r="AQ51" s="157">
        <f t="shared" si="11"/>
        <v>0.5806451613</v>
      </c>
      <c r="AR51" s="158" t="str">
        <f>IFERROR(__xludf.DUMMYFUNCTION("IFERROR(IF($AQ51&gt;=1, SPARKLINE(($AQ51),{""charttype"",""bar"";""max"",100%;""color1"",""#ffb6d8"";""color2"",""#ffffff""}), SPARKLINE(($AQ51),{""charttype"",""bar"";""max"",100%;""color1"",""#b0cfff"";""color2"",""#ffffff""})))"),"")</f>
        <v/>
      </c>
      <c r="AS51" s="159"/>
      <c r="AT51" s="159"/>
      <c r="AU51" s="159"/>
      <c r="AV51" s="160">
        <f t="shared" si="12"/>
        <v>18</v>
      </c>
      <c r="AW51" s="161" t="str">
        <f t="shared" si="13"/>
        <v>/</v>
      </c>
      <c r="AX51" s="169">
        <f t="shared" si="14"/>
        <v>31</v>
      </c>
      <c r="AY51" s="170">
        <f>IFERROR(__xludf.DUMMYFUNCTION("IF($E51="""","""", LET(str,ARRAYFORMULA(JOIN("""",LEFT($I51:$AM51))), IF(ISERROR(FIND(""T"",str)), 0,ARRAYFORMULA(MAX(LEN(SPLIT(str,""F"")))))))"),5.0)</f>
        <v>5</v>
      </c>
      <c r="AZ51" s="143"/>
      <c r="BA51" s="95"/>
      <c r="BB51" s="95" t="str">
        <f t="shared" si="15"/>
        <v>Attend all scheduled classes</v>
      </c>
      <c r="BC51" s="332">
        <f t="shared" si="16"/>
        <v>0.5806451613</v>
      </c>
      <c r="BD51" s="95" t="str">
        <f>IFERROR(__xludf.DUMMYFUNCTION("""COMPUTED_VALUE"""),"Attend all scheduled classes")</f>
        <v>Attend all scheduled classes</v>
      </c>
      <c r="BE51" s="333">
        <f>IFERROR(__xludf.DUMMYFUNCTION("""COMPUTED_VALUE"""),0.5806451612903226)</f>
        <v>0.5806451613</v>
      </c>
      <c r="BF51" s="95"/>
      <c r="BG51" s="95"/>
      <c r="BH51" s="95"/>
    </row>
    <row r="52" ht="19.5" hidden="1" customHeight="1" outlineLevel="1">
      <c r="A52" s="143"/>
      <c r="B52" s="144"/>
      <c r="C52" s="144"/>
      <c r="D52" s="165">
        <v>19.0</v>
      </c>
      <c r="E52" s="171" t="s">
        <v>66</v>
      </c>
      <c r="F52" s="159"/>
      <c r="G52" s="167"/>
      <c r="H52" s="143"/>
      <c r="I52" s="151" t="b">
        <v>1</v>
      </c>
      <c r="J52" s="151" t="b">
        <v>0</v>
      </c>
      <c r="K52" s="151" t="b">
        <v>1</v>
      </c>
      <c r="L52" s="151" t="b">
        <v>1</v>
      </c>
      <c r="M52" s="151" t="b">
        <v>0</v>
      </c>
      <c r="N52" s="151" t="b">
        <v>0</v>
      </c>
      <c r="O52" s="151" t="b">
        <v>1</v>
      </c>
      <c r="P52" s="152" t="b">
        <v>0</v>
      </c>
      <c r="Q52" s="152" t="b">
        <v>1</v>
      </c>
      <c r="R52" s="152" t="b">
        <v>0</v>
      </c>
      <c r="S52" s="152" t="b">
        <v>1</v>
      </c>
      <c r="T52" s="152" t="b">
        <v>0</v>
      </c>
      <c r="U52" s="152" t="b">
        <v>0</v>
      </c>
      <c r="V52" s="152" t="b">
        <v>1</v>
      </c>
      <c r="W52" s="153" t="b">
        <v>0</v>
      </c>
      <c r="X52" s="153" t="b">
        <v>0</v>
      </c>
      <c r="Y52" s="153" t="b">
        <v>1</v>
      </c>
      <c r="Z52" s="153" t="b">
        <v>1</v>
      </c>
      <c r="AA52" s="153" t="b">
        <v>0</v>
      </c>
      <c r="AB52" s="153" t="b">
        <v>0</v>
      </c>
      <c r="AC52" s="153" t="b">
        <v>0</v>
      </c>
      <c r="AD52" s="154" t="b">
        <v>1</v>
      </c>
      <c r="AE52" s="154" t="b">
        <v>1</v>
      </c>
      <c r="AF52" s="154" t="b">
        <v>0</v>
      </c>
      <c r="AG52" s="154" t="b">
        <v>0</v>
      </c>
      <c r="AH52" s="154" t="b">
        <v>1</v>
      </c>
      <c r="AI52" s="154" t="b">
        <v>1</v>
      </c>
      <c r="AJ52" s="154" t="b">
        <v>1</v>
      </c>
      <c r="AK52" s="151" t="b">
        <v>0</v>
      </c>
      <c r="AL52" s="151" t="b">
        <v>1</v>
      </c>
      <c r="AM52" s="151" t="b">
        <v>0</v>
      </c>
      <c r="AN52" s="143"/>
      <c r="AO52" s="168">
        <v>10.0</v>
      </c>
      <c r="AP52" s="159"/>
      <c r="AQ52" s="157">
        <f t="shared" si="11"/>
        <v>1.5</v>
      </c>
      <c r="AR52" s="158" t="str">
        <f>IFERROR(__xludf.DUMMYFUNCTION("IFERROR(IF($AQ52&gt;=1, SPARKLINE(($AQ52),{""charttype"",""bar"";""max"",100%;""color1"",""#ffb6d8"";""color2"",""#ffffff""}), SPARKLINE(($AQ52),{""charttype"",""bar"";""max"",100%;""color1"",""#b0cfff"";""color2"",""#ffffff""})))"),"")</f>
        <v/>
      </c>
      <c r="AS52" s="159"/>
      <c r="AT52" s="159"/>
      <c r="AU52" s="159"/>
      <c r="AV52" s="160">
        <f t="shared" si="12"/>
        <v>15</v>
      </c>
      <c r="AW52" s="161" t="str">
        <f t="shared" si="13"/>
        <v>/</v>
      </c>
      <c r="AX52" s="169">
        <f t="shared" si="14"/>
        <v>10</v>
      </c>
      <c r="AY52" s="170">
        <f>IFERROR(__xludf.DUMMYFUNCTION("IF($E52="""","""", LET(str,ARRAYFORMULA(JOIN("""",LEFT($I52:$AM52))), IF(ISERROR(FIND(""T"",str)), 0,ARRAYFORMULA(MAX(LEN(SPLIT(str,""F"")))))))"),3.0)</f>
        <v>3</v>
      </c>
      <c r="AZ52" s="143"/>
      <c r="BA52" s="95"/>
      <c r="BB52" s="95" t="str">
        <f t="shared" si="15"/>
        <v>Take a 15-minute walk</v>
      </c>
      <c r="BC52" s="332">
        <f t="shared" si="16"/>
        <v>1.5</v>
      </c>
      <c r="BD52" s="95" t="str">
        <f>IFERROR(__xludf.DUMMYFUNCTION("""COMPUTED_VALUE"""),"Update to-do list")</f>
        <v>Update to-do list</v>
      </c>
      <c r="BE52" s="333">
        <f>IFERROR(__xludf.DUMMYFUNCTION("""COMPUTED_VALUE"""),0.5483870967741935)</f>
        <v>0.5483870968</v>
      </c>
      <c r="BF52" s="95"/>
      <c r="BG52" s="95"/>
      <c r="BH52" s="95"/>
    </row>
    <row r="53" ht="19.5" hidden="1" customHeight="1" outlineLevel="1">
      <c r="A53" s="143"/>
      <c r="B53" s="144"/>
      <c r="C53" s="144"/>
      <c r="D53" s="165">
        <v>20.0</v>
      </c>
      <c r="E53" s="171" t="s">
        <v>67</v>
      </c>
      <c r="F53" s="159"/>
      <c r="G53" s="167"/>
      <c r="H53" s="143"/>
      <c r="I53" s="151" t="b">
        <v>1</v>
      </c>
      <c r="J53" s="151" t="b">
        <v>0</v>
      </c>
      <c r="K53" s="151" t="b">
        <v>1</v>
      </c>
      <c r="L53" s="151" t="b">
        <v>1</v>
      </c>
      <c r="M53" s="151" t="b">
        <v>0</v>
      </c>
      <c r="N53" s="151" t="b">
        <v>0</v>
      </c>
      <c r="O53" s="151" t="b">
        <v>1</v>
      </c>
      <c r="P53" s="152" t="b">
        <v>0</v>
      </c>
      <c r="Q53" s="152" t="b">
        <v>1</v>
      </c>
      <c r="R53" s="152" t="b">
        <v>0</v>
      </c>
      <c r="S53" s="152" t="b">
        <v>1</v>
      </c>
      <c r="T53" s="152" t="b">
        <v>0</v>
      </c>
      <c r="U53" s="152" t="b">
        <v>0</v>
      </c>
      <c r="V53" s="152" t="b">
        <v>1</v>
      </c>
      <c r="W53" s="153" t="b">
        <v>0</v>
      </c>
      <c r="X53" s="153" t="b">
        <v>0</v>
      </c>
      <c r="Y53" s="153" t="b">
        <v>1</v>
      </c>
      <c r="Z53" s="153" t="b">
        <v>1</v>
      </c>
      <c r="AA53" s="153" t="b">
        <v>0</v>
      </c>
      <c r="AB53" s="153" t="b">
        <v>0</v>
      </c>
      <c r="AC53" s="153" t="b">
        <v>0</v>
      </c>
      <c r="AD53" s="154" t="b">
        <v>1</v>
      </c>
      <c r="AE53" s="154" t="b">
        <v>0</v>
      </c>
      <c r="AF53" s="154" t="b">
        <v>0</v>
      </c>
      <c r="AG53" s="154" t="b">
        <v>0</v>
      </c>
      <c r="AH53" s="154" t="b">
        <v>1</v>
      </c>
      <c r="AI53" s="154" t="b">
        <v>0</v>
      </c>
      <c r="AJ53" s="154" t="b">
        <v>0</v>
      </c>
      <c r="AK53" s="151" t="b">
        <v>1</v>
      </c>
      <c r="AL53" s="151" t="b">
        <v>1</v>
      </c>
      <c r="AM53" s="151" t="b">
        <v>0</v>
      </c>
      <c r="AN53" s="143"/>
      <c r="AO53" s="168">
        <v>10.0</v>
      </c>
      <c r="AP53" s="159"/>
      <c r="AQ53" s="157">
        <f t="shared" si="11"/>
        <v>1.3</v>
      </c>
      <c r="AR53" s="158" t="str">
        <f>IFERROR(__xludf.DUMMYFUNCTION("IFERROR(IF($AQ53&gt;=1, SPARKLINE(($AQ53),{""charttype"",""bar"";""max"",100%;""color1"",""#ffb6d8"";""color2"",""#ffffff""}), SPARKLINE(($AQ53),{""charttype"",""bar"";""max"",100%;""color1"",""#b0cfff"";""color2"",""#ffffff""})))"),"")</f>
        <v/>
      </c>
      <c r="AS53" s="159"/>
      <c r="AT53" s="159"/>
      <c r="AU53" s="159"/>
      <c r="AV53" s="160">
        <f t="shared" si="12"/>
        <v>13</v>
      </c>
      <c r="AW53" s="161" t="str">
        <f t="shared" si="13"/>
        <v>/</v>
      </c>
      <c r="AX53" s="169">
        <f t="shared" si="14"/>
        <v>10</v>
      </c>
      <c r="AY53" s="170">
        <f>IFERROR(__xludf.DUMMYFUNCTION("IF($E53="""","""", LET(str,ARRAYFORMULA(JOIN("""",LEFT($I53:$AM53))), IF(ISERROR(FIND(""T"",str)), 0,ARRAYFORMULA(MAX(LEN(SPLIT(str,""F"")))))))"),2.0)</f>
        <v>2</v>
      </c>
      <c r="AZ53" s="143"/>
      <c r="BA53" s="95"/>
      <c r="BB53" s="95" t="str">
        <f t="shared" si="15"/>
        <v>Get at least 7 hours of sleep</v>
      </c>
      <c r="BC53" s="332">
        <f t="shared" si="16"/>
        <v>1.3</v>
      </c>
      <c r="BD53" s="95" t="str">
        <f>IFERROR(__xludf.DUMMYFUNCTION("""COMPUTED_VALUE"""),"Review class notes")</f>
        <v>Review class notes</v>
      </c>
      <c r="BE53" s="333">
        <f>IFERROR(__xludf.DUMMYFUNCTION("""COMPUTED_VALUE"""),0.5)</f>
        <v>0.5</v>
      </c>
      <c r="BF53" s="95"/>
      <c r="BG53" s="95"/>
      <c r="BH53" s="95"/>
    </row>
    <row r="54" ht="19.5" hidden="1" customHeight="1" outlineLevel="1">
      <c r="A54" s="143"/>
      <c r="B54" s="144"/>
      <c r="C54" s="144"/>
      <c r="D54" s="173">
        <v>21.0</v>
      </c>
      <c r="E54" s="166"/>
      <c r="F54" s="159"/>
      <c r="G54" s="167"/>
      <c r="H54" s="143"/>
      <c r="I54" s="151" t="b">
        <v>0</v>
      </c>
      <c r="J54" s="151" t="b">
        <v>0</v>
      </c>
      <c r="K54" s="151" t="b">
        <v>0</v>
      </c>
      <c r="L54" s="151" t="b">
        <v>0</v>
      </c>
      <c r="M54" s="151" t="b">
        <v>0</v>
      </c>
      <c r="N54" s="151" t="b">
        <v>0</v>
      </c>
      <c r="O54" s="151" t="b">
        <v>0</v>
      </c>
      <c r="P54" s="152" t="b">
        <v>0</v>
      </c>
      <c r="Q54" s="152" t="b">
        <v>0</v>
      </c>
      <c r="R54" s="152" t="b">
        <v>0</v>
      </c>
      <c r="S54" s="152" t="b">
        <v>0</v>
      </c>
      <c r="T54" s="152" t="b">
        <v>0</v>
      </c>
      <c r="U54" s="152" t="b">
        <v>0</v>
      </c>
      <c r="V54" s="152" t="b">
        <v>0</v>
      </c>
      <c r="W54" s="153" t="b">
        <v>0</v>
      </c>
      <c r="X54" s="153" t="b">
        <v>0</v>
      </c>
      <c r="Y54" s="153" t="b">
        <v>0</v>
      </c>
      <c r="Z54" s="153" t="b">
        <v>0</v>
      </c>
      <c r="AA54" s="153" t="b">
        <v>0</v>
      </c>
      <c r="AB54" s="153" t="b">
        <v>0</v>
      </c>
      <c r="AC54" s="153" t="b">
        <v>0</v>
      </c>
      <c r="AD54" s="154" t="b">
        <v>0</v>
      </c>
      <c r="AE54" s="154" t="b">
        <v>0</v>
      </c>
      <c r="AF54" s="154" t="b">
        <v>0</v>
      </c>
      <c r="AG54" s="154" t="b">
        <v>0</v>
      </c>
      <c r="AH54" s="154" t="b">
        <v>0</v>
      </c>
      <c r="AI54" s="154" t="b">
        <v>0</v>
      </c>
      <c r="AJ54" s="154" t="b">
        <v>0</v>
      </c>
      <c r="AK54" s="151" t="b">
        <v>0</v>
      </c>
      <c r="AL54" s="151" t="b">
        <v>0</v>
      </c>
      <c r="AM54" s="151" t="b">
        <v>0</v>
      </c>
      <c r="AN54" s="143"/>
      <c r="AO54" s="174"/>
      <c r="AP54" s="159"/>
      <c r="AQ54" s="157" t="str">
        <f t="shared" si="11"/>
        <v/>
      </c>
      <c r="AR54" s="158" t="str">
        <f>IFERROR(__xludf.DUMMYFUNCTION("IFERROR(IF($AQ54&gt;=1, SPARKLINE(($AQ54),{""charttype"",""bar"";""max"",100%;""color1"",""#ffb6d8"";""color2"",""#ffffff""}), SPARKLINE(($AQ54),{""charttype"",""bar"";""max"",100%;""color1"",""#b0cfff"";""color2"",""#ffffff""})))"),"")</f>
        <v/>
      </c>
      <c r="AS54" s="159"/>
      <c r="AT54" s="159"/>
      <c r="AU54" s="159"/>
      <c r="AV54" s="160" t="str">
        <f t="shared" si="12"/>
        <v/>
      </c>
      <c r="AW54" s="161" t="str">
        <f t="shared" si="13"/>
        <v/>
      </c>
      <c r="AX54" s="169" t="str">
        <f t="shared" si="14"/>
        <v/>
      </c>
      <c r="AY54" s="170" t="str">
        <f>IFERROR(__xludf.DUMMYFUNCTION("IF($E54="""","""", LET(str,ARRAYFORMULA(JOIN("""",LEFT($I54:$AM54))), IF(ISERROR(FIND(""T"",str)), 0,ARRAYFORMULA(MAX(LEN(SPLIT(str,""F"")))))))"),"")</f>
        <v/>
      </c>
      <c r="AZ54" s="143"/>
      <c r="BA54" s="95"/>
      <c r="BB54" s="95" t="str">
        <f t="shared" si="15"/>
        <v/>
      </c>
      <c r="BC54" s="95" t="str">
        <f t="shared" si="16"/>
        <v/>
      </c>
      <c r="BD54" s="95"/>
      <c r="BE54" s="333"/>
      <c r="BF54" s="95"/>
      <c r="BG54" s="95"/>
      <c r="BH54" s="95"/>
    </row>
    <row r="55" ht="19.5" hidden="1" customHeight="1" outlineLevel="1">
      <c r="A55" s="143"/>
      <c r="B55" s="144"/>
      <c r="C55" s="144"/>
      <c r="D55" s="165">
        <v>22.0</v>
      </c>
      <c r="E55" s="166"/>
      <c r="F55" s="159"/>
      <c r="G55" s="167"/>
      <c r="H55" s="143"/>
      <c r="I55" s="151" t="b">
        <v>0</v>
      </c>
      <c r="J55" s="151" t="b">
        <v>0</v>
      </c>
      <c r="K55" s="151" t="b">
        <v>0</v>
      </c>
      <c r="L55" s="151" t="b">
        <v>0</v>
      </c>
      <c r="M55" s="151" t="b">
        <v>0</v>
      </c>
      <c r="N55" s="151" t="b">
        <v>0</v>
      </c>
      <c r="O55" s="151" t="b">
        <v>0</v>
      </c>
      <c r="P55" s="152" t="b">
        <v>0</v>
      </c>
      <c r="Q55" s="152" t="b">
        <v>0</v>
      </c>
      <c r="R55" s="152" t="b">
        <v>0</v>
      </c>
      <c r="S55" s="152" t="b">
        <v>0</v>
      </c>
      <c r="T55" s="152" t="b">
        <v>0</v>
      </c>
      <c r="U55" s="152" t="b">
        <v>0</v>
      </c>
      <c r="V55" s="152" t="b">
        <v>0</v>
      </c>
      <c r="W55" s="153" t="b">
        <v>0</v>
      </c>
      <c r="X55" s="153" t="b">
        <v>0</v>
      </c>
      <c r="Y55" s="153" t="b">
        <v>0</v>
      </c>
      <c r="Z55" s="153" t="b">
        <v>0</v>
      </c>
      <c r="AA55" s="153" t="b">
        <v>0</v>
      </c>
      <c r="AB55" s="153" t="b">
        <v>0</v>
      </c>
      <c r="AC55" s="153" t="b">
        <v>0</v>
      </c>
      <c r="AD55" s="154" t="b">
        <v>0</v>
      </c>
      <c r="AE55" s="154" t="b">
        <v>0</v>
      </c>
      <c r="AF55" s="154" t="b">
        <v>0</v>
      </c>
      <c r="AG55" s="154" t="b">
        <v>0</v>
      </c>
      <c r="AH55" s="154" t="b">
        <v>0</v>
      </c>
      <c r="AI55" s="154" t="b">
        <v>0</v>
      </c>
      <c r="AJ55" s="154" t="b">
        <v>0</v>
      </c>
      <c r="AK55" s="151" t="b">
        <v>0</v>
      </c>
      <c r="AL55" s="151" t="b">
        <v>0</v>
      </c>
      <c r="AM55" s="151" t="b">
        <v>0</v>
      </c>
      <c r="AN55" s="143"/>
      <c r="AO55" s="174"/>
      <c r="AP55" s="159"/>
      <c r="AQ55" s="157" t="str">
        <f t="shared" si="11"/>
        <v/>
      </c>
      <c r="AR55" s="158" t="str">
        <f>IFERROR(__xludf.DUMMYFUNCTION("IFERROR(IF($AQ55&gt;=1, SPARKLINE(($AQ55),{""charttype"",""bar"";""max"",100%;""color1"",""#ffb6d8"";""color2"",""#ffffff""}), SPARKLINE(($AQ55),{""charttype"",""bar"";""max"",100%;""color1"",""#b0cfff"";""color2"",""#ffffff""})))"),"")</f>
        <v/>
      </c>
      <c r="AS55" s="159"/>
      <c r="AT55" s="159"/>
      <c r="AU55" s="159"/>
      <c r="AV55" s="160" t="str">
        <f t="shared" si="12"/>
        <v/>
      </c>
      <c r="AW55" s="161" t="str">
        <f t="shared" si="13"/>
        <v/>
      </c>
      <c r="AX55" s="169" t="str">
        <f t="shared" si="14"/>
        <v/>
      </c>
      <c r="AY55" s="170" t="str">
        <f>IFERROR(__xludf.DUMMYFUNCTION("IF($E55="""","""", LET(str,ARRAYFORMULA(JOIN("""",LEFT($I55:$AM55))), IF(ISERROR(FIND(""T"",str)), 0,ARRAYFORMULA(MAX(LEN(SPLIT(str,""F"")))))))"),"")</f>
        <v/>
      </c>
      <c r="AZ55" s="143"/>
      <c r="BA55" s="95"/>
      <c r="BB55" s="95" t="str">
        <f t="shared" si="15"/>
        <v/>
      </c>
      <c r="BC55" s="95" t="str">
        <f t="shared" si="16"/>
        <v/>
      </c>
      <c r="BD55" s="95"/>
      <c r="BE55" s="333"/>
      <c r="BF55" s="95"/>
      <c r="BG55" s="95"/>
      <c r="BH55" s="95"/>
    </row>
    <row r="56" ht="19.5" hidden="1" customHeight="1" outlineLevel="1">
      <c r="A56" s="143"/>
      <c r="B56" s="144"/>
      <c r="C56" s="144"/>
      <c r="D56" s="165">
        <v>23.0</v>
      </c>
      <c r="E56" s="166"/>
      <c r="F56" s="159"/>
      <c r="G56" s="167"/>
      <c r="H56" s="143"/>
      <c r="I56" s="151" t="b">
        <v>0</v>
      </c>
      <c r="J56" s="151" t="b">
        <v>0</v>
      </c>
      <c r="K56" s="151" t="b">
        <v>0</v>
      </c>
      <c r="L56" s="151" t="b">
        <v>0</v>
      </c>
      <c r="M56" s="151" t="b">
        <v>0</v>
      </c>
      <c r="N56" s="151" t="b">
        <v>0</v>
      </c>
      <c r="O56" s="151" t="b">
        <v>0</v>
      </c>
      <c r="P56" s="152" t="b">
        <v>0</v>
      </c>
      <c r="Q56" s="152" t="b">
        <v>0</v>
      </c>
      <c r="R56" s="152" t="b">
        <v>0</v>
      </c>
      <c r="S56" s="152" t="b">
        <v>0</v>
      </c>
      <c r="T56" s="152" t="b">
        <v>0</v>
      </c>
      <c r="U56" s="152" t="b">
        <v>0</v>
      </c>
      <c r="V56" s="152" t="b">
        <v>0</v>
      </c>
      <c r="W56" s="153" t="b">
        <v>0</v>
      </c>
      <c r="X56" s="153" t="b">
        <v>0</v>
      </c>
      <c r="Y56" s="153" t="b">
        <v>0</v>
      </c>
      <c r="Z56" s="153" t="b">
        <v>0</v>
      </c>
      <c r="AA56" s="153" t="b">
        <v>0</v>
      </c>
      <c r="AB56" s="153" t="b">
        <v>0</v>
      </c>
      <c r="AC56" s="153" t="b">
        <v>0</v>
      </c>
      <c r="AD56" s="154" t="b">
        <v>0</v>
      </c>
      <c r="AE56" s="154" t="b">
        <v>0</v>
      </c>
      <c r="AF56" s="154" t="b">
        <v>0</v>
      </c>
      <c r="AG56" s="154" t="b">
        <v>0</v>
      </c>
      <c r="AH56" s="154" t="b">
        <v>0</v>
      </c>
      <c r="AI56" s="154" t="b">
        <v>0</v>
      </c>
      <c r="AJ56" s="154" t="b">
        <v>0</v>
      </c>
      <c r="AK56" s="151" t="b">
        <v>0</v>
      </c>
      <c r="AL56" s="151" t="b">
        <v>0</v>
      </c>
      <c r="AM56" s="151" t="b">
        <v>0</v>
      </c>
      <c r="AN56" s="143"/>
      <c r="AO56" s="174"/>
      <c r="AP56" s="159"/>
      <c r="AQ56" s="157" t="str">
        <f t="shared" si="11"/>
        <v/>
      </c>
      <c r="AR56" s="158" t="str">
        <f>IFERROR(__xludf.DUMMYFUNCTION("IFERROR(IF($AQ56&gt;=1, SPARKLINE(($AQ56),{""charttype"",""bar"";""max"",100%;""color1"",""#ffb6d8"";""color2"",""#ffffff""}), SPARKLINE(($AQ56),{""charttype"",""bar"";""max"",100%;""color1"",""#b0cfff"";""color2"",""#ffffff""})))"),"")</f>
        <v/>
      </c>
      <c r="AS56" s="159"/>
      <c r="AT56" s="159"/>
      <c r="AU56" s="159"/>
      <c r="AV56" s="160" t="str">
        <f t="shared" si="12"/>
        <v/>
      </c>
      <c r="AW56" s="161" t="str">
        <f t="shared" si="13"/>
        <v/>
      </c>
      <c r="AX56" s="169" t="str">
        <f t="shared" si="14"/>
        <v/>
      </c>
      <c r="AY56" s="170" t="str">
        <f>IFERROR(__xludf.DUMMYFUNCTION("IF($E56="""","""", LET(str,ARRAYFORMULA(JOIN("""",LEFT($I56:$AM56))), IF(ISERROR(FIND(""T"",str)), 0,ARRAYFORMULA(MAX(LEN(SPLIT(str,""F"")))))))"),"")</f>
        <v/>
      </c>
      <c r="AZ56" s="143"/>
      <c r="BA56" s="95"/>
      <c r="BB56" s="95" t="str">
        <f t="shared" si="15"/>
        <v/>
      </c>
      <c r="BC56" s="95" t="str">
        <f t="shared" si="16"/>
        <v/>
      </c>
      <c r="BD56" s="95"/>
      <c r="BE56" s="333"/>
      <c r="BF56" s="95"/>
      <c r="BG56" s="95"/>
      <c r="BH56" s="95"/>
    </row>
    <row r="57" ht="19.5" hidden="1" customHeight="1" outlineLevel="1">
      <c r="A57" s="143"/>
      <c r="B57" s="144"/>
      <c r="C57" s="144"/>
      <c r="D57" s="165">
        <v>24.0</v>
      </c>
      <c r="E57" s="166"/>
      <c r="F57" s="159"/>
      <c r="G57" s="167"/>
      <c r="H57" s="143"/>
      <c r="I57" s="151" t="b">
        <v>0</v>
      </c>
      <c r="J57" s="151" t="b">
        <v>0</v>
      </c>
      <c r="K57" s="151" t="b">
        <v>0</v>
      </c>
      <c r="L57" s="151" t="b">
        <v>0</v>
      </c>
      <c r="M57" s="151" t="b">
        <v>0</v>
      </c>
      <c r="N57" s="151" t="b">
        <v>0</v>
      </c>
      <c r="O57" s="151" t="b">
        <v>0</v>
      </c>
      <c r="P57" s="152" t="b">
        <v>0</v>
      </c>
      <c r="Q57" s="152" t="b">
        <v>0</v>
      </c>
      <c r="R57" s="152" t="b">
        <v>0</v>
      </c>
      <c r="S57" s="152" t="b">
        <v>0</v>
      </c>
      <c r="T57" s="152" t="b">
        <v>0</v>
      </c>
      <c r="U57" s="152" t="b">
        <v>0</v>
      </c>
      <c r="V57" s="152" t="b">
        <v>0</v>
      </c>
      <c r="W57" s="153" t="b">
        <v>0</v>
      </c>
      <c r="X57" s="153" t="b">
        <v>0</v>
      </c>
      <c r="Y57" s="153" t="b">
        <v>0</v>
      </c>
      <c r="Z57" s="153" t="b">
        <v>0</v>
      </c>
      <c r="AA57" s="153" t="b">
        <v>0</v>
      </c>
      <c r="AB57" s="153" t="b">
        <v>0</v>
      </c>
      <c r="AC57" s="153" t="b">
        <v>0</v>
      </c>
      <c r="AD57" s="154" t="b">
        <v>0</v>
      </c>
      <c r="AE57" s="154" t="b">
        <v>0</v>
      </c>
      <c r="AF57" s="154" t="b">
        <v>0</v>
      </c>
      <c r="AG57" s="154" t="b">
        <v>0</v>
      </c>
      <c r="AH57" s="154" t="b">
        <v>0</v>
      </c>
      <c r="AI57" s="154" t="b">
        <v>0</v>
      </c>
      <c r="AJ57" s="154" t="b">
        <v>0</v>
      </c>
      <c r="AK57" s="151" t="b">
        <v>0</v>
      </c>
      <c r="AL57" s="151" t="b">
        <v>0</v>
      </c>
      <c r="AM57" s="151" t="b">
        <v>0</v>
      </c>
      <c r="AN57" s="143"/>
      <c r="AO57" s="174"/>
      <c r="AP57" s="159"/>
      <c r="AQ57" s="157" t="str">
        <f t="shared" si="11"/>
        <v/>
      </c>
      <c r="AR57" s="158" t="str">
        <f>IFERROR(__xludf.DUMMYFUNCTION("IFERROR(IF($AQ57&gt;=1, SPARKLINE(($AQ57),{""charttype"",""bar"";""max"",100%;""color1"",""#ffb6d8"";""color2"",""#ffffff""}), SPARKLINE(($AQ57),{""charttype"",""bar"";""max"",100%;""color1"",""#b0cfff"";""color2"",""#ffffff""})))"),"")</f>
        <v/>
      </c>
      <c r="AS57" s="159"/>
      <c r="AT57" s="159"/>
      <c r="AU57" s="159"/>
      <c r="AV57" s="160" t="str">
        <f t="shared" si="12"/>
        <v/>
      </c>
      <c r="AW57" s="161" t="str">
        <f t="shared" si="13"/>
        <v/>
      </c>
      <c r="AX57" s="169" t="str">
        <f t="shared" si="14"/>
        <v/>
      </c>
      <c r="AY57" s="170" t="str">
        <f>IFERROR(__xludf.DUMMYFUNCTION("IF($E57="""","""", LET(str,ARRAYFORMULA(JOIN("""",LEFT($I57:$AM57))), IF(ISERROR(FIND(""T"",str)), 0,ARRAYFORMULA(MAX(LEN(SPLIT(str,""F"")))))))"),"")</f>
        <v/>
      </c>
      <c r="AZ57" s="143"/>
      <c r="BA57" s="95"/>
      <c r="BB57" s="95" t="str">
        <f t="shared" si="15"/>
        <v/>
      </c>
      <c r="BC57" s="95" t="str">
        <f t="shared" si="16"/>
        <v/>
      </c>
      <c r="BD57" s="95"/>
      <c r="BE57" s="333"/>
      <c r="BF57" s="95"/>
      <c r="BG57" s="95"/>
      <c r="BH57" s="95"/>
    </row>
    <row r="58" ht="19.5" hidden="1" customHeight="1" outlineLevel="1">
      <c r="A58" s="143"/>
      <c r="B58" s="144"/>
      <c r="C58" s="144"/>
      <c r="D58" s="165">
        <v>25.0</v>
      </c>
      <c r="E58" s="166"/>
      <c r="F58" s="159"/>
      <c r="G58" s="167"/>
      <c r="H58" s="143"/>
      <c r="I58" s="151" t="b">
        <v>0</v>
      </c>
      <c r="J58" s="151" t="b">
        <v>0</v>
      </c>
      <c r="K58" s="151" t="b">
        <v>0</v>
      </c>
      <c r="L58" s="151" t="b">
        <v>0</v>
      </c>
      <c r="M58" s="151" t="b">
        <v>0</v>
      </c>
      <c r="N58" s="151" t="b">
        <v>0</v>
      </c>
      <c r="O58" s="151" t="b">
        <v>0</v>
      </c>
      <c r="P58" s="152" t="b">
        <v>0</v>
      </c>
      <c r="Q58" s="152" t="b">
        <v>0</v>
      </c>
      <c r="R58" s="152" t="b">
        <v>0</v>
      </c>
      <c r="S58" s="152" t="b">
        <v>0</v>
      </c>
      <c r="T58" s="152" t="b">
        <v>0</v>
      </c>
      <c r="U58" s="152" t="b">
        <v>0</v>
      </c>
      <c r="V58" s="152" t="b">
        <v>0</v>
      </c>
      <c r="W58" s="153" t="b">
        <v>0</v>
      </c>
      <c r="X58" s="153" t="b">
        <v>0</v>
      </c>
      <c r="Y58" s="153" t="b">
        <v>0</v>
      </c>
      <c r="Z58" s="153" t="b">
        <v>0</v>
      </c>
      <c r="AA58" s="153" t="b">
        <v>0</v>
      </c>
      <c r="AB58" s="153" t="b">
        <v>0</v>
      </c>
      <c r="AC58" s="153" t="b">
        <v>0</v>
      </c>
      <c r="AD58" s="154" t="b">
        <v>0</v>
      </c>
      <c r="AE58" s="154" t="b">
        <v>0</v>
      </c>
      <c r="AF58" s="154" t="b">
        <v>0</v>
      </c>
      <c r="AG58" s="154" t="b">
        <v>0</v>
      </c>
      <c r="AH58" s="154" t="b">
        <v>0</v>
      </c>
      <c r="AI58" s="154" t="b">
        <v>0</v>
      </c>
      <c r="AJ58" s="154" t="b">
        <v>0</v>
      </c>
      <c r="AK58" s="151" t="b">
        <v>0</v>
      </c>
      <c r="AL58" s="151" t="b">
        <v>0</v>
      </c>
      <c r="AM58" s="151" t="b">
        <v>0</v>
      </c>
      <c r="AN58" s="143"/>
      <c r="AO58" s="174"/>
      <c r="AP58" s="159"/>
      <c r="AQ58" s="157" t="str">
        <f t="shared" si="11"/>
        <v/>
      </c>
      <c r="AR58" s="158" t="str">
        <f>IFERROR(__xludf.DUMMYFUNCTION("IFERROR(IF($AQ58&gt;=1, SPARKLINE(($AQ58),{""charttype"",""bar"";""max"",100%;""color1"",""#ffb6d8"";""color2"",""#ffffff""}), SPARKLINE(($AQ58),{""charttype"",""bar"";""max"",100%;""color1"",""#b0cfff"";""color2"",""#ffffff""})))"),"")</f>
        <v/>
      </c>
      <c r="AS58" s="159"/>
      <c r="AT58" s="159"/>
      <c r="AU58" s="159"/>
      <c r="AV58" s="160" t="str">
        <f t="shared" si="12"/>
        <v/>
      </c>
      <c r="AW58" s="161" t="str">
        <f t="shared" si="13"/>
        <v/>
      </c>
      <c r="AX58" s="169" t="str">
        <f t="shared" si="14"/>
        <v/>
      </c>
      <c r="AY58" s="170" t="str">
        <f>IFERROR(__xludf.DUMMYFUNCTION("IF($E58="""","""", LET(str,ARRAYFORMULA(JOIN("""",LEFT($I58:$AM58))), IF(ISERROR(FIND(""T"",str)), 0,ARRAYFORMULA(MAX(LEN(SPLIT(str,""F"")))))))"),"")</f>
        <v/>
      </c>
      <c r="AZ58" s="143"/>
      <c r="BA58" s="95"/>
      <c r="BB58" s="95" t="str">
        <f t="shared" si="15"/>
        <v/>
      </c>
      <c r="BC58" s="95" t="str">
        <f t="shared" si="16"/>
        <v/>
      </c>
      <c r="BD58" s="95"/>
      <c r="BE58" s="333"/>
      <c r="BF58" s="95"/>
      <c r="BG58" s="95"/>
      <c r="BH58" s="95"/>
    </row>
    <row r="59" ht="19.5" hidden="1" customHeight="1" outlineLevel="1">
      <c r="A59" s="143"/>
      <c r="B59" s="144"/>
      <c r="C59" s="144"/>
      <c r="D59" s="165">
        <v>26.0</v>
      </c>
      <c r="E59" s="166"/>
      <c r="F59" s="159"/>
      <c r="G59" s="167"/>
      <c r="H59" s="143"/>
      <c r="I59" s="151" t="b">
        <v>0</v>
      </c>
      <c r="J59" s="151" t="b">
        <v>0</v>
      </c>
      <c r="K59" s="151" t="b">
        <v>0</v>
      </c>
      <c r="L59" s="151" t="b">
        <v>0</v>
      </c>
      <c r="M59" s="151" t="b">
        <v>0</v>
      </c>
      <c r="N59" s="151" t="b">
        <v>0</v>
      </c>
      <c r="O59" s="151" t="b">
        <v>0</v>
      </c>
      <c r="P59" s="152" t="b">
        <v>0</v>
      </c>
      <c r="Q59" s="152" t="b">
        <v>0</v>
      </c>
      <c r="R59" s="152" t="b">
        <v>0</v>
      </c>
      <c r="S59" s="152" t="b">
        <v>0</v>
      </c>
      <c r="T59" s="152" t="b">
        <v>0</v>
      </c>
      <c r="U59" s="152" t="b">
        <v>0</v>
      </c>
      <c r="V59" s="152" t="b">
        <v>0</v>
      </c>
      <c r="W59" s="153" t="b">
        <v>0</v>
      </c>
      <c r="X59" s="153" t="b">
        <v>0</v>
      </c>
      <c r="Y59" s="153" t="b">
        <v>0</v>
      </c>
      <c r="Z59" s="153" t="b">
        <v>0</v>
      </c>
      <c r="AA59" s="153" t="b">
        <v>0</v>
      </c>
      <c r="AB59" s="153" t="b">
        <v>0</v>
      </c>
      <c r="AC59" s="153" t="b">
        <v>0</v>
      </c>
      <c r="AD59" s="154" t="b">
        <v>0</v>
      </c>
      <c r="AE59" s="154" t="b">
        <v>0</v>
      </c>
      <c r="AF59" s="154" t="b">
        <v>0</v>
      </c>
      <c r="AG59" s="154" t="b">
        <v>0</v>
      </c>
      <c r="AH59" s="154" t="b">
        <v>0</v>
      </c>
      <c r="AI59" s="154" t="b">
        <v>0</v>
      </c>
      <c r="AJ59" s="154" t="b">
        <v>0</v>
      </c>
      <c r="AK59" s="151" t="b">
        <v>0</v>
      </c>
      <c r="AL59" s="151" t="b">
        <v>0</v>
      </c>
      <c r="AM59" s="151" t="b">
        <v>0</v>
      </c>
      <c r="AN59" s="143"/>
      <c r="AO59" s="174"/>
      <c r="AP59" s="159"/>
      <c r="AQ59" s="157" t="str">
        <f t="shared" si="11"/>
        <v/>
      </c>
      <c r="AR59" s="158" t="str">
        <f>IFERROR(__xludf.DUMMYFUNCTION("IFERROR(IF($AQ59&gt;=1, SPARKLINE(($AQ59),{""charttype"",""bar"";""max"",100%;""color1"",""#ffb6d8"";""color2"",""#ffffff""}), SPARKLINE(($AQ59),{""charttype"",""bar"";""max"",100%;""color1"",""#b0cfff"";""color2"",""#ffffff""})))"),"")</f>
        <v/>
      </c>
      <c r="AS59" s="159"/>
      <c r="AT59" s="159"/>
      <c r="AU59" s="159"/>
      <c r="AV59" s="160" t="str">
        <f t="shared" si="12"/>
        <v/>
      </c>
      <c r="AW59" s="161" t="str">
        <f t="shared" si="13"/>
        <v/>
      </c>
      <c r="AX59" s="169" t="str">
        <f t="shared" si="14"/>
        <v/>
      </c>
      <c r="AY59" s="170" t="str">
        <f>IFERROR(__xludf.DUMMYFUNCTION("IF($E59="""","""", LET(str,ARRAYFORMULA(JOIN("""",LEFT($I59:$AM59))), IF(ISERROR(FIND(""T"",str)), 0,ARRAYFORMULA(MAX(LEN(SPLIT(str,""F"")))))))"),"")</f>
        <v/>
      </c>
      <c r="AZ59" s="143"/>
      <c r="BA59" s="95"/>
      <c r="BB59" s="95" t="str">
        <f t="shared" si="15"/>
        <v/>
      </c>
      <c r="BC59" s="95" t="str">
        <f t="shared" si="16"/>
        <v/>
      </c>
      <c r="BD59" s="95"/>
      <c r="BE59" s="333"/>
      <c r="BF59" s="95"/>
      <c r="BG59" s="95"/>
      <c r="BH59" s="95"/>
    </row>
    <row r="60" ht="19.5" hidden="1" customHeight="1" outlineLevel="1">
      <c r="A60" s="143"/>
      <c r="B60" s="144"/>
      <c r="C60" s="144"/>
      <c r="D60" s="165">
        <v>27.0</v>
      </c>
      <c r="E60" s="166"/>
      <c r="F60" s="159"/>
      <c r="G60" s="167"/>
      <c r="H60" s="143"/>
      <c r="I60" s="151" t="b">
        <v>0</v>
      </c>
      <c r="J60" s="151" t="b">
        <v>0</v>
      </c>
      <c r="K60" s="151" t="b">
        <v>0</v>
      </c>
      <c r="L60" s="151" t="b">
        <v>0</v>
      </c>
      <c r="M60" s="151" t="b">
        <v>0</v>
      </c>
      <c r="N60" s="151" t="b">
        <v>0</v>
      </c>
      <c r="O60" s="151" t="b">
        <v>0</v>
      </c>
      <c r="P60" s="152" t="b">
        <v>0</v>
      </c>
      <c r="Q60" s="152" t="b">
        <v>0</v>
      </c>
      <c r="R60" s="152" t="b">
        <v>0</v>
      </c>
      <c r="S60" s="152" t="b">
        <v>0</v>
      </c>
      <c r="T60" s="152" t="b">
        <v>0</v>
      </c>
      <c r="U60" s="152" t="b">
        <v>0</v>
      </c>
      <c r="V60" s="152" t="b">
        <v>0</v>
      </c>
      <c r="W60" s="153" t="b">
        <v>0</v>
      </c>
      <c r="X60" s="153" t="b">
        <v>0</v>
      </c>
      <c r="Y60" s="153" t="b">
        <v>0</v>
      </c>
      <c r="Z60" s="153" t="b">
        <v>0</v>
      </c>
      <c r="AA60" s="153" t="b">
        <v>0</v>
      </c>
      <c r="AB60" s="153" t="b">
        <v>0</v>
      </c>
      <c r="AC60" s="153" t="b">
        <v>0</v>
      </c>
      <c r="AD60" s="154" t="b">
        <v>0</v>
      </c>
      <c r="AE60" s="154" t="b">
        <v>0</v>
      </c>
      <c r="AF60" s="154" t="b">
        <v>0</v>
      </c>
      <c r="AG60" s="154" t="b">
        <v>0</v>
      </c>
      <c r="AH60" s="154" t="b">
        <v>0</v>
      </c>
      <c r="AI60" s="154" t="b">
        <v>0</v>
      </c>
      <c r="AJ60" s="154" t="b">
        <v>0</v>
      </c>
      <c r="AK60" s="151" t="b">
        <v>0</v>
      </c>
      <c r="AL60" s="151" t="b">
        <v>0</v>
      </c>
      <c r="AM60" s="151" t="b">
        <v>0</v>
      </c>
      <c r="AN60" s="143"/>
      <c r="AO60" s="174"/>
      <c r="AP60" s="159"/>
      <c r="AQ60" s="157" t="str">
        <f t="shared" si="11"/>
        <v/>
      </c>
      <c r="AR60" s="158" t="str">
        <f>IFERROR(__xludf.DUMMYFUNCTION("IFERROR(IF($AQ60&gt;=1, SPARKLINE(($AQ60),{""charttype"",""bar"";""max"",100%;""color1"",""#ffb6d8"";""color2"",""#ffffff""}), SPARKLINE(($AQ60),{""charttype"",""bar"";""max"",100%;""color1"",""#b0cfff"";""color2"",""#ffffff""})))"),"")</f>
        <v/>
      </c>
      <c r="AS60" s="159"/>
      <c r="AT60" s="159"/>
      <c r="AU60" s="159"/>
      <c r="AV60" s="160" t="str">
        <f t="shared" si="12"/>
        <v/>
      </c>
      <c r="AW60" s="161" t="str">
        <f t="shared" si="13"/>
        <v/>
      </c>
      <c r="AX60" s="169" t="str">
        <f t="shared" si="14"/>
        <v/>
      </c>
      <c r="AY60" s="170" t="str">
        <f>IFERROR(__xludf.DUMMYFUNCTION("IF($E60="""","""", LET(str,ARRAYFORMULA(JOIN("""",LEFT($I60:$AM60))), IF(ISERROR(FIND(""T"",str)), 0,ARRAYFORMULA(MAX(LEN(SPLIT(str,""F"")))))))"),"")</f>
        <v/>
      </c>
      <c r="AZ60" s="143"/>
      <c r="BA60" s="95"/>
      <c r="BB60" s="95" t="str">
        <f t="shared" si="15"/>
        <v/>
      </c>
      <c r="BC60" s="95" t="str">
        <f t="shared" si="16"/>
        <v/>
      </c>
      <c r="BD60" s="95"/>
      <c r="BE60" s="333"/>
      <c r="BF60" s="95"/>
      <c r="BG60" s="95"/>
      <c r="BH60" s="95"/>
    </row>
    <row r="61" ht="19.5" hidden="1" customHeight="1" outlineLevel="1">
      <c r="A61" s="143"/>
      <c r="B61" s="144"/>
      <c r="C61" s="144"/>
      <c r="D61" s="165">
        <v>28.0</v>
      </c>
      <c r="E61" s="166"/>
      <c r="F61" s="159"/>
      <c r="G61" s="167"/>
      <c r="H61" s="143"/>
      <c r="I61" s="151" t="b">
        <v>0</v>
      </c>
      <c r="J61" s="151" t="b">
        <v>0</v>
      </c>
      <c r="K61" s="151" t="b">
        <v>0</v>
      </c>
      <c r="L61" s="151" t="b">
        <v>0</v>
      </c>
      <c r="M61" s="151" t="b">
        <v>0</v>
      </c>
      <c r="N61" s="151" t="b">
        <v>0</v>
      </c>
      <c r="O61" s="151" t="b">
        <v>0</v>
      </c>
      <c r="P61" s="152" t="b">
        <v>0</v>
      </c>
      <c r="Q61" s="152" t="b">
        <v>0</v>
      </c>
      <c r="R61" s="152" t="b">
        <v>0</v>
      </c>
      <c r="S61" s="152" t="b">
        <v>0</v>
      </c>
      <c r="T61" s="152" t="b">
        <v>0</v>
      </c>
      <c r="U61" s="152" t="b">
        <v>0</v>
      </c>
      <c r="V61" s="152" t="b">
        <v>0</v>
      </c>
      <c r="W61" s="153" t="b">
        <v>0</v>
      </c>
      <c r="X61" s="153" t="b">
        <v>0</v>
      </c>
      <c r="Y61" s="153" t="b">
        <v>0</v>
      </c>
      <c r="Z61" s="153" t="b">
        <v>0</v>
      </c>
      <c r="AA61" s="153" t="b">
        <v>0</v>
      </c>
      <c r="AB61" s="153" t="b">
        <v>0</v>
      </c>
      <c r="AC61" s="153" t="b">
        <v>0</v>
      </c>
      <c r="AD61" s="154" t="b">
        <v>0</v>
      </c>
      <c r="AE61" s="154" t="b">
        <v>0</v>
      </c>
      <c r="AF61" s="154" t="b">
        <v>0</v>
      </c>
      <c r="AG61" s="154" t="b">
        <v>0</v>
      </c>
      <c r="AH61" s="154" t="b">
        <v>0</v>
      </c>
      <c r="AI61" s="154" t="b">
        <v>0</v>
      </c>
      <c r="AJ61" s="154" t="b">
        <v>0</v>
      </c>
      <c r="AK61" s="151" t="b">
        <v>0</v>
      </c>
      <c r="AL61" s="151" t="b">
        <v>0</v>
      </c>
      <c r="AM61" s="151" t="b">
        <v>0</v>
      </c>
      <c r="AN61" s="143"/>
      <c r="AO61" s="174"/>
      <c r="AP61" s="159"/>
      <c r="AQ61" s="157" t="str">
        <f t="shared" si="11"/>
        <v/>
      </c>
      <c r="AR61" s="158" t="str">
        <f>IFERROR(__xludf.DUMMYFUNCTION("IFERROR(IF($AQ61&gt;=1, SPARKLINE(($AQ61),{""charttype"",""bar"";""max"",100%;""color1"",""#ffb6d8"";""color2"",""#ffffff""}), SPARKLINE(($AQ61),{""charttype"",""bar"";""max"",100%;""color1"",""#b0cfff"";""color2"",""#ffffff""})))"),"")</f>
        <v/>
      </c>
      <c r="AS61" s="159"/>
      <c r="AT61" s="159"/>
      <c r="AU61" s="159"/>
      <c r="AV61" s="160" t="str">
        <f t="shared" si="12"/>
        <v/>
      </c>
      <c r="AW61" s="161" t="str">
        <f t="shared" si="13"/>
        <v/>
      </c>
      <c r="AX61" s="169" t="str">
        <f t="shared" si="14"/>
        <v/>
      </c>
      <c r="AY61" s="170" t="str">
        <f>IFERROR(__xludf.DUMMYFUNCTION("IF($E61="""","""", LET(str,ARRAYFORMULA(JOIN("""",LEFT($I61:$AM61))), IF(ISERROR(FIND(""T"",str)), 0,ARRAYFORMULA(MAX(LEN(SPLIT(str,""F"")))))))"),"")</f>
        <v/>
      </c>
      <c r="AZ61" s="143"/>
      <c r="BA61" s="95"/>
      <c r="BB61" s="95" t="str">
        <f t="shared" si="15"/>
        <v/>
      </c>
      <c r="BC61" s="95" t="str">
        <f t="shared" si="16"/>
        <v/>
      </c>
      <c r="BD61" s="95"/>
      <c r="BE61" s="333"/>
      <c r="BF61" s="95"/>
      <c r="BG61" s="95"/>
      <c r="BH61" s="95"/>
    </row>
    <row r="62" ht="19.5" hidden="1" customHeight="1" outlineLevel="1">
      <c r="A62" s="143"/>
      <c r="B62" s="144"/>
      <c r="C62" s="144"/>
      <c r="D62" s="165">
        <v>29.0</v>
      </c>
      <c r="E62" s="166"/>
      <c r="F62" s="159"/>
      <c r="G62" s="167"/>
      <c r="H62" s="143"/>
      <c r="I62" s="151" t="b">
        <v>0</v>
      </c>
      <c r="J62" s="151" t="b">
        <v>0</v>
      </c>
      <c r="K62" s="151" t="b">
        <v>0</v>
      </c>
      <c r="L62" s="151" t="b">
        <v>0</v>
      </c>
      <c r="M62" s="151" t="b">
        <v>0</v>
      </c>
      <c r="N62" s="151" t="b">
        <v>0</v>
      </c>
      <c r="O62" s="151" t="b">
        <v>0</v>
      </c>
      <c r="P62" s="152" t="b">
        <v>0</v>
      </c>
      <c r="Q62" s="152" t="b">
        <v>0</v>
      </c>
      <c r="R62" s="152" t="b">
        <v>0</v>
      </c>
      <c r="S62" s="152" t="b">
        <v>0</v>
      </c>
      <c r="T62" s="152" t="b">
        <v>0</v>
      </c>
      <c r="U62" s="152" t="b">
        <v>0</v>
      </c>
      <c r="V62" s="152" t="b">
        <v>0</v>
      </c>
      <c r="W62" s="153" t="b">
        <v>0</v>
      </c>
      <c r="X62" s="153" t="b">
        <v>0</v>
      </c>
      <c r="Y62" s="153" t="b">
        <v>0</v>
      </c>
      <c r="Z62" s="153" t="b">
        <v>0</v>
      </c>
      <c r="AA62" s="153" t="b">
        <v>0</v>
      </c>
      <c r="AB62" s="153" t="b">
        <v>0</v>
      </c>
      <c r="AC62" s="153" t="b">
        <v>0</v>
      </c>
      <c r="AD62" s="154" t="b">
        <v>0</v>
      </c>
      <c r="AE62" s="154" t="b">
        <v>0</v>
      </c>
      <c r="AF62" s="154" t="b">
        <v>0</v>
      </c>
      <c r="AG62" s="154" t="b">
        <v>0</v>
      </c>
      <c r="AH62" s="154" t="b">
        <v>0</v>
      </c>
      <c r="AI62" s="154" t="b">
        <v>0</v>
      </c>
      <c r="AJ62" s="154" t="b">
        <v>0</v>
      </c>
      <c r="AK62" s="151" t="b">
        <v>0</v>
      </c>
      <c r="AL62" s="151" t="b">
        <v>0</v>
      </c>
      <c r="AM62" s="151" t="b">
        <v>0</v>
      </c>
      <c r="AN62" s="143"/>
      <c r="AO62" s="174"/>
      <c r="AP62" s="159"/>
      <c r="AQ62" s="157" t="str">
        <f t="shared" si="11"/>
        <v/>
      </c>
      <c r="AR62" s="158" t="str">
        <f>IFERROR(__xludf.DUMMYFUNCTION("IFERROR(IF($AQ62&gt;=1, SPARKLINE(($AQ62),{""charttype"",""bar"";""max"",100%;""color1"",""#ffb6d8"";""color2"",""#ffffff""}), SPARKLINE(($AQ62),{""charttype"",""bar"";""max"",100%;""color1"",""#b0cfff"";""color2"",""#ffffff""})))"),"")</f>
        <v/>
      </c>
      <c r="AS62" s="159"/>
      <c r="AT62" s="159"/>
      <c r="AU62" s="159"/>
      <c r="AV62" s="160" t="str">
        <f t="shared" si="12"/>
        <v/>
      </c>
      <c r="AW62" s="161" t="str">
        <f t="shared" si="13"/>
        <v/>
      </c>
      <c r="AX62" s="169" t="str">
        <f t="shared" si="14"/>
        <v/>
      </c>
      <c r="AY62" s="170" t="str">
        <f>IFERROR(__xludf.DUMMYFUNCTION("IF($E62="""","""", LET(str,ARRAYFORMULA(JOIN("""",LEFT($I62:$AM62))), IF(ISERROR(FIND(""T"",str)), 0,ARRAYFORMULA(MAX(LEN(SPLIT(str,""F"")))))))"),"")</f>
        <v/>
      </c>
      <c r="AZ62" s="143"/>
      <c r="BA62" s="95"/>
      <c r="BB62" s="95" t="str">
        <f t="shared" si="15"/>
        <v/>
      </c>
      <c r="BC62" s="95" t="str">
        <f t="shared" si="16"/>
        <v/>
      </c>
      <c r="BD62" s="95"/>
      <c r="BE62" s="333"/>
      <c r="BF62" s="95"/>
      <c r="BG62" s="95"/>
      <c r="BH62" s="95"/>
    </row>
    <row r="63" ht="19.5" hidden="1" customHeight="1" outlineLevel="1">
      <c r="A63" s="143"/>
      <c r="B63" s="144"/>
      <c r="C63" s="144"/>
      <c r="D63" s="175">
        <v>30.0</v>
      </c>
      <c r="E63" s="176"/>
      <c r="F63" s="177"/>
      <c r="G63" s="178"/>
      <c r="H63" s="143"/>
      <c r="I63" s="151" t="b">
        <v>0</v>
      </c>
      <c r="J63" s="151" t="b">
        <v>0</v>
      </c>
      <c r="K63" s="151" t="b">
        <v>0</v>
      </c>
      <c r="L63" s="151" t="b">
        <v>0</v>
      </c>
      <c r="M63" s="151" t="b">
        <v>0</v>
      </c>
      <c r="N63" s="151" t="b">
        <v>0</v>
      </c>
      <c r="O63" s="151" t="b">
        <v>0</v>
      </c>
      <c r="P63" s="152" t="b">
        <v>0</v>
      </c>
      <c r="Q63" s="152" t="b">
        <v>0</v>
      </c>
      <c r="R63" s="152" t="b">
        <v>0</v>
      </c>
      <c r="S63" s="152" t="b">
        <v>0</v>
      </c>
      <c r="T63" s="152" t="b">
        <v>0</v>
      </c>
      <c r="U63" s="152" t="b">
        <v>0</v>
      </c>
      <c r="V63" s="152" t="b">
        <v>0</v>
      </c>
      <c r="W63" s="153" t="b">
        <v>0</v>
      </c>
      <c r="X63" s="153" t="b">
        <v>0</v>
      </c>
      <c r="Y63" s="153" t="b">
        <v>0</v>
      </c>
      <c r="Z63" s="153" t="b">
        <v>0</v>
      </c>
      <c r="AA63" s="153" t="b">
        <v>0</v>
      </c>
      <c r="AB63" s="153" t="b">
        <v>0</v>
      </c>
      <c r="AC63" s="153" t="b">
        <v>0</v>
      </c>
      <c r="AD63" s="154" t="b">
        <v>0</v>
      </c>
      <c r="AE63" s="154" t="b">
        <v>0</v>
      </c>
      <c r="AF63" s="154" t="b">
        <v>0</v>
      </c>
      <c r="AG63" s="154" t="b">
        <v>0</v>
      </c>
      <c r="AH63" s="154" t="b">
        <v>0</v>
      </c>
      <c r="AI63" s="154" t="b">
        <v>0</v>
      </c>
      <c r="AJ63" s="154" t="b">
        <v>0</v>
      </c>
      <c r="AK63" s="151" t="b">
        <v>0</v>
      </c>
      <c r="AL63" s="151" t="b">
        <v>0</v>
      </c>
      <c r="AM63" s="151" t="b">
        <v>0</v>
      </c>
      <c r="AN63" s="143"/>
      <c r="AO63" s="179"/>
      <c r="AP63" s="180"/>
      <c r="AQ63" s="181" t="str">
        <f t="shared" si="11"/>
        <v/>
      </c>
      <c r="AR63" s="182" t="str">
        <f>IFERROR(__xludf.DUMMYFUNCTION("IFERROR(IF($AQ63&gt;=1, SPARKLINE(($AQ63),{""charttype"",""bar"";""max"",100%;""color1"",""#ffb6d8"";""color2"",""#ffffff""}), SPARKLINE(($AQ63),{""charttype"",""bar"";""max"",100%;""color1"",""#b0cfff"";""color2"",""#ffffff""})))"),"")</f>
        <v/>
      </c>
      <c r="AS63" s="180"/>
      <c r="AT63" s="180"/>
      <c r="AU63" s="180"/>
      <c r="AV63" s="183" t="str">
        <f t="shared" si="12"/>
        <v/>
      </c>
      <c r="AW63" s="184" t="str">
        <f t="shared" si="13"/>
        <v/>
      </c>
      <c r="AX63" s="185" t="str">
        <f t="shared" si="14"/>
        <v/>
      </c>
      <c r="AY63" s="186" t="str">
        <f>IFERROR(__xludf.DUMMYFUNCTION("IF($E63="""","""", LET(str,ARRAYFORMULA(JOIN("""",LEFT($I63:$AM63))), IF(ISERROR(FIND(""T"",str)), 0,ARRAYFORMULA(MAX(LEN(SPLIT(str,""F"")))))))"),"")</f>
        <v/>
      </c>
      <c r="AZ63" s="143"/>
      <c r="BA63" s="95"/>
      <c r="BB63" s="95" t="str">
        <f t="shared" si="15"/>
        <v/>
      </c>
      <c r="BC63" s="95" t="str">
        <f t="shared" si="16"/>
        <v/>
      </c>
      <c r="BD63" s="95"/>
      <c r="BE63" s="333"/>
      <c r="BF63" s="95"/>
      <c r="BG63" s="95"/>
      <c r="BH63" s="95"/>
    </row>
    <row r="64" ht="19.5" customHeight="1">
      <c r="A64" s="5"/>
      <c r="B64" s="94"/>
      <c r="C64" s="94"/>
      <c r="D64" s="187"/>
      <c r="E64" s="187"/>
      <c r="F64" s="187"/>
      <c r="G64" s="187"/>
      <c r="H64" s="5"/>
      <c r="I64" s="188"/>
      <c r="J64" s="188"/>
      <c r="K64" s="188"/>
      <c r="L64" s="188"/>
      <c r="M64" s="188"/>
      <c r="N64" s="188"/>
      <c r="O64" s="188"/>
      <c r="P64" s="188"/>
      <c r="Q64" s="188"/>
      <c r="R64" s="188"/>
      <c r="S64" s="188"/>
      <c r="T64" s="188"/>
      <c r="U64" s="188"/>
      <c r="V64" s="188"/>
      <c r="W64" s="188"/>
      <c r="X64" s="188"/>
      <c r="Y64" s="188"/>
      <c r="Z64" s="188"/>
      <c r="AA64" s="188"/>
      <c r="AB64" s="188"/>
      <c r="AC64" s="188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189"/>
      <c r="AP64" s="189"/>
      <c r="AQ64" s="189"/>
      <c r="AR64" s="189"/>
      <c r="AS64" s="189"/>
      <c r="AT64" s="189"/>
      <c r="AU64" s="189"/>
      <c r="AV64" s="189"/>
      <c r="AW64" s="189"/>
      <c r="AX64" s="189"/>
      <c r="AY64" s="189"/>
      <c r="AZ64" s="5"/>
      <c r="BA64" s="95"/>
      <c r="BB64" s="95"/>
      <c r="BC64" s="95"/>
      <c r="BD64" s="95"/>
      <c r="BE64" s="95"/>
      <c r="BF64" s="95"/>
      <c r="BG64" s="95"/>
      <c r="BH64" s="95"/>
    </row>
    <row r="65" ht="52.5" hidden="1" customHeight="1">
      <c r="A65" s="109"/>
      <c r="E65" s="190" t="s">
        <v>68</v>
      </c>
      <c r="I65" s="190" t="s">
        <v>69</v>
      </c>
      <c r="AZ65" s="191"/>
      <c r="BA65" s="334"/>
      <c r="BB65" s="334"/>
      <c r="BC65" s="334"/>
      <c r="BD65" s="334"/>
      <c r="BE65" s="334"/>
      <c r="BF65" s="334"/>
      <c r="BG65" s="334"/>
      <c r="BH65" s="334"/>
    </row>
    <row r="66" ht="19.5" customHeight="1">
      <c r="A66" s="5"/>
      <c r="B66" s="94"/>
      <c r="C66" s="94"/>
      <c r="D66" s="193"/>
      <c r="E66" s="193"/>
      <c r="F66" s="193"/>
      <c r="G66" s="193"/>
      <c r="H66" s="5"/>
      <c r="I66" s="188"/>
      <c r="J66" s="188"/>
      <c r="K66" s="188"/>
      <c r="L66" s="188"/>
      <c r="M66" s="188"/>
      <c r="N66" s="188"/>
      <c r="O66" s="188"/>
      <c r="P66" s="188"/>
      <c r="Q66" s="188"/>
      <c r="R66" s="188"/>
      <c r="S66" s="188"/>
      <c r="T66" s="188"/>
      <c r="U66" s="188"/>
      <c r="V66" s="188"/>
      <c r="W66" s="188"/>
      <c r="X66" s="188"/>
      <c r="Y66" s="188"/>
      <c r="Z66" s="188"/>
      <c r="AA66" s="188"/>
      <c r="AB66" s="188"/>
      <c r="AC66" s="188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95"/>
      <c r="BB66" s="95"/>
      <c r="BC66" s="95"/>
      <c r="BD66" s="95"/>
      <c r="BE66" s="95"/>
      <c r="BF66" s="95"/>
      <c r="BG66" s="95"/>
      <c r="BH66" s="95"/>
    </row>
    <row r="67" ht="18.75" customHeight="1">
      <c r="A67" s="116"/>
      <c r="B67" s="194"/>
      <c r="C67" s="6"/>
      <c r="D67" s="195" t="s">
        <v>38</v>
      </c>
      <c r="E67" s="45"/>
      <c r="F67" s="45"/>
      <c r="G67" s="46"/>
      <c r="H67" s="116"/>
      <c r="I67" s="196" t="s">
        <v>7</v>
      </c>
      <c r="P67" s="197" t="s">
        <v>8</v>
      </c>
      <c r="V67" s="198"/>
      <c r="W67" s="199" t="s">
        <v>9</v>
      </c>
      <c r="AD67" s="200" t="s">
        <v>10</v>
      </c>
      <c r="AJ67" s="198"/>
      <c r="AK67" s="196" t="s">
        <v>11</v>
      </c>
      <c r="AS67" s="5"/>
      <c r="AT67" s="201" t="s">
        <v>39</v>
      </c>
      <c r="AU67" s="202"/>
      <c r="AV67" s="202"/>
      <c r="AW67" s="202"/>
      <c r="AX67" s="202"/>
      <c r="AY67" s="203"/>
      <c r="AZ67" s="116"/>
      <c r="BA67" s="95"/>
      <c r="BB67" s="335" t="s">
        <v>7</v>
      </c>
      <c r="BC67" s="322">
        <f>COUNTIFS(I$69:I$83,$BC$9,J69:J83,"&lt;&gt;")</f>
        <v>3</v>
      </c>
      <c r="BD67" s="322">
        <f>COUNTIF(J$69:J$83,"&lt;&gt;")-BC67</f>
        <v>1</v>
      </c>
      <c r="BE67" s="322"/>
      <c r="BF67" s="322"/>
      <c r="BG67" s="322"/>
      <c r="BH67" s="95"/>
    </row>
    <row r="68" ht="18.75" customHeight="1">
      <c r="A68" s="5"/>
      <c r="B68" s="205"/>
      <c r="C68" s="205"/>
      <c r="D68" s="114"/>
      <c r="G68" s="115"/>
      <c r="H68" s="5"/>
      <c r="P68" s="206"/>
      <c r="V68" s="198"/>
      <c r="AD68" s="206"/>
      <c r="AJ68" s="198"/>
      <c r="AS68" s="5"/>
      <c r="AT68" s="207"/>
      <c r="AY68" s="208"/>
      <c r="AZ68" s="5"/>
      <c r="BA68" s="95"/>
      <c r="BB68" s="335" t="s">
        <v>8</v>
      </c>
      <c r="BC68" s="322">
        <f>COUNTIFS(P$69:P$83,$BC$9,Q69:Q83,"&lt;&gt;")</f>
        <v>2</v>
      </c>
      <c r="BD68" s="322">
        <f>COUNTIF(Q$69:Q$83,"&lt;&gt;")-BC68</f>
        <v>3</v>
      </c>
      <c r="BE68" s="322"/>
      <c r="BF68" s="322"/>
      <c r="BG68" s="322"/>
      <c r="BH68" s="322"/>
    </row>
    <row r="69" ht="19.5" customHeight="1">
      <c r="A69" s="5"/>
      <c r="B69" s="146"/>
      <c r="C69" s="146"/>
      <c r="D69" s="209"/>
      <c r="E69" s="210"/>
      <c r="F69" s="210"/>
      <c r="G69" s="211"/>
      <c r="H69" s="5"/>
      <c r="I69" s="212" t="b">
        <v>1</v>
      </c>
      <c r="J69" s="217" t="s">
        <v>70</v>
      </c>
      <c r="K69" s="214"/>
      <c r="L69" s="214"/>
      <c r="M69" s="214"/>
      <c r="N69" s="214"/>
      <c r="O69" s="215"/>
      <c r="P69" s="216" t="b">
        <v>0</v>
      </c>
      <c r="Q69" s="217" t="s">
        <v>71</v>
      </c>
      <c r="R69" s="214"/>
      <c r="S69" s="214"/>
      <c r="T69" s="214"/>
      <c r="U69" s="214"/>
      <c r="V69" s="215"/>
      <c r="W69" s="218" t="b">
        <v>1</v>
      </c>
      <c r="X69" s="217" t="s">
        <v>72</v>
      </c>
      <c r="Y69" s="214"/>
      <c r="Z69" s="214"/>
      <c r="AA69" s="214"/>
      <c r="AB69" s="214"/>
      <c r="AC69" s="215"/>
      <c r="AD69" s="219" t="b">
        <v>1</v>
      </c>
      <c r="AE69" s="217" t="s">
        <v>71</v>
      </c>
      <c r="AF69" s="214"/>
      <c r="AG69" s="214"/>
      <c r="AH69" s="214"/>
      <c r="AI69" s="214"/>
      <c r="AJ69" s="215"/>
      <c r="AK69" s="212" t="b">
        <v>0</v>
      </c>
      <c r="AL69" s="217" t="s">
        <v>71</v>
      </c>
      <c r="AM69" s="214"/>
      <c r="AN69" s="214"/>
      <c r="AO69" s="214"/>
      <c r="AP69" s="214"/>
      <c r="AQ69" s="214"/>
      <c r="AR69" s="214"/>
      <c r="AS69" s="5"/>
      <c r="AT69" s="220"/>
      <c r="AU69" s="5"/>
      <c r="AV69" s="5"/>
      <c r="AW69" s="5"/>
      <c r="AX69" s="5"/>
      <c r="AY69" s="221"/>
      <c r="AZ69" s="5"/>
      <c r="BA69" s="95"/>
      <c r="BB69" s="335" t="s">
        <v>9</v>
      </c>
      <c r="BC69" s="322">
        <f>COUNTIFS(W$69:W$83,$BC$9,X69:X83,"&lt;&gt;")</f>
        <v>3</v>
      </c>
      <c r="BD69" s="322">
        <f>COUNTIF(X$69:X$83,"&lt;&gt;")-BC69</f>
        <v>0</v>
      </c>
      <c r="BE69" s="322"/>
      <c r="BF69" s="322"/>
      <c r="BG69" s="322"/>
      <c r="BH69" s="322"/>
    </row>
    <row r="70" ht="19.5" customHeight="1">
      <c r="A70" s="5"/>
      <c r="B70" s="146"/>
      <c r="C70" s="146"/>
      <c r="D70" s="209"/>
      <c r="E70" s="210"/>
      <c r="F70" s="210"/>
      <c r="G70" s="211"/>
      <c r="H70" s="5"/>
      <c r="I70" s="222" t="b">
        <v>1</v>
      </c>
      <c r="J70" s="227" t="s">
        <v>73</v>
      </c>
      <c r="K70" s="224"/>
      <c r="L70" s="224"/>
      <c r="M70" s="224"/>
      <c r="N70" s="224"/>
      <c r="O70" s="225"/>
      <c r="P70" s="226" t="b">
        <v>1</v>
      </c>
      <c r="Q70" s="227" t="s">
        <v>74</v>
      </c>
      <c r="R70" s="224"/>
      <c r="S70" s="224"/>
      <c r="T70" s="224"/>
      <c r="U70" s="224"/>
      <c r="V70" s="225"/>
      <c r="W70" s="228" t="b">
        <v>1</v>
      </c>
      <c r="X70" s="227" t="s">
        <v>75</v>
      </c>
      <c r="Y70" s="224"/>
      <c r="Z70" s="224"/>
      <c r="AA70" s="224"/>
      <c r="AB70" s="224"/>
      <c r="AC70" s="225"/>
      <c r="AD70" s="229" t="b">
        <v>0</v>
      </c>
      <c r="AE70" s="227" t="s">
        <v>76</v>
      </c>
      <c r="AF70" s="224"/>
      <c r="AG70" s="224"/>
      <c r="AH70" s="224"/>
      <c r="AI70" s="224"/>
      <c r="AJ70" s="225"/>
      <c r="AK70" s="222" t="b">
        <v>1</v>
      </c>
      <c r="AL70" s="227" t="s">
        <v>77</v>
      </c>
      <c r="AM70" s="224"/>
      <c r="AN70" s="224"/>
      <c r="AO70" s="224"/>
      <c r="AP70" s="224"/>
      <c r="AQ70" s="224"/>
      <c r="AR70" s="224"/>
      <c r="AS70" s="5"/>
      <c r="AT70" s="220"/>
      <c r="AU70" s="5"/>
      <c r="AV70" s="5"/>
      <c r="AW70" s="5"/>
      <c r="AX70" s="5"/>
      <c r="AY70" s="221"/>
      <c r="AZ70" s="5"/>
      <c r="BA70" s="95"/>
      <c r="BB70" s="335" t="s">
        <v>10</v>
      </c>
      <c r="BC70" s="322">
        <f>COUNTIFS(AD$69:AD$83,$BC$9,AE69:AE83,"&lt;&gt;")</f>
        <v>4</v>
      </c>
      <c r="BD70" s="322">
        <f>COUNTIF(AE$69:AE$83,"&lt;&gt;")-BC70</f>
        <v>1</v>
      </c>
      <c r="BE70" s="322"/>
      <c r="BF70" s="322"/>
      <c r="BG70" s="322"/>
      <c r="BH70" s="322"/>
    </row>
    <row r="71" ht="19.5" customHeight="1">
      <c r="A71" s="5"/>
      <c r="B71" s="146"/>
      <c r="C71" s="146"/>
      <c r="D71" s="230">
        <f>F79</f>
        <v>0.7142857143</v>
      </c>
      <c r="G71" s="115"/>
      <c r="H71" s="5"/>
      <c r="I71" s="222" t="b">
        <v>1</v>
      </c>
      <c r="J71" s="227" t="s">
        <v>78</v>
      </c>
      <c r="K71" s="224"/>
      <c r="L71" s="224"/>
      <c r="M71" s="224"/>
      <c r="N71" s="224"/>
      <c r="O71" s="225"/>
      <c r="P71" s="226" t="b">
        <v>1</v>
      </c>
      <c r="Q71" s="227" t="s">
        <v>76</v>
      </c>
      <c r="R71" s="224"/>
      <c r="S71" s="224"/>
      <c r="T71" s="224"/>
      <c r="U71" s="224"/>
      <c r="V71" s="225"/>
      <c r="W71" s="228" t="b">
        <v>1</v>
      </c>
      <c r="X71" s="227" t="s">
        <v>79</v>
      </c>
      <c r="Y71" s="224"/>
      <c r="Z71" s="224"/>
      <c r="AA71" s="224"/>
      <c r="AB71" s="224"/>
      <c r="AC71" s="225"/>
      <c r="AD71" s="229" t="b">
        <v>1</v>
      </c>
      <c r="AE71" s="227" t="s">
        <v>74</v>
      </c>
      <c r="AF71" s="224"/>
      <c r="AG71" s="224"/>
      <c r="AH71" s="224"/>
      <c r="AI71" s="224"/>
      <c r="AJ71" s="225"/>
      <c r="AK71" s="222" t="b">
        <v>1</v>
      </c>
      <c r="AL71" s="227" t="s">
        <v>76</v>
      </c>
      <c r="AM71" s="224"/>
      <c r="AN71" s="224"/>
      <c r="AO71" s="224"/>
      <c r="AP71" s="224"/>
      <c r="AQ71" s="224"/>
      <c r="AR71" s="224"/>
      <c r="AS71" s="5"/>
      <c r="AT71" s="220"/>
      <c r="AU71" s="5"/>
      <c r="AV71" s="5"/>
      <c r="AW71" s="5"/>
      <c r="AX71" s="5"/>
      <c r="AY71" s="221"/>
      <c r="AZ71" s="5"/>
      <c r="BA71" s="95"/>
      <c r="BB71" s="335" t="s">
        <v>11</v>
      </c>
      <c r="BC71" s="322">
        <f>COUNTIFS(AK$69:AK$83,$BC$9,AL69:AL83,"&lt;&gt;")</f>
        <v>3</v>
      </c>
      <c r="BD71" s="322">
        <f>COUNTIF(AL$69:AL$83,"&lt;&gt;")-BC71</f>
        <v>1</v>
      </c>
      <c r="BE71" s="322"/>
      <c r="BF71" s="322"/>
      <c r="BG71" s="322"/>
      <c r="BH71" s="322"/>
    </row>
    <row r="72" ht="19.5" customHeight="1">
      <c r="A72" s="5"/>
      <c r="B72" s="146"/>
      <c r="C72" s="146"/>
      <c r="D72" s="114"/>
      <c r="G72" s="115"/>
      <c r="H72" s="5"/>
      <c r="I72" s="222" t="b">
        <v>0</v>
      </c>
      <c r="J72" s="227" t="s">
        <v>80</v>
      </c>
      <c r="K72" s="224"/>
      <c r="L72" s="224"/>
      <c r="M72" s="224"/>
      <c r="N72" s="224"/>
      <c r="O72" s="225"/>
      <c r="P72" s="226" t="b">
        <v>0</v>
      </c>
      <c r="Q72" s="227" t="s">
        <v>81</v>
      </c>
      <c r="R72" s="224"/>
      <c r="S72" s="224"/>
      <c r="T72" s="224"/>
      <c r="U72" s="224"/>
      <c r="V72" s="225"/>
      <c r="W72" s="228" t="b">
        <v>0</v>
      </c>
      <c r="X72" s="223"/>
      <c r="Y72" s="224"/>
      <c r="Z72" s="224"/>
      <c r="AA72" s="224"/>
      <c r="AB72" s="224"/>
      <c r="AC72" s="225"/>
      <c r="AD72" s="229" t="b">
        <v>1</v>
      </c>
      <c r="AE72" s="227" t="s">
        <v>81</v>
      </c>
      <c r="AF72" s="224"/>
      <c r="AG72" s="224"/>
      <c r="AH72" s="224"/>
      <c r="AI72" s="224"/>
      <c r="AJ72" s="225"/>
      <c r="AK72" s="222" t="b">
        <v>1</v>
      </c>
      <c r="AL72" s="227" t="s">
        <v>74</v>
      </c>
      <c r="AM72" s="224"/>
      <c r="AN72" s="224"/>
      <c r="AO72" s="224"/>
      <c r="AP72" s="224"/>
      <c r="AQ72" s="224"/>
      <c r="AR72" s="224"/>
      <c r="AS72" s="5"/>
      <c r="AT72" s="220"/>
      <c r="AU72" s="5"/>
      <c r="AV72" s="5"/>
      <c r="AW72" s="5"/>
      <c r="AX72" s="5"/>
      <c r="AY72" s="221"/>
      <c r="AZ72" s="5"/>
      <c r="BA72" s="95"/>
      <c r="BB72" s="329"/>
      <c r="BC72" s="95"/>
      <c r="BD72" s="95"/>
      <c r="BE72" s="95"/>
      <c r="BF72" s="95"/>
      <c r="BG72" s="95"/>
      <c r="BH72" s="322"/>
    </row>
    <row r="73" ht="19.5" customHeight="1">
      <c r="A73" s="5"/>
      <c r="B73" s="146"/>
      <c r="C73" s="146"/>
      <c r="D73" s="114"/>
      <c r="G73" s="115"/>
      <c r="H73" s="5"/>
      <c r="I73" s="222" t="b">
        <v>0</v>
      </c>
      <c r="J73" s="223"/>
      <c r="K73" s="224"/>
      <c r="L73" s="224"/>
      <c r="M73" s="224"/>
      <c r="N73" s="224"/>
      <c r="O73" s="225"/>
      <c r="P73" s="226" t="b">
        <v>0</v>
      </c>
      <c r="Q73" s="227" t="s">
        <v>82</v>
      </c>
      <c r="R73" s="224"/>
      <c r="S73" s="224"/>
      <c r="T73" s="224"/>
      <c r="U73" s="224"/>
      <c r="V73" s="225"/>
      <c r="W73" s="228" t="b">
        <v>0</v>
      </c>
      <c r="X73" s="223"/>
      <c r="Y73" s="224"/>
      <c r="Z73" s="224"/>
      <c r="AA73" s="224"/>
      <c r="AB73" s="224"/>
      <c r="AC73" s="225"/>
      <c r="AD73" s="229" t="b">
        <v>1</v>
      </c>
      <c r="AE73" s="227" t="s">
        <v>82</v>
      </c>
      <c r="AF73" s="224"/>
      <c r="AG73" s="224"/>
      <c r="AH73" s="224"/>
      <c r="AI73" s="224"/>
      <c r="AJ73" s="225"/>
      <c r="AK73" s="222" t="b">
        <v>0</v>
      </c>
      <c r="AL73" s="223"/>
      <c r="AM73" s="224"/>
      <c r="AN73" s="224"/>
      <c r="AO73" s="224"/>
      <c r="AP73" s="224"/>
      <c r="AQ73" s="224"/>
      <c r="AR73" s="224"/>
      <c r="AS73" s="5"/>
      <c r="AT73" s="220"/>
      <c r="AU73" s="5"/>
      <c r="AV73" s="5"/>
      <c r="AW73" s="5"/>
      <c r="AX73" s="5"/>
      <c r="AY73" s="221"/>
      <c r="AZ73" s="5"/>
      <c r="BA73" s="95"/>
      <c r="BB73" s="95"/>
      <c r="BC73" s="95"/>
      <c r="BD73" s="95"/>
      <c r="BE73" s="95"/>
      <c r="BF73" s="95"/>
      <c r="BG73" s="95"/>
      <c r="BH73" s="95"/>
    </row>
    <row r="74" ht="19.5" customHeight="1">
      <c r="A74" s="5"/>
      <c r="B74" s="146"/>
      <c r="C74" s="146"/>
      <c r="D74" s="231" t="s">
        <v>40</v>
      </c>
      <c r="G74" s="115"/>
      <c r="H74" s="5"/>
      <c r="I74" s="222" t="b">
        <v>0</v>
      </c>
      <c r="J74" s="223"/>
      <c r="K74" s="224"/>
      <c r="L74" s="224"/>
      <c r="M74" s="224"/>
      <c r="N74" s="224"/>
      <c r="O74" s="225"/>
      <c r="P74" s="226" t="b">
        <v>0</v>
      </c>
      <c r="Q74" s="223"/>
      <c r="R74" s="224"/>
      <c r="S74" s="224"/>
      <c r="T74" s="224"/>
      <c r="U74" s="224"/>
      <c r="V74" s="225"/>
      <c r="W74" s="228" t="b">
        <v>0</v>
      </c>
      <c r="X74" s="223"/>
      <c r="Y74" s="224"/>
      <c r="Z74" s="224"/>
      <c r="AA74" s="224"/>
      <c r="AB74" s="224"/>
      <c r="AC74" s="225"/>
      <c r="AD74" s="229" t="b">
        <v>0</v>
      </c>
      <c r="AE74" s="223"/>
      <c r="AF74" s="224"/>
      <c r="AG74" s="224"/>
      <c r="AH74" s="224"/>
      <c r="AI74" s="224"/>
      <c r="AJ74" s="225"/>
      <c r="AK74" s="222" t="b">
        <v>0</v>
      </c>
      <c r="AL74" s="223"/>
      <c r="AM74" s="224"/>
      <c r="AN74" s="224"/>
      <c r="AO74" s="224"/>
      <c r="AP74" s="224"/>
      <c r="AQ74" s="224"/>
      <c r="AR74" s="224"/>
      <c r="AS74" s="5"/>
      <c r="AT74" s="232"/>
      <c r="AY74" s="208"/>
      <c r="AZ74" s="5"/>
      <c r="BA74" s="336"/>
      <c r="BB74" s="337"/>
      <c r="BH74" s="95"/>
    </row>
    <row r="75" ht="19.5" customHeight="1">
      <c r="A75" s="5"/>
      <c r="B75" s="146"/>
      <c r="C75" s="146"/>
      <c r="D75" s="114"/>
      <c r="G75" s="115"/>
      <c r="H75" s="5"/>
      <c r="I75" s="222" t="b">
        <v>0</v>
      </c>
      <c r="J75" s="223"/>
      <c r="K75" s="224"/>
      <c r="L75" s="224"/>
      <c r="M75" s="224"/>
      <c r="N75" s="224"/>
      <c r="O75" s="225"/>
      <c r="P75" s="226" t="b">
        <v>0</v>
      </c>
      <c r="Q75" s="223"/>
      <c r="R75" s="224"/>
      <c r="S75" s="224"/>
      <c r="T75" s="224"/>
      <c r="U75" s="224"/>
      <c r="V75" s="225"/>
      <c r="W75" s="228" t="b">
        <v>0</v>
      </c>
      <c r="X75" s="223"/>
      <c r="Y75" s="224"/>
      <c r="Z75" s="224"/>
      <c r="AA75" s="224"/>
      <c r="AB75" s="224"/>
      <c r="AC75" s="225"/>
      <c r="AD75" s="229" t="b">
        <v>0</v>
      </c>
      <c r="AE75" s="223"/>
      <c r="AF75" s="224"/>
      <c r="AG75" s="224"/>
      <c r="AH75" s="224"/>
      <c r="AI75" s="224"/>
      <c r="AJ75" s="225"/>
      <c r="AK75" s="222" t="b">
        <v>0</v>
      </c>
      <c r="AL75" s="223"/>
      <c r="AM75" s="224"/>
      <c r="AN75" s="224"/>
      <c r="AO75" s="224"/>
      <c r="AP75" s="224"/>
      <c r="AQ75" s="224"/>
      <c r="AR75" s="224"/>
      <c r="AS75" s="5"/>
      <c r="AT75" s="207"/>
      <c r="AY75" s="208"/>
      <c r="AZ75" s="5"/>
      <c r="BA75" s="338"/>
      <c r="BH75" s="95"/>
    </row>
    <row r="76" ht="19.5" customHeight="1">
      <c r="A76" s="5"/>
      <c r="B76" s="146"/>
      <c r="C76" s="146"/>
      <c r="D76" s="209"/>
      <c r="E76" s="210"/>
      <c r="F76" s="210"/>
      <c r="G76" s="211"/>
      <c r="H76" s="5"/>
      <c r="I76" s="236" t="b">
        <v>0</v>
      </c>
      <c r="J76" s="223"/>
      <c r="K76" s="224"/>
      <c r="L76" s="224"/>
      <c r="M76" s="224"/>
      <c r="N76" s="224"/>
      <c r="O76" s="225"/>
      <c r="P76" s="237" t="b">
        <v>0</v>
      </c>
      <c r="Q76" s="223"/>
      <c r="R76" s="224"/>
      <c r="S76" s="224"/>
      <c r="T76" s="224"/>
      <c r="U76" s="224"/>
      <c r="V76" s="225"/>
      <c r="W76" s="238" t="b">
        <v>0</v>
      </c>
      <c r="X76" s="223"/>
      <c r="Y76" s="224"/>
      <c r="Z76" s="224"/>
      <c r="AA76" s="224"/>
      <c r="AB76" s="224"/>
      <c r="AC76" s="225"/>
      <c r="AD76" s="239" t="b">
        <v>0</v>
      </c>
      <c r="AE76" s="223"/>
      <c r="AF76" s="224"/>
      <c r="AG76" s="224"/>
      <c r="AH76" s="224"/>
      <c r="AI76" s="224"/>
      <c r="AJ76" s="225"/>
      <c r="AK76" s="236" t="b">
        <v>0</v>
      </c>
      <c r="AL76" s="223"/>
      <c r="AM76" s="224"/>
      <c r="AN76" s="224"/>
      <c r="AO76" s="224"/>
      <c r="AP76" s="224"/>
      <c r="AQ76" s="224"/>
      <c r="AR76" s="224"/>
      <c r="AS76" s="5"/>
      <c r="AT76" s="220"/>
      <c r="AU76" s="5"/>
      <c r="AV76" s="5"/>
      <c r="AW76" s="5"/>
      <c r="AX76" s="5"/>
      <c r="AY76" s="221"/>
      <c r="AZ76" s="5"/>
      <c r="BA76" s="95"/>
      <c r="BB76" s="95"/>
      <c r="BC76" s="95"/>
      <c r="BD76" s="95"/>
      <c r="BE76" s="95"/>
      <c r="BF76" s="95"/>
      <c r="BG76" s="95"/>
      <c r="BH76" s="95"/>
    </row>
    <row r="77" ht="19.5" customHeight="1">
      <c r="A77" s="5"/>
      <c r="B77" s="146"/>
      <c r="C77" s="146"/>
      <c r="D77" s="209"/>
      <c r="E77" s="210"/>
      <c r="F77" s="210"/>
      <c r="G77" s="211"/>
      <c r="H77" s="5"/>
      <c r="I77" s="236" t="b">
        <v>0</v>
      </c>
      <c r="J77" s="223"/>
      <c r="K77" s="224"/>
      <c r="L77" s="224"/>
      <c r="M77" s="224"/>
      <c r="N77" s="224"/>
      <c r="O77" s="225"/>
      <c r="P77" s="237" t="b">
        <v>0</v>
      </c>
      <c r="Q77" s="223"/>
      <c r="R77" s="224"/>
      <c r="S77" s="224"/>
      <c r="T77" s="224"/>
      <c r="U77" s="224"/>
      <c r="V77" s="225"/>
      <c r="W77" s="238" t="b">
        <v>0</v>
      </c>
      <c r="X77" s="223"/>
      <c r="Y77" s="224"/>
      <c r="Z77" s="224"/>
      <c r="AA77" s="224"/>
      <c r="AB77" s="224"/>
      <c r="AC77" s="225"/>
      <c r="AD77" s="239" t="b">
        <v>0</v>
      </c>
      <c r="AE77" s="223"/>
      <c r="AF77" s="224"/>
      <c r="AG77" s="224"/>
      <c r="AH77" s="224"/>
      <c r="AI77" s="224"/>
      <c r="AJ77" s="225"/>
      <c r="AK77" s="236" t="b">
        <v>0</v>
      </c>
      <c r="AL77" s="223"/>
      <c r="AM77" s="224"/>
      <c r="AN77" s="224"/>
      <c r="AO77" s="224"/>
      <c r="AP77" s="224"/>
      <c r="AQ77" s="224"/>
      <c r="AR77" s="224"/>
      <c r="AS77" s="5"/>
      <c r="AT77" s="220"/>
      <c r="AU77" s="5"/>
      <c r="AV77" s="5"/>
      <c r="AW77" s="5"/>
      <c r="AX77" s="5"/>
      <c r="AY77" s="221"/>
      <c r="AZ77" s="5"/>
      <c r="BA77" s="336"/>
      <c r="BB77" s="337"/>
      <c r="BH77" s="95"/>
    </row>
    <row r="78" ht="19.5" customHeight="1">
      <c r="A78" s="5"/>
      <c r="B78" s="146"/>
      <c r="C78" s="146"/>
      <c r="D78" s="209"/>
      <c r="E78" s="210"/>
      <c r="F78" s="210"/>
      <c r="G78" s="211"/>
      <c r="H78" s="5"/>
      <c r="I78" s="236" t="b">
        <v>0</v>
      </c>
      <c r="J78" s="223"/>
      <c r="K78" s="224"/>
      <c r="L78" s="224"/>
      <c r="M78" s="224"/>
      <c r="N78" s="224"/>
      <c r="O78" s="225"/>
      <c r="P78" s="237" t="b">
        <v>0</v>
      </c>
      <c r="Q78" s="223"/>
      <c r="R78" s="224"/>
      <c r="S78" s="224"/>
      <c r="T78" s="224"/>
      <c r="U78" s="224"/>
      <c r="V78" s="225"/>
      <c r="W78" s="238" t="b">
        <v>0</v>
      </c>
      <c r="X78" s="223"/>
      <c r="Y78" s="224"/>
      <c r="Z78" s="224"/>
      <c r="AA78" s="224"/>
      <c r="AB78" s="224"/>
      <c r="AC78" s="225"/>
      <c r="AD78" s="229" t="b">
        <v>0</v>
      </c>
      <c r="AE78" s="223"/>
      <c r="AF78" s="224"/>
      <c r="AG78" s="224"/>
      <c r="AH78" s="224"/>
      <c r="AI78" s="224"/>
      <c r="AJ78" s="225"/>
      <c r="AK78" s="236" t="b">
        <v>0</v>
      </c>
      <c r="AL78" s="223"/>
      <c r="AM78" s="224"/>
      <c r="AN78" s="224"/>
      <c r="AO78" s="224"/>
      <c r="AP78" s="224"/>
      <c r="AQ78" s="224"/>
      <c r="AR78" s="224"/>
      <c r="AS78" s="5"/>
      <c r="AT78" s="220"/>
      <c r="AU78" s="5"/>
      <c r="AV78" s="5"/>
      <c r="AW78" s="5"/>
      <c r="AX78" s="5"/>
      <c r="AY78" s="221"/>
      <c r="AZ78" s="5"/>
      <c r="BA78" s="338"/>
      <c r="BH78" s="95"/>
    </row>
    <row r="79" ht="19.5" customHeight="1">
      <c r="A79" s="5"/>
      <c r="B79" s="146"/>
      <c r="C79" s="146"/>
      <c r="D79" s="240" t="s">
        <v>41</v>
      </c>
      <c r="E79" s="115"/>
      <c r="F79" s="241">
        <f>iferror($F$80/$F$82,0)</f>
        <v>0.7142857143</v>
      </c>
      <c r="G79" s="115"/>
      <c r="H79" s="5"/>
      <c r="I79" s="236" t="b">
        <v>0</v>
      </c>
      <c r="J79" s="223"/>
      <c r="K79" s="224"/>
      <c r="L79" s="224"/>
      <c r="M79" s="224"/>
      <c r="N79" s="224"/>
      <c r="O79" s="225"/>
      <c r="P79" s="237" t="b">
        <v>0</v>
      </c>
      <c r="Q79" s="223"/>
      <c r="R79" s="224"/>
      <c r="S79" s="224"/>
      <c r="T79" s="224"/>
      <c r="U79" s="224"/>
      <c r="V79" s="225"/>
      <c r="W79" s="238" t="b">
        <v>0</v>
      </c>
      <c r="X79" s="223"/>
      <c r="Y79" s="224"/>
      <c r="Z79" s="224"/>
      <c r="AA79" s="224"/>
      <c r="AB79" s="224"/>
      <c r="AC79" s="225"/>
      <c r="AD79" s="239" t="b">
        <v>0</v>
      </c>
      <c r="AE79" s="223"/>
      <c r="AF79" s="224"/>
      <c r="AG79" s="224"/>
      <c r="AH79" s="224"/>
      <c r="AI79" s="224"/>
      <c r="AJ79" s="225"/>
      <c r="AK79" s="236" t="b">
        <v>0</v>
      </c>
      <c r="AL79" s="223"/>
      <c r="AM79" s="224"/>
      <c r="AN79" s="224"/>
      <c r="AO79" s="224"/>
      <c r="AP79" s="224"/>
      <c r="AQ79" s="224"/>
      <c r="AR79" s="224"/>
      <c r="AS79" s="5"/>
      <c r="AT79" s="220"/>
      <c r="AU79" s="5"/>
      <c r="AV79" s="5"/>
      <c r="AW79" s="5"/>
      <c r="AX79" s="5"/>
      <c r="AY79" s="221"/>
      <c r="AZ79" s="5"/>
      <c r="BA79" s="329"/>
      <c r="BB79" s="329"/>
      <c r="BC79" s="329"/>
      <c r="BD79" s="329"/>
      <c r="BE79" s="329"/>
      <c r="BF79" s="329"/>
      <c r="BG79" s="329"/>
      <c r="BH79" s="329"/>
    </row>
    <row r="80" ht="19.5" customHeight="1">
      <c r="A80" s="5"/>
      <c r="B80" s="146"/>
      <c r="C80" s="146"/>
      <c r="D80" s="240" t="s">
        <v>42</v>
      </c>
      <c r="E80" s="115"/>
      <c r="F80" s="242">
        <f>COUNTIFS(I$69:I$83,$BC$9,J69:J83,"&lt;&gt;")+COUNTIFS(P$69:P$83,$BC$9,Q69:Q83,"&lt;&gt;")+COUNTIFS(W$69:W$83,$BC$9,X69:X83,"&lt;&gt;")+COUNTIFS(AD$69:AD$83,$BC$9,AE69:AE83,"&lt;&gt;")+COUNTIFS(AK$69:AK$83,$BC$9,AL69:AL83,"&lt;&gt;")</f>
        <v>15</v>
      </c>
      <c r="G80" s="115"/>
      <c r="H80" s="5"/>
      <c r="I80" s="236" t="b">
        <v>0</v>
      </c>
      <c r="J80" s="223"/>
      <c r="K80" s="224"/>
      <c r="L80" s="224"/>
      <c r="M80" s="224"/>
      <c r="N80" s="224"/>
      <c r="O80" s="225"/>
      <c r="P80" s="237" t="b">
        <v>0</v>
      </c>
      <c r="Q80" s="223"/>
      <c r="R80" s="224"/>
      <c r="S80" s="224"/>
      <c r="T80" s="224"/>
      <c r="U80" s="224"/>
      <c r="V80" s="225"/>
      <c r="W80" s="238" t="b">
        <v>0</v>
      </c>
      <c r="X80" s="223"/>
      <c r="Y80" s="224"/>
      <c r="Z80" s="224"/>
      <c r="AA80" s="224"/>
      <c r="AB80" s="224"/>
      <c r="AC80" s="225"/>
      <c r="AD80" s="239" t="b">
        <v>0</v>
      </c>
      <c r="AE80" s="223"/>
      <c r="AF80" s="224"/>
      <c r="AG80" s="224"/>
      <c r="AH80" s="224"/>
      <c r="AI80" s="224"/>
      <c r="AJ80" s="225"/>
      <c r="AK80" s="236" t="b">
        <v>0</v>
      </c>
      <c r="AL80" s="223"/>
      <c r="AM80" s="224"/>
      <c r="AN80" s="224"/>
      <c r="AO80" s="224"/>
      <c r="AP80" s="224"/>
      <c r="AQ80" s="224"/>
      <c r="AR80" s="224"/>
      <c r="AS80" s="5"/>
      <c r="AT80" s="220"/>
      <c r="AU80" s="5"/>
      <c r="AV80" s="5"/>
      <c r="AW80" s="5"/>
      <c r="AX80" s="5"/>
      <c r="AY80" s="221"/>
      <c r="AZ80" s="5"/>
      <c r="BA80" s="329"/>
      <c r="BB80" s="329"/>
      <c r="BC80" s="329"/>
      <c r="BD80" s="329"/>
      <c r="BE80" s="329"/>
      <c r="BF80" s="329"/>
      <c r="BG80" s="329"/>
      <c r="BH80" s="329"/>
    </row>
    <row r="81" ht="19.5" customHeight="1">
      <c r="A81" s="5"/>
      <c r="B81" s="146"/>
      <c r="C81" s="146"/>
      <c r="D81" s="240" t="s">
        <v>43</v>
      </c>
      <c r="E81" s="115"/>
      <c r="F81" s="242">
        <f>$F$82-$F$80</f>
        <v>6</v>
      </c>
      <c r="G81" s="115"/>
      <c r="H81" s="5"/>
      <c r="I81" s="236" t="b">
        <v>0</v>
      </c>
      <c r="J81" s="223"/>
      <c r="K81" s="224"/>
      <c r="L81" s="224"/>
      <c r="M81" s="224"/>
      <c r="N81" s="224"/>
      <c r="O81" s="225"/>
      <c r="P81" s="237" t="b">
        <v>0</v>
      </c>
      <c r="Q81" s="223"/>
      <c r="R81" s="224"/>
      <c r="S81" s="224"/>
      <c r="T81" s="224"/>
      <c r="U81" s="224"/>
      <c r="V81" s="225"/>
      <c r="W81" s="238" t="b">
        <v>0</v>
      </c>
      <c r="X81" s="223"/>
      <c r="Y81" s="224"/>
      <c r="Z81" s="224"/>
      <c r="AA81" s="224"/>
      <c r="AB81" s="224"/>
      <c r="AC81" s="225"/>
      <c r="AD81" s="239" t="b">
        <v>0</v>
      </c>
      <c r="AE81" s="223"/>
      <c r="AF81" s="224"/>
      <c r="AG81" s="224"/>
      <c r="AH81" s="224"/>
      <c r="AI81" s="224"/>
      <c r="AJ81" s="225"/>
      <c r="AK81" s="236" t="b">
        <v>0</v>
      </c>
      <c r="AL81" s="223"/>
      <c r="AM81" s="224"/>
      <c r="AN81" s="224"/>
      <c r="AO81" s="224"/>
      <c r="AP81" s="224"/>
      <c r="AQ81" s="224"/>
      <c r="AR81" s="224"/>
      <c r="AS81" s="5"/>
      <c r="AT81" s="220"/>
      <c r="AU81" s="5"/>
      <c r="AV81" s="5"/>
      <c r="AW81" s="5"/>
      <c r="AX81" s="5"/>
      <c r="AY81" s="221"/>
      <c r="AZ81" s="5"/>
      <c r="BA81" s="336"/>
      <c r="BB81" s="337"/>
      <c r="BH81" s="329"/>
    </row>
    <row r="82" ht="19.5" customHeight="1">
      <c r="A82" s="5"/>
      <c r="B82" s="146"/>
      <c r="C82" s="146"/>
      <c r="D82" s="240" t="s">
        <v>44</v>
      </c>
      <c r="E82" s="115"/>
      <c r="F82" s="242">
        <f>COUNTIF(J$69:J$83,"&lt;&gt;")+COUNTIF(Q$69:Q$83,"&lt;&gt;")+COUNTIF(X$69:X$83,"&lt;&gt;")+COUNTIF(AE$69:AE$83,"&lt;&gt;")+COUNTIF(AL$69:AL$83,"&lt;&gt;")</f>
        <v>21</v>
      </c>
      <c r="G82" s="115"/>
      <c r="H82" s="5"/>
      <c r="I82" s="236" t="b">
        <v>0</v>
      </c>
      <c r="J82" s="223"/>
      <c r="K82" s="224"/>
      <c r="L82" s="224"/>
      <c r="M82" s="224"/>
      <c r="N82" s="224"/>
      <c r="O82" s="225"/>
      <c r="P82" s="237" t="b">
        <v>0</v>
      </c>
      <c r="Q82" s="223"/>
      <c r="R82" s="224"/>
      <c r="S82" s="224"/>
      <c r="T82" s="224"/>
      <c r="U82" s="224"/>
      <c r="V82" s="225"/>
      <c r="W82" s="238" t="b">
        <v>0</v>
      </c>
      <c r="X82" s="223"/>
      <c r="Y82" s="224"/>
      <c r="Z82" s="224"/>
      <c r="AA82" s="224"/>
      <c r="AB82" s="224"/>
      <c r="AC82" s="225"/>
      <c r="AD82" s="239" t="b">
        <v>0</v>
      </c>
      <c r="AE82" s="223"/>
      <c r="AF82" s="224"/>
      <c r="AG82" s="224"/>
      <c r="AH82" s="224"/>
      <c r="AI82" s="224"/>
      <c r="AJ82" s="225"/>
      <c r="AK82" s="236" t="b">
        <v>0</v>
      </c>
      <c r="AL82" s="223"/>
      <c r="AM82" s="224"/>
      <c r="AN82" s="224"/>
      <c r="AO82" s="224"/>
      <c r="AP82" s="224"/>
      <c r="AQ82" s="224"/>
      <c r="AR82" s="224"/>
      <c r="AS82" s="5"/>
      <c r="AT82" s="220"/>
      <c r="AU82" s="5"/>
      <c r="AV82" s="5"/>
      <c r="AW82" s="5"/>
      <c r="AX82" s="5"/>
      <c r="AY82" s="221"/>
      <c r="AZ82" s="5"/>
      <c r="BA82" s="338"/>
      <c r="BH82" s="329"/>
    </row>
    <row r="83" ht="19.5" customHeight="1">
      <c r="A83" s="5"/>
      <c r="B83" s="146"/>
      <c r="C83" s="146"/>
      <c r="D83" s="243"/>
      <c r="E83" s="184"/>
      <c r="F83" s="184"/>
      <c r="G83" s="244"/>
      <c r="H83" s="5"/>
      <c r="I83" s="245" t="b">
        <v>0</v>
      </c>
      <c r="J83" s="246"/>
      <c r="K83" s="247"/>
      <c r="L83" s="247"/>
      <c r="M83" s="247"/>
      <c r="N83" s="247"/>
      <c r="O83" s="248"/>
      <c r="P83" s="249" t="b">
        <v>0</v>
      </c>
      <c r="Q83" s="250"/>
      <c r="R83" s="251"/>
      <c r="S83" s="251"/>
      <c r="T83" s="251"/>
      <c r="U83" s="251"/>
      <c r="V83" s="252"/>
      <c r="W83" s="253" t="b">
        <v>0</v>
      </c>
      <c r="X83" s="254"/>
      <c r="Y83" s="255"/>
      <c r="Z83" s="255"/>
      <c r="AA83" s="255"/>
      <c r="AB83" s="255"/>
      <c r="AC83" s="256"/>
      <c r="AD83" s="257" t="b">
        <v>0</v>
      </c>
      <c r="AE83" s="258"/>
      <c r="AF83" s="259"/>
      <c r="AG83" s="259"/>
      <c r="AH83" s="259"/>
      <c r="AI83" s="259"/>
      <c r="AJ83" s="260"/>
      <c r="AK83" s="245" t="b">
        <v>0</v>
      </c>
      <c r="AL83" s="261"/>
      <c r="AM83" s="247"/>
      <c r="AN83" s="247"/>
      <c r="AO83" s="247"/>
      <c r="AP83" s="247"/>
      <c r="AQ83" s="247"/>
      <c r="AR83" s="247"/>
      <c r="AS83" s="5"/>
      <c r="AT83" s="262"/>
      <c r="AU83" s="263"/>
      <c r="AV83" s="263"/>
      <c r="AW83" s="263"/>
      <c r="AX83" s="263"/>
      <c r="AY83" s="264"/>
      <c r="AZ83" s="5"/>
      <c r="BA83" s="329"/>
      <c r="BB83" s="329"/>
      <c r="BC83" s="329"/>
      <c r="BD83" s="329"/>
      <c r="BE83" s="329"/>
      <c r="BF83" s="329"/>
      <c r="BG83" s="329"/>
      <c r="BH83" s="95"/>
    </row>
    <row r="84" ht="19.5" customHeight="1">
      <c r="A84" s="5"/>
      <c r="B84" s="5"/>
      <c r="C84" s="5"/>
      <c r="D84" s="265"/>
      <c r="E84" s="265"/>
      <c r="F84" s="265"/>
      <c r="G84" s="26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336"/>
      <c r="BB84" s="337"/>
      <c r="BH84" s="95"/>
    </row>
    <row r="85" ht="19.5" customHeight="1">
      <c r="A85" s="5"/>
      <c r="B85" s="5"/>
      <c r="C85" s="5"/>
      <c r="D85" s="265"/>
      <c r="E85" s="265"/>
      <c r="F85" s="265"/>
      <c r="G85" s="26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338"/>
      <c r="BH85" s="95"/>
    </row>
    <row r="86" ht="19.5" customHeight="1">
      <c r="A86" s="5"/>
      <c r="B86" s="5"/>
      <c r="C86" s="5"/>
      <c r="D86" s="266" t="s">
        <v>45</v>
      </c>
      <c r="E86" s="202"/>
      <c r="F86" s="202"/>
      <c r="G86" s="203"/>
      <c r="H86" s="5"/>
      <c r="I86" s="267" t="s">
        <v>15</v>
      </c>
      <c r="J86" s="202"/>
      <c r="K86" s="202"/>
      <c r="L86" s="202"/>
      <c r="M86" s="202"/>
      <c r="N86" s="202"/>
      <c r="O86" s="202"/>
      <c r="P86" s="202"/>
      <c r="Q86" s="202"/>
      <c r="R86" s="202"/>
      <c r="S86" s="202"/>
      <c r="T86" s="202"/>
      <c r="U86" s="202"/>
      <c r="V86" s="203"/>
      <c r="W86" s="116"/>
      <c r="X86" s="268"/>
      <c r="Y86" s="269"/>
      <c r="Z86" s="269"/>
      <c r="AA86" s="269"/>
      <c r="AB86" s="269"/>
      <c r="AC86" s="269"/>
      <c r="AD86" s="269"/>
      <c r="AE86" s="269"/>
      <c r="AF86" s="269"/>
      <c r="AG86" s="269"/>
      <c r="AH86" s="269"/>
      <c r="AI86" s="269"/>
      <c r="AJ86" s="269"/>
      <c r="AK86" s="270"/>
      <c r="AL86" s="271"/>
      <c r="AM86" s="271"/>
      <c r="AN86" s="271"/>
      <c r="AO86" s="271"/>
      <c r="AP86" s="271"/>
      <c r="AQ86" s="271"/>
      <c r="AR86" s="271"/>
      <c r="AS86" s="271"/>
      <c r="AT86" s="271"/>
      <c r="AU86" s="271"/>
      <c r="AV86" s="271"/>
      <c r="AW86" s="271"/>
      <c r="AX86" s="271"/>
      <c r="AY86" s="272"/>
      <c r="AZ86" s="5"/>
      <c r="BA86" s="95"/>
      <c r="BB86" s="95"/>
      <c r="BC86" s="95"/>
      <c r="BD86" s="95"/>
      <c r="BE86" s="95"/>
      <c r="BF86" s="95"/>
      <c r="BG86" s="95"/>
      <c r="BH86" s="95"/>
    </row>
    <row r="87" ht="19.5" customHeight="1">
      <c r="A87" s="5"/>
      <c r="B87" s="5"/>
      <c r="C87" s="5"/>
      <c r="D87" s="207"/>
      <c r="G87" s="208"/>
      <c r="H87" s="5"/>
      <c r="I87" s="273">
        <f>iferror(BB91/(BB91+BB92),0)</f>
        <v>0.5</v>
      </c>
      <c r="J87" s="274"/>
      <c r="K87" s="275" t="str">
        <f>IFERROR(__xludf.DUMMYFUNCTION("IFERROR(SPARKLINE((I87),{""charttype"",""bar"";""max"",100%;""color1"",""#ffb6d8"";""color2"",""#ffffff""}))"),"")</f>
        <v/>
      </c>
      <c r="L87" s="274"/>
      <c r="M87" s="274"/>
      <c r="N87" s="274"/>
      <c r="O87" s="274"/>
      <c r="P87" s="274"/>
      <c r="Q87" s="274"/>
      <c r="R87" s="274"/>
      <c r="S87" s="274"/>
      <c r="T87" s="274"/>
      <c r="U87" s="274"/>
      <c r="V87" s="276"/>
      <c r="W87" s="116"/>
      <c r="X87" s="277"/>
      <c r="Y87" s="278" t="s">
        <v>46</v>
      </c>
      <c r="Z87" s="279"/>
      <c r="AA87" s="279"/>
      <c r="AB87" s="279"/>
      <c r="AC87" s="279"/>
      <c r="AD87" s="279"/>
      <c r="AE87" s="279"/>
      <c r="AF87" s="279"/>
      <c r="AG87" s="279"/>
      <c r="AH87" s="279"/>
      <c r="AI87" s="279"/>
      <c r="AJ87" s="279"/>
      <c r="AK87" s="280"/>
      <c r="AL87" s="281"/>
      <c r="AY87" s="282"/>
      <c r="AZ87" s="5"/>
      <c r="BA87" s="95"/>
      <c r="BB87" s="95"/>
      <c r="BC87" s="95"/>
      <c r="BD87" s="95"/>
      <c r="BE87" s="95"/>
      <c r="BF87" s="95"/>
      <c r="BG87" s="95"/>
      <c r="BH87" s="95"/>
    </row>
    <row r="88" ht="19.5" customHeight="1">
      <c r="A88" s="5"/>
      <c r="B88" s="5"/>
      <c r="C88" s="5"/>
      <c r="D88" s="283"/>
      <c r="E88" s="284"/>
      <c r="F88" s="285"/>
      <c r="G88" s="286"/>
      <c r="H88" s="5"/>
      <c r="I88" s="287" t="b">
        <v>0</v>
      </c>
      <c r="J88" s="288" t="s">
        <v>83</v>
      </c>
      <c r="K88" s="156"/>
      <c r="L88" s="156"/>
      <c r="M88" s="156"/>
      <c r="N88" s="156"/>
      <c r="O88" s="289"/>
      <c r="P88" s="290" t="b">
        <v>0</v>
      </c>
      <c r="Q88" s="291"/>
      <c r="R88" s="156"/>
      <c r="S88" s="156"/>
      <c r="T88" s="156"/>
      <c r="U88" s="156"/>
      <c r="V88" s="292"/>
      <c r="W88" s="116"/>
      <c r="X88" s="293"/>
      <c r="Y88" s="294"/>
      <c r="Z88" s="295"/>
      <c r="AK88" s="296"/>
      <c r="AY88" s="282"/>
      <c r="AZ88" s="5"/>
      <c r="BA88" s="336"/>
      <c r="BB88" s="337"/>
      <c r="BH88" s="95"/>
    </row>
    <row r="89" ht="19.5" customHeight="1">
      <c r="A89" s="5"/>
      <c r="B89" s="5"/>
      <c r="C89" s="5"/>
      <c r="D89" s="283"/>
      <c r="E89" s="284"/>
      <c r="F89" s="285"/>
      <c r="G89" s="286"/>
      <c r="H89" s="5"/>
      <c r="I89" s="287" t="b">
        <v>1</v>
      </c>
      <c r="J89" s="297" t="s">
        <v>84</v>
      </c>
      <c r="K89" s="159"/>
      <c r="L89" s="159"/>
      <c r="M89" s="159"/>
      <c r="N89" s="159"/>
      <c r="O89" s="298"/>
      <c r="P89" s="290" t="b">
        <v>0</v>
      </c>
      <c r="Q89" s="299"/>
      <c r="R89" s="159"/>
      <c r="S89" s="159"/>
      <c r="T89" s="159"/>
      <c r="U89" s="159"/>
      <c r="V89" s="300"/>
      <c r="W89" s="116"/>
      <c r="X89" s="293"/>
      <c r="Y89" s="301" t="s">
        <v>85</v>
      </c>
      <c r="Z89" s="302"/>
      <c r="AA89" s="302"/>
      <c r="AB89" s="302"/>
      <c r="AC89" s="302"/>
      <c r="AD89" s="302"/>
      <c r="AE89" s="302"/>
      <c r="AF89" s="302"/>
      <c r="AG89" s="302"/>
      <c r="AH89" s="302"/>
      <c r="AI89" s="302"/>
      <c r="AJ89" s="302"/>
      <c r="AK89" s="296"/>
      <c r="AY89" s="282"/>
      <c r="AZ89" s="5"/>
      <c r="BA89" s="338"/>
      <c r="BH89" s="95"/>
    </row>
    <row r="90" ht="19.5" customHeight="1">
      <c r="A90" s="5"/>
      <c r="B90" s="5"/>
      <c r="C90" s="5"/>
      <c r="D90" s="283"/>
      <c r="E90" s="303"/>
      <c r="F90" s="303"/>
      <c r="G90" s="286"/>
      <c r="H90" s="5"/>
      <c r="I90" s="287" t="b">
        <v>1</v>
      </c>
      <c r="J90" s="297" t="s">
        <v>86</v>
      </c>
      <c r="K90" s="159"/>
      <c r="L90" s="159"/>
      <c r="M90" s="159"/>
      <c r="N90" s="159"/>
      <c r="O90" s="298"/>
      <c r="P90" s="290" t="b">
        <v>0</v>
      </c>
      <c r="Q90" s="299"/>
      <c r="R90" s="159"/>
      <c r="S90" s="159"/>
      <c r="T90" s="159"/>
      <c r="U90" s="159"/>
      <c r="V90" s="300"/>
      <c r="W90" s="116"/>
      <c r="X90" s="293"/>
      <c r="Y90" s="304" t="s">
        <v>87</v>
      </c>
      <c r="Z90" s="305"/>
      <c r="AA90" s="305"/>
      <c r="AB90" s="305"/>
      <c r="AC90" s="305"/>
      <c r="AD90" s="305"/>
      <c r="AE90" s="305"/>
      <c r="AF90" s="305"/>
      <c r="AG90" s="305"/>
      <c r="AH90" s="305"/>
      <c r="AI90" s="305"/>
      <c r="AJ90" s="305"/>
      <c r="AK90" s="296"/>
      <c r="AY90" s="282"/>
      <c r="AZ90" s="5"/>
      <c r="BA90" s="95"/>
      <c r="BB90" s="95"/>
      <c r="BC90" s="95"/>
      <c r="BD90" s="95"/>
      <c r="BE90" s="95"/>
      <c r="BF90" s="95"/>
      <c r="BG90" s="95"/>
      <c r="BH90" s="95"/>
    </row>
    <row r="91" ht="19.5" customHeight="1">
      <c r="A91" s="5"/>
      <c r="B91" s="5"/>
      <c r="C91" s="5"/>
      <c r="D91" s="306">
        <f>iferror(BB91/(BB91+BB92),0)</f>
        <v>0.5</v>
      </c>
      <c r="G91" s="208"/>
      <c r="H91" s="5"/>
      <c r="I91" s="287" t="b">
        <v>0</v>
      </c>
      <c r="J91" s="297" t="s">
        <v>88</v>
      </c>
      <c r="K91" s="159"/>
      <c r="L91" s="159"/>
      <c r="M91" s="159"/>
      <c r="N91" s="159"/>
      <c r="O91" s="298"/>
      <c r="P91" s="290" t="b">
        <v>0</v>
      </c>
      <c r="Q91" s="299"/>
      <c r="R91" s="159"/>
      <c r="S91" s="159"/>
      <c r="T91" s="159"/>
      <c r="U91" s="159"/>
      <c r="V91" s="300"/>
      <c r="W91" s="116"/>
      <c r="X91" s="293"/>
      <c r="Y91" s="304" t="s">
        <v>89</v>
      </c>
      <c r="Z91" s="305"/>
      <c r="AA91" s="305"/>
      <c r="AB91" s="305"/>
      <c r="AC91" s="305"/>
      <c r="AD91" s="305"/>
      <c r="AE91" s="305"/>
      <c r="AF91" s="305"/>
      <c r="AG91" s="305"/>
      <c r="AH91" s="305"/>
      <c r="AI91" s="305"/>
      <c r="AJ91" s="305"/>
      <c r="AK91" s="296"/>
      <c r="AY91" s="282"/>
      <c r="AZ91" s="5"/>
      <c r="BA91" s="95"/>
      <c r="BB91" s="339">
        <f>SUMPRODUCT((I88:I97=$BC$9) * (J88:J97&lt;&gt;""))+SUMPRODUCT((P88:P97=$BC$9) * (Q88:Q97&lt;&gt;""))</f>
        <v>2</v>
      </c>
      <c r="BC91" s="329"/>
      <c r="BD91" s="329"/>
      <c r="BE91" s="329"/>
      <c r="BF91" s="329"/>
      <c r="BG91" s="329"/>
      <c r="BH91" s="329"/>
    </row>
    <row r="92" ht="19.5" customHeight="1">
      <c r="A92" s="5"/>
      <c r="B92" s="5"/>
      <c r="C92" s="5"/>
      <c r="D92" s="207"/>
      <c r="G92" s="208"/>
      <c r="H92" s="5"/>
      <c r="I92" s="287" t="b">
        <v>0</v>
      </c>
      <c r="J92" s="297"/>
      <c r="K92" s="159"/>
      <c r="L92" s="159"/>
      <c r="M92" s="159"/>
      <c r="N92" s="159"/>
      <c r="O92" s="298"/>
      <c r="P92" s="290" t="b">
        <v>0</v>
      </c>
      <c r="Q92" s="299"/>
      <c r="R92" s="159"/>
      <c r="S92" s="159"/>
      <c r="T92" s="159"/>
      <c r="U92" s="159"/>
      <c r="V92" s="300"/>
      <c r="W92" s="116"/>
      <c r="X92" s="293"/>
      <c r="Y92" s="304" t="s">
        <v>90</v>
      </c>
      <c r="Z92" s="305"/>
      <c r="AA92" s="305"/>
      <c r="AB92" s="305"/>
      <c r="AC92" s="305"/>
      <c r="AD92" s="305"/>
      <c r="AE92" s="305"/>
      <c r="AF92" s="305"/>
      <c r="AG92" s="305"/>
      <c r="AH92" s="305"/>
      <c r="AI92" s="305"/>
      <c r="AJ92" s="305"/>
      <c r="AK92" s="296"/>
      <c r="AY92" s="282"/>
      <c r="AZ92" s="5"/>
      <c r="BA92" s="95"/>
      <c r="BB92" s="339">
        <f>(COUNTIF(J88:J97,"&lt;&gt;")+COUNTIF(Q88:Q97,"&lt;&gt;"))-BB91</f>
        <v>2</v>
      </c>
      <c r="BC92" s="329"/>
      <c r="BD92" s="329"/>
      <c r="BE92" s="329"/>
      <c r="BF92" s="329"/>
      <c r="BG92" s="329"/>
      <c r="BH92" s="329"/>
    </row>
    <row r="93" ht="19.5" customHeight="1">
      <c r="A93" s="5"/>
      <c r="B93" s="5"/>
      <c r="C93" s="5"/>
      <c r="D93" s="207"/>
      <c r="G93" s="208"/>
      <c r="H93" s="5"/>
      <c r="I93" s="287" t="b">
        <v>0</v>
      </c>
      <c r="J93" s="299"/>
      <c r="K93" s="159"/>
      <c r="L93" s="159"/>
      <c r="M93" s="159"/>
      <c r="N93" s="159"/>
      <c r="O93" s="298"/>
      <c r="P93" s="290" t="b">
        <v>0</v>
      </c>
      <c r="Q93" s="299"/>
      <c r="R93" s="159"/>
      <c r="S93" s="159"/>
      <c r="T93" s="159"/>
      <c r="U93" s="159"/>
      <c r="V93" s="300"/>
      <c r="W93" s="116"/>
      <c r="X93" s="293"/>
      <c r="Y93" s="304" t="s">
        <v>91</v>
      </c>
      <c r="Z93" s="305"/>
      <c r="AA93" s="305"/>
      <c r="AB93" s="305"/>
      <c r="AC93" s="305"/>
      <c r="AD93" s="305"/>
      <c r="AE93" s="305"/>
      <c r="AF93" s="305"/>
      <c r="AG93" s="305"/>
      <c r="AH93" s="305"/>
      <c r="AI93" s="305"/>
      <c r="AJ93" s="305"/>
      <c r="AK93" s="296"/>
      <c r="AY93" s="282"/>
      <c r="AZ93" s="5"/>
      <c r="BA93" s="95"/>
      <c r="BB93" s="329"/>
      <c r="BC93" s="329"/>
      <c r="BD93" s="329"/>
      <c r="BE93" s="329"/>
      <c r="BF93" s="329"/>
      <c r="BG93" s="329"/>
      <c r="BH93" s="329"/>
    </row>
    <row r="94" ht="19.5" customHeight="1">
      <c r="A94" s="5"/>
      <c r="B94" s="5"/>
      <c r="C94" s="5"/>
      <c r="D94" s="283"/>
      <c r="E94" s="303"/>
      <c r="F94" s="303"/>
      <c r="G94" s="286"/>
      <c r="H94" s="5"/>
      <c r="I94" s="308" t="b">
        <v>0</v>
      </c>
      <c r="J94" s="299"/>
      <c r="K94" s="159"/>
      <c r="L94" s="159"/>
      <c r="M94" s="159"/>
      <c r="N94" s="159"/>
      <c r="O94" s="298"/>
      <c r="P94" s="309" t="b">
        <v>0</v>
      </c>
      <c r="Q94" s="299"/>
      <c r="R94" s="159"/>
      <c r="S94" s="159"/>
      <c r="T94" s="159"/>
      <c r="U94" s="159"/>
      <c r="V94" s="300"/>
      <c r="W94" s="116"/>
      <c r="X94" s="293"/>
      <c r="Y94" s="304" t="s">
        <v>92</v>
      </c>
      <c r="Z94" s="305"/>
      <c r="AA94" s="305"/>
      <c r="AB94" s="305"/>
      <c r="AC94" s="305"/>
      <c r="AD94" s="305"/>
      <c r="AE94" s="305"/>
      <c r="AF94" s="305"/>
      <c r="AG94" s="305"/>
      <c r="AH94" s="305"/>
      <c r="AI94" s="305"/>
      <c r="AJ94" s="305"/>
      <c r="AK94" s="296"/>
      <c r="AY94" s="282"/>
      <c r="AZ94" s="5"/>
      <c r="BA94" s="95"/>
      <c r="BB94" s="329"/>
      <c r="BC94" s="329"/>
      <c r="BD94" s="329"/>
      <c r="BE94" s="329"/>
      <c r="BF94" s="329"/>
      <c r="BG94" s="329"/>
      <c r="BH94" s="329"/>
    </row>
    <row r="95" ht="19.5" customHeight="1">
      <c r="A95" s="5"/>
      <c r="B95" s="5"/>
      <c r="C95" s="5"/>
      <c r="D95" s="283"/>
      <c r="E95" s="303"/>
      <c r="F95" s="303"/>
      <c r="G95" s="286"/>
      <c r="H95" s="5"/>
      <c r="I95" s="308" t="b">
        <v>0</v>
      </c>
      <c r="J95" s="299"/>
      <c r="K95" s="159"/>
      <c r="L95" s="159"/>
      <c r="M95" s="159"/>
      <c r="N95" s="159"/>
      <c r="O95" s="298"/>
      <c r="P95" s="309" t="b">
        <v>0</v>
      </c>
      <c r="Q95" s="299"/>
      <c r="R95" s="159"/>
      <c r="S95" s="159"/>
      <c r="T95" s="159"/>
      <c r="U95" s="159"/>
      <c r="V95" s="300"/>
      <c r="W95" s="116"/>
      <c r="X95" s="293"/>
      <c r="Y95" s="304" t="s">
        <v>93</v>
      </c>
      <c r="Z95" s="305"/>
      <c r="AA95" s="305"/>
      <c r="AB95" s="305"/>
      <c r="AC95" s="305"/>
      <c r="AD95" s="305"/>
      <c r="AE95" s="305"/>
      <c r="AF95" s="305"/>
      <c r="AG95" s="305"/>
      <c r="AH95" s="305"/>
      <c r="AI95" s="305"/>
      <c r="AJ95" s="305"/>
      <c r="AK95" s="296"/>
      <c r="AY95" s="282"/>
      <c r="AZ95" s="5"/>
      <c r="BA95" s="95"/>
      <c r="BB95" s="329"/>
      <c r="BC95" s="329"/>
      <c r="BD95" s="329"/>
      <c r="BE95" s="329"/>
      <c r="BF95" s="329"/>
      <c r="BG95" s="329"/>
      <c r="BH95" s="329"/>
    </row>
    <row r="96" ht="19.5" customHeight="1">
      <c r="A96" s="5"/>
      <c r="B96" s="5"/>
      <c r="C96" s="5"/>
      <c r="D96" s="310" t="str">
        <f>$BB$91&amp;" / "&amp;(BB91+BB92)&amp;" completed"</f>
        <v>2 / 4 completed</v>
      </c>
      <c r="G96" s="208"/>
      <c r="H96" s="5"/>
      <c r="I96" s="308" t="b">
        <v>0</v>
      </c>
      <c r="J96" s="299"/>
      <c r="K96" s="159"/>
      <c r="L96" s="159"/>
      <c r="M96" s="159"/>
      <c r="N96" s="159"/>
      <c r="O96" s="298"/>
      <c r="P96" s="309" t="b">
        <v>0</v>
      </c>
      <c r="Q96" s="299"/>
      <c r="R96" s="159"/>
      <c r="S96" s="159"/>
      <c r="T96" s="159"/>
      <c r="U96" s="159"/>
      <c r="V96" s="300"/>
      <c r="W96" s="116"/>
      <c r="X96" s="293"/>
      <c r="Y96" s="304" t="s">
        <v>94</v>
      </c>
      <c r="Z96" s="305"/>
      <c r="AA96" s="305"/>
      <c r="AB96" s="305"/>
      <c r="AC96" s="305"/>
      <c r="AD96" s="305"/>
      <c r="AE96" s="305"/>
      <c r="AF96" s="305"/>
      <c r="AG96" s="305"/>
      <c r="AH96" s="305"/>
      <c r="AI96" s="305"/>
      <c r="AJ96" s="305"/>
      <c r="AK96" s="296"/>
      <c r="AY96" s="282"/>
      <c r="AZ96" s="5"/>
      <c r="BA96" s="95"/>
      <c r="BB96" s="329"/>
      <c r="BC96" s="329"/>
      <c r="BD96" s="329"/>
      <c r="BE96" s="329"/>
      <c r="BF96" s="329"/>
      <c r="BG96" s="329"/>
      <c r="BH96" s="329"/>
    </row>
    <row r="97" ht="19.5" customHeight="1">
      <c r="A97" s="5"/>
      <c r="B97" s="5"/>
      <c r="C97" s="5"/>
      <c r="D97" s="311"/>
      <c r="E97" s="274"/>
      <c r="F97" s="274"/>
      <c r="G97" s="276"/>
      <c r="H97" s="5"/>
      <c r="I97" s="312" t="b">
        <v>0</v>
      </c>
      <c r="J97" s="313"/>
      <c r="K97" s="314"/>
      <c r="L97" s="314"/>
      <c r="M97" s="314"/>
      <c r="N97" s="314"/>
      <c r="O97" s="315"/>
      <c r="P97" s="316" t="b">
        <v>0</v>
      </c>
      <c r="Q97" s="313"/>
      <c r="R97" s="314"/>
      <c r="S97" s="314"/>
      <c r="T97" s="314"/>
      <c r="U97" s="314"/>
      <c r="V97" s="317"/>
      <c r="W97" s="5"/>
      <c r="X97" s="318"/>
      <c r="Y97" s="319"/>
      <c r="Z97" s="319"/>
      <c r="AA97" s="319"/>
      <c r="AB97" s="319"/>
      <c r="AC97" s="319"/>
      <c r="AD97" s="319"/>
      <c r="AE97" s="319"/>
      <c r="AF97" s="319"/>
      <c r="AG97" s="319"/>
      <c r="AH97" s="319"/>
      <c r="AI97" s="319"/>
      <c r="AJ97" s="319"/>
      <c r="AK97" s="319"/>
      <c r="AL97" s="319"/>
      <c r="AM97" s="319"/>
      <c r="AN97" s="319"/>
      <c r="AO97" s="319"/>
      <c r="AP97" s="319"/>
      <c r="AQ97" s="319"/>
      <c r="AR97" s="319"/>
      <c r="AS97" s="319"/>
      <c r="AT97" s="319"/>
      <c r="AU97" s="319"/>
      <c r="AV97" s="319"/>
      <c r="AW97" s="319"/>
      <c r="AX97" s="319"/>
      <c r="AY97" s="320"/>
      <c r="AZ97" s="5"/>
      <c r="BA97" s="95"/>
      <c r="BB97" s="329"/>
      <c r="BC97" s="329"/>
      <c r="BD97" s="329"/>
      <c r="BE97" s="329"/>
      <c r="BF97" s="329"/>
      <c r="BG97" s="329"/>
      <c r="BH97" s="329"/>
    </row>
    <row r="98" ht="19.5" customHeight="1">
      <c r="A98" s="5"/>
      <c r="B98" s="5"/>
      <c r="C98" s="5"/>
      <c r="D98" s="5"/>
      <c r="E98" s="5"/>
      <c r="F98" s="5"/>
      <c r="G98" s="5"/>
      <c r="H98" s="5"/>
      <c r="I98" s="146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95"/>
      <c r="BB98" s="95"/>
      <c r="BC98" s="95"/>
      <c r="BD98" s="95"/>
      <c r="BE98" s="95"/>
      <c r="BF98" s="95"/>
      <c r="BG98" s="95"/>
      <c r="BH98" s="95"/>
    </row>
    <row r="99" ht="19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95"/>
      <c r="BB99" s="95"/>
      <c r="BC99" s="95"/>
      <c r="BD99" s="95"/>
      <c r="BE99" s="95"/>
      <c r="BF99" s="95"/>
      <c r="BG99" s="95"/>
      <c r="BH99" s="95"/>
    </row>
    <row r="100" ht="19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95"/>
      <c r="BB100" s="95"/>
      <c r="BC100" s="95"/>
      <c r="BD100" s="95"/>
      <c r="BE100" s="95"/>
      <c r="BF100" s="95"/>
      <c r="BG100" s="95"/>
      <c r="BH100" s="95"/>
    </row>
    <row r="101" ht="19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95"/>
      <c r="BB101" s="95"/>
      <c r="BC101" s="95"/>
      <c r="BD101" s="95"/>
      <c r="BE101" s="95"/>
      <c r="BF101" s="95"/>
      <c r="BG101" s="95"/>
      <c r="BH101" s="95"/>
    </row>
  </sheetData>
  <mergeCells count="334">
    <mergeCell ref="AI14:AI19"/>
    <mergeCell ref="AJ14:AJ19"/>
    <mergeCell ref="AB14:AB19"/>
    <mergeCell ref="AC14:AC19"/>
    <mergeCell ref="AD14:AD19"/>
    <mergeCell ref="AE14:AE19"/>
    <mergeCell ref="AF14:AF19"/>
    <mergeCell ref="AG14:AG19"/>
    <mergeCell ref="AH14:AH19"/>
    <mergeCell ref="AP15:AW15"/>
    <mergeCell ref="AX15:AY15"/>
    <mergeCell ref="P12:V12"/>
    <mergeCell ref="W12:AC12"/>
    <mergeCell ref="AD12:AJ12"/>
    <mergeCell ref="AK12:AM12"/>
    <mergeCell ref="AO12:AY13"/>
    <mergeCell ref="AP14:AW14"/>
    <mergeCell ref="AX14:AY14"/>
    <mergeCell ref="AP19:AW19"/>
    <mergeCell ref="AX19:AY19"/>
    <mergeCell ref="AK14:AK19"/>
    <mergeCell ref="AL14:AL19"/>
    <mergeCell ref="AM14:AM19"/>
    <mergeCell ref="AP16:AW16"/>
    <mergeCell ref="AX16:AY16"/>
    <mergeCell ref="AP17:AW17"/>
    <mergeCell ref="AX17:AY17"/>
    <mergeCell ref="M14:M19"/>
    <mergeCell ref="N14:N19"/>
    <mergeCell ref="P14:P19"/>
    <mergeCell ref="Q14:Q19"/>
    <mergeCell ref="R14:R19"/>
    <mergeCell ref="S14:S19"/>
    <mergeCell ref="T14:T19"/>
    <mergeCell ref="P23:V23"/>
    <mergeCell ref="U14:U19"/>
    <mergeCell ref="V14:V19"/>
    <mergeCell ref="W14:W19"/>
    <mergeCell ref="X14:X19"/>
    <mergeCell ref="Y14:Y19"/>
    <mergeCell ref="Z14:Z19"/>
    <mergeCell ref="AA14:AA19"/>
    <mergeCell ref="AP22:AW22"/>
    <mergeCell ref="AO25:AY26"/>
    <mergeCell ref="AR27:AV27"/>
    <mergeCell ref="AP18:AW18"/>
    <mergeCell ref="AX18:AY18"/>
    <mergeCell ref="AP20:AW20"/>
    <mergeCell ref="AX20:AY20"/>
    <mergeCell ref="AP21:AW21"/>
    <mergeCell ref="AX21:AY21"/>
    <mergeCell ref="AX22:AY22"/>
    <mergeCell ref="AR45:AU45"/>
    <mergeCell ref="AR46:AU46"/>
    <mergeCell ref="AR38:AU38"/>
    <mergeCell ref="AR39:AU39"/>
    <mergeCell ref="AR40:AU40"/>
    <mergeCell ref="AR41:AU41"/>
    <mergeCell ref="AR42:AU42"/>
    <mergeCell ref="AR43:AU43"/>
    <mergeCell ref="AR44:AU44"/>
    <mergeCell ref="AR48:AU48"/>
    <mergeCell ref="AR49:AU49"/>
    <mergeCell ref="AO44:AP44"/>
    <mergeCell ref="AO45:AP45"/>
    <mergeCell ref="AO46:AP46"/>
    <mergeCell ref="AO47:AP47"/>
    <mergeCell ref="AR47:AU47"/>
    <mergeCell ref="AO48:AP48"/>
    <mergeCell ref="AO49:AP49"/>
    <mergeCell ref="J69:O69"/>
    <mergeCell ref="Q69:V69"/>
    <mergeCell ref="X69:AC69"/>
    <mergeCell ref="AE69:AJ69"/>
    <mergeCell ref="Q70:V70"/>
    <mergeCell ref="X70:AC70"/>
    <mergeCell ref="AE70:AJ70"/>
    <mergeCell ref="J70:O70"/>
    <mergeCell ref="J71:O71"/>
    <mergeCell ref="Q71:V71"/>
    <mergeCell ref="X71:AC71"/>
    <mergeCell ref="J72:O72"/>
    <mergeCell ref="X72:AC72"/>
    <mergeCell ref="X73:AC73"/>
    <mergeCell ref="W67:AC68"/>
    <mergeCell ref="AD67:AJ68"/>
    <mergeCell ref="E62:G62"/>
    <mergeCell ref="E63:G63"/>
    <mergeCell ref="A65:D65"/>
    <mergeCell ref="E65:H65"/>
    <mergeCell ref="D67:G68"/>
    <mergeCell ref="I67:O68"/>
    <mergeCell ref="P67:V68"/>
    <mergeCell ref="AE78:AJ78"/>
    <mergeCell ref="AE79:AJ79"/>
    <mergeCell ref="AE80:AJ80"/>
    <mergeCell ref="AE81:AJ81"/>
    <mergeCell ref="AE82:AJ82"/>
    <mergeCell ref="AE83:AJ83"/>
    <mergeCell ref="AE71:AJ71"/>
    <mergeCell ref="AE72:AJ72"/>
    <mergeCell ref="AE73:AJ73"/>
    <mergeCell ref="AE74:AJ74"/>
    <mergeCell ref="AE75:AJ75"/>
    <mergeCell ref="AE76:AJ76"/>
    <mergeCell ref="AE77:AJ77"/>
    <mergeCell ref="J73:O73"/>
    <mergeCell ref="J74:O74"/>
    <mergeCell ref="J75:O75"/>
    <mergeCell ref="J76:O76"/>
    <mergeCell ref="J77:O77"/>
    <mergeCell ref="J78:O78"/>
    <mergeCell ref="J79:O79"/>
    <mergeCell ref="X74:AC74"/>
    <mergeCell ref="X75:AC75"/>
    <mergeCell ref="X76:AC76"/>
    <mergeCell ref="X77:AC77"/>
    <mergeCell ref="X78:AC78"/>
    <mergeCell ref="X79:AC79"/>
    <mergeCell ref="X80:AC80"/>
    <mergeCell ref="I86:V86"/>
    <mergeCell ref="I87:J87"/>
    <mergeCell ref="K87:V87"/>
    <mergeCell ref="Y87:AJ87"/>
    <mergeCell ref="A1:D1"/>
    <mergeCell ref="E1:AZ1"/>
    <mergeCell ref="D3:G5"/>
    <mergeCell ref="AQ5:AS6"/>
    <mergeCell ref="AU5:AX6"/>
    <mergeCell ref="AQ7:AS8"/>
    <mergeCell ref="AU7:AX8"/>
    <mergeCell ref="I14:I19"/>
    <mergeCell ref="J14:J19"/>
    <mergeCell ref="K14:K19"/>
    <mergeCell ref="L14:L19"/>
    <mergeCell ref="O14:O19"/>
    <mergeCell ref="I23:O23"/>
    <mergeCell ref="I29:O30"/>
    <mergeCell ref="W23:AC23"/>
    <mergeCell ref="AD23:AJ23"/>
    <mergeCell ref="AK23:AM23"/>
    <mergeCell ref="AP23:AW23"/>
    <mergeCell ref="AX23:AY23"/>
    <mergeCell ref="D24:G24"/>
    <mergeCell ref="I24:N24"/>
    <mergeCell ref="O24:T24"/>
    <mergeCell ref="U24:AA24"/>
    <mergeCell ref="AB24:AG24"/>
    <mergeCell ref="AH24:AM24"/>
    <mergeCell ref="AP24:AW24"/>
    <mergeCell ref="AX24:AY24"/>
    <mergeCell ref="D6:G6"/>
    <mergeCell ref="D8:E8"/>
    <mergeCell ref="F8:G8"/>
    <mergeCell ref="D9:E9"/>
    <mergeCell ref="F9:G9"/>
    <mergeCell ref="D11:G23"/>
    <mergeCell ref="I12:O12"/>
    <mergeCell ref="AK29:AM30"/>
    <mergeCell ref="AO29:AY30"/>
    <mergeCell ref="AO31:AY31"/>
    <mergeCell ref="AO32:AP33"/>
    <mergeCell ref="AQ32:AU33"/>
    <mergeCell ref="AV32:AX33"/>
    <mergeCell ref="AY32:AY33"/>
    <mergeCell ref="D25:G26"/>
    <mergeCell ref="A28:D28"/>
    <mergeCell ref="E28:H28"/>
    <mergeCell ref="D29:G32"/>
    <mergeCell ref="P29:V30"/>
    <mergeCell ref="W29:AC30"/>
    <mergeCell ref="AD29:AJ30"/>
    <mergeCell ref="AO34:AP34"/>
    <mergeCell ref="AR34:AU34"/>
    <mergeCell ref="AO35:AP35"/>
    <mergeCell ref="AR35:AU35"/>
    <mergeCell ref="AO36:AP36"/>
    <mergeCell ref="AR36:AU36"/>
    <mergeCell ref="AR37:AU37"/>
    <mergeCell ref="E34:G34"/>
    <mergeCell ref="E35:G35"/>
    <mergeCell ref="E36:G36"/>
    <mergeCell ref="E37:G37"/>
    <mergeCell ref="E38:G38"/>
    <mergeCell ref="E39:G39"/>
    <mergeCell ref="E40:G40"/>
    <mergeCell ref="E41:G41"/>
    <mergeCell ref="E42:G42"/>
    <mergeCell ref="E43:G43"/>
    <mergeCell ref="E44:G44"/>
    <mergeCell ref="E45:G45"/>
    <mergeCell ref="E46:G46"/>
    <mergeCell ref="E47:G47"/>
    <mergeCell ref="AO55:AP55"/>
    <mergeCell ref="AR55:AU55"/>
    <mergeCell ref="I65:AY65"/>
    <mergeCell ref="AO37:AP37"/>
    <mergeCell ref="AO38:AP38"/>
    <mergeCell ref="AO39:AP39"/>
    <mergeCell ref="AO40:AP40"/>
    <mergeCell ref="AO41:AP41"/>
    <mergeCell ref="AO42:AP42"/>
    <mergeCell ref="AO43:AP43"/>
    <mergeCell ref="E48:G48"/>
    <mergeCell ref="E49:G49"/>
    <mergeCell ref="E50:G50"/>
    <mergeCell ref="E51:G51"/>
    <mergeCell ref="E52:G52"/>
    <mergeCell ref="E53:G53"/>
    <mergeCell ref="E54:G54"/>
    <mergeCell ref="E55:G55"/>
    <mergeCell ref="E56:G56"/>
    <mergeCell ref="E57:G57"/>
    <mergeCell ref="E58:G58"/>
    <mergeCell ref="E59:G59"/>
    <mergeCell ref="E60:G60"/>
    <mergeCell ref="E61:G61"/>
    <mergeCell ref="Q79:V79"/>
    <mergeCell ref="Q80:V80"/>
    <mergeCell ref="Q72:V72"/>
    <mergeCell ref="Q73:V73"/>
    <mergeCell ref="Q74:V74"/>
    <mergeCell ref="Q75:V75"/>
    <mergeCell ref="Q76:V76"/>
    <mergeCell ref="Q77:V77"/>
    <mergeCell ref="Q78:V78"/>
    <mergeCell ref="D81:E81"/>
    <mergeCell ref="D82:E82"/>
    <mergeCell ref="F82:G82"/>
    <mergeCell ref="D86:G87"/>
    <mergeCell ref="D91:G93"/>
    <mergeCell ref="D96:G97"/>
    <mergeCell ref="D71:G73"/>
    <mergeCell ref="D74:G75"/>
    <mergeCell ref="D79:E79"/>
    <mergeCell ref="F79:G79"/>
    <mergeCell ref="D80:E80"/>
    <mergeCell ref="F80:G80"/>
    <mergeCell ref="F81:G81"/>
    <mergeCell ref="X81:AC81"/>
    <mergeCell ref="X82:AC82"/>
    <mergeCell ref="X83:AC83"/>
    <mergeCell ref="J80:O80"/>
    <mergeCell ref="J81:O81"/>
    <mergeCell ref="Q81:V81"/>
    <mergeCell ref="J82:O82"/>
    <mergeCell ref="Q82:V82"/>
    <mergeCell ref="J83:O83"/>
    <mergeCell ref="Q83:V83"/>
    <mergeCell ref="Y89:AJ89"/>
    <mergeCell ref="Y90:AJ90"/>
    <mergeCell ref="Y92:AJ92"/>
    <mergeCell ref="Y93:AJ93"/>
    <mergeCell ref="Y94:AJ94"/>
    <mergeCell ref="Y95:AJ95"/>
    <mergeCell ref="Y96:AJ96"/>
    <mergeCell ref="Q90:V90"/>
    <mergeCell ref="Q91:V91"/>
    <mergeCell ref="Q92:V92"/>
    <mergeCell ref="Q93:V93"/>
    <mergeCell ref="Q94:V94"/>
    <mergeCell ref="Q95:V95"/>
    <mergeCell ref="Q96:V96"/>
    <mergeCell ref="Q97:V97"/>
    <mergeCell ref="J91:O91"/>
    <mergeCell ref="J92:O92"/>
    <mergeCell ref="J93:O93"/>
    <mergeCell ref="J94:O94"/>
    <mergeCell ref="J95:O95"/>
    <mergeCell ref="J96:O96"/>
    <mergeCell ref="J97:O97"/>
    <mergeCell ref="I98:V98"/>
    <mergeCell ref="J88:O88"/>
    <mergeCell ref="Q88:V88"/>
    <mergeCell ref="Z88:AJ88"/>
    <mergeCell ref="J89:O89"/>
    <mergeCell ref="Q89:V89"/>
    <mergeCell ref="J90:O90"/>
    <mergeCell ref="Y91:AJ91"/>
    <mergeCell ref="BA85:BG85"/>
    <mergeCell ref="BB88:BG88"/>
    <mergeCell ref="AL81:AR81"/>
    <mergeCell ref="BB81:BG81"/>
    <mergeCell ref="AL82:AR82"/>
    <mergeCell ref="BA82:BG82"/>
    <mergeCell ref="AL83:AR83"/>
    <mergeCell ref="BB84:BG84"/>
    <mergeCell ref="AL87:AY96"/>
    <mergeCell ref="BA89:BG89"/>
    <mergeCell ref="AO50:AP50"/>
    <mergeCell ref="AR50:AU50"/>
    <mergeCell ref="AO51:AP51"/>
    <mergeCell ref="AR51:AU51"/>
    <mergeCell ref="AO52:AP52"/>
    <mergeCell ref="AR52:AU52"/>
    <mergeCell ref="AR53:AU53"/>
    <mergeCell ref="AO53:AP53"/>
    <mergeCell ref="AO54:AP54"/>
    <mergeCell ref="AO56:AP56"/>
    <mergeCell ref="AO57:AP57"/>
    <mergeCell ref="AO58:AP58"/>
    <mergeCell ref="AO59:AP59"/>
    <mergeCell ref="AO60:AP60"/>
    <mergeCell ref="AR62:AU62"/>
    <mergeCell ref="AR63:AU63"/>
    <mergeCell ref="AT67:AY68"/>
    <mergeCell ref="AR54:AU54"/>
    <mergeCell ref="AR56:AU56"/>
    <mergeCell ref="AR57:AU57"/>
    <mergeCell ref="AR58:AU58"/>
    <mergeCell ref="AR59:AU59"/>
    <mergeCell ref="AR60:AU60"/>
    <mergeCell ref="AR61:AU61"/>
    <mergeCell ref="AO61:AP61"/>
    <mergeCell ref="AO62:AP62"/>
    <mergeCell ref="AO63:AP63"/>
    <mergeCell ref="AK67:AR68"/>
    <mergeCell ref="AL69:AR69"/>
    <mergeCell ref="AL70:AR70"/>
    <mergeCell ref="AL71:AR71"/>
    <mergeCell ref="AL72:AR72"/>
    <mergeCell ref="AL73:AR73"/>
    <mergeCell ref="AL74:AR74"/>
    <mergeCell ref="AT74:AY75"/>
    <mergeCell ref="BB74:BG74"/>
    <mergeCell ref="AL75:AR75"/>
    <mergeCell ref="BA75:BG75"/>
    <mergeCell ref="AL76:AR76"/>
    <mergeCell ref="AL77:AR77"/>
    <mergeCell ref="BB77:BG77"/>
    <mergeCell ref="AL78:AR78"/>
    <mergeCell ref="BA78:BG78"/>
    <mergeCell ref="AL79:AR79"/>
    <mergeCell ref="AL80:AR80"/>
  </mergeCells>
  <conditionalFormatting sqref="I32:AM32">
    <cfRule type="expression" dxfId="0" priority="1">
      <formula>indirect("RC",false)=Today()</formula>
    </cfRule>
  </conditionalFormatting>
  <conditionalFormatting sqref="D9 I31:AM31">
    <cfRule type="expression" dxfId="0" priority="2">
      <formula>indirect("R[1]C",false)=Today()</formula>
    </cfRule>
  </conditionalFormatting>
  <conditionalFormatting sqref="D34:D63">
    <cfRule type="expression" dxfId="1" priority="3">
      <formula>AND(INDIRECT("RC[1]",FALSE)&lt;&gt;"", INDIRECT("Setup!$D$31") = "Matcha")</formula>
    </cfRule>
  </conditionalFormatting>
  <conditionalFormatting sqref="D34:D63">
    <cfRule type="expression" dxfId="2" priority="4">
      <formula>AND(INDIRECT("RC[1]",FALSE)&lt;&gt;"", INDIRECT("Setup!$D$31") = "Sky")</formula>
    </cfRule>
  </conditionalFormatting>
  <conditionalFormatting sqref="D34:D63">
    <cfRule type="expression" dxfId="3" priority="5">
      <formula>AND(INDIRECT("RC[1]",FALSE)&lt;&gt;"", INDIRECT("Setup!$D$31") = "Rose")</formula>
    </cfRule>
  </conditionalFormatting>
  <conditionalFormatting sqref="D34:D63">
    <cfRule type="expression" dxfId="4" priority="6">
      <formula>AND(INDIRECT("RC[1]",FALSE)&lt;&gt;"", INDIRECT("Setup!$D$31") = "Lavender")</formula>
    </cfRule>
  </conditionalFormatting>
  <conditionalFormatting sqref="D34:D63">
    <cfRule type="expression" dxfId="5" priority="7">
      <formula>AND(INDIRECT("RC[1]",FALSE)&lt;&gt;"", INDIRECT("Setup!$D$31") = "Neutral")</formula>
    </cfRule>
  </conditionalFormatting>
  <conditionalFormatting sqref="J69:O83">
    <cfRule type="expression" dxfId="6" priority="8">
      <formula>$I69=$BC$9</formula>
    </cfRule>
  </conditionalFormatting>
  <conditionalFormatting sqref="Q69:V83">
    <cfRule type="expression" dxfId="7" priority="9">
      <formula>$P69=$BC$9</formula>
    </cfRule>
  </conditionalFormatting>
  <conditionalFormatting sqref="X69:AC83">
    <cfRule type="expression" dxfId="6" priority="10">
      <formula>$W69=$BC$9</formula>
    </cfRule>
  </conditionalFormatting>
  <conditionalFormatting sqref="AE69:AJ83">
    <cfRule type="expression" dxfId="6" priority="11">
      <formula>$AD69=$BC$9</formula>
    </cfRule>
  </conditionalFormatting>
  <conditionalFormatting sqref="AL69:AR83">
    <cfRule type="expression" dxfId="6" priority="12">
      <formula>$AK69=$BC$9</formula>
    </cfRule>
  </conditionalFormatting>
  <conditionalFormatting sqref="I88:O97">
    <cfRule type="expression" dxfId="7" priority="13">
      <formula>$I88=$BC$9</formula>
    </cfRule>
  </conditionalFormatting>
  <conditionalFormatting sqref="I88:I97 P88:V97">
    <cfRule type="expression" dxfId="8" priority="14">
      <formula>$P88=$BC$9</formula>
    </cfRule>
  </conditionalFormatting>
  <conditionalFormatting sqref="Y88:AJ96">
    <cfRule type="expression" dxfId="8" priority="15">
      <formula>$Y88=True</formula>
    </cfRule>
  </conditionalFormatting>
  <conditionalFormatting sqref="AO15:AY24">
    <cfRule type="expression" dxfId="9" priority="16">
      <formula>$AX15&gt;=1</formula>
    </cfRule>
  </conditionalFormatting>
  <dataValidations>
    <dataValidation type="list" allowBlank="1" showErrorMessage="1" sqref="F8">
      <formula1>EXAMPLE!$BC$12:$BC$23</formula1>
    </dataValidation>
  </dataValidations>
  <drawing r:id="rId1"/>
</worksheet>
</file>