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8B2A6859-A68A-4FF9-9C0A-1FB964C3D89F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income" sheetId="1" r:id="rId1"/>
    <sheet name="Balance" sheetId="2" r:id="rId2"/>
    <sheet name="Cash flow" sheetId="3" r:id="rId3"/>
    <sheet name="analyzer" sheetId="4" r:id="rId4"/>
  </sheets>
  <definedNames>
    <definedName name="_xlnm._FilterDatabase" localSheetId="3" hidden="1">analyzer!$A$6:$K$24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B27" i="4"/>
  <c r="C27" i="4"/>
  <c r="D27" i="4"/>
  <c r="E27" i="4"/>
  <c r="F27" i="4"/>
  <c r="G27" i="4"/>
  <c r="H27" i="4"/>
  <c r="I27" i="4"/>
  <c r="J27" i="4"/>
  <c r="K27" i="4"/>
  <c r="C26" i="4"/>
  <c r="D26" i="4"/>
  <c r="E26" i="4"/>
  <c r="F26" i="4"/>
  <c r="G26" i="4"/>
  <c r="H26" i="4"/>
  <c r="I26" i="4"/>
  <c r="J26" i="4"/>
  <c r="K26" i="4"/>
  <c r="B26" i="4"/>
  <c r="B18" i="4"/>
  <c r="C18" i="4"/>
  <c r="D18" i="4"/>
  <c r="E18" i="4"/>
  <c r="F18" i="4"/>
  <c r="G18" i="4"/>
  <c r="H18" i="4"/>
  <c r="I18" i="4"/>
  <c r="J18" i="4"/>
  <c r="K18" i="4"/>
  <c r="B19" i="4"/>
  <c r="C19" i="4"/>
  <c r="D19" i="4"/>
  <c r="E19" i="4"/>
  <c r="F19" i="4"/>
  <c r="G19" i="4"/>
  <c r="H19" i="4"/>
  <c r="I19" i="4"/>
  <c r="J19" i="4"/>
  <c r="K19" i="4"/>
  <c r="B20" i="4"/>
  <c r="C20" i="4"/>
  <c r="D20" i="4"/>
  <c r="E20" i="4"/>
  <c r="F20" i="4"/>
  <c r="G20" i="4"/>
  <c r="H20" i="4"/>
  <c r="I20" i="4"/>
  <c r="J20" i="4"/>
  <c r="K20" i="4"/>
  <c r="B21" i="4"/>
  <c r="C21" i="4"/>
  <c r="D21" i="4"/>
  <c r="E21" i="4"/>
  <c r="F21" i="4"/>
  <c r="H21" i="4"/>
  <c r="I21" i="4"/>
  <c r="J21" i="4"/>
  <c r="K21" i="4"/>
  <c r="B22" i="4"/>
  <c r="C22" i="4"/>
  <c r="D22" i="4"/>
  <c r="E22" i="4"/>
  <c r="F22" i="4"/>
  <c r="H22" i="4"/>
  <c r="I22" i="4"/>
  <c r="J22" i="4"/>
  <c r="K22" i="4"/>
  <c r="B23" i="4"/>
  <c r="C23" i="4"/>
  <c r="D23" i="4"/>
  <c r="E23" i="4"/>
  <c r="F23" i="4"/>
  <c r="G23" i="4"/>
  <c r="H23" i="4"/>
  <c r="I23" i="4"/>
  <c r="J23" i="4"/>
  <c r="K23" i="4"/>
  <c r="B24" i="4"/>
  <c r="C24" i="4"/>
  <c r="D24" i="4"/>
  <c r="E24" i="4"/>
  <c r="F24" i="4"/>
  <c r="H24" i="4"/>
  <c r="I24" i="4"/>
  <c r="J24" i="4"/>
  <c r="K24" i="4"/>
  <c r="C17" i="4"/>
  <c r="D17" i="4"/>
  <c r="E17" i="4"/>
  <c r="F17" i="4"/>
  <c r="G17" i="4"/>
  <c r="H17" i="4"/>
  <c r="I17" i="4"/>
  <c r="J17" i="4"/>
  <c r="K17" i="4"/>
  <c r="B17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C11" i="4"/>
  <c r="D11" i="4"/>
  <c r="E11" i="4"/>
  <c r="F11" i="4"/>
  <c r="G11" i="4"/>
  <c r="H11" i="4"/>
  <c r="I11" i="4"/>
  <c r="J11" i="4"/>
  <c r="K11" i="4"/>
  <c r="B12" i="4"/>
  <c r="C12" i="4"/>
  <c r="D12" i="4"/>
  <c r="E12" i="4"/>
  <c r="F12" i="4"/>
  <c r="G12" i="4"/>
  <c r="H12" i="4"/>
  <c r="I12" i="4"/>
  <c r="J12" i="4"/>
  <c r="K12" i="4"/>
  <c r="B13" i="4"/>
  <c r="C13" i="4"/>
  <c r="D13" i="4"/>
  <c r="E13" i="4"/>
  <c r="F13" i="4"/>
  <c r="G13" i="4"/>
  <c r="H13" i="4"/>
  <c r="I13" i="4"/>
  <c r="J13" i="4"/>
  <c r="K13" i="4"/>
  <c r="B14" i="4"/>
  <c r="C14" i="4"/>
  <c r="D14" i="4"/>
  <c r="E14" i="4"/>
  <c r="F14" i="4"/>
  <c r="G14" i="4"/>
  <c r="H14" i="4"/>
  <c r="I14" i="4"/>
  <c r="J14" i="4"/>
  <c r="K14" i="4"/>
  <c r="B15" i="4"/>
  <c r="C15" i="4"/>
  <c r="D15" i="4"/>
  <c r="E15" i="4"/>
  <c r="F15" i="4"/>
  <c r="G15" i="4"/>
  <c r="H15" i="4"/>
  <c r="I15" i="4"/>
  <c r="J15" i="4"/>
  <c r="K15" i="4"/>
  <c r="C8" i="4"/>
  <c r="D8" i="4"/>
  <c r="E8" i="4"/>
  <c r="F8" i="4"/>
  <c r="G8" i="4"/>
  <c r="H8" i="4"/>
  <c r="I8" i="4"/>
  <c r="J8" i="4"/>
  <c r="K8" i="4"/>
  <c r="B8" i="4"/>
  <c r="C16" i="3"/>
  <c r="D16" i="3"/>
  <c r="E16" i="3"/>
  <c r="F16" i="3"/>
  <c r="G16" i="3"/>
  <c r="H16" i="3"/>
  <c r="I16" i="3"/>
  <c r="J16" i="3"/>
  <c r="K16" i="3"/>
  <c r="B16" i="3"/>
  <c r="C15" i="3"/>
  <c r="D15" i="3"/>
  <c r="E15" i="3"/>
  <c r="F15" i="3"/>
  <c r="G15" i="3"/>
  <c r="H15" i="3"/>
  <c r="I15" i="3"/>
  <c r="J15" i="3"/>
  <c r="K15" i="3"/>
  <c r="B15" i="3"/>
  <c r="C31" i="2"/>
  <c r="D31" i="2"/>
  <c r="E31" i="2"/>
  <c r="F31" i="2"/>
  <c r="G31" i="2"/>
  <c r="H31" i="2"/>
  <c r="I31" i="2"/>
  <c r="J31" i="2"/>
  <c r="K31" i="2"/>
  <c r="B31" i="2"/>
  <c r="C29" i="2"/>
  <c r="D29" i="2"/>
  <c r="E29" i="2"/>
  <c r="F29" i="2"/>
  <c r="G29" i="2"/>
  <c r="H29" i="2"/>
  <c r="I29" i="2"/>
  <c r="J29" i="2"/>
  <c r="K29" i="2"/>
  <c r="B29" i="2"/>
  <c r="C35" i="2"/>
  <c r="D35" i="2"/>
  <c r="E35" i="2"/>
  <c r="F35" i="2"/>
  <c r="H35" i="2"/>
  <c r="I35" i="2"/>
  <c r="J35" i="2"/>
  <c r="K35" i="2"/>
  <c r="B35" i="2"/>
  <c r="C34" i="2"/>
  <c r="D34" i="2"/>
  <c r="E34" i="2"/>
  <c r="F34" i="2"/>
  <c r="G34" i="2"/>
  <c r="H34" i="2"/>
  <c r="I34" i="2"/>
  <c r="J34" i="2"/>
  <c r="K34" i="2"/>
  <c r="B34" i="2"/>
  <c r="C30" i="2"/>
  <c r="D30" i="2"/>
  <c r="E30" i="2"/>
  <c r="F30" i="2"/>
  <c r="G30" i="2"/>
  <c r="H30" i="2"/>
  <c r="I30" i="2"/>
  <c r="J30" i="2"/>
  <c r="K30" i="2"/>
  <c r="B30" i="2"/>
  <c r="C32" i="2"/>
  <c r="C33" i="2" s="1"/>
  <c r="D32" i="2"/>
  <c r="D33" i="2" s="1"/>
  <c r="E32" i="2"/>
  <c r="E33" i="2" s="1"/>
  <c r="F32" i="2"/>
  <c r="F33" i="2" s="1"/>
  <c r="G32" i="2"/>
  <c r="H32" i="2"/>
  <c r="H33" i="2" s="1"/>
  <c r="I32" i="2"/>
  <c r="I33" i="2" s="1"/>
  <c r="J32" i="2"/>
  <c r="J33" i="2" s="1"/>
  <c r="K32" i="2"/>
  <c r="K33" i="2" s="1"/>
  <c r="B32" i="2"/>
  <c r="B33" i="2" s="1"/>
  <c r="C28" i="2"/>
  <c r="D28" i="2"/>
  <c r="E28" i="2"/>
  <c r="F28" i="2"/>
  <c r="G28" i="2"/>
  <c r="H28" i="2"/>
  <c r="I28" i="2"/>
  <c r="J28" i="2"/>
  <c r="K28" i="2"/>
  <c r="B28" i="2"/>
  <c r="I26" i="1"/>
  <c r="I27" i="1"/>
  <c r="I29" i="1"/>
  <c r="I30" i="1"/>
  <c r="I31" i="1"/>
  <c r="I28" i="1"/>
  <c r="I32" i="1"/>
  <c r="I33" i="1"/>
  <c r="B33" i="1"/>
  <c r="C33" i="1"/>
  <c r="D33" i="1"/>
  <c r="E33" i="1"/>
  <c r="F33" i="1"/>
  <c r="G33" i="1"/>
  <c r="H33" i="1"/>
  <c r="J33" i="1"/>
  <c r="K33" i="1"/>
  <c r="C28" i="1"/>
  <c r="C32" i="1" s="1"/>
  <c r="D28" i="1"/>
  <c r="D32" i="1" s="1"/>
  <c r="E28" i="1"/>
  <c r="E32" i="1" s="1"/>
  <c r="F28" i="1"/>
  <c r="F32" i="1" s="1"/>
  <c r="G28" i="1"/>
  <c r="G32" i="1" s="1"/>
  <c r="H28" i="1"/>
  <c r="H32" i="1" s="1"/>
  <c r="J28" i="1"/>
  <c r="J32" i="1" s="1"/>
  <c r="K28" i="1"/>
  <c r="K32" i="1" s="1"/>
  <c r="B28" i="1"/>
  <c r="B32" i="1" s="1"/>
  <c r="C26" i="1"/>
  <c r="C27" i="1" s="1"/>
  <c r="D26" i="1"/>
  <c r="D27" i="1" s="1"/>
  <c r="E26" i="1"/>
  <c r="E27" i="1" s="1"/>
  <c r="F26" i="1"/>
  <c r="F27" i="1" s="1"/>
  <c r="G26" i="1"/>
  <c r="G27" i="1" s="1"/>
  <c r="H26" i="1"/>
  <c r="H27" i="1" s="1"/>
  <c r="J26" i="1"/>
  <c r="J27" i="1" s="1"/>
  <c r="K26" i="1"/>
  <c r="K27" i="1" s="1"/>
  <c r="B26" i="1"/>
  <c r="B27" i="1" s="1"/>
  <c r="G33" i="2" l="1"/>
  <c r="G22" i="4" s="1"/>
  <c r="G21" i="4"/>
  <c r="G35" i="2"/>
  <c r="G24" i="4" s="1"/>
  <c r="B29" i="1"/>
  <c r="B31" i="1"/>
  <c r="B30" i="1"/>
  <c r="K29" i="1"/>
  <c r="K31" i="1"/>
  <c r="K30" i="1"/>
  <c r="J29" i="1"/>
  <c r="J31" i="1"/>
  <c r="J30" i="1"/>
  <c r="H29" i="1"/>
  <c r="H31" i="1"/>
  <c r="H30" i="1"/>
  <c r="G29" i="1"/>
  <c r="G31" i="1"/>
  <c r="G30" i="1"/>
  <c r="F29" i="1"/>
  <c r="F31" i="1"/>
  <c r="F30" i="1"/>
  <c r="E29" i="1"/>
  <c r="E31" i="1"/>
  <c r="E30" i="1"/>
  <c r="D29" i="1"/>
  <c r="D31" i="1"/>
  <c r="D30" i="1"/>
  <c r="C29" i="1"/>
  <c r="C31" i="1"/>
  <c r="C30" i="1"/>
</calcChain>
</file>

<file path=xl/sharedStrings.xml><?xml version="1.0" encoding="utf-8"?>
<sst xmlns="http://schemas.openxmlformats.org/spreadsheetml/2006/main" count="132" uniqueCount="71">
  <si>
    <t>COMPANY NAME</t>
  </si>
  <si>
    <t xml:space="preserve">         APOLLO HOSPITALS ENTERPRISE LTD</t>
  </si>
  <si>
    <t>INCOME STATEMENT(Crores)</t>
  </si>
  <si>
    <t>Report Date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</si>
  <si>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</si>
  <si>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</si>
  <si>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</si>
  <si>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</si>
  <si>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</si>
  <si>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</si>
  <si>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</si>
  <si>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</si>
  <si>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</si>
  <si>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</si>
  <si>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Sales(S)</t>
  </si>
  <si>
    <t>Raw Material Cost(RMC)</t>
  </si>
  <si>
    <t>Change in Inventory(CI)</t>
  </si>
  <si>
    <t>Power and Fuel(PF)</t>
  </si>
  <si>
    <t>Other Mfr. Exp(OME)</t>
  </si>
  <si>
    <t>Employee Cost(EC)</t>
  </si>
  <si>
    <t>Selling and admin(SA)</t>
  </si>
  <si>
    <t>Other Expenses(OE)</t>
  </si>
  <si>
    <t>Other Income(OI)</t>
  </si>
  <si>
    <t>Depreciation(D)</t>
  </si>
  <si>
    <t>Interest(I)</t>
  </si>
  <si>
    <t>Profit before tax(PBT)</t>
  </si>
  <si>
    <t>Tax(T)</t>
  </si>
  <si>
    <t>Net profit(NP)</t>
  </si>
  <si>
    <t>Dividend Amount(DA)</t>
  </si>
  <si>
    <t>Warren Buffet's Analyzing method</t>
  </si>
  <si>
    <t>Cost of goods sold (COGS=RMC+CI+PF+OME+EC)</t>
  </si>
  <si>
    <t>Gross Profit (GP = S-COGS)</t>
  </si>
  <si>
    <t>Operating expenses(OPE = SA+OE+D)</t>
  </si>
  <si>
    <t>Gross Profit margin(GPM = GP/S *100)</t>
  </si>
  <si>
    <t>Selling and admin margin(SDM = SA/GP *100 )</t>
  </si>
  <si>
    <t>Depreciation margin(DM = D/GP *100)</t>
  </si>
  <si>
    <t>Interest  margin(I/OPE *100)</t>
  </si>
  <si>
    <t>Net Earnings(NE = NP/(S+OI) * 100)</t>
  </si>
  <si>
    <t>BALANCE SHEET(in CRS)</t>
  </si>
  <si>
    <t>Equity Share Capital(ESC)</t>
  </si>
  <si>
    <t>Reserves(R)</t>
  </si>
  <si>
    <t>Borrowings(B)</t>
  </si>
  <si>
    <t>Other Liabilities(OL)</t>
  </si>
  <si>
    <t>Total</t>
  </si>
  <si>
    <t>Net Block(NB)</t>
  </si>
  <si>
    <t>Capital Work in Progress(CWIP)</t>
  </si>
  <si>
    <t>Investments(IM)</t>
  </si>
  <si>
    <t>Other Assets(OA)</t>
  </si>
  <si>
    <t>Total(TA)</t>
  </si>
  <si>
    <t>Receivables(R)</t>
  </si>
  <si>
    <t>Inventory(IT)</t>
  </si>
  <si>
    <t>Cash &amp; Bank(CB)</t>
  </si>
  <si>
    <t>No. of Equity Shares(ES)</t>
  </si>
  <si>
    <t>Face value(FV)</t>
  </si>
  <si>
    <t xml:space="preserve"> Gross Tangible assests(GTA = NB+CWIP)</t>
  </si>
  <si>
    <t>Total Current Assets(TCA = R+IT+CB)</t>
  </si>
  <si>
    <t>Total Liabilities(TL = B+OL)</t>
  </si>
  <si>
    <t>Solvencf ratio(S=TA/TL)</t>
  </si>
  <si>
    <t>Return on Assets(ROA = NP/TA *100)</t>
  </si>
  <si>
    <t>Net worth(NW = TA-TL)</t>
  </si>
  <si>
    <t>Cash from Operating Activity(COA)</t>
  </si>
  <si>
    <t>Cash from Investing Activity(CIA)</t>
  </si>
  <si>
    <t>Cash from Financing Activity(CFA)</t>
  </si>
  <si>
    <t>Net Cash Flow(NCF)</t>
  </si>
  <si>
    <t>WARREN BUFFET'S ANALYZING METHOD</t>
  </si>
  <si>
    <t>GOOD</t>
  </si>
  <si>
    <t>MODERATE</t>
  </si>
  <si>
    <t>BAD</t>
  </si>
  <si>
    <t>INCOME STATEMENT ANALYZER</t>
  </si>
  <si>
    <t>BALANCE SHEET ANALYZER</t>
  </si>
  <si>
    <t>CASH FLOW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</si>
</sst>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m\-yy;@"/>
    <numFmt numFmtId="165" formatCode="[$-409]mmm\-yy;@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0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0" xfId="0" applyFont="1" applyFill="1"/>
    <xf numFmtId="2" fontId="0" fillId="0" borderId="0" xfId="0" applyNumberFormat="1"/>
    <xf numFmtId="0" fontId="1" fillId="4" borderId="0" xfId="0" applyFont="1" applyFill="1"/>
    <xf numFmtId="9" fontId="0" fillId="0" borderId="0" xfId="0" applyNumberFormat="1"/>
    <xf numFmtId="0" fontId="4" fillId="0" borderId="0" xfId="0" applyFont="1"/>
    <xf numFmtId="0" fontId="0" fillId="4" borderId="0" xfId="0" applyFill="1"/>
    <xf numFmtId="0" fontId="2" fillId="4" borderId="0" xfId="0" applyFont="1" applyFill="1"/>
    <xf numFmtId="0" fontId="5" fillId="4" borderId="0" xfId="0" applyFont="1" applyFill="1"/>
    <xf numFmtId="0" fontId="3" fillId="5" borderId="0" xfId="0" applyFont="1" applyFill="1"/>
    <xf numFmtId="1" fontId="0" fillId="0" borderId="0" xfId="0" applyNumberFormat="1"/>
    <xf numFmtId="3" fontId="0" fillId="0" borderId="0" xfId="0" applyNumberFormat="1"/>
    <xf numFmtId="0" fontId="6" fillId="0" borderId="0" xfId="0" applyFont="1"/>
    <xf numFmtId="0" fontId="1" fillId="6" borderId="0" xfId="0" applyFont="1" applyFill="1"/>
    <xf numFmtId="0" fontId="2" fillId="6" borderId="0" xfId="0" applyFont="1" applyFill="1"/>
    <xf numFmtId="164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0" fillId="7" borderId="0" xfId="0" applyFill="1"/>
    <xf numFmtId="2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0" fontId="0" fillId="8" borderId="0" xfId="0" applyFill="1"/>
    <xf numFmtId="0" fontId="0" fillId="9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C7CE"/>
      <color rgb="FFFFEB9C"/>
      <color rgb="FFFF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pane xSplit="1" topLeftCell="B6" activePane="topRight" state="frozen"/>
      <selection pane="topRight" activeCell="B8" sqref="B8"/>
    </sheetView>
  </sheetViews>
  <sheetFormatPr defaultRowHeight="15"/>
  <cols>
    <col min="1" max="1" width="45.140625" bestFit="1" customWidth="1"/>
    <col min="2" max="2" width="8.5703125" bestFit="1" customWidth="1"/>
    <col min="3" max="4" width="10.140625" bestFit="1" customWidth="1"/>
    <col min="6" max="11" width="10.140625" bestFit="1" customWidth="1"/>
  </cols>
  <sheetData>
    <row r="1" spans="1:11">
      <c r="A1" s="1" t="s">
        <v>0</v>
      </c>
      <c r="B1" s="25" t="s">
        <v>1</v>
      </c>
      <c r="C1" s="25"/>
      <c r="D1" s="25"/>
      <c r="E1" s="25"/>
    </row>
    <row r="4" spans="1:11">
      <c r="A4" s="2"/>
    </row>
    <row r="7" spans="1:11">
      <c r="A7" s="1" t="s">
        <v>2</v>
      </c>
    </row>
    <row r="8" spans="1:11">
      <c r="A8" s="3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 spans="1:11">
      <c r="A9" s="5" t="s">
        <v>14</v>
      </c>
      <c r="B9" s="4">
        <v>4357.1099999999997</v>
      </c>
      <c r="C9" s="4">
        <v>5128.9799999999996</v>
      </c>
      <c r="D9" s="4">
        <v>6149.5</v>
      </c>
      <c r="E9" s="4">
        <v>7255.7</v>
      </c>
      <c r="F9" s="4">
        <v>8243.4699999999993</v>
      </c>
      <c r="G9" s="4">
        <v>9617.4</v>
      </c>
      <c r="H9" s="4">
        <v>11246.8</v>
      </c>
      <c r="I9" s="4">
        <v>10560</v>
      </c>
      <c r="J9" s="4">
        <v>14662.6</v>
      </c>
      <c r="K9" s="4">
        <v>16612.5</v>
      </c>
    </row>
    <row r="10" spans="1:11">
      <c r="A10" s="5" t="s">
        <v>15</v>
      </c>
      <c r="B10" s="4">
        <v>2131.6</v>
      </c>
      <c r="C10" s="4">
        <v>2562.23</v>
      </c>
      <c r="D10" s="4">
        <v>3135.33</v>
      </c>
      <c r="E10" s="4">
        <v>3646.22</v>
      </c>
      <c r="F10" s="4">
        <v>4110.8500000000004</v>
      </c>
      <c r="G10" s="4">
        <v>4732.5</v>
      </c>
      <c r="H10" s="4">
        <v>5605.9</v>
      </c>
      <c r="I10" s="4">
        <v>5809.4</v>
      </c>
      <c r="J10" s="4">
        <v>7646.8</v>
      </c>
      <c r="K10" s="4">
        <v>8598.7999999999993</v>
      </c>
    </row>
    <row r="11" spans="1:11">
      <c r="A11" s="5" t="s">
        <v>16</v>
      </c>
      <c r="B11" s="4">
        <v>-18.53</v>
      </c>
      <c r="C11" s="4">
        <v>-18.96</v>
      </c>
      <c r="D11" s="4">
        <v>80.59</v>
      </c>
      <c r="E11" s="4">
        <v>47.34</v>
      </c>
      <c r="F11" s="4">
        <v>78.19</v>
      </c>
      <c r="G11" s="4">
        <v>71.599999999999994</v>
      </c>
      <c r="H11" s="4">
        <v>107</v>
      </c>
      <c r="I11" s="4">
        <v>125.2</v>
      </c>
      <c r="J11" s="4">
        <v>73.3</v>
      </c>
      <c r="K11" s="4">
        <v>24.5</v>
      </c>
    </row>
    <row r="12" spans="1:11">
      <c r="A12" s="5" t="s">
        <v>17</v>
      </c>
      <c r="B12" s="4">
        <v>85.33</v>
      </c>
      <c r="C12" s="4">
        <v>93.98</v>
      </c>
      <c r="D12" s="4">
        <v>122.8</v>
      </c>
      <c r="E12" s="4">
        <v>127.89</v>
      </c>
      <c r="F12" s="4">
        <v>166.68</v>
      </c>
      <c r="G12" s="4">
        <v>183.8</v>
      </c>
      <c r="H12" s="4">
        <v>213</v>
      </c>
      <c r="I12" s="4">
        <v>169.7</v>
      </c>
      <c r="J12" s="4">
        <v>193.7</v>
      </c>
      <c r="K12" s="4">
        <v>217.6</v>
      </c>
    </row>
    <row r="13" spans="1:11">
      <c r="A13" s="5" t="s">
        <v>18</v>
      </c>
      <c r="B13" s="4">
        <v>116.02</v>
      </c>
      <c r="C13" s="4">
        <v>116.96</v>
      </c>
      <c r="D13" s="4">
        <v>143.36000000000001</v>
      </c>
      <c r="E13" s="4">
        <v>342.51</v>
      </c>
      <c r="F13" s="4">
        <v>276.52</v>
      </c>
      <c r="G13" s="4">
        <v>892.9</v>
      </c>
      <c r="H13" s="4">
        <v>1051.7</v>
      </c>
      <c r="I13" s="4">
        <v>1100.2</v>
      </c>
      <c r="J13" s="4">
        <v>1798.6</v>
      </c>
      <c r="K13" s="4">
        <v>2021.2</v>
      </c>
    </row>
    <row r="14" spans="1:11">
      <c r="A14" s="5" t="s">
        <v>19</v>
      </c>
      <c r="B14" s="4">
        <v>727.58</v>
      </c>
      <c r="C14" s="4">
        <v>860.41</v>
      </c>
      <c r="D14" s="4">
        <v>1023.94</v>
      </c>
      <c r="E14" s="4">
        <v>1196.8900000000001</v>
      </c>
      <c r="F14" s="4">
        <v>1404.98</v>
      </c>
      <c r="G14" s="4">
        <v>1598.9</v>
      </c>
      <c r="H14" s="4">
        <v>1853.9</v>
      </c>
      <c r="I14" s="4">
        <v>1602.1</v>
      </c>
      <c r="J14" s="4">
        <v>1788.3</v>
      </c>
      <c r="K14" s="4">
        <v>2146.9</v>
      </c>
    </row>
    <row r="15" spans="1:11">
      <c r="A15" s="5" t="s">
        <v>20</v>
      </c>
      <c r="B15" s="4">
        <v>407.6</v>
      </c>
      <c r="C15" s="4">
        <v>520.03</v>
      </c>
      <c r="D15" s="4">
        <v>976.21</v>
      </c>
      <c r="E15" s="4">
        <v>1168.6199999999999</v>
      </c>
      <c r="F15" s="4">
        <v>1431.98</v>
      </c>
      <c r="G15" s="4">
        <v>1124.9000000000001</v>
      </c>
      <c r="H15" s="4">
        <v>903</v>
      </c>
      <c r="I15" s="4">
        <v>623.70000000000005</v>
      </c>
      <c r="J15" s="4">
        <v>985.5</v>
      </c>
      <c r="K15" s="4">
        <v>1461.2</v>
      </c>
    </row>
    <row r="16" spans="1:11">
      <c r="A16" s="5" t="s">
        <v>21</v>
      </c>
      <c r="B16" s="4">
        <v>194.6</v>
      </c>
      <c r="C16" s="4">
        <v>218.97</v>
      </c>
      <c r="D16" s="4">
        <v>144.19999999999999</v>
      </c>
      <c r="E16" s="4">
        <v>87.12</v>
      </c>
      <c r="F16" s="4">
        <v>129.43</v>
      </c>
      <c r="G16" s="4">
        <v>86.4</v>
      </c>
      <c r="H16" s="4">
        <v>135.4</v>
      </c>
      <c r="I16" s="4">
        <v>239.8</v>
      </c>
      <c r="J16" s="4">
        <v>133.9</v>
      </c>
      <c r="K16" s="4">
        <v>126.7</v>
      </c>
    </row>
    <row r="17" spans="1:11">
      <c r="A17" s="5" t="s">
        <v>22</v>
      </c>
      <c r="B17" s="4">
        <v>18.03</v>
      </c>
      <c r="C17" s="4">
        <v>47.47</v>
      </c>
      <c r="D17" s="4">
        <v>91.73</v>
      </c>
      <c r="E17" s="4">
        <v>59.68</v>
      </c>
      <c r="F17" s="4">
        <v>24.34</v>
      </c>
      <c r="G17" s="4">
        <v>25.5</v>
      </c>
      <c r="H17" s="4">
        <v>221.6</v>
      </c>
      <c r="I17" s="4">
        <v>102.7</v>
      </c>
      <c r="J17" s="4">
        <v>368.3</v>
      </c>
      <c r="K17" s="4">
        <v>75.3</v>
      </c>
    </row>
    <row r="18" spans="1:11">
      <c r="A18" s="5" t="s">
        <v>23</v>
      </c>
      <c r="B18" s="4">
        <v>167.79</v>
      </c>
      <c r="C18" s="4">
        <v>211.65</v>
      </c>
      <c r="D18" s="4">
        <v>263.83</v>
      </c>
      <c r="E18" s="4">
        <v>314.04000000000002</v>
      </c>
      <c r="F18" s="4">
        <v>359.03</v>
      </c>
      <c r="G18" s="4">
        <v>395.5</v>
      </c>
      <c r="H18" s="4">
        <v>619.70000000000005</v>
      </c>
      <c r="I18" s="4">
        <v>573.1</v>
      </c>
      <c r="J18" s="4">
        <v>600.70000000000005</v>
      </c>
      <c r="K18" s="4">
        <v>615.4</v>
      </c>
    </row>
    <row r="19" spans="1:11">
      <c r="A19" s="5" t="s">
        <v>24</v>
      </c>
      <c r="B19" s="4">
        <v>119.38</v>
      </c>
      <c r="C19" s="4">
        <v>117.85</v>
      </c>
      <c r="D19" s="4">
        <v>180.02</v>
      </c>
      <c r="E19" s="4">
        <v>257.35000000000002</v>
      </c>
      <c r="F19" s="4">
        <v>295.07</v>
      </c>
      <c r="G19" s="4">
        <v>327</v>
      </c>
      <c r="H19" s="4">
        <v>532.79999999999995</v>
      </c>
      <c r="I19" s="4">
        <v>449.2</v>
      </c>
      <c r="J19" s="4">
        <v>378.6</v>
      </c>
      <c r="K19" s="4">
        <v>380.8</v>
      </c>
    </row>
    <row r="20" spans="1:11">
      <c r="A20" s="5" t="s">
        <v>25</v>
      </c>
      <c r="B20" s="4">
        <v>406.71</v>
      </c>
      <c r="C20" s="4">
        <v>455.41</v>
      </c>
      <c r="D20" s="4">
        <v>332.13</v>
      </c>
      <c r="E20" s="4">
        <v>222.08</v>
      </c>
      <c r="F20" s="4">
        <v>171.46</v>
      </c>
      <c r="G20" s="4">
        <v>372.6</v>
      </c>
      <c r="H20" s="4">
        <v>660</v>
      </c>
      <c r="I20" s="4">
        <v>220.7</v>
      </c>
      <c r="J20" s="4">
        <v>1578.1</v>
      </c>
      <c r="K20" s="4">
        <v>1143.7</v>
      </c>
    </row>
    <row r="21" spans="1:11">
      <c r="A21" s="5" t="s">
        <v>26</v>
      </c>
      <c r="B21" s="4">
        <v>101.76</v>
      </c>
      <c r="C21" s="4">
        <v>130</v>
      </c>
      <c r="D21" s="4">
        <v>96.9</v>
      </c>
      <c r="E21" s="4">
        <v>90.96</v>
      </c>
      <c r="F21" s="4">
        <v>111.91</v>
      </c>
      <c r="G21" s="4">
        <v>173.4</v>
      </c>
      <c r="H21" s="4">
        <v>225.2</v>
      </c>
      <c r="I21" s="4">
        <v>84.7</v>
      </c>
      <c r="J21" s="4">
        <v>477</v>
      </c>
      <c r="K21" s="4">
        <v>256.2</v>
      </c>
    </row>
    <row r="22" spans="1:11">
      <c r="A22" s="5" t="s">
        <v>27</v>
      </c>
      <c r="B22" s="4">
        <v>316.75</v>
      </c>
      <c r="C22" s="4">
        <v>339.9</v>
      </c>
      <c r="D22" s="4">
        <v>236.38</v>
      </c>
      <c r="E22" s="4">
        <v>220.99</v>
      </c>
      <c r="F22" s="4">
        <v>117.42</v>
      </c>
      <c r="G22" s="4">
        <v>236</v>
      </c>
      <c r="H22" s="4">
        <v>454.9</v>
      </c>
      <c r="I22" s="4">
        <v>150.4</v>
      </c>
      <c r="J22" s="4">
        <v>1055.5999999999999</v>
      </c>
      <c r="K22" s="4">
        <v>819.1</v>
      </c>
    </row>
    <row r="23" spans="1:11">
      <c r="A23" s="5" t="s">
        <v>28</v>
      </c>
      <c r="B23" s="4">
        <v>79.989999999999995</v>
      </c>
      <c r="C23" s="4">
        <v>79.989999999999995</v>
      </c>
      <c r="D23" s="4">
        <v>83.47</v>
      </c>
      <c r="E23" s="4">
        <v>83.47</v>
      </c>
      <c r="F23" s="4">
        <v>69.56</v>
      </c>
      <c r="G23" s="4">
        <v>83.52</v>
      </c>
      <c r="H23" s="4">
        <v>83.52</v>
      </c>
      <c r="I23" s="4">
        <v>43.14</v>
      </c>
      <c r="J23" s="4">
        <v>168.96</v>
      </c>
      <c r="K23" s="4">
        <v>215.7</v>
      </c>
    </row>
    <row r="24" spans="1:11">
      <c r="A24" s="8"/>
    </row>
    <row r="25" spans="1:11">
      <c r="A25" s="11" t="s">
        <v>29</v>
      </c>
    </row>
    <row r="26" spans="1:11">
      <c r="A26" s="9" t="s">
        <v>30</v>
      </c>
      <c r="B26" s="4">
        <f>(B10+B11+B12+B13+B14)</f>
        <v>3041.9999999999995</v>
      </c>
      <c r="C26" s="4">
        <f t="shared" ref="C26:K26" si="0">(C10+C11+C12+C13+C14)</f>
        <v>3614.62</v>
      </c>
      <c r="D26" s="4">
        <f t="shared" si="0"/>
        <v>4506.0200000000004</v>
      </c>
      <c r="E26" s="4">
        <f t="shared" si="0"/>
        <v>5360.85</v>
      </c>
      <c r="F26" s="4">
        <f t="shared" si="0"/>
        <v>6037.2199999999993</v>
      </c>
      <c r="G26" s="4">
        <f t="shared" si="0"/>
        <v>7479.7000000000007</v>
      </c>
      <c r="H26" s="4">
        <f t="shared" si="0"/>
        <v>8831.5</v>
      </c>
      <c r="I26" s="4">
        <f t="shared" si="0"/>
        <v>8806.5999999999985</v>
      </c>
      <c r="J26" s="4">
        <f t="shared" si="0"/>
        <v>11500.699999999999</v>
      </c>
      <c r="K26" s="4">
        <f t="shared" si="0"/>
        <v>13009</v>
      </c>
    </row>
    <row r="27" spans="1:11">
      <c r="A27" s="9" t="s">
        <v>31</v>
      </c>
      <c r="B27" s="4">
        <f>(B9-B26)</f>
        <v>1315.1100000000001</v>
      </c>
      <c r="C27" s="4">
        <f t="shared" ref="C27:K27" si="1">(C9-C26)</f>
        <v>1514.3599999999997</v>
      </c>
      <c r="D27" s="4">
        <f t="shared" si="1"/>
        <v>1643.4799999999996</v>
      </c>
      <c r="E27" s="4">
        <f t="shared" si="1"/>
        <v>1894.8499999999995</v>
      </c>
      <c r="F27" s="4">
        <f t="shared" si="1"/>
        <v>2206.25</v>
      </c>
      <c r="G27" s="4">
        <f t="shared" si="1"/>
        <v>2137.6999999999989</v>
      </c>
      <c r="H27" s="4">
        <f t="shared" si="1"/>
        <v>2415.2999999999993</v>
      </c>
      <c r="I27" s="4">
        <f t="shared" si="1"/>
        <v>1753.4000000000015</v>
      </c>
      <c r="J27" s="4">
        <f t="shared" si="1"/>
        <v>3161.9000000000015</v>
      </c>
      <c r="K27" s="4">
        <f t="shared" si="1"/>
        <v>3603.5</v>
      </c>
    </row>
    <row r="28" spans="1:11">
      <c r="A28" s="10" t="s">
        <v>32</v>
      </c>
      <c r="B28" s="4">
        <f>(B15+B16+B18)</f>
        <v>769.99</v>
      </c>
      <c r="C28" s="4">
        <f>(C15+C16+C18)</f>
        <v>950.65</v>
      </c>
      <c r="D28" s="4">
        <f>(D15+D16+D18)</f>
        <v>1384.24</v>
      </c>
      <c r="E28" s="4">
        <f>(E15+E16+E18)</f>
        <v>1569.7799999999997</v>
      </c>
      <c r="F28" s="4">
        <f>(F15+F16+F18)</f>
        <v>1920.44</v>
      </c>
      <c r="G28" s="4">
        <f>(G15+G16+G18)</f>
        <v>1606.8000000000002</v>
      </c>
      <c r="H28" s="4">
        <f>(H15+H16+H18)</f>
        <v>1658.1000000000001</v>
      </c>
      <c r="I28" s="4">
        <f>(I15+I16+I18)</f>
        <v>1436.6</v>
      </c>
      <c r="J28" s="4">
        <f>(J15+J16+J18)</f>
        <v>1720.1000000000001</v>
      </c>
      <c r="K28" s="4">
        <f>(K15+K16+K18)</f>
        <v>2203.3000000000002</v>
      </c>
    </row>
    <row r="29" spans="1:11">
      <c r="A29" s="5" t="s">
        <v>33</v>
      </c>
      <c r="B29" s="6">
        <f>((B27)/B9)</f>
        <v>0.30183080069128393</v>
      </c>
      <c r="C29" s="6">
        <f t="shared" ref="C29:K29" si="2">((C27)/C9)</f>
        <v>0.29525558688082226</v>
      </c>
      <c r="D29" s="6">
        <f t="shared" si="2"/>
        <v>0.26725424831287087</v>
      </c>
      <c r="E29" s="6">
        <f t="shared" si="2"/>
        <v>0.26115330016400889</v>
      </c>
      <c r="F29" s="6">
        <f t="shared" si="2"/>
        <v>0.26763608043700043</v>
      </c>
      <c r="G29" s="6">
        <f t="shared" si="2"/>
        <v>0.22227421132530611</v>
      </c>
      <c r="H29" s="6">
        <f t="shared" si="2"/>
        <v>0.21475441903474762</v>
      </c>
      <c r="I29" s="6">
        <f t="shared" si="2"/>
        <v>0.16604166666666681</v>
      </c>
      <c r="J29" s="6">
        <f t="shared" si="2"/>
        <v>0.21564388307667134</v>
      </c>
      <c r="K29" s="6">
        <f t="shared" si="2"/>
        <v>0.21691497366440934</v>
      </c>
    </row>
    <row r="30" spans="1:11">
      <c r="A30" s="5" t="s">
        <v>34</v>
      </c>
      <c r="B30" s="6">
        <f>(B15/B27)</f>
        <v>0.30993605097672439</v>
      </c>
      <c r="C30" s="6">
        <f t="shared" ref="C30:K30" si="3">(C15/C27)</f>
        <v>0.34339919173776384</v>
      </c>
      <c r="D30" s="6">
        <f t="shared" si="3"/>
        <v>0.59398958307980643</v>
      </c>
      <c r="E30" s="6">
        <f t="shared" si="3"/>
        <v>0.6167348338918649</v>
      </c>
      <c r="F30" s="6">
        <f t="shared" si="3"/>
        <v>0.64905609065155812</v>
      </c>
      <c r="G30" s="6">
        <f t="shared" si="3"/>
        <v>0.52621976891051159</v>
      </c>
      <c r="H30" s="6">
        <f t="shared" si="3"/>
        <v>0.3738666004223079</v>
      </c>
      <c r="I30" s="6">
        <f t="shared" si="3"/>
        <v>0.35570890840652419</v>
      </c>
      <c r="J30" s="6">
        <f t="shared" si="3"/>
        <v>0.31167968626458759</v>
      </c>
      <c r="K30" s="6">
        <f t="shared" si="3"/>
        <v>0.40549465797141671</v>
      </c>
    </row>
    <row r="31" spans="1:11">
      <c r="A31" s="5" t="s">
        <v>35</v>
      </c>
      <c r="B31" s="6">
        <f>(B18/B27)</f>
        <v>0.12758628555786206</v>
      </c>
      <c r="C31" s="6">
        <f t="shared" ref="C31:K31" si="4">(C18/C27)</f>
        <v>0.13976201167489899</v>
      </c>
      <c r="D31" s="6">
        <f t="shared" si="4"/>
        <v>0.1605313116070777</v>
      </c>
      <c r="E31" s="6">
        <f t="shared" si="4"/>
        <v>0.16573343536427693</v>
      </c>
      <c r="F31" s="6">
        <f t="shared" si="4"/>
        <v>0.16273314447592066</v>
      </c>
      <c r="G31" s="6">
        <f t="shared" si="4"/>
        <v>0.18501192870842503</v>
      </c>
      <c r="H31" s="6">
        <f t="shared" si="4"/>
        <v>0.25657268248250742</v>
      </c>
      <c r="I31" s="6">
        <f t="shared" si="4"/>
        <v>0.32685069008782908</v>
      </c>
      <c r="J31" s="6">
        <f t="shared" si="4"/>
        <v>0.18998070780227072</v>
      </c>
      <c r="K31" s="6">
        <f t="shared" si="4"/>
        <v>0.17077840987928403</v>
      </c>
    </row>
    <row r="32" spans="1:11">
      <c r="A32" s="5" t="s">
        <v>36</v>
      </c>
      <c r="B32" s="6">
        <f>(B19/B28)</f>
        <v>0.15504097455811114</v>
      </c>
      <c r="C32" s="6">
        <f>(C19/C28)</f>
        <v>0.12396781149739651</v>
      </c>
      <c r="D32" s="6">
        <f>(D19/D28)</f>
        <v>0.13004970236375196</v>
      </c>
      <c r="E32" s="6">
        <f>(E19/E28)</f>
        <v>0.16394016996012184</v>
      </c>
      <c r="F32" s="6">
        <f>(F19/F28)</f>
        <v>0.15364708087729895</v>
      </c>
      <c r="G32" s="6">
        <f>(G19/G28)</f>
        <v>0.20351008215085883</v>
      </c>
      <c r="H32" s="6">
        <f>(H19/H28)</f>
        <v>0.32133164465351904</v>
      </c>
      <c r="I32" s="6">
        <f>(I19/I28)</f>
        <v>0.31268272309619938</v>
      </c>
      <c r="J32" s="6">
        <f>(J19/J28)</f>
        <v>0.220103482355677</v>
      </c>
      <c r="K32" s="6">
        <f>(K19/K28)</f>
        <v>0.17283166159851132</v>
      </c>
    </row>
    <row r="33" spans="1:11">
      <c r="A33" s="5" t="s">
        <v>37</v>
      </c>
      <c r="B33" s="6">
        <f>(B22/(B9+B17))</f>
        <v>7.2397683274135233E-2</v>
      </c>
      <c r="C33" s="6">
        <f t="shared" ref="C33:K33" si="5">(C22/C9)</f>
        <v>6.627048652948539E-2</v>
      </c>
      <c r="D33" s="6">
        <f t="shared" si="5"/>
        <v>3.8438897471339134E-2</v>
      </c>
      <c r="E33" s="6">
        <f t="shared" si="5"/>
        <v>3.0457433466102513E-2</v>
      </c>
      <c r="F33" s="6">
        <f t="shared" si="5"/>
        <v>1.4244001615824405E-2</v>
      </c>
      <c r="G33" s="6">
        <f t="shared" si="5"/>
        <v>2.4538856655644977E-2</v>
      </c>
      <c r="H33" s="6">
        <f t="shared" si="5"/>
        <v>4.0447060497208094E-2</v>
      </c>
      <c r="I33" s="6">
        <f t="shared" si="5"/>
        <v>1.4242424242424242E-2</v>
      </c>
      <c r="J33" s="6">
        <f t="shared" si="5"/>
        <v>7.1992688881917247E-2</v>
      </c>
      <c r="K33" s="6">
        <f t="shared" si="5"/>
        <v>4.9306245297215952E-2</v>
      </c>
    </row>
    <row r="36" spans="1:11">
      <c r="I36" s="7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3641-1B90-452B-9E25-038C02705645}">
  <dimension ref="A1:K36"/>
  <sheetViews>
    <sheetView workbookViewId="0">
      <pane xSplit="1" topLeftCell="B8" activePane="topRight" state="frozen"/>
      <selection pane="topRight" activeCell="B8" sqref="B8"/>
    </sheetView>
  </sheetViews>
  <sheetFormatPr defaultRowHeight="15"/>
  <cols>
    <col min="1" max="1" width="37.85546875" bestFit="1" customWidth="1"/>
    <col min="2" max="4" width="12" bestFit="1" customWidth="1"/>
    <col min="5" max="11" width="13.85546875" bestFit="1" customWidth="1"/>
  </cols>
  <sheetData>
    <row r="1" spans="1:11">
      <c r="A1" s="1" t="s">
        <v>0</v>
      </c>
      <c r="B1" s="26" t="s">
        <v>1</v>
      </c>
      <c r="C1" s="26"/>
      <c r="D1" s="26"/>
      <c r="E1" s="26"/>
    </row>
    <row r="7" spans="1:11" ht="15.75">
      <c r="A7" s="14" t="s">
        <v>38</v>
      </c>
    </row>
    <row r="8" spans="1:11">
      <c r="A8" s="3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 spans="1:11">
      <c r="A9" s="5" t="s">
        <v>39</v>
      </c>
      <c r="B9" s="4">
        <v>69.56</v>
      </c>
      <c r="C9" s="4">
        <v>69.56</v>
      </c>
      <c r="D9" s="4">
        <v>69.56</v>
      </c>
      <c r="E9" s="4">
        <v>69.56</v>
      </c>
      <c r="F9" s="4">
        <v>69.56</v>
      </c>
      <c r="G9" s="4">
        <v>69.599999999999994</v>
      </c>
      <c r="H9" s="4">
        <v>69.599999999999994</v>
      </c>
      <c r="I9" s="4">
        <v>71.900000000000006</v>
      </c>
      <c r="J9" s="4">
        <v>71.900000000000006</v>
      </c>
      <c r="K9" s="4">
        <v>71.900000000000006</v>
      </c>
    </row>
    <row r="10" spans="1:11">
      <c r="A10" s="5" t="s">
        <v>40</v>
      </c>
      <c r="B10" s="4">
        <v>2907.12</v>
      </c>
      <c r="C10" s="4">
        <v>3101.77</v>
      </c>
      <c r="D10" s="4">
        <v>3261.57</v>
      </c>
      <c r="E10" s="4">
        <v>3243.64</v>
      </c>
      <c r="F10" s="4">
        <v>3181.94</v>
      </c>
      <c r="G10" s="4">
        <v>3263.9</v>
      </c>
      <c r="H10" s="4">
        <v>3269.5</v>
      </c>
      <c r="I10" s="4">
        <v>4530.6000000000004</v>
      </c>
      <c r="J10" s="4">
        <v>5551.4</v>
      </c>
      <c r="K10" s="4">
        <v>6125.5</v>
      </c>
    </row>
    <row r="11" spans="1:11">
      <c r="A11" s="5" t="s">
        <v>41</v>
      </c>
      <c r="B11" s="4">
        <v>1344.36</v>
      </c>
      <c r="C11" s="4">
        <v>1992.26</v>
      </c>
      <c r="D11" s="4">
        <v>2833.52</v>
      </c>
      <c r="E11" s="4">
        <v>3125.29</v>
      </c>
      <c r="F11" s="4">
        <v>3426.64</v>
      </c>
      <c r="G11" s="4">
        <v>3673.2</v>
      </c>
      <c r="H11" s="4">
        <v>3595.6</v>
      </c>
      <c r="I11" s="4">
        <v>4159.8</v>
      </c>
      <c r="J11" s="4">
        <v>4068.1</v>
      </c>
      <c r="K11" s="4">
        <v>4332.3999999999996</v>
      </c>
    </row>
    <row r="12" spans="1:11">
      <c r="A12" s="5" t="s">
        <v>42</v>
      </c>
      <c r="B12" s="4">
        <v>1028.6199999999999</v>
      </c>
      <c r="C12" s="4">
        <v>1295.58</v>
      </c>
      <c r="D12" s="4">
        <v>1195.1500000000001</v>
      </c>
      <c r="E12" s="4">
        <v>1664.52</v>
      </c>
      <c r="F12" s="4">
        <v>1917.48</v>
      </c>
      <c r="G12" s="4">
        <v>2159.1999999999998</v>
      </c>
      <c r="H12" s="4">
        <v>4354.1000000000004</v>
      </c>
      <c r="I12" s="4">
        <v>2629.3</v>
      </c>
      <c r="J12" s="4">
        <v>3569.6</v>
      </c>
      <c r="K12" s="4">
        <v>3885.9</v>
      </c>
    </row>
    <row r="13" spans="1:11">
      <c r="A13" s="5" t="s">
        <v>43</v>
      </c>
      <c r="B13" s="4">
        <v>5349.66</v>
      </c>
      <c r="C13" s="4">
        <v>6459.17</v>
      </c>
      <c r="D13" s="4">
        <v>7359.8</v>
      </c>
      <c r="E13" s="4">
        <v>8103.01</v>
      </c>
      <c r="F13" s="4">
        <v>8595.6200000000008</v>
      </c>
      <c r="G13" s="4">
        <v>9165.9</v>
      </c>
      <c r="H13" s="4">
        <v>11288.8</v>
      </c>
      <c r="I13" s="4">
        <v>11391.6</v>
      </c>
      <c r="J13" s="4">
        <v>13261</v>
      </c>
      <c r="K13" s="4">
        <v>14415.7</v>
      </c>
    </row>
    <row r="14" spans="1:1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5" t="s">
        <v>44</v>
      </c>
      <c r="B15" s="4">
        <v>2681.29</v>
      </c>
      <c r="C15" s="4">
        <v>3244.12</v>
      </c>
      <c r="D15" s="4">
        <v>3997.42</v>
      </c>
      <c r="E15" s="4">
        <v>4591.0600000000004</v>
      </c>
      <c r="F15" s="4">
        <v>4772.8599999999997</v>
      </c>
      <c r="G15" s="4">
        <v>4981.6000000000004</v>
      </c>
      <c r="H15" s="4">
        <v>7432.1</v>
      </c>
      <c r="I15" s="4">
        <v>6778.3</v>
      </c>
      <c r="J15" s="4">
        <v>8295.6</v>
      </c>
      <c r="K15" s="4">
        <v>8519.7999999999993</v>
      </c>
    </row>
    <row r="16" spans="1:11">
      <c r="A16" s="5" t="s">
        <v>45</v>
      </c>
      <c r="B16" s="4">
        <v>491.31</v>
      </c>
      <c r="C16" s="4">
        <v>532.64</v>
      </c>
      <c r="D16" s="4">
        <v>561.55999999999995</v>
      </c>
      <c r="E16" s="4">
        <v>346.86</v>
      </c>
      <c r="F16" s="4">
        <v>712.2</v>
      </c>
      <c r="G16" s="4">
        <v>821.8</v>
      </c>
      <c r="H16" s="4">
        <v>235.6</v>
      </c>
      <c r="I16" s="4">
        <v>233.9</v>
      </c>
      <c r="J16" s="4">
        <v>45.5</v>
      </c>
      <c r="K16" s="4">
        <v>609.9</v>
      </c>
    </row>
    <row r="17" spans="1:11">
      <c r="A17" s="5" t="s">
        <v>46</v>
      </c>
      <c r="B17" s="4">
        <v>321.57</v>
      </c>
      <c r="C17" s="4">
        <v>310.64999999999998</v>
      </c>
      <c r="D17" s="4">
        <v>352.38</v>
      </c>
      <c r="E17" s="4">
        <v>406.05</v>
      </c>
      <c r="F17" s="4">
        <v>351.99</v>
      </c>
      <c r="G17" s="4">
        <v>461.6</v>
      </c>
      <c r="H17" s="4">
        <v>434.1</v>
      </c>
      <c r="I17" s="4">
        <v>1342.7</v>
      </c>
      <c r="J17" s="4">
        <v>816.1</v>
      </c>
      <c r="K17" s="4">
        <v>573.6</v>
      </c>
    </row>
    <row r="18" spans="1:11">
      <c r="A18" s="5" t="s">
        <v>47</v>
      </c>
      <c r="B18" s="4">
        <v>1855.49</v>
      </c>
      <c r="C18" s="4">
        <v>2371.7600000000002</v>
      </c>
      <c r="D18" s="4">
        <v>2448.44</v>
      </c>
      <c r="E18" s="4">
        <v>2759.04</v>
      </c>
      <c r="F18" s="4">
        <v>2758.57</v>
      </c>
      <c r="G18" s="4">
        <v>2900.9</v>
      </c>
      <c r="H18" s="4">
        <v>3187</v>
      </c>
      <c r="I18" s="4">
        <v>3036.7</v>
      </c>
      <c r="J18" s="4">
        <v>4103.8</v>
      </c>
      <c r="K18" s="4">
        <v>4712.3999999999996</v>
      </c>
    </row>
    <row r="19" spans="1:11">
      <c r="A19" s="5" t="s">
        <v>48</v>
      </c>
      <c r="B19" s="4">
        <v>5349.66</v>
      </c>
      <c r="C19" s="4">
        <v>6459.17</v>
      </c>
      <c r="D19" s="4">
        <v>7359.8</v>
      </c>
      <c r="E19" s="4">
        <v>8103.01</v>
      </c>
      <c r="F19" s="4">
        <v>8595.6200000000008</v>
      </c>
      <c r="G19" s="4">
        <v>9165.9</v>
      </c>
      <c r="H19" s="4">
        <v>11288.8</v>
      </c>
      <c r="I19" s="4">
        <v>11391.6</v>
      </c>
      <c r="J19" s="4">
        <v>13261</v>
      </c>
      <c r="K19" s="4">
        <v>14415.7</v>
      </c>
    </row>
    <row r="20" spans="1:1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5" t="s">
        <v>49</v>
      </c>
      <c r="B21" s="4">
        <v>519.77</v>
      </c>
      <c r="C21" s="4">
        <v>609.27</v>
      </c>
      <c r="D21" s="4">
        <v>609.37</v>
      </c>
      <c r="E21" s="4">
        <v>750.53</v>
      </c>
      <c r="F21" s="4">
        <v>825.19</v>
      </c>
      <c r="G21" s="4">
        <v>1023.2</v>
      </c>
      <c r="H21" s="4">
        <v>1027.2</v>
      </c>
      <c r="I21" s="4">
        <v>1331.1</v>
      </c>
      <c r="J21" s="4">
        <v>1764.7</v>
      </c>
      <c r="K21" s="4">
        <v>2234.1999999999998</v>
      </c>
    </row>
    <row r="22" spans="1:11">
      <c r="A22" s="5" t="s">
        <v>50</v>
      </c>
      <c r="B22" s="4">
        <v>278.55</v>
      </c>
      <c r="C22" s="4">
        <v>350.26</v>
      </c>
      <c r="D22" s="4">
        <v>406.13</v>
      </c>
      <c r="E22" s="4">
        <v>466.87</v>
      </c>
      <c r="F22" s="4">
        <v>565.84</v>
      </c>
      <c r="G22" s="4">
        <v>584.79999999999995</v>
      </c>
      <c r="H22" s="4">
        <v>737.8</v>
      </c>
      <c r="I22" s="4">
        <v>249.5</v>
      </c>
      <c r="J22" s="4">
        <v>431.9</v>
      </c>
      <c r="K22" s="4">
        <v>390.1</v>
      </c>
    </row>
    <row r="23" spans="1:11">
      <c r="A23" s="5" t="s">
        <v>51</v>
      </c>
      <c r="B23" s="4">
        <v>274.14999999999998</v>
      </c>
      <c r="C23" s="4">
        <v>377.33</v>
      </c>
      <c r="D23" s="4">
        <v>378.79</v>
      </c>
      <c r="E23" s="4">
        <v>524.5</v>
      </c>
      <c r="F23" s="4">
        <v>417.25</v>
      </c>
      <c r="G23" s="4">
        <v>346.9</v>
      </c>
      <c r="H23" s="4">
        <v>466.8</v>
      </c>
      <c r="I23" s="4">
        <v>724.4</v>
      </c>
      <c r="J23" s="4">
        <v>924</v>
      </c>
      <c r="K23" s="4">
        <v>775.8</v>
      </c>
    </row>
    <row r="24" spans="1:11">
      <c r="A24" s="5" t="s">
        <v>52</v>
      </c>
      <c r="B24" s="13">
        <v>139125160</v>
      </c>
      <c r="C24" s="13">
        <v>139125159</v>
      </c>
      <c r="D24" s="13">
        <v>139125160</v>
      </c>
      <c r="E24" s="13">
        <v>139125160</v>
      </c>
      <c r="F24" s="13">
        <v>139125160</v>
      </c>
      <c r="G24" s="13">
        <v>139125159</v>
      </c>
      <c r="H24" s="13">
        <v>139125159</v>
      </c>
      <c r="I24" s="13">
        <v>143784657</v>
      </c>
      <c r="J24" s="13">
        <v>143784657</v>
      </c>
      <c r="K24" s="13">
        <v>143784657</v>
      </c>
    </row>
    <row r="25" spans="1:11">
      <c r="A25" s="5" t="s">
        <v>53</v>
      </c>
      <c r="B25" s="12">
        <v>5</v>
      </c>
      <c r="C25" s="12">
        <v>5</v>
      </c>
      <c r="D25" s="12">
        <v>5</v>
      </c>
      <c r="E25" s="12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</row>
    <row r="26" spans="1:11">
      <c r="A26" s="5"/>
    </row>
    <row r="27" spans="1:11">
      <c r="A27" s="3" t="s">
        <v>29</v>
      </c>
    </row>
    <row r="28" spans="1:11">
      <c r="A28" s="5" t="s">
        <v>54</v>
      </c>
      <c r="B28" s="4">
        <f>(B15+B16)</f>
        <v>3172.6</v>
      </c>
      <c r="C28" s="4">
        <f t="shared" ref="C28:K28" si="0">(C15+C16)</f>
        <v>3776.7599999999998</v>
      </c>
      <c r="D28" s="4">
        <f t="shared" si="0"/>
        <v>4558.9799999999996</v>
      </c>
      <c r="E28" s="4">
        <f t="shared" si="0"/>
        <v>4937.92</v>
      </c>
      <c r="F28" s="4">
        <f t="shared" si="0"/>
        <v>5485.0599999999995</v>
      </c>
      <c r="G28" s="4">
        <f t="shared" si="0"/>
        <v>5803.4000000000005</v>
      </c>
      <c r="H28" s="4">
        <f t="shared" si="0"/>
        <v>7667.7000000000007</v>
      </c>
      <c r="I28" s="4">
        <f t="shared" si="0"/>
        <v>7012.2</v>
      </c>
      <c r="J28" s="4">
        <f t="shared" si="0"/>
        <v>8341.1</v>
      </c>
      <c r="K28" s="4">
        <f t="shared" si="0"/>
        <v>9129.6999999999989</v>
      </c>
    </row>
    <row r="29" spans="1:11">
      <c r="A29" s="5" t="s">
        <v>46</v>
      </c>
      <c r="B29" s="4">
        <f>(B17)</f>
        <v>321.57</v>
      </c>
      <c r="C29" s="4">
        <f t="shared" ref="C29:K29" si="1">(C17)</f>
        <v>310.64999999999998</v>
      </c>
      <c r="D29" s="4">
        <f t="shared" si="1"/>
        <v>352.38</v>
      </c>
      <c r="E29" s="4">
        <f t="shared" si="1"/>
        <v>406.05</v>
      </c>
      <c r="F29" s="4">
        <f t="shared" si="1"/>
        <v>351.99</v>
      </c>
      <c r="G29" s="4">
        <f t="shared" si="1"/>
        <v>461.6</v>
      </c>
      <c r="H29" s="4">
        <f t="shared" si="1"/>
        <v>434.1</v>
      </c>
      <c r="I29" s="4">
        <f t="shared" si="1"/>
        <v>1342.7</v>
      </c>
      <c r="J29" s="4">
        <f t="shared" si="1"/>
        <v>816.1</v>
      </c>
      <c r="K29" s="4">
        <f t="shared" si="1"/>
        <v>573.6</v>
      </c>
    </row>
    <row r="30" spans="1:11">
      <c r="A30" s="5" t="s">
        <v>55</v>
      </c>
      <c r="B30" s="4">
        <f>(B21+B22+B23)</f>
        <v>1072.4699999999998</v>
      </c>
      <c r="C30" s="4">
        <f t="shared" ref="C30:K30" si="2">(C21+C22+C23)</f>
        <v>1336.86</v>
      </c>
      <c r="D30" s="4">
        <f t="shared" si="2"/>
        <v>1394.29</v>
      </c>
      <c r="E30" s="4">
        <f t="shared" si="2"/>
        <v>1741.9</v>
      </c>
      <c r="F30" s="4">
        <f t="shared" si="2"/>
        <v>1808.2800000000002</v>
      </c>
      <c r="G30" s="4">
        <f t="shared" si="2"/>
        <v>1954.9</v>
      </c>
      <c r="H30" s="4">
        <f t="shared" si="2"/>
        <v>2231.8000000000002</v>
      </c>
      <c r="I30" s="4">
        <f t="shared" si="2"/>
        <v>2305</v>
      </c>
      <c r="J30" s="4">
        <f t="shared" si="2"/>
        <v>3120.6</v>
      </c>
      <c r="K30" s="4">
        <f t="shared" si="2"/>
        <v>3400.0999999999995</v>
      </c>
    </row>
    <row r="31" spans="1:11">
      <c r="A31" s="5" t="s">
        <v>41</v>
      </c>
      <c r="B31" s="4">
        <f>(B11)</f>
        <v>1344.36</v>
      </c>
      <c r="C31" s="4">
        <f t="shared" ref="C31:K31" si="3">(C11)</f>
        <v>1992.26</v>
      </c>
      <c r="D31" s="4">
        <f t="shared" si="3"/>
        <v>2833.52</v>
      </c>
      <c r="E31" s="4">
        <f t="shared" si="3"/>
        <v>3125.29</v>
      </c>
      <c r="F31" s="4">
        <f t="shared" si="3"/>
        <v>3426.64</v>
      </c>
      <c r="G31" s="4">
        <f t="shared" si="3"/>
        <v>3673.2</v>
      </c>
      <c r="H31" s="4">
        <f t="shared" si="3"/>
        <v>3595.6</v>
      </c>
      <c r="I31" s="4">
        <f t="shared" si="3"/>
        <v>4159.8</v>
      </c>
      <c r="J31" s="4">
        <f t="shared" si="3"/>
        <v>4068.1</v>
      </c>
      <c r="K31" s="4">
        <f t="shared" si="3"/>
        <v>4332.3999999999996</v>
      </c>
    </row>
    <row r="32" spans="1:11">
      <c r="A32" s="5" t="s">
        <v>56</v>
      </c>
      <c r="B32" s="4">
        <f>(B11+B12)</f>
        <v>2372.9799999999996</v>
      </c>
      <c r="C32" s="4">
        <f t="shared" ref="C32:K32" si="4">(C11+C12)</f>
        <v>3287.84</v>
      </c>
      <c r="D32" s="4">
        <f t="shared" si="4"/>
        <v>4028.67</v>
      </c>
      <c r="E32" s="4">
        <f t="shared" si="4"/>
        <v>4789.8099999999995</v>
      </c>
      <c r="F32" s="4">
        <f t="shared" si="4"/>
        <v>5344.12</v>
      </c>
      <c r="G32" s="4">
        <f t="shared" si="4"/>
        <v>5832.4</v>
      </c>
      <c r="H32" s="4">
        <f t="shared" si="4"/>
        <v>7949.7000000000007</v>
      </c>
      <c r="I32" s="4">
        <f t="shared" si="4"/>
        <v>6789.1</v>
      </c>
      <c r="J32" s="4">
        <f t="shared" si="4"/>
        <v>7637.7</v>
      </c>
      <c r="K32" s="4">
        <f t="shared" si="4"/>
        <v>8218.2999999999993</v>
      </c>
    </row>
    <row r="33" spans="1:11">
      <c r="A33" s="5" t="s">
        <v>57</v>
      </c>
      <c r="B33" s="4">
        <f>(B19/B32)</f>
        <v>2.254405852556701</v>
      </c>
      <c r="C33" s="4">
        <f t="shared" ref="C33:K33" si="5">(C19/C32)</f>
        <v>1.9645633607474815</v>
      </c>
      <c r="D33" s="4">
        <f t="shared" si="5"/>
        <v>1.8268560095515394</v>
      </c>
      <c r="E33" s="4">
        <f t="shared" si="5"/>
        <v>1.6917184606487525</v>
      </c>
      <c r="F33" s="4">
        <f t="shared" si="5"/>
        <v>1.6084257090035405</v>
      </c>
      <c r="G33" s="4">
        <f t="shared" si="5"/>
        <v>1.571548590631644</v>
      </c>
      <c r="H33" s="4">
        <f t="shared" si="5"/>
        <v>1.4200284287457385</v>
      </c>
      <c r="I33" s="4">
        <f t="shared" si="5"/>
        <v>1.6779249090453816</v>
      </c>
      <c r="J33" s="4">
        <f t="shared" si="5"/>
        <v>1.7362556790656873</v>
      </c>
      <c r="K33" s="4">
        <f t="shared" si="5"/>
        <v>1.754097562756288</v>
      </c>
    </row>
    <row r="34" spans="1:11">
      <c r="A34" s="5" t="s">
        <v>58</v>
      </c>
      <c r="B34" s="6">
        <f>(income!B22/Balance!B19)</f>
        <v>5.9209370315122835E-2</v>
      </c>
      <c r="C34" s="6">
        <f>(income!C22/Balance!C19)</f>
        <v>5.2622860212689859E-2</v>
      </c>
      <c r="D34" s="6">
        <f>(income!D22/Balance!D19)</f>
        <v>3.2117720590233427E-2</v>
      </c>
      <c r="E34" s="6">
        <f>(income!E22/Balance!E19)</f>
        <v>2.7272581423446348E-2</v>
      </c>
      <c r="F34" s="6">
        <f>(income!F22/Balance!F19)</f>
        <v>1.3660445668840641E-2</v>
      </c>
      <c r="G34" s="6">
        <f>(income!G22/Balance!G19)</f>
        <v>2.5747607981758475E-2</v>
      </c>
      <c r="H34" s="6">
        <f>(income!H22/Balance!H19)</f>
        <v>4.0296577138402664E-2</v>
      </c>
      <c r="I34" s="6">
        <f>(income!I22/Balance!I19)</f>
        <v>1.3202710769338811E-2</v>
      </c>
      <c r="J34" s="6">
        <f>(income!J22/Balance!J19)</f>
        <v>7.9601839981901817E-2</v>
      </c>
      <c r="K34" s="6">
        <f>(income!K22/Balance!K19)</f>
        <v>5.6819994866707822E-2</v>
      </c>
    </row>
    <row r="35" spans="1:11">
      <c r="A35" s="5" t="s">
        <v>59</v>
      </c>
      <c r="B35" s="4">
        <f>(B19-B32)</f>
        <v>2976.6800000000003</v>
      </c>
      <c r="C35" s="4">
        <f t="shared" ref="C35:K35" si="6">(C19-C32)</f>
        <v>3171.33</v>
      </c>
      <c r="D35" s="4">
        <f t="shared" si="6"/>
        <v>3331.13</v>
      </c>
      <c r="E35" s="4">
        <f t="shared" si="6"/>
        <v>3313.2000000000007</v>
      </c>
      <c r="F35" s="4">
        <f t="shared" si="6"/>
        <v>3251.5000000000009</v>
      </c>
      <c r="G35" s="4">
        <f t="shared" si="6"/>
        <v>3333.5</v>
      </c>
      <c r="H35" s="4">
        <f t="shared" si="6"/>
        <v>3339.0999999999985</v>
      </c>
      <c r="I35" s="4">
        <f t="shared" si="6"/>
        <v>4602.5</v>
      </c>
      <c r="J35" s="4">
        <f t="shared" si="6"/>
        <v>5623.3</v>
      </c>
      <c r="K35" s="4">
        <f t="shared" si="6"/>
        <v>6197.4000000000015</v>
      </c>
    </row>
    <row r="36" spans="1:11">
      <c r="B36" s="4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389C-641A-4979-96AC-3D5FA7BE062F}">
  <dimension ref="A1:K16"/>
  <sheetViews>
    <sheetView workbookViewId="0">
      <pane xSplit="1" topLeftCell="B1" activePane="topRight" state="frozen"/>
      <selection pane="topRight" activeCell="B8" sqref="B8"/>
    </sheetView>
  </sheetViews>
  <sheetFormatPr defaultRowHeight="15"/>
  <cols>
    <col min="1" max="1" width="32.42578125" bestFit="1" customWidth="1"/>
  </cols>
  <sheetData>
    <row r="1" spans="1:11">
      <c r="A1" s="1" t="s">
        <v>0</v>
      </c>
      <c r="B1" s="1" t="s">
        <v>1</v>
      </c>
      <c r="C1" s="1"/>
      <c r="D1" s="1"/>
      <c r="E1" s="1"/>
    </row>
    <row r="8" spans="1:11">
      <c r="A8" s="3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 spans="1:11">
      <c r="A9" s="5" t="s">
        <v>60</v>
      </c>
      <c r="B9" s="4">
        <v>373.39</v>
      </c>
      <c r="C9" s="4">
        <v>469.95</v>
      </c>
      <c r="D9" s="4">
        <v>597.16999999999996</v>
      </c>
      <c r="E9" s="4">
        <v>622.54999999999995</v>
      </c>
      <c r="F9" s="4">
        <v>536.96</v>
      </c>
      <c r="G9" s="4">
        <v>905.2</v>
      </c>
      <c r="H9" s="4">
        <v>1292.9000000000001</v>
      </c>
      <c r="I9" s="4">
        <v>1264.5999999999999</v>
      </c>
      <c r="J9" s="4">
        <v>1696</v>
      </c>
      <c r="K9" s="4">
        <v>1376.7</v>
      </c>
    </row>
    <row r="10" spans="1:11">
      <c r="A10" s="5" t="s">
        <v>61</v>
      </c>
      <c r="B10" s="4">
        <v>-355.83</v>
      </c>
      <c r="C10" s="4">
        <v>-759.07</v>
      </c>
      <c r="D10" s="4">
        <v>-888.21</v>
      </c>
      <c r="E10" s="4">
        <v>-1151.8800000000001</v>
      </c>
      <c r="F10" s="4">
        <v>-404.91</v>
      </c>
      <c r="G10" s="4">
        <v>-710.6</v>
      </c>
      <c r="H10" s="4">
        <v>-288.8</v>
      </c>
      <c r="I10" s="4">
        <v>-880</v>
      </c>
      <c r="J10" s="4">
        <v>-746.6</v>
      </c>
      <c r="K10" s="4">
        <v>-856.8</v>
      </c>
    </row>
    <row r="11" spans="1:11">
      <c r="A11" s="5" t="s">
        <v>62</v>
      </c>
      <c r="B11" s="4">
        <v>-63.48</v>
      </c>
      <c r="C11" s="4">
        <v>392.31</v>
      </c>
      <c r="D11" s="4">
        <v>329.93</v>
      </c>
      <c r="E11" s="4">
        <v>476.96</v>
      </c>
      <c r="F11" s="4">
        <v>-108.5</v>
      </c>
      <c r="G11" s="4">
        <v>-214.7</v>
      </c>
      <c r="H11" s="4">
        <v>-909.6</v>
      </c>
      <c r="I11" s="4">
        <v>-340.1</v>
      </c>
      <c r="J11" s="4">
        <v>-791.6</v>
      </c>
      <c r="K11" s="4">
        <v>-633</v>
      </c>
    </row>
    <row r="12" spans="1:11">
      <c r="A12" s="5" t="s">
        <v>63</v>
      </c>
      <c r="B12" s="4">
        <v>-45.92</v>
      </c>
      <c r="C12" s="4">
        <v>103.19</v>
      </c>
      <c r="D12" s="4">
        <v>38.89</v>
      </c>
      <c r="E12" s="4">
        <v>-52.37</v>
      </c>
      <c r="F12" s="4">
        <v>23.55</v>
      </c>
      <c r="G12" s="4">
        <v>-20.100000000000001</v>
      </c>
      <c r="H12" s="4">
        <v>94.5</v>
      </c>
      <c r="I12" s="4">
        <v>44.5</v>
      </c>
      <c r="J12" s="4">
        <v>157.80000000000001</v>
      </c>
      <c r="K12" s="4">
        <v>-113.1</v>
      </c>
    </row>
    <row r="13" spans="1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3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5" t="s">
        <v>63</v>
      </c>
      <c r="B15" s="4">
        <f>(B12)</f>
        <v>-45.92</v>
      </c>
      <c r="C15" s="4">
        <f t="shared" ref="C15:K15" si="0">(C12)</f>
        <v>103.19</v>
      </c>
      <c r="D15" s="4">
        <f t="shared" si="0"/>
        <v>38.89</v>
      </c>
      <c r="E15" s="4">
        <f t="shared" si="0"/>
        <v>-52.37</v>
      </c>
      <c r="F15" s="4">
        <f t="shared" si="0"/>
        <v>23.55</v>
      </c>
      <c r="G15" s="4">
        <f t="shared" si="0"/>
        <v>-20.100000000000001</v>
      </c>
      <c r="H15" s="4">
        <f t="shared" si="0"/>
        <v>94.5</v>
      </c>
      <c r="I15" s="4">
        <f t="shared" si="0"/>
        <v>44.5</v>
      </c>
      <c r="J15" s="4">
        <f t="shared" si="0"/>
        <v>157.80000000000001</v>
      </c>
      <c r="K15" s="4">
        <f t="shared" si="0"/>
        <v>-113.1</v>
      </c>
    </row>
    <row r="16" spans="1:11">
      <c r="A16" s="5" t="s">
        <v>61</v>
      </c>
      <c r="B16" s="4">
        <f>(B10)</f>
        <v>-355.83</v>
      </c>
      <c r="C16" s="4">
        <f t="shared" ref="C16:K16" si="1">(C10)</f>
        <v>-759.07</v>
      </c>
      <c r="D16" s="4">
        <f t="shared" si="1"/>
        <v>-888.21</v>
      </c>
      <c r="E16" s="4">
        <f t="shared" si="1"/>
        <v>-1151.8800000000001</v>
      </c>
      <c r="F16" s="4">
        <f t="shared" si="1"/>
        <v>-404.91</v>
      </c>
      <c r="G16" s="4">
        <f t="shared" si="1"/>
        <v>-710.6</v>
      </c>
      <c r="H16" s="4">
        <f t="shared" si="1"/>
        <v>-288.8</v>
      </c>
      <c r="I16" s="4">
        <f t="shared" si="1"/>
        <v>-880</v>
      </c>
      <c r="J16" s="4">
        <f t="shared" si="1"/>
        <v>-746.6</v>
      </c>
      <c r="K16" s="4">
        <f t="shared" si="1"/>
        <v>-856.8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5309-9880-4A62-8B83-AE5E6CC8E52E}">
  <dimension ref="A1:L31"/>
  <sheetViews>
    <sheetView tabSelected="1" workbookViewId="0">
      <pane xSplit="1" topLeftCell="B1" activePane="topRight" state="frozen"/>
      <selection pane="topRight" activeCell="H4" sqref="H4"/>
    </sheetView>
  </sheetViews>
  <sheetFormatPr defaultRowHeight="15"/>
  <cols>
    <col min="1" max="1" width="45.7109375" bestFit="1" customWidth="1"/>
    <col min="3" max="3" width="10.85546875" bestFit="1" customWidth="1"/>
  </cols>
  <sheetData>
    <row r="1" spans="1:11">
      <c r="A1" s="26" t="s">
        <v>64</v>
      </c>
      <c r="B1" s="26"/>
      <c r="C1" s="26"/>
      <c r="D1" s="26"/>
    </row>
    <row r="2" spans="1:11">
      <c r="C2" s="19" t="s">
        <v>65</v>
      </c>
    </row>
    <row r="3" spans="1:11">
      <c r="C3" s="23" t="s">
        <v>66</v>
      </c>
    </row>
    <row r="4" spans="1:11">
      <c r="C4" s="24" t="s">
        <v>67</v>
      </c>
    </row>
    <row r="6" spans="1:11">
      <c r="A6" s="3" t="s">
        <v>3</v>
      </c>
      <c r="B6" s="18" t="s">
        <v>4</v>
      </c>
      <c r="C6" s="18" t="s">
        <v>5</v>
      </c>
      <c r="D6" s="18" t="s">
        <v>6</v>
      </c>
      <c r="E6" s="18" t="s">
        <v>7</v>
      </c>
      <c r="F6" s="18" t="s">
        <v>8</v>
      </c>
      <c r="G6" s="18" t="s">
        <v>9</v>
      </c>
      <c r="H6" s="18" t="s">
        <v>10</v>
      </c>
      <c r="I6" s="18" t="s">
        <v>11</v>
      </c>
      <c r="J6" s="18" t="s">
        <v>12</v>
      </c>
      <c r="K6" s="18" t="s">
        <v>13</v>
      </c>
    </row>
    <row r="7" spans="1:11">
      <c r="A7" s="15" t="s">
        <v>68</v>
      </c>
      <c r="B7" s="1"/>
      <c r="C7" s="1"/>
    </row>
    <row r="8" spans="1:11">
      <c r="A8" s="9" t="s">
        <v>30</v>
      </c>
      <c r="B8" s="20">
        <f>income!B26</f>
        <v>3041.9999999999995</v>
      </c>
      <c r="C8" s="20">
        <f>income!C26</f>
        <v>3614.62</v>
      </c>
      <c r="D8" s="20">
        <f>income!D26</f>
        <v>4506.0200000000004</v>
      </c>
      <c r="E8" s="20">
        <f>income!E26</f>
        <v>5360.85</v>
      </c>
      <c r="F8" s="20">
        <f>income!F26</f>
        <v>6037.2199999999993</v>
      </c>
      <c r="G8" s="20">
        <f>income!G26</f>
        <v>7479.7000000000007</v>
      </c>
      <c r="H8" s="20">
        <f>income!H26</f>
        <v>8831.5</v>
      </c>
      <c r="I8" s="20">
        <f>income!I26</f>
        <v>8806.5999999999985</v>
      </c>
      <c r="J8" s="20">
        <f>income!J26</f>
        <v>11500.699999999999</v>
      </c>
      <c r="K8" s="20">
        <f>income!K26</f>
        <v>13009</v>
      </c>
    </row>
    <row r="9" spans="1:11">
      <c r="A9" s="9" t="s">
        <v>31</v>
      </c>
      <c r="B9" s="20">
        <f>income!B27</f>
        <v>1315.1100000000001</v>
      </c>
      <c r="C9" s="20">
        <f>income!C27</f>
        <v>1514.3599999999997</v>
      </c>
      <c r="D9" s="20">
        <f>income!D27</f>
        <v>1643.4799999999996</v>
      </c>
      <c r="E9" s="20">
        <f>income!E27</f>
        <v>1894.8499999999995</v>
      </c>
      <c r="F9" s="20">
        <f>income!F27</f>
        <v>2206.25</v>
      </c>
      <c r="G9" s="20">
        <f>income!G27</f>
        <v>2137.6999999999989</v>
      </c>
      <c r="H9" s="20">
        <f>income!H27</f>
        <v>2415.2999999999993</v>
      </c>
      <c r="I9" s="20">
        <f>income!I27</f>
        <v>1753.4000000000015</v>
      </c>
      <c r="J9" s="20">
        <f>income!J27</f>
        <v>3161.9000000000015</v>
      </c>
      <c r="K9" s="20">
        <f>income!K27</f>
        <v>3603.5</v>
      </c>
    </row>
    <row r="10" spans="1:11">
      <c r="A10" s="10" t="s">
        <v>32</v>
      </c>
      <c r="B10" s="20">
        <f>income!B28</f>
        <v>769.99</v>
      </c>
      <c r="C10" s="20">
        <f>income!C28</f>
        <v>950.65</v>
      </c>
      <c r="D10" s="20">
        <f>income!D28</f>
        <v>1384.24</v>
      </c>
      <c r="E10" s="20">
        <f>income!E28</f>
        <v>1569.7799999999997</v>
      </c>
      <c r="F10" s="20">
        <f>income!F28</f>
        <v>1920.44</v>
      </c>
      <c r="G10" s="20">
        <f>income!G28</f>
        <v>1606.8000000000002</v>
      </c>
      <c r="H10" s="20">
        <f>income!H28</f>
        <v>1658.1000000000001</v>
      </c>
      <c r="I10" s="20">
        <f>income!I28</f>
        <v>1436.6</v>
      </c>
      <c r="J10" s="20">
        <f>income!J28</f>
        <v>1720.1000000000001</v>
      </c>
      <c r="K10" s="20">
        <f>income!K28</f>
        <v>2203.3000000000002</v>
      </c>
    </row>
    <row r="11" spans="1:11">
      <c r="A11" s="5" t="s">
        <v>33</v>
      </c>
      <c r="B11" s="21">
        <f>income!B29</f>
        <v>0.30183080069128393</v>
      </c>
      <c r="C11" s="21">
        <f>income!C29</f>
        <v>0.29525558688082226</v>
      </c>
      <c r="D11" s="21">
        <f>income!D29</f>
        <v>0.26725424831287087</v>
      </c>
      <c r="E11" s="21">
        <f>income!E29</f>
        <v>0.26115330016400889</v>
      </c>
      <c r="F11" s="21">
        <f>income!F29</f>
        <v>0.26763608043700043</v>
      </c>
      <c r="G11" s="21">
        <f>income!G29</f>
        <v>0.22227421132530611</v>
      </c>
      <c r="H11" s="21">
        <f>income!H29</f>
        <v>0.21475441903474762</v>
      </c>
      <c r="I11" s="21">
        <f>income!I29</f>
        <v>0.16604166666666681</v>
      </c>
      <c r="J11" s="21">
        <f>income!J29</f>
        <v>0.21564388307667134</v>
      </c>
      <c r="K11" s="21">
        <f>income!K29</f>
        <v>0.21691497366440934</v>
      </c>
    </row>
    <row r="12" spans="1:11">
      <c r="A12" s="5" t="s">
        <v>34</v>
      </c>
      <c r="B12" s="21">
        <f>income!B30</f>
        <v>0.30993605097672439</v>
      </c>
      <c r="C12" s="21">
        <f>income!C30</f>
        <v>0.34339919173776384</v>
      </c>
      <c r="D12" s="21">
        <f>income!D30</f>
        <v>0.59398958307980643</v>
      </c>
      <c r="E12" s="21">
        <f>income!E30</f>
        <v>0.6167348338918649</v>
      </c>
      <c r="F12" s="21">
        <f>income!F30</f>
        <v>0.64905609065155812</v>
      </c>
      <c r="G12" s="21">
        <f>income!G30</f>
        <v>0.52621976891051159</v>
      </c>
      <c r="H12" s="21">
        <f>income!H30</f>
        <v>0.3738666004223079</v>
      </c>
      <c r="I12" s="21">
        <f>income!I30</f>
        <v>0.35570890840652419</v>
      </c>
      <c r="J12" s="21">
        <f>income!J30</f>
        <v>0.31167968626458759</v>
      </c>
      <c r="K12" s="21">
        <f>income!K30</f>
        <v>0.40549465797141671</v>
      </c>
    </row>
    <row r="13" spans="1:11">
      <c r="A13" s="5" t="s">
        <v>35</v>
      </c>
      <c r="B13" s="21">
        <f>income!B31</f>
        <v>0.12758628555786206</v>
      </c>
      <c r="C13" s="21">
        <f>income!C31</f>
        <v>0.13976201167489899</v>
      </c>
      <c r="D13" s="21">
        <f>income!D31</f>
        <v>0.1605313116070777</v>
      </c>
      <c r="E13" s="21">
        <f>income!E31</f>
        <v>0.16573343536427693</v>
      </c>
      <c r="F13" s="21">
        <f>income!F31</f>
        <v>0.16273314447592066</v>
      </c>
      <c r="G13" s="21">
        <f>income!G31</f>
        <v>0.18501192870842503</v>
      </c>
      <c r="H13" s="21">
        <f>income!H31</f>
        <v>0.25657268248250742</v>
      </c>
      <c r="I13" s="21">
        <f>income!I31</f>
        <v>0.32685069008782908</v>
      </c>
      <c r="J13" s="21">
        <f>income!J31</f>
        <v>0.18998070780227072</v>
      </c>
      <c r="K13" s="21">
        <f>income!K31</f>
        <v>0.17077840987928403</v>
      </c>
    </row>
    <row r="14" spans="1:11">
      <c r="A14" s="5" t="s">
        <v>36</v>
      </c>
      <c r="B14" s="21">
        <f>income!B32</f>
        <v>0.15504097455811114</v>
      </c>
      <c r="C14" s="21">
        <f>income!C32</f>
        <v>0.12396781149739651</v>
      </c>
      <c r="D14" s="21">
        <f>income!D32</f>
        <v>0.13004970236375196</v>
      </c>
      <c r="E14" s="21">
        <f>income!E32</f>
        <v>0.16394016996012184</v>
      </c>
      <c r="F14" s="21">
        <f>income!F32</f>
        <v>0.15364708087729895</v>
      </c>
      <c r="G14" s="21">
        <f>income!G32</f>
        <v>0.20351008215085883</v>
      </c>
      <c r="H14" s="21">
        <f>income!H32</f>
        <v>0.32133164465351904</v>
      </c>
      <c r="I14" s="21">
        <f>income!I32</f>
        <v>0.31268272309619938</v>
      </c>
      <c r="J14" s="21">
        <f>income!J32</f>
        <v>0.220103482355677</v>
      </c>
      <c r="K14" s="21">
        <f>income!K32</f>
        <v>0.17283166159851132</v>
      </c>
    </row>
    <row r="15" spans="1:11">
      <c r="A15" s="5" t="s">
        <v>37</v>
      </c>
      <c r="B15" s="21">
        <f>income!B33</f>
        <v>7.2397683274135233E-2</v>
      </c>
      <c r="C15" s="21">
        <f>income!C33</f>
        <v>6.627048652948539E-2</v>
      </c>
      <c r="D15" s="21">
        <f>income!D33</f>
        <v>3.8438897471339134E-2</v>
      </c>
      <c r="E15" s="21">
        <f>income!E33</f>
        <v>3.0457433466102513E-2</v>
      </c>
      <c r="F15" s="21">
        <f>income!F33</f>
        <v>1.4244001615824405E-2</v>
      </c>
      <c r="G15" s="21">
        <f>income!G33</f>
        <v>2.4538856655644977E-2</v>
      </c>
      <c r="H15" s="21">
        <f>income!H33</f>
        <v>4.0447060497208094E-2</v>
      </c>
      <c r="I15" s="21">
        <f>income!I33</f>
        <v>1.4242424242424242E-2</v>
      </c>
      <c r="J15" s="21">
        <f>income!J33</f>
        <v>7.1992688881917247E-2</v>
      </c>
      <c r="K15" s="21">
        <f>income!K33</f>
        <v>4.9306245297215952E-2</v>
      </c>
    </row>
    <row r="16" spans="1:11">
      <c r="A16" s="16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>
      <c r="A17" s="5" t="s">
        <v>54</v>
      </c>
      <c r="B17" s="20">
        <f>Balance!B28</f>
        <v>3172.6</v>
      </c>
      <c r="C17" s="20">
        <f>Balance!C28</f>
        <v>3776.7599999999998</v>
      </c>
      <c r="D17" s="20">
        <f>Balance!D28</f>
        <v>4558.9799999999996</v>
      </c>
      <c r="E17" s="20">
        <f>Balance!E28</f>
        <v>4937.92</v>
      </c>
      <c r="F17" s="20">
        <f>Balance!F28</f>
        <v>5485.0599999999995</v>
      </c>
      <c r="G17" s="20">
        <f>Balance!G28</f>
        <v>5803.4000000000005</v>
      </c>
      <c r="H17" s="20">
        <f>Balance!H28</f>
        <v>7667.7000000000007</v>
      </c>
      <c r="I17" s="20">
        <f>Balance!I28</f>
        <v>7012.2</v>
      </c>
      <c r="J17" s="20">
        <f>Balance!J28</f>
        <v>8341.1</v>
      </c>
      <c r="K17" s="20">
        <f>Balance!K28</f>
        <v>9129.6999999999989</v>
      </c>
      <c r="L17" s="4"/>
    </row>
    <row r="18" spans="1:12">
      <c r="A18" s="5" t="s">
        <v>46</v>
      </c>
      <c r="B18" s="20">
        <f>Balance!B29</f>
        <v>321.57</v>
      </c>
      <c r="C18" s="20">
        <f>Balance!C29</f>
        <v>310.64999999999998</v>
      </c>
      <c r="D18" s="20">
        <f>Balance!D29</f>
        <v>352.38</v>
      </c>
      <c r="E18" s="20">
        <f>Balance!E29</f>
        <v>406.05</v>
      </c>
      <c r="F18" s="20">
        <f>Balance!F29</f>
        <v>351.99</v>
      </c>
      <c r="G18" s="20">
        <f>Balance!G29</f>
        <v>461.6</v>
      </c>
      <c r="H18" s="20">
        <f>Balance!H29</f>
        <v>434.1</v>
      </c>
      <c r="I18" s="20">
        <f>Balance!I29</f>
        <v>1342.7</v>
      </c>
      <c r="J18" s="20">
        <f>Balance!J29</f>
        <v>816.1</v>
      </c>
      <c r="K18" s="20">
        <f>Balance!K29</f>
        <v>573.6</v>
      </c>
    </row>
    <row r="19" spans="1:12">
      <c r="A19" s="5" t="s">
        <v>55</v>
      </c>
      <c r="B19" s="20">
        <f>Balance!B30</f>
        <v>1072.4699999999998</v>
      </c>
      <c r="C19" s="20">
        <f>Balance!C30</f>
        <v>1336.86</v>
      </c>
      <c r="D19" s="20">
        <f>Balance!D30</f>
        <v>1394.29</v>
      </c>
      <c r="E19" s="20">
        <f>Balance!E30</f>
        <v>1741.9</v>
      </c>
      <c r="F19" s="20">
        <f>Balance!F30</f>
        <v>1808.2800000000002</v>
      </c>
      <c r="G19" s="20">
        <f>Balance!G30</f>
        <v>1954.9</v>
      </c>
      <c r="H19" s="20">
        <f>Balance!H30</f>
        <v>2231.8000000000002</v>
      </c>
      <c r="I19" s="20">
        <f>Balance!I30</f>
        <v>2305</v>
      </c>
      <c r="J19" s="20">
        <f>Balance!J30</f>
        <v>3120.6</v>
      </c>
      <c r="K19" s="20">
        <f>Balance!K30</f>
        <v>3400.0999999999995</v>
      </c>
    </row>
    <row r="20" spans="1:12">
      <c r="A20" s="5" t="s">
        <v>41</v>
      </c>
      <c r="B20" s="20">
        <f>Balance!B31</f>
        <v>1344.36</v>
      </c>
      <c r="C20" s="20">
        <f>Balance!C31</f>
        <v>1992.26</v>
      </c>
      <c r="D20" s="20">
        <f>Balance!D31</f>
        <v>2833.52</v>
      </c>
      <c r="E20" s="20">
        <f>Balance!E31</f>
        <v>3125.29</v>
      </c>
      <c r="F20" s="20">
        <f>Balance!F31</f>
        <v>3426.64</v>
      </c>
      <c r="G20" s="20">
        <f>Balance!G31</f>
        <v>3673.2</v>
      </c>
      <c r="H20" s="20">
        <f>Balance!H31</f>
        <v>3595.6</v>
      </c>
      <c r="I20" s="20">
        <f>Balance!I31</f>
        <v>4159.8</v>
      </c>
      <c r="J20" s="20">
        <f>Balance!J31</f>
        <v>4068.1</v>
      </c>
      <c r="K20" s="20">
        <f>Balance!K31</f>
        <v>4332.3999999999996</v>
      </c>
    </row>
    <row r="21" spans="1:12">
      <c r="A21" s="5" t="s">
        <v>56</v>
      </c>
      <c r="B21" s="20">
        <f>Balance!B32</f>
        <v>2372.9799999999996</v>
      </c>
      <c r="C21" s="20">
        <f>Balance!C32</f>
        <v>3287.84</v>
      </c>
      <c r="D21" s="20">
        <f>Balance!D32</f>
        <v>4028.67</v>
      </c>
      <c r="E21" s="20">
        <f>Balance!E32</f>
        <v>4789.8099999999995</v>
      </c>
      <c r="F21" s="20">
        <f>Balance!F32</f>
        <v>5344.12</v>
      </c>
      <c r="G21" s="20">
        <f>Balance!G32</f>
        <v>5832.4</v>
      </c>
      <c r="H21" s="20">
        <f>Balance!H32</f>
        <v>7949.7000000000007</v>
      </c>
      <c r="I21" s="20">
        <f>Balance!I32</f>
        <v>6789.1</v>
      </c>
      <c r="J21" s="20">
        <f>Balance!J32</f>
        <v>7637.7</v>
      </c>
      <c r="K21" s="20">
        <f>Balance!K32</f>
        <v>8218.2999999999993</v>
      </c>
    </row>
    <row r="22" spans="1:12">
      <c r="A22" s="5" t="s">
        <v>57</v>
      </c>
      <c r="B22" s="20">
        <f>Balance!B33</f>
        <v>2.254405852556701</v>
      </c>
      <c r="C22" s="20">
        <f>Balance!C33</f>
        <v>1.9645633607474815</v>
      </c>
      <c r="D22" s="20">
        <f>Balance!D33</f>
        <v>1.8268560095515394</v>
      </c>
      <c r="E22" s="20">
        <f>Balance!E33</f>
        <v>1.6917184606487525</v>
      </c>
      <c r="F22" s="20">
        <f>Balance!F33</f>
        <v>1.6084257090035405</v>
      </c>
      <c r="G22" s="20">
        <f>Balance!G33</f>
        <v>1.571548590631644</v>
      </c>
      <c r="H22" s="20">
        <f>Balance!H33</f>
        <v>1.4200284287457385</v>
      </c>
      <c r="I22" s="20">
        <f>Balance!I33</f>
        <v>1.6779249090453816</v>
      </c>
      <c r="J22" s="20">
        <f>Balance!J33</f>
        <v>1.7362556790656873</v>
      </c>
      <c r="K22" s="20">
        <f>Balance!K33</f>
        <v>1.754097562756288</v>
      </c>
    </row>
    <row r="23" spans="1:12">
      <c r="A23" s="5" t="s">
        <v>58</v>
      </c>
      <c r="B23" s="21">
        <f>Balance!B34</f>
        <v>5.9209370315122835E-2</v>
      </c>
      <c r="C23" s="21">
        <f>Balance!C34</f>
        <v>5.2622860212689859E-2</v>
      </c>
      <c r="D23" s="21">
        <f>Balance!D34</f>
        <v>3.2117720590233427E-2</v>
      </c>
      <c r="E23" s="21">
        <f>Balance!E34</f>
        <v>2.7272581423446348E-2</v>
      </c>
      <c r="F23" s="21">
        <f>Balance!F34</f>
        <v>1.3660445668840641E-2</v>
      </c>
      <c r="G23" s="21">
        <f>Balance!G34</f>
        <v>2.5747607981758475E-2</v>
      </c>
      <c r="H23" s="21">
        <f>Balance!H34</f>
        <v>4.0296577138402664E-2</v>
      </c>
      <c r="I23" s="21">
        <f>Balance!I34</f>
        <v>1.3202710769338811E-2</v>
      </c>
      <c r="J23" s="21">
        <f>Balance!J34</f>
        <v>7.9601839981901817E-2</v>
      </c>
      <c r="K23" s="21">
        <f>Balance!K34</f>
        <v>5.6819994866707822E-2</v>
      </c>
    </row>
    <row r="24" spans="1:12">
      <c r="A24" s="5" t="s">
        <v>59</v>
      </c>
      <c r="B24" s="20">
        <f>Balance!B35</f>
        <v>2976.6800000000003</v>
      </c>
      <c r="C24" s="20">
        <f>Balance!C35</f>
        <v>3171.33</v>
      </c>
      <c r="D24" s="20">
        <f>Balance!D35</f>
        <v>3331.13</v>
      </c>
      <c r="E24" s="20">
        <f>Balance!E35</f>
        <v>3313.2000000000007</v>
      </c>
      <c r="F24" s="20">
        <f>Balance!F35</f>
        <v>3251.5000000000009</v>
      </c>
      <c r="G24" s="20">
        <f>Balance!G35</f>
        <v>3333.5</v>
      </c>
      <c r="H24" s="20">
        <f>Balance!H35</f>
        <v>3339.0999999999985</v>
      </c>
      <c r="I24" s="20">
        <f>Balance!I35</f>
        <v>4602.5</v>
      </c>
      <c r="J24" s="20">
        <f>Balance!J35</f>
        <v>5623.3</v>
      </c>
      <c r="K24" s="20">
        <f>Balance!K35</f>
        <v>6197.4000000000015</v>
      </c>
    </row>
    <row r="25" spans="1:12">
      <c r="A25" s="16" t="s">
        <v>70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>
      <c r="A26" s="5" t="s">
        <v>63</v>
      </c>
      <c r="B26" s="20">
        <f>'Cash flow'!B15</f>
        <v>-45.92</v>
      </c>
      <c r="C26" s="20">
        <f>'Cash flow'!C15</f>
        <v>103.19</v>
      </c>
      <c r="D26" s="20">
        <f>'Cash flow'!D15</f>
        <v>38.89</v>
      </c>
      <c r="E26" s="20">
        <f>'Cash flow'!E15</f>
        <v>-52.37</v>
      </c>
      <c r="F26" s="20">
        <f>'Cash flow'!F15</f>
        <v>23.55</v>
      </c>
      <c r="G26" s="20">
        <f>'Cash flow'!G15</f>
        <v>-20.100000000000001</v>
      </c>
      <c r="H26" s="20">
        <f>'Cash flow'!H15</f>
        <v>94.5</v>
      </c>
      <c r="I26" s="20">
        <f>'Cash flow'!I15</f>
        <v>44.5</v>
      </c>
      <c r="J26" s="20">
        <f>'Cash flow'!J15</f>
        <v>157.80000000000001</v>
      </c>
      <c r="K26" s="20">
        <f>'Cash flow'!K15</f>
        <v>-113.1</v>
      </c>
    </row>
    <row r="27" spans="1:12">
      <c r="A27" s="5" t="s">
        <v>61</v>
      </c>
      <c r="B27" s="20">
        <f>'Cash flow'!B16</f>
        <v>-355.83</v>
      </c>
      <c r="C27" s="20">
        <f>'Cash flow'!C16</f>
        <v>-759.07</v>
      </c>
      <c r="D27" s="20">
        <f>'Cash flow'!D16</f>
        <v>-888.21</v>
      </c>
      <c r="E27" s="20">
        <f>'Cash flow'!E16</f>
        <v>-1151.8800000000001</v>
      </c>
      <c r="F27" s="20">
        <f>'Cash flow'!F16</f>
        <v>-404.91</v>
      </c>
      <c r="G27" s="20">
        <f>'Cash flow'!G16</f>
        <v>-710.6</v>
      </c>
      <c r="H27" s="20">
        <f>'Cash flow'!H16</f>
        <v>-288.8</v>
      </c>
      <c r="I27" s="20">
        <f>'Cash flow'!I16</f>
        <v>-880</v>
      </c>
      <c r="J27" s="20">
        <f>'Cash flow'!J16</f>
        <v>-746.6</v>
      </c>
      <c r="K27" s="20">
        <f>'Cash flow'!K16</f>
        <v>-856.8</v>
      </c>
    </row>
    <row r="31" spans="1:12">
      <c r="B31" s="22"/>
    </row>
  </sheetData>
  <mergeCells count="1">
    <mergeCell ref="A1:D1"/>
  </mergeCells>
  <conditionalFormatting sqref="H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ellIs" dxfId="12" priority="15" operator="greaterThan">
      <formula>$B$31</formula>
    </cfRule>
  </conditionalFormatting>
  <conditionalFormatting sqref="B11:K11">
    <cfRule type="cellIs" dxfId="11" priority="14" operator="lessThan">
      <formula>0.2</formula>
    </cfRule>
  </conditionalFormatting>
  <conditionalFormatting sqref="B11:K11">
    <cfRule type="cellIs" dxfId="10" priority="11" operator="greaterThan">
      <formula>0.4</formula>
    </cfRule>
  </conditionalFormatting>
  <conditionalFormatting sqref="B11:K11">
    <cfRule type="cellIs" dxfId="9" priority="10" operator="between">
      <formula>0.2</formula>
      <formula>0.4</formula>
    </cfRule>
  </conditionalFormatting>
  <conditionalFormatting sqref="B12:K12">
    <cfRule type="cellIs" dxfId="8" priority="9" operator="greaterThan">
      <formula>0.8</formula>
    </cfRule>
  </conditionalFormatting>
  <conditionalFormatting sqref="B12:K12">
    <cfRule type="cellIs" dxfId="7" priority="8" operator="lessThan">
      <formula>0.3</formula>
    </cfRule>
  </conditionalFormatting>
  <conditionalFormatting sqref="B12:K12">
    <cfRule type="cellIs" dxfId="6" priority="7" operator="between">
      <formula>0.3</formula>
      <formula>0.8</formula>
    </cfRule>
  </conditionalFormatting>
  <conditionalFormatting sqref="B14:K14">
    <cfRule type="cellIs" dxfId="5" priority="6" operator="greaterThan">
      <formula>0.15</formula>
    </cfRule>
  </conditionalFormatting>
  <conditionalFormatting sqref="B14:K14">
    <cfRule type="cellIs" dxfId="4" priority="5" operator="lessThan">
      <formula>0.15</formula>
    </cfRule>
  </conditionalFormatting>
  <conditionalFormatting sqref="B15:K15">
    <cfRule type="cellIs" dxfId="3" priority="4" operator="greaterThan">
      <formula>0.2</formula>
    </cfRule>
  </conditionalFormatting>
  <conditionalFormatting sqref="B15:K15">
    <cfRule type="cellIs" dxfId="2" priority="3" operator="lessThan">
      <formula>0.15</formula>
    </cfRule>
  </conditionalFormatting>
  <conditionalFormatting sqref="B22:K22">
    <cfRule type="cellIs" dxfId="1" priority="2" operator="greaterThan">
      <formula>1</formula>
    </cfRule>
  </conditionalFormatting>
  <conditionalFormatting sqref="B22:K22">
    <cfRule type="cellIs" dxfId="0" priority="1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2024-04-10T12:33:43Z</dcterms:created>
  <dcterms:modified xsi:type="dcterms:W3CDTF">2024-04-12T12:14:21Z</dcterms:modified>
  <cp:category/>
  <cp:contentStatus/>
</cp:coreProperties>
</file>